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11 Al Rawda\3 March\"/>
    </mc:Choice>
  </mc:AlternateContent>
  <xr:revisionPtr revIDLastSave="0" documentId="13_ncr:1_{21BC1E74-6FB7-491B-A5B3-DCC25DF9EC0B}" xr6:coauthVersionLast="47" xr6:coauthVersionMax="47" xr10:uidLastSave="{00000000-0000-0000-0000-000000000000}"/>
  <bookViews>
    <workbookView xWindow="-110" yWindow="-110" windowWidth="25820" windowHeight="13900" tabRatio="849" firstSheet="3" activeTab="3" xr2:uid="{00000000-000D-0000-FFFF-FFFF00000000}"/>
  </bookViews>
  <sheets>
    <sheet name="INV" sheetId="22" state="hidden" r:id="rId1"/>
    <sheet name="IPA" sheetId="21" state="hidden" r:id="rId2"/>
    <sheet name="SUMMARY" sheetId="7" state="hidden" r:id="rId3"/>
    <sheet name="SUMMARY (2)" sheetId="29" r:id="rId4"/>
    <sheet name="BOQ" sheetId="1" r:id="rId5"/>
    <sheet name="VO List" sheetId="13" r:id="rId6"/>
    <sheet name="VO -Day work)" sheetId="20" r:id="rId7"/>
    <sheet name="Paint" sheetId="2" r:id="rId8"/>
    <sheet name="Corridor" sheetId="11" r:id="rId9"/>
    <sheet name="1.Ceiling Tiles " sheetId="4" r:id="rId10"/>
    <sheet name="1.P" sheetId="17" r:id="rId11"/>
    <sheet name="7.Shaft" sheetId="25" r:id="rId12"/>
    <sheet name=" Rockwool External" sheetId="14" r:id="rId13"/>
    <sheet name="VO 01" sheetId="3" r:id="rId14"/>
    <sheet name="VO 02" sheetId="5" r:id="rId15"/>
    <sheet name="External" sheetId="15" r:id="rId16"/>
    <sheet name="External (Paint)" sheetId="16" r:id="rId17"/>
    <sheet name="Demising &amp; Shaft Walls " sheetId="6" r:id="rId18"/>
    <sheet name="Wall Liner - KCE" sheetId="8" r:id="rId19"/>
    <sheet name="VO-09" sheetId="23" r:id="rId20"/>
    <sheet name="VO-11" sheetId="18" r:id="rId21"/>
    <sheet name="VO-12" sheetId="19" r:id="rId22"/>
    <sheet name="VO-16a" sheetId="24" r:id="rId23"/>
    <sheet name="V.70" sheetId="27" state="hidden" r:id="rId24"/>
    <sheet name="Sheet3" sheetId="28" state="hidden" r:id="rId25"/>
    <sheet name="Valuation" sheetId="10"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 localSheetId="9" hidden="1">{#N/A,#N/A,TRUE,"Front";#N/A,#N/A,TRUE,"Simple Letter";#N/A,#N/A,TRUE,"Inside";#N/A,#N/A,TRUE,"Contents";#N/A,#N/A,TRUE,"Basis";#N/A,#N/A,TRUE,"Inclusions";#N/A,#N/A,TRUE,"Exclusions";#N/A,#N/A,TRUE,"Areas";#N/A,#N/A,TRUE,"Summary";#N/A,#N/A,TRUE,"Detail"}</definedName>
    <definedName name="\" localSheetId="8" hidden="1">{#N/A,#N/A,TRUE,"Front";#N/A,#N/A,TRUE,"Simple Letter";#N/A,#N/A,TRUE,"Inside";#N/A,#N/A,TRUE,"Contents";#N/A,#N/A,TRUE,"Basis";#N/A,#N/A,TRUE,"Inclusions";#N/A,#N/A,TRUE,"Exclusions";#N/A,#N/A,TRUE,"Areas";#N/A,#N/A,TRUE,"Summary";#N/A,#N/A,TRUE,"Detail"}</definedName>
    <definedName name="\" localSheetId="7" hidden="1">{#N/A,#N/A,TRUE,"Front";#N/A,#N/A,TRUE,"Simple Letter";#N/A,#N/A,TRUE,"Inside";#N/A,#N/A,TRUE,"Contents";#N/A,#N/A,TRUE,"Basis";#N/A,#N/A,TRUE,"Inclusions";#N/A,#N/A,TRUE,"Exclusions";#N/A,#N/A,TRUE,"Areas";#N/A,#N/A,TRUE,"Summary";#N/A,#N/A,TRUE,"Detail"}</definedName>
    <definedName name="\" localSheetId="3" hidden="1">{#N/A,#N/A,TRUE,"Front";#N/A,#N/A,TRUE,"Simple Letter";#N/A,#N/A,TRUE,"Inside";#N/A,#N/A,TRUE,"Contents";#N/A,#N/A,TRUE,"Basis";#N/A,#N/A,TRUE,"Inclusions";#N/A,#N/A,TRUE,"Exclusions";#N/A,#N/A,TRUE,"Areas";#N/A,#N/A,TRUE,"Summary";#N/A,#N/A,TRUE,"Detail"}</definedName>
    <definedName name="\" hidden="1">{#N/A,#N/A,TRUE,"Front";#N/A,#N/A,TRUE,"Simple Letter";#N/A,#N/A,TRUE,"Inside";#N/A,#N/A,TRUE,"Contents";#N/A,#N/A,TRUE,"Basis";#N/A,#N/A,TRUE,"Inclusions";#N/A,#N/A,TRUE,"Exclusions";#N/A,#N/A,TRUE,"Areas";#N/A,#N/A,TRUE,"Summary";#N/A,#N/A,TRUE,"Detail"}</definedName>
    <definedName name="_" localSheetId="9" hidden="1">{#N/A,#N/A,TRUE,"11"", 9-5'8 Csg";#N/A,#N/A,TRUE,"11"", 7"" Csg";#N/A,#N/A,TRUE,"11"", 2-7'8 Tbg";#N/A,#N/A,TRUE,"9"" Twin, 26"" Csg";#N/A,#N/A,TRUE,"9"" Twin, 9-5'8 Csg";#N/A,#N/A,TRUE,"9"" Twin, 7"" Csg";#N/A,#N/A,TRUE,"9"" Twin, 2-7'8 Tbg"}</definedName>
    <definedName name="_" localSheetId="8" hidden="1">{#N/A,#N/A,TRUE,"11"", 9-5'8 Csg";#N/A,#N/A,TRUE,"11"", 7"" Csg";#N/A,#N/A,TRUE,"11"", 2-7'8 Tbg";#N/A,#N/A,TRUE,"9"" Twin, 26"" Csg";#N/A,#N/A,TRUE,"9"" Twin, 9-5'8 Csg";#N/A,#N/A,TRUE,"9"" Twin, 7"" Csg";#N/A,#N/A,TRUE,"9"" Twin, 2-7'8 Tbg"}</definedName>
    <definedName name="_" localSheetId="7" hidden="1">{#N/A,#N/A,TRUE,"11"", 9-5'8 Csg";#N/A,#N/A,TRUE,"11"", 7"" Csg";#N/A,#N/A,TRUE,"11"", 2-7'8 Tbg";#N/A,#N/A,TRUE,"9"" Twin, 26"" Csg";#N/A,#N/A,TRUE,"9"" Twin, 9-5'8 Csg";#N/A,#N/A,TRUE,"9"" Twin, 7"" Csg";#N/A,#N/A,TRUE,"9"" Twin, 2-7'8 Tbg"}</definedName>
    <definedName name="_" localSheetId="3" hidden="1">{#N/A,#N/A,TRUE,"11"", 9-5'8 Csg";#N/A,#N/A,TRUE,"11"", 7"" Csg";#N/A,#N/A,TRUE,"11"", 2-7'8 Tbg";#N/A,#N/A,TRUE,"9"" Twin, 26"" Csg";#N/A,#N/A,TRUE,"9"" Twin, 9-5'8 Csg";#N/A,#N/A,TRUE,"9"" Twin, 7"" Csg";#N/A,#N/A,TRUE,"9"" Twin, 2-7'8 Tbg"}</definedName>
    <definedName name="_" hidden="1">{#N/A,#N/A,TRUE,"11"", 9-5'8 Csg";#N/A,#N/A,TRUE,"11"", 7"" Csg";#N/A,#N/A,TRUE,"11"", 2-7'8 Tbg";#N/A,#N/A,TRUE,"9"" Twin, 26"" Csg";#N/A,#N/A,TRUE,"9"" Twin, 9-5'8 Csg";#N/A,#N/A,TRUE,"9"" Twin, 7"" Csg";#N/A,#N/A,TRUE,"9"" Twin, 2-7'8 Tbg"}</definedName>
    <definedName name="__________________________________ccr1" localSheetId="9" hidden="1">{#N/A,#N/A,TRUE,"Cover";#N/A,#N/A,TRUE,"Conts";#N/A,#N/A,TRUE,"VOS";#N/A,#N/A,TRUE,"Warrington";#N/A,#N/A,TRUE,"Widnes"}</definedName>
    <definedName name="__________________________________ccr1" localSheetId="8" hidden="1">{#N/A,#N/A,TRUE,"Cover";#N/A,#N/A,TRUE,"Conts";#N/A,#N/A,TRUE,"VOS";#N/A,#N/A,TRUE,"Warrington";#N/A,#N/A,TRUE,"Widnes"}</definedName>
    <definedName name="__________________________________ccr1" localSheetId="7" hidden="1">{#N/A,#N/A,TRUE,"Cover";#N/A,#N/A,TRUE,"Conts";#N/A,#N/A,TRUE,"VOS";#N/A,#N/A,TRUE,"Warrington";#N/A,#N/A,TRUE,"Widnes"}</definedName>
    <definedName name="__________________________________ccr1" localSheetId="3"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9" hidden="1">{#N/A,#N/A,TRUE,"Cover";#N/A,#N/A,TRUE,"Conts";#N/A,#N/A,TRUE,"VOS";#N/A,#N/A,TRUE,"Warrington";#N/A,#N/A,TRUE,"Widnes"}</definedName>
    <definedName name="______________________________ccr1" localSheetId="8" hidden="1">{#N/A,#N/A,TRUE,"Cover";#N/A,#N/A,TRUE,"Conts";#N/A,#N/A,TRUE,"VOS";#N/A,#N/A,TRUE,"Warrington";#N/A,#N/A,TRUE,"Widnes"}</definedName>
    <definedName name="______________________________ccr1" localSheetId="7" hidden="1">{#N/A,#N/A,TRUE,"Cover";#N/A,#N/A,TRUE,"Conts";#N/A,#N/A,TRUE,"VOS";#N/A,#N/A,TRUE,"Warrington";#N/A,#N/A,TRUE,"Widnes"}</definedName>
    <definedName name="______________________________ccr1" localSheetId="3" hidden="1">{#N/A,#N/A,TRUE,"Cover";#N/A,#N/A,TRUE,"Conts";#N/A,#N/A,TRUE,"VOS";#N/A,#N/A,TRUE,"Warrington";#N/A,#N/A,TRUE,"Widnes"}</definedName>
    <definedName name="______________________________ccr1" hidden="1">{#N/A,#N/A,TRUE,"Cover";#N/A,#N/A,TRUE,"Conts";#N/A,#N/A,TRUE,"VOS";#N/A,#N/A,TRUE,"Warrington";#N/A,#N/A,TRUE,"Widnes"}</definedName>
    <definedName name="________________________ccr1" localSheetId="9" hidden="1">{#N/A,#N/A,TRUE,"Cover";#N/A,#N/A,TRUE,"Conts";#N/A,#N/A,TRUE,"VOS";#N/A,#N/A,TRUE,"Warrington";#N/A,#N/A,TRUE,"Widnes"}</definedName>
    <definedName name="________________________ccr1" localSheetId="8" hidden="1">{#N/A,#N/A,TRUE,"Cover";#N/A,#N/A,TRUE,"Conts";#N/A,#N/A,TRUE,"VOS";#N/A,#N/A,TRUE,"Warrington";#N/A,#N/A,TRUE,"Widnes"}</definedName>
    <definedName name="________________________ccr1" localSheetId="7" hidden="1">{#N/A,#N/A,TRUE,"Cover";#N/A,#N/A,TRUE,"Conts";#N/A,#N/A,TRUE,"VOS";#N/A,#N/A,TRUE,"Warrington";#N/A,#N/A,TRUE,"Widnes"}</definedName>
    <definedName name="________________________ccr1" localSheetId="3" hidden="1">{#N/A,#N/A,TRUE,"Cover";#N/A,#N/A,TRUE,"Conts";#N/A,#N/A,TRUE,"VOS";#N/A,#N/A,TRUE,"Warrington";#N/A,#N/A,TRUE,"Widnes"}</definedName>
    <definedName name="________________________ccr1" hidden="1">{#N/A,#N/A,TRUE,"Cover";#N/A,#N/A,TRUE,"Conts";#N/A,#N/A,TRUE,"VOS";#N/A,#N/A,TRUE,"Warrington";#N/A,#N/A,TRUE,"Widnes"}</definedName>
    <definedName name="_____________________ccr1" localSheetId="9" hidden="1">{#N/A,#N/A,TRUE,"Cover";#N/A,#N/A,TRUE,"Conts";#N/A,#N/A,TRUE,"VOS";#N/A,#N/A,TRUE,"Warrington";#N/A,#N/A,TRUE,"Widnes"}</definedName>
    <definedName name="_____________________ccr1" localSheetId="8" hidden="1">{#N/A,#N/A,TRUE,"Cover";#N/A,#N/A,TRUE,"Conts";#N/A,#N/A,TRUE,"VOS";#N/A,#N/A,TRUE,"Warrington";#N/A,#N/A,TRUE,"Widnes"}</definedName>
    <definedName name="_____________________ccr1" localSheetId="7" hidden="1">{#N/A,#N/A,TRUE,"Cover";#N/A,#N/A,TRUE,"Conts";#N/A,#N/A,TRUE,"VOS";#N/A,#N/A,TRUE,"Warrington";#N/A,#N/A,TRUE,"Widnes"}</definedName>
    <definedName name="_____________________ccr1" localSheetId="3" hidden="1">{#N/A,#N/A,TRUE,"Cover";#N/A,#N/A,TRUE,"Conts";#N/A,#N/A,TRUE,"VOS";#N/A,#N/A,TRUE,"Warrington";#N/A,#N/A,TRUE,"Widnes"}</definedName>
    <definedName name="_____________________ccr1" hidden="1">{#N/A,#N/A,TRUE,"Cover";#N/A,#N/A,TRUE,"Conts";#N/A,#N/A,TRUE,"VOS";#N/A,#N/A,TRUE,"Warrington";#N/A,#N/A,TRUE,"Widnes"}</definedName>
    <definedName name="____________________ccr1" localSheetId="9" hidden="1">{#N/A,#N/A,TRUE,"Cover";#N/A,#N/A,TRUE,"Conts";#N/A,#N/A,TRUE,"VOS";#N/A,#N/A,TRUE,"Warrington";#N/A,#N/A,TRUE,"Widnes"}</definedName>
    <definedName name="____________________ccr1" localSheetId="8" hidden="1">{#N/A,#N/A,TRUE,"Cover";#N/A,#N/A,TRUE,"Conts";#N/A,#N/A,TRUE,"VOS";#N/A,#N/A,TRUE,"Warrington";#N/A,#N/A,TRUE,"Widnes"}</definedName>
    <definedName name="____________________ccr1" localSheetId="7" hidden="1">{#N/A,#N/A,TRUE,"Cover";#N/A,#N/A,TRUE,"Conts";#N/A,#N/A,TRUE,"VOS";#N/A,#N/A,TRUE,"Warrington";#N/A,#N/A,TRUE,"Widnes"}</definedName>
    <definedName name="____________________ccr1" localSheetId="3" hidden="1">{#N/A,#N/A,TRUE,"Cover";#N/A,#N/A,TRUE,"Conts";#N/A,#N/A,TRUE,"VOS";#N/A,#N/A,TRUE,"Warrington";#N/A,#N/A,TRUE,"Widnes"}</definedName>
    <definedName name="____________________ccr1" hidden="1">{#N/A,#N/A,TRUE,"Cover";#N/A,#N/A,TRUE,"Conts";#N/A,#N/A,TRUE,"VOS";#N/A,#N/A,TRUE,"Warrington";#N/A,#N/A,TRUE,"Widnes"}</definedName>
    <definedName name="___________________ccr1" localSheetId="9" hidden="1">{#N/A,#N/A,TRUE,"Cover";#N/A,#N/A,TRUE,"Conts";#N/A,#N/A,TRUE,"VOS";#N/A,#N/A,TRUE,"Warrington";#N/A,#N/A,TRUE,"Widnes"}</definedName>
    <definedName name="___________________ccr1" localSheetId="8" hidden="1">{#N/A,#N/A,TRUE,"Cover";#N/A,#N/A,TRUE,"Conts";#N/A,#N/A,TRUE,"VOS";#N/A,#N/A,TRUE,"Warrington";#N/A,#N/A,TRUE,"Widnes"}</definedName>
    <definedName name="___________________ccr1" localSheetId="7" hidden="1">{#N/A,#N/A,TRUE,"Cover";#N/A,#N/A,TRUE,"Conts";#N/A,#N/A,TRUE,"VOS";#N/A,#N/A,TRUE,"Warrington";#N/A,#N/A,TRUE,"Widnes"}</definedName>
    <definedName name="___________________ccr1" localSheetId="3" hidden="1">{#N/A,#N/A,TRUE,"Cover";#N/A,#N/A,TRUE,"Conts";#N/A,#N/A,TRUE,"VOS";#N/A,#N/A,TRUE,"Warrington";#N/A,#N/A,TRUE,"Widnes"}</definedName>
    <definedName name="___________________ccr1" hidden="1">{#N/A,#N/A,TRUE,"Cover";#N/A,#N/A,TRUE,"Conts";#N/A,#N/A,TRUE,"VOS";#N/A,#N/A,TRUE,"Warrington";#N/A,#N/A,TRUE,"Widnes"}</definedName>
    <definedName name="___________________new8" localSheetId="9" hidden="1">[1]GRSummary!#REF!</definedName>
    <definedName name="___________________new8" localSheetId="8" hidden="1">[1]GRSummary!#REF!</definedName>
    <definedName name="___________________new8" localSheetId="3" hidden="1">[2]GRSummary!#REF!</definedName>
    <definedName name="___________________new8" localSheetId="13" hidden="1">[1]GRSummary!#REF!</definedName>
    <definedName name="___________________new8" localSheetId="6" hidden="1">[1]GRSummary!#REF!</definedName>
    <definedName name="___________________new8" hidden="1">[1]GRSummary!#REF!</definedName>
    <definedName name="__________________ccr1" localSheetId="9" hidden="1">{#N/A,#N/A,TRUE,"Cover";#N/A,#N/A,TRUE,"Conts";#N/A,#N/A,TRUE,"VOS";#N/A,#N/A,TRUE,"Warrington";#N/A,#N/A,TRUE,"Widnes"}</definedName>
    <definedName name="__________________ccr1" localSheetId="8" hidden="1">{#N/A,#N/A,TRUE,"Cover";#N/A,#N/A,TRUE,"Conts";#N/A,#N/A,TRUE,"VOS";#N/A,#N/A,TRUE,"Warrington";#N/A,#N/A,TRUE,"Widnes"}</definedName>
    <definedName name="__________________ccr1" localSheetId="7" hidden="1">{#N/A,#N/A,TRUE,"Cover";#N/A,#N/A,TRUE,"Conts";#N/A,#N/A,TRUE,"VOS";#N/A,#N/A,TRUE,"Warrington";#N/A,#N/A,TRUE,"Widnes"}</definedName>
    <definedName name="__________________ccr1" localSheetId="3" hidden="1">{#N/A,#N/A,TRUE,"Cover";#N/A,#N/A,TRUE,"Conts";#N/A,#N/A,TRUE,"VOS";#N/A,#N/A,TRUE,"Warrington";#N/A,#N/A,TRUE,"Widnes"}</definedName>
    <definedName name="__________________ccr1" hidden="1">{#N/A,#N/A,TRUE,"Cover";#N/A,#N/A,TRUE,"Conts";#N/A,#N/A,TRUE,"VOS";#N/A,#N/A,TRUE,"Warrington";#N/A,#N/A,TRUE,"Widnes"}</definedName>
    <definedName name="_________________ccr1" localSheetId="9" hidden="1">{#N/A,#N/A,TRUE,"Cover";#N/A,#N/A,TRUE,"Conts";#N/A,#N/A,TRUE,"VOS";#N/A,#N/A,TRUE,"Warrington";#N/A,#N/A,TRUE,"Widnes"}</definedName>
    <definedName name="_________________ccr1" localSheetId="8" hidden="1">{#N/A,#N/A,TRUE,"Cover";#N/A,#N/A,TRUE,"Conts";#N/A,#N/A,TRUE,"VOS";#N/A,#N/A,TRUE,"Warrington";#N/A,#N/A,TRUE,"Widnes"}</definedName>
    <definedName name="_________________ccr1" localSheetId="7" hidden="1">{#N/A,#N/A,TRUE,"Cover";#N/A,#N/A,TRUE,"Conts";#N/A,#N/A,TRUE,"VOS";#N/A,#N/A,TRUE,"Warrington";#N/A,#N/A,TRUE,"Widnes"}</definedName>
    <definedName name="_________________ccr1" localSheetId="3" hidden="1">{#N/A,#N/A,TRUE,"Cover";#N/A,#N/A,TRUE,"Conts";#N/A,#N/A,TRUE,"VOS";#N/A,#N/A,TRUE,"Warrington";#N/A,#N/A,TRUE,"Widnes"}</definedName>
    <definedName name="_________________ccr1" hidden="1">{#N/A,#N/A,TRUE,"Cover";#N/A,#N/A,TRUE,"Conts";#N/A,#N/A,TRUE,"VOS";#N/A,#N/A,TRUE,"Warrington";#N/A,#N/A,TRUE,"Widnes"}</definedName>
    <definedName name="_________________new8" localSheetId="9" hidden="1">[1]GRSummary!#REF!</definedName>
    <definedName name="_________________new8" localSheetId="8" hidden="1">[1]GRSummary!#REF!</definedName>
    <definedName name="_________________new8" localSheetId="3" hidden="1">[2]GRSummary!#REF!</definedName>
    <definedName name="_________________new8" localSheetId="13" hidden="1">[1]GRSummary!#REF!</definedName>
    <definedName name="_________________new8" localSheetId="6" hidden="1">[1]GRSummary!#REF!</definedName>
    <definedName name="_________________new8" hidden="1">[1]GRSummary!#REF!</definedName>
    <definedName name="_________________xlfn.SUMIFS" hidden="1">#NAME?</definedName>
    <definedName name="________________ccr1" localSheetId="9" hidden="1">{#N/A,#N/A,TRUE,"Cover";#N/A,#N/A,TRUE,"Conts";#N/A,#N/A,TRUE,"VOS";#N/A,#N/A,TRUE,"Warrington";#N/A,#N/A,TRUE,"Widnes"}</definedName>
    <definedName name="________________ccr1" localSheetId="8" hidden="1">{#N/A,#N/A,TRUE,"Cover";#N/A,#N/A,TRUE,"Conts";#N/A,#N/A,TRUE,"VOS";#N/A,#N/A,TRUE,"Warrington";#N/A,#N/A,TRUE,"Widnes"}</definedName>
    <definedName name="________________ccr1" localSheetId="7" hidden="1">{#N/A,#N/A,TRUE,"Cover";#N/A,#N/A,TRUE,"Conts";#N/A,#N/A,TRUE,"VOS";#N/A,#N/A,TRUE,"Warrington";#N/A,#N/A,TRUE,"Widnes"}</definedName>
    <definedName name="________________ccr1" localSheetId="3" hidden="1">{#N/A,#N/A,TRUE,"Cover";#N/A,#N/A,TRUE,"Conts";#N/A,#N/A,TRUE,"VOS";#N/A,#N/A,TRUE,"Warrington";#N/A,#N/A,TRUE,"Widnes"}</definedName>
    <definedName name="________________ccr1" hidden="1">{#N/A,#N/A,TRUE,"Cover";#N/A,#N/A,TRUE,"Conts";#N/A,#N/A,TRUE,"VOS";#N/A,#N/A,TRUE,"Warrington";#N/A,#N/A,TRUE,"Widnes"}</definedName>
    <definedName name="________________xlfn.SUMIFS" hidden="1">#NAME?</definedName>
    <definedName name="_______________cat12" localSheetId="9" hidden="1">{#N/A,#N/A,TRUE,"Front";#N/A,#N/A,TRUE,"Simple Letter";#N/A,#N/A,TRUE,"Inside";#N/A,#N/A,TRUE,"Contents";#N/A,#N/A,TRUE,"Basis";#N/A,#N/A,TRUE,"Inclusions";#N/A,#N/A,TRUE,"Exclusions";#N/A,#N/A,TRUE,"Areas";#N/A,#N/A,TRUE,"Summary";#N/A,#N/A,TRUE,"Detail"}</definedName>
    <definedName name="_______________cat12" localSheetId="8" hidden="1">{#N/A,#N/A,TRUE,"Front";#N/A,#N/A,TRUE,"Simple Letter";#N/A,#N/A,TRUE,"Inside";#N/A,#N/A,TRUE,"Contents";#N/A,#N/A,TRUE,"Basis";#N/A,#N/A,TRUE,"Inclusions";#N/A,#N/A,TRUE,"Exclusions";#N/A,#N/A,TRUE,"Areas";#N/A,#N/A,TRUE,"Summary";#N/A,#N/A,TRUE,"Detail"}</definedName>
    <definedName name="_______________cat12" localSheetId="7" hidden="1">{#N/A,#N/A,TRUE,"Front";#N/A,#N/A,TRUE,"Simple Letter";#N/A,#N/A,TRUE,"Inside";#N/A,#N/A,TRUE,"Contents";#N/A,#N/A,TRUE,"Basis";#N/A,#N/A,TRUE,"Inclusions";#N/A,#N/A,TRUE,"Exclusions";#N/A,#N/A,TRUE,"Areas";#N/A,#N/A,TRUE,"Summary";#N/A,#N/A,TRUE,"Detail"}</definedName>
    <definedName name="_______________cat12" localSheetId="3"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9" hidden="1">{#N/A,#N/A,TRUE,"Cover";#N/A,#N/A,TRUE,"Conts";#N/A,#N/A,TRUE,"VOS";#N/A,#N/A,TRUE,"Warrington";#N/A,#N/A,TRUE,"Widnes"}</definedName>
    <definedName name="_______________ccr1" localSheetId="8" hidden="1">{#N/A,#N/A,TRUE,"Cover";#N/A,#N/A,TRUE,"Conts";#N/A,#N/A,TRUE,"VOS";#N/A,#N/A,TRUE,"Warrington";#N/A,#N/A,TRUE,"Widnes"}</definedName>
    <definedName name="_______________ccr1" localSheetId="7" hidden="1">{#N/A,#N/A,TRUE,"Cover";#N/A,#N/A,TRUE,"Conts";#N/A,#N/A,TRUE,"VOS";#N/A,#N/A,TRUE,"Warrington";#N/A,#N/A,TRUE,"Widnes"}</definedName>
    <definedName name="_______________ccr1" localSheetId="3" hidden="1">{#N/A,#N/A,TRUE,"Cover";#N/A,#N/A,TRUE,"Conts";#N/A,#N/A,TRUE,"VOS";#N/A,#N/A,TRUE,"Warrington";#N/A,#N/A,TRUE,"Widnes"}</definedName>
    <definedName name="_______________ccr1" hidden="1">{#N/A,#N/A,TRUE,"Cover";#N/A,#N/A,TRUE,"Conts";#N/A,#N/A,TRUE,"VOS";#N/A,#N/A,TRUE,"Warrington";#N/A,#N/A,TRUE,"Widnes"}</definedName>
    <definedName name="_______________xlfn.SUMIFS" hidden="1">#NAME?</definedName>
    <definedName name="______________ab1" localSheetId="9" hidden="1">{#N/A,#N/A,FALSE,"SumD";#N/A,#N/A,FALSE,"ElecD";#N/A,#N/A,FALSE,"MechD";#N/A,#N/A,FALSE,"GeotD";#N/A,#N/A,FALSE,"PrcsD";#N/A,#N/A,FALSE,"TunnD";#N/A,#N/A,FALSE,"CivlD";#N/A,#N/A,FALSE,"NtwkD";#N/A,#N/A,FALSE,"EstgD";#N/A,#N/A,FALSE,"PEngD"}</definedName>
    <definedName name="______________ab1" localSheetId="8" hidden="1">{#N/A,#N/A,FALSE,"SumD";#N/A,#N/A,FALSE,"ElecD";#N/A,#N/A,FALSE,"MechD";#N/A,#N/A,FALSE,"GeotD";#N/A,#N/A,FALSE,"PrcsD";#N/A,#N/A,FALSE,"TunnD";#N/A,#N/A,FALSE,"CivlD";#N/A,#N/A,FALSE,"NtwkD";#N/A,#N/A,FALSE,"EstgD";#N/A,#N/A,FALSE,"PEngD"}</definedName>
    <definedName name="______________ab1" localSheetId="7" hidden="1">{#N/A,#N/A,FALSE,"SumD";#N/A,#N/A,FALSE,"ElecD";#N/A,#N/A,FALSE,"MechD";#N/A,#N/A,FALSE,"GeotD";#N/A,#N/A,FALSE,"PrcsD";#N/A,#N/A,FALSE,"TunnD";#N/A,#N/A,FALSE,"CivlD";#N/A,#N/A,FALSE,"NtwkD";#N/A,#N/A,FALSE,"EstgD";#N/A,#N/A,FALSE,"PEngD"}</definedName>
    <definedName name="______________ab1" localSheetId="3"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9" hidden="1">{#N/A,#N/A,FALSE,"SumD";#N/A,#N/A,FALSE,"ElecD";#N/A,#N/A,FALSE,"MechD";#N/A,#N/A,FALSE,"GeotD";#N/A,#N/A,FALSE,"PrcsD";#N/A,#N/A,FALSE,"TunnD";#N/A,#N/A,FALSE,"CivlD";#N/A,#N/A,FALSE,"NtwkD";#N/A,#N/A,FALSE,"EstgD";#N/A,#N/A,FALSE,"PEngD"}</definedName>
    <definedName name="______________as1" localSheetId="8" hidden="1">{#N/A,#N/A,FALSE,"SumD";#N/A,#N/A,FALSE,"ElecD";#N/A,#N/A,FALSE,"MechD";#N/A,#N/A,FALSE,"GeotD";#N/A,#N/A,FALSE,"PrcsD";#N/A,#N/A,FALSE,"TunnD";#N/A,#N/A,FALSE,"CivlD";#N/A,#N/A,FALSE,"NtwkD";#N/A,#N/A,FALSE,"EstgD";#N/A,#N/A,FALSE,"PEngD"}</definedName>
    <definedName name="______________as1" localSheetId="7" hidden="1">{#N/A,#N/A,FALSE,"SumD";#N/A,#N/A,FALSE,"ElecD";#N/A,#N/A,FALSE,"MechD";#N/A,#N/A,FALSE,"GeotD";#N/A,#N/A,FALSE,"PrcsD";#N/A,#N/A,FALSE,"TunnD";#N/A,#N/A,FALSE,"CivlD";#N/A,#N/A,FALSE,"NtwkD";#N/A,#N/A,FALSE,"EstgD";#N/A,#N/A,FALSE,"PEngD"}</definedName>
    <definedName name="______________as1" localSheetId="3"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9" hidden="1">{#N/A,#N/A,TRUE,"Front";#N/A,#N/A,TRUE,"Simple Letter";#N/A,#N/A,TRUE,"Inside";#N/A,#N/A,TRUE,"Contents";#N/A,#N/A,TRUE,"Basis";#N/A,#N/A,TRUE,"Inclusions";#N/A,#N/A,TRUE,"Exclusions";#N/A,#N/A,TRUE,"Areas";#N/A,#N/A,TRUE,"Summary";#N/A,#N/A,TRUE,"Detail"}</definedName>
    <definedName name="______________cat12" localSheetId="8" hidden="1">{#N/A,#N/A,TRUE,"Front";#N/A,#N/A,TRUE,"Simple Letter";#N/A,#N/A,TRUE,"Inside";#N/A,#N/A,TRUE,"Contents";#N/A,#N/A,TRUE,"Basis";#N/A,#N/A,TRUE,"Inclusions";#N/A,#N/A,TRUE,"Exclusions";#N/A,#N/A,TRUE,"Areas";#N/A,#N/A,TRUE,"Summary";#N/A,#N/A,TRUE,"Detail"}</definedName>
    <definedName name="______________cat12" localSheetId="7" hidden="1">{#N/A,#N/A,TRUE,"Front";#N/A,#N/A,TRUE,"Simple Letter";#N/A,#N/A,TRUE,"Inside";#N/A,#N/A,TRUE,"Contents";#N/A,#N/A,TRUE,"Basis";#N/A,#N/A,TRUE,"Inclusions";#N/A,#N/A,TRUE,"Exclusions";#N/A,#N/A,TRUE,"Areas";#N/A,#N/A,TRUE,"Summary";#N/A,#N/A,TRUE,"Detail"}</definedName>
    <definedName name="______________cat12" localSheetId="3"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9" hidden="1">{#N/A,#N/A,TRUE,"Cover";#N/A,#N/A,TRUE,"Conts";#N/A,#N/A,TRUE,"VOS";#N/A,#N/A,TRUE,"Warrington";#N/A,#N/A,TRUE,"Widnes"}</definedName>
    <definedName name="______________ccr1" localSheetId="8" hidden="1">{#N/A,#N/A,TRUE,"Cover";#N/A,#N/A,TRUE,"Conts";#N/A,#N/A,TRUE,"VOS";#N/A,#N/A,TRUE,"Warrington";#N/A,#N/A,TRUE,"Widnes"}</definedName>
    <definedName name="______________ccr1" localSheetId="7" hidden="1">{#N/A,#N/A,TRUE,"Cover";#N/A,#N/A,TRUE,"Conts";#N/A,#N/A,TRUE,"VOS";#N/A,#N/A,TRUE,"Warrington";#N/A,#N/A,TRUE,"Widnes"}</definedName>
    <definedName name="______________ccr1" localSheetId="3" hidden="1">{#N/A,#N/A,TRUE,"Cover";#N/A,#N/A,TRUE,"Conts";#N/A,#N/A,TRUE,"VOS";#N/A,#N/A,TRUE,"Warrington";#N/A,#N/A,TRUE,"Widnes"}</definedName>
    <definedName name="______________ccr1" hidden="1">{#N/A,#N/A,TRUE,"Cover";#N/A,#N/A,TRUE,"Conts";#N/A,#N/A,TRUE,"VOS";#N/A,#N/A,TRUE,"Warrington";#N/A,#N/A,TRUE,"Widnes"}</definedName>
    <definedName name="______________new8" localSheetId="9" hidden="1">[1]GRSummary!#REF!</definedName>
    <definedName name="______________new8" localSheetId="8" hidden="1">[1]GRSummary!#REF!</definedName>
    <definedName name="______________new8" localSheetId="3" hidden="1">[2]GRSummary!#REF!</definedName>
    <definedName name="______________new8" localSheetId="13" hidden="1">[1]GRSummary!#REF!</definedName>
    <definedName name="______________new8" localSheetId="6" hidden="1">[1]GRSummary!#REF!</definedName>
    <definedName name="______________new8" hidden="1">[1]GRSummary!#REF!</definedName>
    <definedName name="______________old3" localSheetId="9" hidden="1">{#N/A,#N/A,FALSE,"Summary";#N/A,#N/A,FALSE,"3TJ";#N/A,#N/A,FALSE,"3TN";#N/A,#N/A,FALSE,"3TP";#N/A,#N/A,FALSE,"3SJ";#N/A,#N/A,FALSE,"3CJ";#N/A,#N/A,FALSE,"3CN";#N/A,#N/A,FALSE,"3CP";#N/A,#N/A,FALSE,"3A"}</definedName>
    <definedName name="______________old3" localSheetId="8" hidden="1">{#N/A,#N/A,FALSE,"Summary";#N/A,#N/A,FALSE,"3TJ";#N/A,#N/A,FALSE,"3TN";#N/A,#N/A,FALSE,"3TP";#N/A,#N/A,FALSE,"3SJ";#N/A,#N/A,FALSE,"3CJ";#N/A,#N/A,FALSE,"3CN";#N/A,#N/A,FALSE,"3CP";#N/A,#N/A,FALSE,"3A"}</definedName>
    <definedName name="______________old3" localSheetId="7" hidden="1">{#N/A,#N/A,FALSE,"Summary";#N/A,#N/A,FALSE,"3TJ";#N/A,#N/A,FALSE,"3TN";#N/A,#N/A,FALSE,"3TP";#N/A,#N/A,FALSE,"3SJ";#N/A,#N/A,FALSE,"3CJ";#N/A,#N/A,FALSE,"3CN";#N/A,#N/A,FALSE,"3CP";#N/A,#N/A,FALSE,"3A"}</definedName>
    <definedName name="______________old3" localSheetId="3"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9" hidden="1">{#N/A,#N/A,FALSE,"Summary";#N/A,#N/A,FALSE,"3TJ";#N/A,#N/A,FALSE,"3TN";#N/A,#N/A,FALSE,"3TP";#N/A,#N/A,FALSE,"3SJ";#N/A,#N/A,FALSE,"3CJ";#N/A,#N/A,FALSE,"3CN";#N/A,#N/A,FALSE,"3CP";#N/A,#N/A,FALSE,"3A"}</definedName>
    <definedName name="______________old5" localSheetId="8" hidden="1">{#N/A,#N/A,FALSE,"Summary";#N/A,#N/A,FALSE,"3TJ";#N/A,#N/A,FALSE,"3TN";#N/A,#N/A,FALSE,"3TP";#N/A,#N/A,FALSE,"3SJ";#N/A,#N/A,FALSE,"3CJ";#N/A,#N/A,FALSE,"3CN";#N/A,#N/A,FALSE,"3CP";#N/A,#N/A,FALSE,"3A"}</definedName>
    <definedName name="______________old5" localSheetId="7" hidden="1">{#N/A,#N/A,FALSE,"Summary";#N/A,#N/A,FALSE,"3TJ";#N/A,#N/A,FALSE,"3TN";#N/A,#N/A,FALSE,"3TP";#N/A,#N/A,FALSE,"3SJ";#N/A,#N/A,FALSE,"3CJ";#N/A,#N/A,FALSE,"3CN";#N/A,#N/A,FALSE,"3CP";#N/A,#N/A,FALSE,"3A"}</definedName>
    <definedName name="______________old5" localSheetId="3"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9" hidden="1">{#N/A,#N/A,FALSE,"Summary";#N/A,#N/A,FALSE,"3TJ";#N/A,#N/A,FALSE,"3TN";#N/A,#N/A,FALSE,"3TP";#N/A,#N/A,FALSE,"3SJ";#N/A,#N/A,FALSE,"3CJ";#N/A,#N/A,FALSE,"3CN";#N/A,#N/A,FALSE,"3CP";#N/A,#N/A,FALSE,"3A"}</definedName>
    <definedName name="______________old7" localSheetId="8" hidden="1">{#N/A,#N/A,FALSE,"Summary";#N/A,#N/A,FALSE,"3TJ";#N/A,#N/A,FALSE,"3TN";#N/A,#N/A,FALSE,"3TP";#N/A,#N/A,FALSE,"3SJ";#N/A,#N/A,FALSE,"3CJ";#N/A,#N/A,FALSE,"3CN";#N/A,#N/A,FALSE,"3CP";#N/A,#N/A,FALSE,"3A"}</definedName>
    <definedName name="______________old7" localSheetId="7" hidden="1">{#N/A,#N/A,FALSE,"Summary";#N/A,#N/A,FALSE,"3TJ";#N/A,#N/A,FALSE,"3TN";#N/A,#N/A,FALSE,"3TP";#N/A,#N/A,FALSE,"3SJ";#N/A,#N/A,FALSE,"3CJ";#N/A,#N/A,FALSE,"3CN";#N/A,#N/A,FALSE,"3CP";#N/A,#N/A,FALSE,"3A"}</definedName>
    <definedName name="______________old7" localSheetId="3"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cat12" localSheetId="9" hidden="1">{#N/A,#N/A,TRUE,"Front";#N/A,#N/A,TRUE,"Simple Letter";#N/A,#N/A,TRUE,"Inside";#N/A,#N/A,TRUE,"Contents";#N/A,#N/A,TRUE,"Basis";#N/A,#N/A,TRUE,"Inclusions";#N/A,#N/A,TRUE,"Exclusions";#N/A,#N/A,TRUE,"Areas";#N/A,#N/A,TRUE,"Summary";#N/A,#N/A,TRUE,"Detail"}</definedName>
    <definedName name="_____________cat12" localSheetId="8" hidden="1">{#N/A,#N/A,TRUE,"Front";#N/A,#N/A,TRUE,"Simple Letter";#N/A,#N/A,TRUE,"Inside";#N/A,#N/A,TRUE,"Contents";#N/A,#N/A,TRUE,"Basis";#N/A,#N/A,TRUE,"Inclusions";#N/A,#N/A,TRUE,"Exclusions";#N/A,#N/A,TRUE,"Areas";#N/A,#N/A,TRUE,"Summary";#N/A,#N/A,TRUE,"Detail"}</definedName>
    <definedName name="_____________cat12" localSheetId="7" hidden="1">{#N/A,#N/A,TRUE,"Front";#N/A,#N/A,TRUE,"Simple Letter";#N/A,#N/A,TRUE,"Inside";#N/A,#N/A,TRUE,"Contents";#N/A,#N/A,TRUE,"Basis";#N/A,#N/A,TRUE,"Inclusions";#N/A,#N/A,TRUE,"Exclusions";#N/A,#N/A,TRUE,"Areas";#N/A,#N/A,TRUE,"Summary";#N/A,#N/A,TRUE,"Detail"}</definedName>
    <definedName name="_____________cat12" localSheetId="3"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xlfn.SUMIFS" hidden="1">#NAME?</definedName>
    <definedName name="____________cat12" localSheetId="9" hidden="1">{#N/A,#N/A,TRUE,"Front";#N/A,#N/A,TRUE,"Simple Letter";#N/A,#N/A,TRUE,"Inside";#N/A,#N/A,TRUE,"Contents";#N/A,#N/A,TRUE,"Basis";#N/A,#N/A,TRUE,"Inclusions";#N/A,#N/A,TRUE,"Exclusions";#N/A,#N/A,TRUE,"Areas";#N/A,#N/A,TRUE,"Summary";#N/A,#N/A,TRUE,"Detail"}</definedName>
    <definedName name="____________cat12" localSheetId="8" hidden="1">{#N/A,#N/A,TRUE,"Front";#N/A,#N/A,TRUE,"Simple Letter";#N/A,#N/A,TRUE,"Inside";#N/A,#N/A,TRUE,"Contents";#N/A,#N/A,TRUE,"Basis";#N/A,#N/A,TRUE,"Inclusions";#N/A,#N/A,TRUE,"Exclusions";#N/A,#N/A,TRUE,"Areas";#N/A,#N/A,TRUE,"Summary";#N/A,#N/A,TRUE,"Detail"}</definedName>
    <definedName name="____________cat12" localSheetId="7" hidden="1">{#N/A,#N/A,TRUE,"Front";#N/A,#N/A,TRUE,"Simple Letter";#N/A,#N/A,TRUE,"Inside";#N/A,#N/A,TRUE,"Contents";#N/A,#N/A,TRUE,"Basis";#N/A,#N/A,TRUE,"Inclusions";#N/A,#N/A,TRUE,"Exclusions";#N/A,#N/A,TRUE,"Areas";#N/A,#N/A,TRUE,"Summary";#N/A,#N/A,TRUE,"Detail"}</definedName>
    <definedName name="____________cat12" localSheetId="3"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xlfn.SUMIFS" hidden="1">#NAME?</definedName>
    <definedName name="___________cat12" localSheetId="9" hidden="1">{#N/A,#N/A,TRUE,"Front";#N/A,#N/A,TRUE,"Simple Letter";#N/A,#N/A,TRUE,"Inside";#N/A,#N/A,TRUE,"Contents";#N/A,#N/A,TRUE,"Basis";#N/A,#N/A,TRUE,"Inclusions";#N/A,#N/A,TRUE,"Exclusions";#N/A,#N/A,TRUE,"Areas";#N/A,#N/A,TRUE,"Summary";#N/A,#N/A,TRUE,"Detail"}</definedName>
    <definedName name="___________cat12" localSheetId="8" hidden="1">{#N/A,#N/A,TRUE,"Front";#N/A,#N/A,TRUE,"Simple Letter";#N/A,#N/A,TRUE,"Inside";#N/A,#N/A,TRUE,"Contents";#N/A,#N/A,TRUE,"Basis";#N/A,#N/A,TRUE,"Inclusions";#N/A,#N/A,TRUE,"Exclusions";#N/A,#N/A,TRUE,"Areas";#N/A,#N/A,TRUE,"Summary";#N/A,#N/A,TRUE,"Detail"}</definedName>
    <definedName name="___________cat12" localSheetId="7" hidden="1">{#N/A,#N/A,TRUE,"Front";#N/A,#N/A,TRUE,"Simple Letter";#N/A,#N/A,TRUE,"Inside";#N/A,#N/A,TRUE,"Contents";#N/A,#N/A,TRUE,"Basis";#N/A,#N/A,TRUE,"Inclusions";#N/A,#N/A,TRUE,"Exclusions";#N/A,#N/A,TRUE,"Areas";#N/A,#N/A,TRUE,"Summary";#N/A,#N/A,TRUE,"Detail"}</definedName>
    <definedName name="___________cat12" localSheetId="3"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9" hidden="1">{#N/A,#N/A,TRUE,"Cover";#N/A,#N/A,TRUE,"Conts";#N/A,#N/A,TRUE,"VOS";#N/A,#N/A,TRUE,"Warrington";#N/A,#N/A,TRUE,"Widnes"}</definedName>
    <definedName name="___________ccr1" localSheetId="8" hidden="1">{#N/A,#N/A,TRUE,"Cover";#N/A,#N/A,TRUE,"Conts";#N/A,#N/A,TRUE,"VOS";#N/A,#N/A,TRUE,"Warrington";#N/A,#N/A,TRUE,"Widnes"}</definedName>
    <definedName name="___________ccr1" localSheetId="7" hidden="1">{#N/A,#N/A,TRUE,"Cover";#N/A,#N/A,TRUE,"Conts";#N/A,#N/A,TRUE,"VOS";#N/A,#N/A,TRUE,"Warrington";#N/A,#N/A,TRUE,"Widnes"}</definedName>
    <definedName name="___________ccr1" localSheetId="3" hidden="1">{#N/A,#N/A,TRUE,"Cover";#N/A,#N/A,TRUE,"Conts";#N/A,#N/A,TRUE,"VOS";#N/A,#N/A,TRUE,"Warrington";#N/A,#N/A,TRUE,"Widnes"}</definedName>
    <definedName name="___________ccr1" hidden="1">{#N/A,#N/A,TRUE,"Cover";#N/A,#N/A,TRUE,"Conts";#N/A,#N/A,TRUE,"VOS";#N/A,#N/A,TRUE,"Warrington";#N/A,#N/A,TRUE,"Widnes"}</definedName>
    <definedName name="___________new8" localSheetId="9" hidden="1">[1]GRSummary!#REF!</definedName>
    <definedName name="___________new8" localSheetId="8" hidden="1">[1]GRSummary!#REF!</definedName>
    <definedName name="___________new8" localSheetId="3" hidden="1">[2]GRSummary!#REF!</definedName>
    <definedName name="___________new8" localSheetId="13" hidden="1">[1]GRSummary!#REF!</definedName>
    <definedName name="___________new8" localSheetId="6" hidden="1">[1]GRSummary!#REF!</definedName>
    <definedName name="___________new8" hidden="1">[1]GRSummary!#REF!</definedName>
    <definedName name="___________xlfn.SUMIFS" hidden="1">#NAME?</definedName>
    <definedName name="__________as2" localSheetId="9" hidden="1">{#N/A,#N/A,FALSE,"SumD";#N/A,#N/A,FALSE,"ElecD";#N/A,#N/A,FALSE,"MechD";#N/A,#N/A,FALSE,"GeotD";#N/A,#N/A,FALSE,"PrcsD";#N/A,#N/A,FALSE,"TunnD";#N/A,#N/A,FALSE,"CivlD";#N/A,#N/A,FALSE,"NtwkD";#N/A,#N/A,FALSE,"EstgD";#N/A,#N/A,FALSE,"PEngD"}</definedName>
    <definedName name="__________as2" localSheetId="8" hidden="1">{#N/A,#N/A,FALSE,"SumD";#N/A,#N/A,FALSE,"ElecD";#N/A,#N/A,FALSE,"MechD";#N/A,#N/A,FALSE,"GeotD";#N/A,#N/A,FALSE,"PrcsD";#N/A,#N/A,FALSE,"TunnD";#N/A,#N/A,FALSE,"CivlD";#N/A,#N/A,FALSE,"NtwkD";#N/A,#N/A,FALSE,"EstgD";#N/A,#N/A,FALSE,"PEngD"}</definedName>
    <definedName name="__________as2" localSheetId="7" hidden="1">{#N/A,#N/A,FALSE,"SumD";#N/A,#N/A,FALSE,"ElecD";#N/A,#N/A,FALSE,"MechD";#N/A,#N/A,FALSE,"GeotD";#N/A,#N/A,FALSE,"PrcsD";#N/A,#N/A,FALSE,"TunnD";#N/A,#N/A,FALSE,"CivlD";#N/A,#N/A,FALSE,"NtwkD";#N/A,#N/A,FALSE,"EstgD";#N/A,#N/A,FALSE,"PEngD"}</definedName>
    <definedName name="__________as2" localSheetId="3"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9" hidden="1">{#N/A,#N/A,TRUE,"Front";#N/A,#N/A,TRUE,"Simple Letter";#N/A,#N/A,TRUE,"Inside";#N/A,#N/A,TRUE,"Contents";#N/A,#N/A,TRUE,"Basis";#N/A,#N/A,TRUE,"Inclusions";#N/A,#N/A,TRUE,"Exclusions";#N/A,#N/A,TRUE,"Areas";#N/A,#N/A,TRUE,"Summary";#N/A,#N/A,TRUE,"Detail"}</definedName>
    <definedName name="__________cat12" localSheetId="8" hidden="1">{#N/A,#N/A,TRUE,"Front";#N/A,#N/A,TRUE,"Simple Letter";#N/A,#N/A,TRUE,"Inside";#N/A,#N/A,TRUE,"Contents";#N/A,#N/A,TRUE,"Basis";#N/A,#N/A,TRUE,"Inclusions";#N/A,#N/A,TRUE,"Exclusions";#N/A,#N/A,TRUE,"Areas";#N/A,#N/A,TRUE,"Summary";#N/A,#N/A,TRUE,"Detail"}</definedName>
    <definedName name="__________cat12" localSheetId="7" hidden="1">{#N/A,#N/A,TRUE,"Front";#N/A,#N/A,TRUE,"Simple Letter";#N/A,#N/A,TRUE,"Inside";#N/A,#N/A,TRUE,"Contents";#N/A,#N/A,TRUE,"Basis";#N/A,#N/A,TRUE,"Inclusions";#N/A,#N/A,TRUE,"Exclusions";#N/A,#N/A,TRUE,"Areas";#N/A,#N/A,TRUE,"Summary";#N/A,#N/A,TRUE,"Detail"}</definedName>
    <definedName name="__________cat12" localSheetId="3"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9" hidden="1">{#N/A,#N/A,TRUE,"Cover";#N/A,#N/A,TRUE,"Conts";#N/A,#N/A,TRUE,"VOS";#N/A,#N/A,TRUE,"Warrington";#N/A,#N/A,TRUE,"Widnes"}</definedName>
    <definedName name="__________ccr1" localSheetId="8" hidden="1">{#N/A,#N/A,TRUE,"Cover";#N/A,#N/A,TRUE,"Conts";#N/A,#N/A,TRUE,"VOS";#N/A,#N/A,TRUE,"Warrington";#N/A,#N/A,TRUE,"Widnes"}</definedName>
    <definedName name="__________ccr1" localSheetId="7" hidden="1">{#N/A,#N/A,TRUE,"Cover";#N/A,#N/A,TRUE,"Conts";#N/A,#N/A,TRUE,"VOS";#N/A,#N/A,TRUE,"Warrington";#N/A,#N/A,TRUE,"Widnes"}</definedName>
    <definedName name="__________ccr1" localSheetId="3" hidden="1">{#N/A,#N/A,TRUE,"Cover";#N/A,#N/A,TRUE,"Conts";#N/A,#N/A,TRUE,"VOS";#N/A,#N/A,TRUE,"Warrington";#N/A,#N/A,TRUE,"Widnes"}</definedName>
    <definedName name="__________ccr1" hidden="1">{#N/A,#N/A,TRUE,"Cover";#N/A,#N/A,TRUE,"Conts";#N/A,#N/A,TRUE,"VOS";#N/A,#N/A,TRUE,"Warrington";#N/A,#N/A,TRUE,"Widnes"}</definedName>
    <definedName name="__________new8" localSheetId="9" hidden="1">[1]GRSummary!#REF!</definedName>
    <definedName name="__________new8" localSheetId="8" hidden="1">[1]GRSummary!#REF!</definedName>
    <definedName name="__________new8" localSheetId="3" hidden="1">[2]GRSummary!#REF!</definedName>
    <definedName name="__________new8" localSheetId="13" hidden="1">[1]GRSummary!#REF!</definedName>
    <definedName name="__________new8" localSheetId="6" hidden="1">[1]GRSummary!#REF!</definedName>
    <definedName name="__________new8" hidden="1">[1]GRSummary!#REF!</definedName>
    <definedName name="__________xlfn.SUMIFS" hidden="1">#NAME?</definedName>
    <definedName name="_________cat12" localSheetId="9" hidden="1">{#N/A,#N/A,TRUE,"Front";#N/A,#N/A,TRUE,"Simple Letter";#N/A,#N/A,TRUE,"Inside";#N/A,#N/A,TRUE,"Contents";#N/A,#N/A,TRUE,"Basis";#N/A,#N/A,TRUE,"Inclusions";#N/A,#N/A,TRUE,"Exclusions";#N/A,#N/A,TRUE,"Areas";#N/A,#N/A,TRUE,"Summary";#N/A,#N/A,TRUE,"Detail"}</definedName>
    <definedName name="_________cat12" localSheetId="8" hidden="1">{#N/A,#N/A,TRUE,"Front";#N/A,#N/A,TRUE,"Simple Letter";#N/A,#N/A,TRUE,"Inside";#N/A,#N/A,TRUE,"Contents";#N/A,#N/A,TRUE,"Basis";#N/A,#N/A,TRUE,"Inclusions";#N/A,#N/A,TRUE,"Exclusions";#N/A,#N/A,TRUE,"Areas";#N/A,#N/A,TRUE,"Summary";#N/A,#N/A,TRUE,"Detail"}</definedName>
    <definedName name="_________cat12" localSheetId="7" hidden="1">{#N/A,#N/A,TRUE,"Front";#N/A,#N/A,TRUE,"Simple Letter";#N/A,#N/A,TRUE,"Inside";#N/A,#N/A,TRUE,"Contents";#N/A,#N/A,TRUE,"Basis";#N/A,#N/A,TRUE,"Inclusions";#N/A,#N/A,TRUE,"Exclusions";#N/A,#N/A,TRUE,"Areas";#N/A,#N/A,TRUE,"Summary";#N/A,#N/A,TRUE,"Detail"}</definedName>
    <definedName name="_________cat12" localSheetId="3"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9" hidden="1">{#N/A,#N/A,TRUE,"Cover";#N/A,#N/A,TRUE,"Conts";#N/A,#N/A,TRUE,"VOS";#N/A,#N/A,TRUE,"Warrington";#N/A,#N/A,TRUE,"Widnes"}</definedName>
    <definedName name="_________ccr1" localSheetId="8" hidden="1">{#N/A,#N/A,TRUE,"Cover";#N/A,#N/A,TRUE,"Conts";#N/A,#N/A,TRUE,"VOS";#N/A,#N/A,TRUE,"Warrington";#N/A,#N/A,TRUE,"Widnes"}</definedName>
    <definedName name="_________ccr1" localSheetId="7" hidden="1">{#N/A,#N/A,TRUE,"Cover";#N/A,#N/A,TRUE,"Conts";#N/A,#N/A,TRUE,"VOS";#N/A,#N/A,TRUE,"Warrington";#N/A,#N/A,TRUE,"Widnes"}</definedName>
    <definedName name="_________ccr1" localSheetId="3" hidden="1">{#N/A,#N/A,TRUE,"Cover";#N/A,#N/A,TRUE,"Conts";#N/A,#N/A,TRUE,"VOS";#N/A,#N/A,TRUE,"Warrington";#N/A,#N/A,TRUE,"Widnes"}</definedName>
    <definedName name="_________ccr1" hidden="1">{#N/A,#N/A,TRUE,"Cover";#N/A,#N/A,TRUE,"Conts";#N/A,#N/A,TRUE,"VOS";#N/A,#N/A,TRUE,"Warrington";#N/A,#N/A,TRUE,"Widnes"}</definedName>
    <definedName name="_________xlfn.SUMIFS" hidden="1">#NAME?</definedName>
    <definedName name="________ab1" localSheetId="9" hidden="1">{#N/A,#N/A,FALSE,"SumD";#N/A,#N/A,FALSE,"ElecD";#N/A,#N/A,FALSE,"MechD";#N/A,#N/A,FALSE,"GeotD";#N/A,#N/A,FALSE,"PrcsD";#N/A,#N/A,FALSE,"TunnD";#N/A,#N/A,FALSE,"CivlD";#N/A,#N/A,FALSE,"NtwkD";#N/A,#N/A,FALSE,"EstgD";#N/A,#N/A,FALSE,"PEngD"}</definedName>
    <definedName name="________ab1" localSheetId="8" hidden="1">{#N/A,#N/A,FALSE,"SumD";#N/A,#N/A,FALSE,"ElecD";#N/A,#N/A,FALSE,"MechD";#N/A,#N/A,FALSE,"GeotD";#N/A,#N/A,FALSE,"PrcsD";#N/A,#N/A,FALSE,"TunnD";#N/A,#N/A,FALSE,"CivlD";#N/A,#N/A,FALSE,"NtwkD";#N/A,#N/A,FALSE,"EstgD";#N/A,#N/A,FALSE,"PEngD"}</definedName>
    <definedName name="________ab1" localSheetId="7" hidden="1">{#N/A,#N/A,FALSE,"SumD";#N/A,#N/A,FALSE,"ElecD";#N/A,#N/A,FALSE,"MechD";#N/A,#N/A,FALSE,"GeotD";#N/A,#N/A,FALSE,"PrcsD";#N/A,#N/A,FALSE,"TunnD";#N/A,#N/A,FALSE,"CivlD";#N/A,#N/A,FALSE,"NtwkD";#N/A,#N/A,FALSE,"EstgD";#N/A,#N/A,FALSE,"PEngD"}</definedName>
    <definedName name="________ab1" localSheetId="3"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9" hidden="1">{#N/A,#N/A,FALSE,"SumD";#N/A,#N/A,FALSE,"ElecD";#N/A,#N/A,FALSE,"MechD";#N/A,#N/A,FALSE,"GeotD";#N/A,#N/A,FALSE,"PrcsD";#N/A,#N/A,FALSE,"TunnD";#N/A,#N/A,FALSE,"CivlD";#N/A,#N/A,FALSE,"NtwkD";#N/A,#N/A,FALSE,"EstgD";#N/A,#N/A,FALSE,"PEngD"}</definedName>
    <definedName name="________as1" localSheetId="8" hidden="1">{#N/A,#N/A,FALSE,"SumD";#N/A,#N/A,FALSE,"ElecD";#N/A,#N/A,FALSE,"MechD";#N/A,#N/A,FALSE,"GeotD";#N/A,#N/A,FALSE,"PrcsD";#N/A,#N/A,FALSE,"TunnD";#N/A,#N/A,FALSE,"CivlD";#N/A,#N/A,FALSE,"NtwkD";#N/A,#N/A,FALSE,"EstgD";#N/A,#N/A,FALSE,"PEngD"}</definedName>
    <definedName name="________as1" localSheetId="7" hidden="1">{#N/A,#N/A,FALSE,"SumD";#N/A,#N/A,FALSE,"ElecD";#N/A,#N/A,FALSE,"MechD";#N/A,#N/A,FALSE,"GeotD";#N/A,#N/A,FALSE,"PrcsD";#N/A,#N/A,FALSE,"TunnD";#N/A,#N/A,FALSE,"CivlD";#N/A,#N/A,FALSE,"NtwkD";#N/A,#N/A,FALSE,"EstgD";#N/A,#N/A,FALSE,"PEngD"}</definedName>
    <definedName name="________as1" localSheetId="3"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9" hidden="1">{#N/A,#N/A,TRUE,"Front";#N/A,#N/A,TRUE,"Simple Letter";#N/A,#N/A,TRUE,"Inside";#N/A,#N/A,TRUE,"Contents";#N/A,#N/A,TRUE,"Basis";#N/A,#N/A,TRUE,"Inclusions";#N/A,#N/A,TRUE,"Exclusions";#N/A,#N/A,TRUE,"Areas";#N/A,#N/A,TRUE,"Summary";#N/A,#N/A,TRUE,"Detail"}</definedName>
    <definedName name="________cat12" localSheetId="8" hidden="1">{#N/A,#N/A,TRUE,"Front";#N/A,#N/A,TRUE,"Simple Letter";#N/A,#N/A,TRUE,"Inside";#N/A,#N/A,TRUE,"Contents";#N/A,#N/A,TRUE,"Basis";#N/A,#N/A,TRUE,"Inclusions";#N/A,#N/A,TRUE,"Exclusions";#N/A,#N/A,TRUE,"Areas";#N/A,#N/A,TRUE,"Summary";#N/A,#N/A,TRUE,"Detail"}</definedName>
    <definedName name="________cat12" localSheetId="7" hidden="1">{#N/A,#N/A,TRUE,"Front";#N/A,#N/A,TRUE,"Simple Letter";#N/A,#N/A,TRUE,"Inside";#N/A,#N/A,TRUE,"Contents";#N/A,#N/A,TRUE,"Basis";#N/A,#N/A,TRUE,"Inclusions";#N/A,#N/A,TRUE,"Exclusions";#N/A,#N/A,TRUE,"Areas";#N/A,#N/A,TRUE,"Summary";#N/A,#N/A,TRUE,"Detail"}</definedName>
    <definedName name="________cat12" localSheetId="3"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9" hidden="1">{#N/A,#N/A,TRUE,"Cover";#N/A,#N/A,TRUE,"Conts";#N/A,#N/A,TRUE,"VOS";#N/A,#N/A,TRUE,"Warrington";#N/A,#N/A,TRUE,"Widnes"}</definedName>
    <definedName name="________ccr1" localSheetId="8" hidden="1">{#N/A,#N/A,TRUE,"Cover";#N/A,#N/A,TRUE,"Conts";#N/A,#N/A,TRUE,"VOS";#N/A,#N/A,TRUE,"Warrington";#N/A,#N/A,TRUE,"Widnes"}</definedName>
    <definedName name="________ccr1" localSheetId="7" hidden="1">{#N/A,#N/A,TRUE,"Cover";#N/A,#N/A,TRUE,"Conts";#N/A,#N/A,TRUE,"VOS";#N/A,#N/A,TRUE,"Warrington";#N/A,#N/A,TRUE,"Widnes"}</definedName>
    <definedName name="________ccr1" localSheetId="3" hidden="1">{#N/A,#N/A,TRUE,"Cover";#N/A,#N/A,TRUE,"Conts";#N/A,#N/A,TRUE,"VOS";#N/A,#N/A,TRUE,"Warrington";#N/A,#N/A,TRUE,"Widnes"}</definedName>
    <definedName name="________ccr1" hidden="1">{#N/A,#N/A,TRUE,"Cover";#N/A,#N/A,TRUE,"Conts";#N/A,#N/A,TRUE,"VOS";#N/A,#N/A,TRUE,"Warrington";#N/A,#N/A,TRUE,"Widnes"}</definedName>
    <definedName name="________new8" localSheetId="9" hidden="1">[1]GRSummary!#REF!</definedName>
    <definedName name="________new8" localSheetId="8" hidden="1">[1]GRSummary!#REF!</definedName>
    <definedName name="________new8" localSheetId="3" hidden="1">[2]GRSummary!#REF!</definedName>
    <definedName name="________new8" localSheetId="13" hidden="1">[1]GRSummary!#REF!</definedName>
    <definedName name="________new8" localSheetId="6" hidden="1">[1]GRSummary!#REF!</definedName>
    <definedName name="________new8" hidden="1">[1]GRSummary!#REF!</definedName>
    <definedName name="________xlfn.SUMIFS" hidden="1">#NAME?</definedName>
    <definedName name="_______a1" localSheetId="9" hidden="1">{#N/A,#N/A,TRUE,"11"", 9-5'8 Csg";#N/A,#N/A,TRUE,"11"", 7"" Csg";#N/A,#N/A,TRUE,"11"", 2-7'8 Tbg";#N/A,#N/A,TRUE,"9"" Twin, 26"" Csg";#N/A,#N/A,TRUE,"9"" Twin, 9-5'8 Csg";#N/A,#N/A,TRUE,"9"" Twin, 7"" Csg";#N/A,#N/A,TRUE,"9"" Twin, 2-7'8 Tbg"}</definedName>
    <definedName name="_______a1" localSheetId="8" hidden="1">{#N/A,#N/A,TRUE,"11"", 9-5'8 Csg";#N/A,#N/A,TRUE,"11"", 7"" Csg";#N/A,#N/A,TRUE,"11"", 2-7'8 Tbg";#N/A,#N/A,TRUE,"9"" Twin, 26"" Csg";#N/A,#N/A,TRUE,"9"" Twin, 9-5'8 Csg";#N/A,#N/A,TRUE,"9"" Twin, 7"" Csg";#N/A,#N/A,TRUE,"9"" Twin, 2-7'8 Tbg"}</definedName>
    <definedName name="_______a1" localSheetId="7" hidden="1">{#N/A,#N/A,TRUE,"11"", 9-5'8 Csg";#N/A,#N/A,TRUE,"11"", 7"" Csg";#N/A,#N/A,TRUE,"11"", 2-7'8 Tbg";#N/A,#N/A,TRUE,"9"" Twin, 26"" Csg";#N/A,#N/A,TRUE,"9"" Twin, 9-5'8 Csg";#N/A,#N/A,TRUE,"9"" Twin, 7"" Csg";#N/A,#N/A,TRUE,"9"" Twin, 2-7'8 Tbg"}</definedName>
    <definedName name="_______a1" localSheetId="3" hidden="1">{#N/A,#N/A,TRUE,"11"", 9-5'8 Csg";#N/A,#N/A,TRUE,"11"", 7"" Csg";#N/A,#N/A,TRUE,"11"", 2-7'8 Tbg";#N/A,#N/A,TRUE,"9"" Twin, 26"" Csg";#N/A,#N/A,TRUE,"9"" Twin, 9-5'8 Csg";#N/A,#N/A,TRUE,"9"" Twin, 7"" Csg";#N/A,#N/A,TRUE,"9"" Twin, 2-7'8 Tbg"}</definedName>
    <definedName name="_______a1" hidden="1">{#N/A,#N/A,TRUE,"11"", 9-5'8 Csg";#N/A,#N/A,TRUE,"11"", 7"" Csg";#N/A,#N/A,TRUE,"11"", 2-7'8 Tbg";#N/A,#N/A,TRUE,"9"" Twin, 26"" Csg";#N/A,#N/A,TRUE,"9"" Twin, 9-5'8 Csg";#N/A,#N/A,TRUE,"9"" Twin, 7"" Csg";#N/A,#N/A,TRUE,"9"" Twin, 2-7'8 Tbg"}</definedName>
    <definedName name="_______ab1" localSheetId="9" hidden="1">{#N/A,#N/A,FALSE,"SumD";#N/A,#N/A,FALSE,"ElecD";#N/A,#N/A,FALSE,"MechD";#N/A,#N/A,FALSE,"GeotD";#N/A,#N/A,FALSE,"PrcsD";#N/A,#N/A,FALSE,"TunnD";#N/A,#N/A,FALSE,"CivlD";#N/A,#N/A,FALSE,"NtwkD";#N/A,#N/A,FALSE,"EstgD";#N/A,#N/A,FALSE,"PEngD"}</definedName>
    <definedName name="_______ab1" localSheetId="8" hidden="1">{#N/A,#N/A,FALSE,"SumD";#N/A,#N/A,FALSE,"ElecD";#N/A,#N/A,FALSE,"MechD";#N/A,#N/A,FALSE,"GeotD";#N/A,#N/A,FALSE,"PrcsD";#N/A,#N/A,FALSE,"TunnD";#N/A,#N/A,FALSE,"CivlD";#N/A,#N/A,FALSE,"NtwkD";#N/A,#N/A,FALSE,"EstgD";#N/A,#N/A,FALSE,"PEngD"}</definedName>
    <definedName name="_______ab1" localSheetId="7" hidden="1">{#N/A,#N/A,FALSE,"SumD";#N/A,#N/A,FALSE,"ElecD";#N/A,#N/A,FALSE,"MechD";#N/A,#N/A,FALSE,"GeotD";#N/A,#N/A,FALSE,"PrcsD";#N/A,#N/A,FALSE,"TunnD";#N/A,#N/A,FALSE,"CivlD";#N/A,#N/A,FALSE,"NtwkD";#N/A,#N/A,FALSE,"EstgD";#N/A,#N/A,FALSE,"PEngD"}</definedName>
    <definedName name="_______ab1" localSheetId="3"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9" hidden="1">{#N/A,#N/A,FALSE,"SumD";#N/A,#N/A,FALSE,"ElecD";#N/A,#N/A,FALSE,"MechD";#N/A,#N/A,FALSE,"GeotD";#N/A,#N/A,FALSE,"PrcsD";#N/A,#N/A,FALSE,"TunnD";#N/A,#N/A,FALSE,"CivlD";#N/A,#N/A,FALSE,"NtwkD";#N/A,#N/A,FALSE,"EstgD";#N/A,#N/A,FALSE,"PEngD"}</definedName>
    <definedName name="_______as1" localSheetId="8" hidden="1">{#N/A,#N/A,FALSE,"SumD";#N/A,#N/A,FALSE,"ElecD";#N/A,#N/A,FALSE,"MechD";#N/A,#N/A,FALSE,"GeotD";#N/A,#N/A,FALSE,"PrcsD";#N/A,#N/A,FALSE,"TunnD";#N/A,#N/A,FALSE,"CivlD";#N/A,#N/A,FALSE,"NtwkD";#N/A,#N/A,FALSE,"EstgD";#N/A,#N/A,FALSE,"PEngD"}</definedName>
    <definedName name="_______as1" localSheetId="7" hidden="1">{#N/A,#N/A,FALSE,"SumD";#N/A,#N/A,FALSE,"ElecD";#N/A,#N/A,FALSE,"MechD";#N/A,#N/A,FALSE,"GeotD";#N/A,#N/A,FALSE,"PrcsD";#N/A,#N/A,FALSE,"TunnD";#N/A,#N/A,FALSE,"CivlD";#N/A,#N/A,FALSE,"NtwkD";#N/A,#N/A,FALSE,"EstgD";#N/A,#N/A,FALSE,"PEngD"}</definedName>
    <definedName name="_______as1" localSheetId="3"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9" hidden="1">{#N/A,#N/A,TRUE,"Front";#N/A,#N/A,TRUE,"Simple Letter";#N/A,#N/A,TRUE,"Inside";#N/A,#N/A,TRUE,"Contents";#N/A,#N/A,TRUE,"Basis";#N/A,#N/A,TRUE,"Inclusions";#N/A,#N/A,TRUE,"Exclusions";#N/A,#N/A,TRUE,"Areas";#N/A,#N/A,TRUE,"Summary";#N/A,#N/A,TRUE,"Detail"}</definedName>
    <definedName name="_______cat12" localSheetId="8" hidden="1">{#N/A,#N/A,TRUE,"Front";#N/A,#N/A,TRUE,"Simple Letter";#N/A,#N/A,TRUE,"Inside";#N/A,#N/A,TRUE,"Contents";#N/A,#N/A,TRUE,"Basis";#N/A,#N/A,TRUE,"Inclusions";#N/A,#N/A,TRUE,"Exclusions";#N/A,#N/A,TRUE,"Areas";#N/A,#N/A,TRUE,"Summary";#N/A,#N/A,TRUE,"Detail"}</definedName>
    <definedName name="_______cat12" localSheetId="7" hidden="1">{#N/A,#N/A,TRUE,"Front";#N/A,#N/A,TRUE,"Simple Letter";#N/A,#N/A,TRUE,"Inside";#N/A,#N/A,TRUE,"Contents";#N/A,#N/A,TRUE,"Basis";#N/A,#N/A,TRUE,"Inclusions";#N/A,#N/A,TRUE,"Exclusions";#N/A,#N/A,TRUE,"Areas";#N/A,#N/A,TRUE,"Summary";#N/A,#N/A,TRUE,"Detail"}</definedName>
    <definedName name="_______cat12" localSheetId="3"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9" hidden="1">{#N/A,#N/A,TRUE,"Cover";#N/A,#N/A,TRUE,"Conts";#N/A,#N/A,TRUE,"VOS";#N/A,#N/A,TRUE,"Warrington";#N/A,#N/A,TRUE,"Widnes"}</definedName>
    <definedName name="_______ccr1" localSheetId="8" hidden="1">{#N/A,#N/A,TRUE,"Cover";#N/A,#N/A,TRUE,"Conts";#N/A,#N/A,TRUE,"VOS";#N/A,#N/A,TRUE,"Warrington";#N/A,#N/A,TRUE,"Widnes"}</definedName>
    <definedName name="_______ccr1" localSheetId="7" hidden="1">{#N/A,#N/A,TRUE,"Cover";#N/A,#N/A,TRUE,"Conts";#N/A,#N/A,TRUE,"VOS";#N/A,#N/A,TRUE,"Warrington";#N/A,#N/A,TRUE,"Widnes"}</definedName>
    <definedName name="_______ccr1" localSheetId="3" hidden="1">{#N/A,#N/A,TRUE,"Cover";#N/A,#N/A,TRUE,"Conts";#N/A,#N/A,TRUE,"VOS";#N/A,#N/A,TRUE,"Warrington";#N/A,#N/A,TRUE,"Widnes"}</definedName>
    <definedName name="_______ccr1" hidden="1">{#N/A,#N/A,TRUE,"Cover";#N/A,#N/A,TRUE,"Conts";#N/A,#N/A,TRUE,"VOS";#N/A,#N/A,TRUE,"Warrington";#N/A,#N/A,TRUE,"Widnes"}</definedName>
    <definedName name="_______dec05" localSheetId="9" hidden="1">{"'Sheet1'!$A$4386:$N$4591"}</definedName>
    <definedName name="_______dec05" localSheetId="8" hidden="1">{"'Sheet1'!$A$4386:$N$4591"}</definedName>
    <definedName name="_______dec05" localSheetId="7" hidden="1">{"'Sheet1'!$A$4386:$N$4591"}</definedName>
    <definedName name="_______dec05" localSheetId="3" hidden="1">{"'Sheet1'!$A$4386:$N$4591"}</definedName>
    <definedName name="_______dec05" hidden="1">{"'Sheet1'!$A$4386:$N$4591"}</definedName>
    <definedName name="_______wrn9" localSheetId="9" hidden="1">{#N/A,#N/A,TRUE,"9"" Twin, 26"" Csg";#N/A,#N/A,TRUE,"9"" Twin, 9-5'8 Csg";#N/A,#N/A,TRUE,"9"" Twin, 7"" Csg";#N/A,#N/A,TRUE,"9"" Twin, 2-7'8 Tbg"}</definedName>
    <definedName name="_______wrn9" localSheetId="8" hidden="1">{#N/A,#N/A,TRUE,"9"" Twin, 26"" Csg";#N/A,#N/A,TRUE,"9"" Twin, 9-5'8 Csg";#N/A,#N/A,TRUE,"9"" Twin, 7"" Csg";#N/A,#N/A,TRUE,"9"" Twin, 2-7'8 Tbg"}</definedName>
    <definedName name="_______wrn9" localSheetId="7" hidden="1">{#N/A,#N/A,TRUE,"9"" Twin, 26"" Csg";#N/A,#N/A,TRUE,"9"" Twin, 9-5'8 Csg";#N/A,#N/A,TRUE,"9"" Twin, 7"" Csg";#N/A,#N/A,TRUE,"9"" Twin, 2-7'8 Tbg"}</definedName>
    <definedName name="_______wrn9" localSheetId="3"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a1" localSheetId="9" hidden="1">{#N/A,#N/A,TRUE,"11"", 9-5'8 Csg";#N/A,#N/A,TRUE,"11"", 7"" Csg";#N/A,#N/A,TRUE,"11"", 2-7'8 Tbg";#N/A,#N/A,TRUE,"9"" Twin, 26"" Csg";#N/A,#N/A,TRUE,"9"" Twin, 9-5'8 Csg";#N/A,#N/A,TRUE,"9"" Twin, 7"" Csg";#N/A,#N/A,TRUE,"9"" Twin, 2-7'8 Tbg"}</definedName>
    <definedName name="______a1" localSheetId="8" hidden="1">{#N/A,#N/A,TRUE,"11"", 9-5'8 Csg";#N/A,#N/A,TRUE,"11"", 7"" Csg";#N/A,#N/A,TRUE,"11"", 2-7'8 Tbg";#N/A,#N/A,TRUE,"9"" Twin, 26"" Csg";#N/A,#N/A,TRUE,"9"" Twin, 9-5'8 Csg";#N/A,#N/A,TRUE,"9"" Twin, 7"" Csg";#N/A,#N/A,TRUE,"9"" Twin, 2-7'8 Tbg"}</definedName>
    <definedName name="______a1" localSheetId="7" hidden="1">{#N/A,#N/A,TRUE,"11"", 9-5'8 Csg";#N/A,#N/A,TRUE,"11"", 7"" Csg";#N/A,#N/A,TRUE,"11"", 2-7'8 Tbg";#N/A,#N/A,TRUE,"9"" Twin, 26"" Csg";#N/A,#N/A,TRUE,"9"" Twin, 9-5'8 Csg";#N/A,#N/A,TRUE,"9"" Twin, 7"" Csg";#N/A,#N/A,TRUE,"9"" Twin, 2-7'8 Tbg"}</definedName>
    <definedName name="______a1" localSheetId="3" hidden="1">{#N/A,#N/A,TRUE,"11"", 9-5'8 Csg";#N/A,#N/A,TRUE,"11"", 7"" Csg";#N/A,#N/A,TRUE,"11"", 2-7'8 Tbg";#N/A,#N/A,TRUE,"9"" Twin, 26"" Csg";#N/A,#N/A,TRUE,"9"" Twin, 9-5'8 Csg";#N/A,#N/A,TRUE,"9"" Twin, 7"" Csg";#N/A,#N/A,TRUE,"9"" Twin, 2-7'8 Tbg"}</definedName>
    <definedName name="______a1" hidden="1">{#N/A,#N/A,TRUE,"11"", 9-5'8 Csg";#N/A,#N/A,TRUE,"11"", 7"" Csg";#N/A,#N/A,TRUE,"11"", 2-7'8 Tbg";#N/A,#N/A,TRUE,"9"" Twin, 26"" Csg";#N/A,#N/A,TRUE,"9"" Twin, 9-5'8 Csg";#N/A,#N/A,TRUE,"9"" Twin, 7"" Csg";#N/A,#N/A,TRUE,"9"" Twin, 2-7'8 Tbg"}</definedName>
    <definedName name="______ab1" localSheetId="9" hidden="1">{#N/A,#N/A,FALSE,"SumD";#N/A,#N/A,FALSE,"ElecD";#N/A,#N/A,FALSE,"MechD";#N/A,#N/A,FALSE,"GeotD";#N/A,#N/A,FALSE,"PrcsD";#N/A,#N/A,FALSE,"TunnD";#N/A,#N/A,FALSE,"CivlD";#N/A,#N/A,FALSE,"NtwkD";#N/A,#N/A,FALSE,"EstgD";#N/A,#N/A,FALSE,"PEngD"}</definedName>
    <definedName name="______ab1" localSheetId="8" hidden="1">{#N/A,#N/A,FALSE,"SumD";#N/A,#N/A,FALSE,"ElecD";#N/A,#N/A,FALSE,"MechD";#N/A,#N/A,FALSE,"GeotD";#N/A,#N/A,FALSE,"PrcsD";#N/A,#N/A,FALSE,"TunnD";#N/A,#N/A,FALSE,"CivlD";#N/A,#N/A,FALSE,"NtwkD";#N/A,#N/A,FALSE,"EstgD";#N/A,#N/A,FALSE,"PEngD"}</definedName>
    <definedName name="______ab1" localSheetId="7" hidden="1">{#N/A,#N/A,FALSE,"SumD";#N/A,#N/A,FALSE,"ElecD";#N/A,#N/A,FALSE,"MechD";#N/A,#N/A,FALSE,"GeotD";#N/A,#N/A,FALSE,"PrcsD";#N/A,#N/A,FALSE,"TunnD";#N/A,#N/A,FALSE,"CivlD";#N/A,#N/A,FALSE,"NtwkD";#N/A,#N/A,FALSE,"EstgD";#N/A,#N/A,FALSE,"PEngD"}</definedName>
    <definedName name="______ab1" localSheetId="3"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9" hidden="1">{#N/A,#N/A,FALSE,"SumD";#N/A,#N/A,FALSE,"ElecD";#N/A,#N/A,FALSE,"MechD";#N/A,#N/A,FALSE,"GeotD";#N/A,#N/A,FALSE,"PrcsD";#N/A,#N/A,FALSE,"TunnD";#N/A,#N/A,FALSE,"CivlD";#N/A,#N/A,FALSE,"NtwkD";#N/A,#N/A,FALSE,"EstgD";#N/A,#N/A,FALSE,"PEngD"}</definedName>
    <definedName name="______as1" localSheetId="8" hidden="1">{#N/A,#N/A,FALSE,"SumD";#N/A,#N/A,FALSE,"ElecD";#N/A,#N/A,FALSE,"MechD";#N/A,#N/A,FALSE,"GeotD";#N/A,#N/A,FALSE,"PrcsD";#N/A,#N/A,FALSE,"TunnD";#N/A,#N/A,FALSE,"CivlD";#N/A,#N/A,FALSE,"NtwkD";#N/A,#N/A,FALSE,"EstgD";#N/A,#N/A,FALSE,"PEngD"}</definedName>
    <definedName name="______as1" localSheetId="7" hidden="1">{#N/A,#N/A,FALSE,"SumD";#N/A,#N/A,FALSE,"ElecD";#N/A,#N/A,FALSE,"MechD";#N/A,#N/A,FALSE,"GeotD";#N/A,#N/A,FALSE,"PrcsD";#N/A,#N/A,FALSE,"TunnD";#N/A,#N/A,FALSE,"CivlD";#N/A,#N/A,FALSE,"NtwkD";#N/A,#N/A,FALSE,"EstgD";#N/A,#N/A,FALSE,"PEngD"}</definedName>
    <definedName name="______as1" localSheetId="3"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9" hidden="1">{#N/A,#N/A,TRUE,"Front";#N/A,#N/A,TRUE,"Simple Letter";#N/A,#N/A,TRUE,"Inside";#N/A,#N/A,TRUE,"Contents";#N/A,#N/A,TRUE,"Basis";#N/A,#N/A,TRUE,"Inclusions";#N/A,#N/A,TRUE,"Exclusions";#N/A,#N/A,TRUE,"Areas";#N/A,#N/A,TRUE,"Summary";#N/A,#N/A,TRUE,"Detail"}</definedName>
    <definedName name="______cat12" localSheetId="8" hidden="1">{#N/A,#N/A,TRUE,"Front";#N/A,#N/A,TRUE,"Simple Letter";#N/A,#N/A,TRUE,"Inside";#N/A,#N/A,TRUE,"Contents";#N/A,#N/A,TRUE,"Basis";#N/A,#N/A,TRUE,"Inclusions";#N/A,#N/A,TRUE,"Exclusions";#N/A,#N/A,TRUE,"Areas";#N/A,#N/A,TRUE,"Summary";#N/A,#N/A,TRUE,"Detail"}</definedName>
    <definedName name="______cat12" localSheetId="7" hidden="1">{#N/A,#N/A,TRUE,"Front";#N/A,#N/A,TRUE,"Simple Letter";#N/A,#N/A,TRUE,"Inside";#N/A,#N/A,TRUE,"Contents";#N/A,#N/A,TRUE,"Basis";#N/A,#N/A,TRUE,"Inclusions";#N/A,#N/A,TRUE,"Exclusions";#N/A,#N/A,TRUE,"Areas";#N/A,#N/A,TRUE,"Summary";#N/A,#N/A,TRUE,"Detail"}</definedName>
    <definedName name="______cat12" localSheetId="3"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dec05" localSheetId="9" hidden="1">{"'Sheet1'!$A$4386:$N$4591"}</definedName>
    <definedName name="______dec05" localSheetId="8" hidden="1">{"'Sheet1'!$A$4386:$N$4591"}</definedName>
    <definedName name="______dec05" localSheetId="7" hidden="1">{"'Sheet1'!$A$4386:$N$4591"}</definedName>
    <definedName name="______dec05" localSheetId="3" hidden="1">{"'Sheet1'!$A$4386:$N$4591"}</definedName>
    <definedName name="______dec05" hidden="1">{"'Sheet1'!$A$4386:$N$4591"}</definedName>
    <definedName name="______new8" localSheetId="9" hidden="1">[1]GRSummary!#REF!</definedName>
    <definedName name="______new8" localSheetId="8" hidden="1">[1]GRSummary!#REF!</definedName>
    <definedName name="______new8" localSheetId="3" hidden="1">[2]GRSummary!#REF!</definedName>
    <definedName name="______new8" localSheetId="13" hidden="1">[1]GRSummary!#REF!</definedName>
    <definedName name="______new8" localSheetId="6" hidden="1">[1]GRSummary!#REF!</definedName>
    <definedName name="______new8" hidden="1">[1]GRSummary!#REF!</definedName>
    <definedName name="______old3" localSheetId="9" hidden="1">{#N/A,#N/A,FALSE,"Summary";#N/A,#N/A,FALSE,"3TJ";#N/A,#N/A,FALSE,"3TN";#N/A,#N/A,FALSE,"3TP";#N/A,#N/A,FALSE,"3SJ";#N/A,#N/A,FALSE,"3CJ";#N/A,#N/A,FALSE,"3CN";#N/A,#N/A,FALSE,"3CP";#N/A,#N/A,FALSE,"3A"}</definedName>
    <definedName name="______old3" localSheetId="8" hidden="1">{#N/A,#N/A,FALSE,"Summary";#N/A,#N/A,FALSE,"3TJ";#N/A,#N/A,FALSE,"3TN";#N/A,#N/A,FALSE,"3TP";#N/A,#N/A,FALSE,"3SJ";#N/A,#N/A,FALSE,"3CJ";#N/A,#N/A,FALSE,"3CN";#N/A,#N/A,FALSE,"3CP";#N/A,#N/A,FALSE,"3A"}</definedName>
    <definedName name="______old3" localSheetId="7" hidden="1">{#N/A,#N/A,FALSE,"Summary";#N/A,#N/A,FALSE,"3TJ";#N/A,#N/A,FALSE,"3TN";#N/A,#N/A,FALSE,"3TP";#N/A,#N/A,FALSE,"3SJ";#N/A,#N/A,FALSE,"3CJ";#N/A,#N/A,FALSE,"3CN";#N/A,#N/A,FALSE,"3CP";#N/A,#N/A,FALSE,"3A"}</definedName>
    <definedName name="______old3" localSheetId="3"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9" hidden="1">{#N/A,#N/A,FALSE,"Summary";#N/A,#N/A,FALSE,"3TJ";#N/A,#N/A,FALSE,"3TN";#N/A,#N/A,FALSE,"3TP";#N/A,#N/A,FALSE,"3SJ";#N/A,#N/A,FALSE,"3CJ";#N/A,#N/A,FALSE,"3CN";#N/A,#N/A,FALSE,"3CP";#N/A,#N/A,FALSE,"3A"}</definedName>
    <definedName name="______old5" localSheetId="8" hidden="1">{#N/A,#N/A,FALSE,"Summary";#N/A,#N/A,FALSE,"3TJ";#N/A,#N/A,FALSE,"3TN";#N/A,#N/A,FALSE,"3TP";#N/A,#N/A,FALSE,"3SJ";#N/A,#N/A,FALSE,"3CJ";#N/A,#N/A,FALSE,"3CN";#N/A,#N/A,FALSE,"3CP";#N/A,#N/A,FALSE,"3A"}</definedName>
    <definedName name="______old5" localSheetId="7" hidden="1">{#N/A,#N/A,FALSE,"Summary";#N/A,#N/A,FALSE,"3TJ";#N/A,#N/A,FALSE,"3TN";#N/A,#N/A,FALSE,"3TP";#N/A,#N/A,FALSE,"3SJ";#N/A,#N/A,FALSE,"3CJ";#N/A,#N/A,FALSE,"3CN";#N/A,#N/A,FALSE,"3CP";#N/A,#N/A,FALSE,"3A"}</definedName>
    <definedName name="______old5" localSheetId="3"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9" hidden="1">{#N/A,#N/A,FALSE,"Summary";#N/A,#N/A,FALSE,"3TJ";#N/A,#N/A,FALSE,"3TN";#N/A,#N/A,FALSE,"3TP";#N/A,#N/A,FALSE,"3SJ";#N/A,#N/A,FALSE,"3CJ";#N/A,#N/A,FALSE,"3CN";#N/A,#N/A,FALSE,"3CP";#N/A,#N/A,FALSE,"3A"}</definedName>
    <definedName name="______old7" localSheetId="8" hidden="1">{#N/A,#N/A,FALSE,"Summary";#N/A,#N/A,FALSE,"3TJ";#N/A,#N/A,FALSE,"3TN";#N/A,#N/A,FALSE,"3TP";#N/A,#N/A,FALSE,"3SJ";#N/A,#N/A,FALSE,"3CJ";#N/A,#N/A,FALSE,"3CN";#N/A,#N/A,FALSE,"3CP";#N/A,#N/A,FALSE,"3A"}</definedName>
    <definedName name="______old7" localSheetId="7" hidden="1">{#N/A,#N/A,FALSE,"Summary";#N/A,#N/A,FALSE,"3TJ";#N/A,#N/A,FALSE,"3TN";#N/A,#N/A,FALSE,"3TP";#N/A,#N/A,FALSE,"3SJ";#N/A,#N/A,FALSE,"3CJ";#N/A,#N/A,FALSE,"3CN";#N/A,#N/A,FALSE,"3CP";#N/A,#N/A,FALSE,"3A"}</definedName>
    <definedName name="______old7" localSheetId="3"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wrn9" localSheetId="9" hidden="1">{#N/A,#N/A,TRUE,"9"" Twin, 26"" Csg";#N/A,#N/A,TRUE,"9"" Twin, 9-5'8 Csg";#N/A,#N/A,TRUE,"9"" Twin, 7"" Csg";#N/A,#N/A,TRUE,"9"" Twin, 2-7'8 Tbg"}</definedName>
    <definedName name="______wrn9" localSheetId="8" hidden="1">{#N/A,#N/A,TRUE,"9"" Twin, 26"" Csg";#N/A,#N/A,TRUE,"9"" Twin, 9-5'8 Csg";#N/A,#N/A,TRUE,"9"" Twin, 7"" Csg";#N/A,#N/A,TRUE,"9"" Twin, 2-7'8 Tbg"}</definedName>
    <definedName name="______wrn9" localSheetId="7" hidden="1">{#N/A,#N/A,TRUE,"9"" Twin, 26"" Csg";#N/A,#N/A,TRUE,"9"" Twin, 9-5'8 Csg";#N/A,#N/A,TRUE,"9"" Twin, 7"" Csg";#N/A,#N/A,TRUE,"9"" Twin, 2-7'8 Tbg"}</definedName>
    <definedName name="______wrn9" localSheetId="3"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ab1" localSheetId="9" hidden="1">{#N/A,#N/A,FALSE,"SumD";#N/A,#N/A,FALSE,"ElecD";#N/A,#N/A,FALSE,"MechD";#N/A,#N/A,FALSE,"GeotD";#N/A,#N/A,FALSE,"PrcsD";#N/A,#N/A,FALSE,"TunnD";#N/A,#N/A,FALSE,"CivlD";#N/A,#N/A,FALSE,"NtwkD";#N/A,#N/A,FALSE,"EstgD";#N/A,#N/A,FALSE,"PEngD"}</definedName>
    <definedName name="_____ab1" localSheetId="8" hidden="1">{#N/A,#N/A,FALSE,"SumD";#N/A,#N/A,FALSE,"ElecD";#N/A,#N/A,FALSE,"MechD";#N/A,#N/A,FALSE,"GeotD";#N/A,#N/A,FALSE,"PrcsD";#N/A,#N/A,FALSE,"TunnD";#N/A,#N/A,FALSE,"CivlD";#N/A,#N/A,FALSE,"NtwkD";#N/A,#N/A,FALSE,"EstgD";#N/A,#N/A,FALSE,"PEngD"}</definedName>
    <definedName name="_____ab1" localSheetId="7" hidden="1">{#N/A,#N/A,FALSE,"SumD";#N/A,#N/A,FALSE,"ElecD";#N/A,#N/A,FALSE,"MechD";#N/A,#N/A,FALSE,"GeotD";#N/A,#N/A,FALSE,"PrcsD";#N/A,#N/A,FALSE,"TunnD";#N/A,#N/A,FALSE,"CivlD";#N/A,#N/A,FALSE,"NtwkD";#N/A,#N/A,FALSE,"EstgD";#N/A,#N/A,FALSE,"PEngD"}</definedName>
    <definedName name="_____ab1" localSheetId="3"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9" hidden="1">{#N/A,#N/A,FALSE,"SumD";#N/A,#N/A,FALSE,"ElecD";#N/A,#N/A,FALSE,"MechD";#N/A,#N/A,FALSE,"GeotD";#N/A,#N/A,FALSE,"PrcsD";#N/A,#N/A,FALSE,"TunnD";#N/A,#N/A,FALSE,"CivlD";#N/A,#N/A,FALSE,"NtwkD";#N/A,#N/A,FALSE,"EstgD";#N/A,#N/A,FALSE,"PEngD"}</definedName>
    <definedName name="_____as1" localSheetId="8" hidden="1">{#N/A,#N/A,FALSE,"SumD";#N/A,#N/A,FALSE,"ElecD";#N/A,#N/A,FALSE,"MechD";#N/A,#N/A,FALSE,"GeotD";#N/A,#N/A,FALSE,"PrcsD";#N/A,#N/A,FALSE,"TunnD";#N/A,#N/A,FALSE,"CivlD";#N/A,#N/A,FALSE,"NtwkD";#N/A,#N/A,FALSE,"EstgD";#N/A,#N/A,FALSE,"PEngD"}</definedName>
    <definedName name="_____as1" localSheetId="7" hidden="1">{#N/A,#N/A,FALSE,"SumD";#N/A,#N/A,FALSE,"ElecD";#N/A,#N/A,FALSE,"MechD";#N/A,#N/A,FALSE,"GeotD";#N/A,#N/A,FALSE,"PrcsD";#N/A,#N/A,FALSE,"TunnD";#N/A,#N/A,FALSE,"CivlD";#N/A,#N/A,FALSE,"NtwkD";#N/A,#N/A,FALSE,"EstgD";#N/A,#N/A,FALSE,"PEngD"}</definedName>
    <definedName name="_____as1" localSheetId="3"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9" hidden="1">{#N/A,#N/A,TRUE,"Front";#N/A,#N/A,TRUE,"Simple Letter";#N/A,#N/A,TRUE,"Inside";#N/A,#N/A,TRUE,"Contents";#N/A,#N/A,TRUE,"Basis";#N/A,#N/A,TRUE,"Inclusions";#N/A,#N/A,TRUE,"Exclusions";#N/A,#N/A,TRUE,"Areas";#N/A,#N/A,TRUE,"Summary";#N/A,#N/A,TRUE,"Detail"}</definedName>
    <definedName name="_____cat12" localSheetId="8" hidden="1">{#N/A,#N/A,TRUE,"Front";#N/A,#N/A,TRUE,"Simple Letter";#N/A,#N/A,TRUE,"Inside";#N/A,#N/A,TRUE,"Contents";#N/A,#N/A,TRUE,"Basis";#N/A,#N/A,TRUE,"Inclusions";#N/A,#N/A,TRUE,"Exclusions";#N/A,#N/A,TRUE,"Areas";#N/A,#N/A,TRUE,"Summary";#N/A,#N/A,TRUE,"Detail"}</definedName>
    <definedName name="_____cat12" localSheetId="7" hidden="1">{#N/A,#N/A,TRUE,"Front";#N/A,#N/A,TRUE,"Simple Letter";#N/A,#N/A,TRUE,"Inside";#N/A,#N/A,TRUE,"Contents";#N/A,#N/A,TRUE,"Basis";#N/A,#N/A,TRUE,"Inclusions";#N/A,#N/A,TRUE,"Exclusions";#N/A,#N/A,TRUE,"Areas";#N/A,#N/A,TRUE,"Summary";#N/A,#N/A,TRUE,"Detail"}</definedName>
    <definedName name="_____cat12" localSheetId="3"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9" hidden="1">{#N/A,#N/A,TRUE,"Cover";#N/A,#N/A,TRUE,"Conts";#N/A,#N/A,TRUE,"VOS";#N/A,#N/A,TRUE,"Warrington";#N/A,#N/A,TRUE,"Widnes"}</definedName>
    <definedName name="_____ccr1" localSheetId="8" hidden="1">{#N/A,#N/A,TRUE,"Cover";#N/A,#N/A,TRUE,"Conts";#N/A,#N/A,TRUE,"VOS";#N/A,#N/A,TRUE,"Warrington";#N/A,#N/A,TRUE,"Widnes"}</definedName>
    <definedName name="_____ccr1" localSheetId="7" hidden="1">{#N/A,#N/A,TRUE,"Cover";#N/A,#N/A,TRUE,"Conts";#N/A,#N/A,TRUE,"VOS";#N/A,#N/A,TRUE,"Warrington";#N/A,#N/A,TRUE,"Widnes"}</definedName>
    <definedName name="_____ccr1" localSheetId="3" hidden="1">{#N/A,#N/A,TRUE,"Cover";#N/A,#N/A,TRUE,"Conts";#N/A,#N/A,TRUE,"VOS";#N/A,#N/A,TRUE,"Warrington";#N/A,#N/A,TRUE,"Widnes"}</definedName>
    <definedName name="_____ccr1" hidden="1">{#N/A,#N/A,TRUE,"Cover";#N/A,#N/A,TRUE,"Conts";#N/A,#N/A,TRUE,"VOS";#N/A,#N/A,TRUE,"Warrington";#N/A,#N/A,TRUE,"Widnes"}</definedName>
    <definedName name="_____dec05" localSheetId="9" hidden="1">{"'Sheet1'!$A$4386:$N$4591"}</definedName>
    <definedName name="_____dec05" localSheetId="8" hidden="1">{"'Sheet1'!$A$4386:$N$4591"}</definedName>
    <definedName name="_____dec05" localSheetId="7" hidden="1">{"'Sheet1'!$A$4386:$N$4591"}</definedName>
    <definedName name="_____dec05" localSheetId="3" hidden="1">{"'Sheet1'!$A$4386:$N$4591"}</definedName>
    <definedName name="_____dec05" hidden="1">{"'Sheet1'!$A$4386:$N$4591"}</definedName>
    <definedName name="_____new8" localSheetId="9" hidden="1">[1]GRSummary!#REF!</definedName>
    <definedName name="_____new8" localSheetId="8" hidden="1">[1]GRSummary!#REF!</definedName>
    <definedName name="_____new8" localSheetId="3" hidden="1">[2]GRSummary!#REF!</definedName>
    <definedName name="_____new8" localSheetId="13" hidden="1">[1]GRSummary!#REF!</definedName>
    <definedName name="_____new8" localSheetId="6" hidden="1">[1]GRSummary!#REF!</definedName>
    <definedName name="_____new8" hidden="1">[1]GRSummary!#REF!</definedName>
    <definedName name="_____old3" localSheetId="9" hidden="1">{#N/A,#N/A,FALSE,"Summary";#N/A,#N/A,FALSE,"3TJ";#N/A,#N/A,FALSE,"3TN";#N/A,#N/A,FALSE,"3TP";#N/A,#N/A,FALSE,"3SJ";#N/A,#N/A,FALSE,"3CJ";#N/A,#N/A,FALSE,"3CN";#N/A,#N/A,FALSE,"3CP";#N/A,#N/A,FALSE,"3A"}</definedName>
    <definedName name="_____old3" localSheetId="8" hidden="1">{#N/A,#N/A,FALSE,"Summary";#N/A,#N/A,FALSE,"3TJ";#N/A,#N/A,FALSE,"3TN";#N/A,#N/A,FALSE,"3TP";#N/A,#N/A,FALSE,"3SJ";#N/A,#N/A,FALSE,"3CJ";#N/A,#N/A,FALSE,"3CN";#N/A,#N/A,FALSE,"3CP";#N/A,#N/A,FALSE,"3A"}</definedName>
    <definedName name="_____old3" localSheetId="7" hidden="1">{#N/A,#N/A,FALSE,"Summary";#N/A,#N/A,FALSE,"3TJ";#N/A,#N/A,FALSE,"3TN";#N/A,#N/A,FALSE,"3TP";#N/A,#N/A,FALSE,"3SJ";#N/A,#N/A,FALSE,"3CJ";#N/A,#N/A,FALSE,"3CN";#N/A,#N/A,FALSE,"3CP";#N/A,#N/A,FALSE,"3A"}</definedName>
    <definedName name="_____old3" localSheetId="3"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9" hidden="1">{#N/A,#N/A,FALSE,"Summary";#N/A,#N/A,FALSE,"3TJ";#N/A,#N/A,FALSE,"3TN";#N/A,#N/A,FALSE,"3TP";#N/A,#N/A,FALSE,"3SJ";#N/A,#N/A,FALSE,"3CJ";#N/A,#N/A,FALSE,"3CN";#N/A,#N/A,FALSE,"3CP";#N/A,#N/A,FALSE,"3A"}</definedName>
    <definedName name="_____old5" localSheetId="8" hidden="1">{#N/A,#N/A,FALSE,"Summary";#N/A,#N/A,FALSE,"3TJ";#N/A,#N/A,FALSE,"3TN";#N/A,#N/A,FALSE,"3TP";#N/A,#N/A,FALSE,"3SJ";#N/A,#N/A,FALSE,"3CJ";#N/A,#N/A,FALSE,"3CN";#N/A,#N/A,FALSE,"3CP";#N/A,#N/A,FALSE,"3A"}</definedName>
    <definedName name="_____old5" localSheetId="7" hidden="1">{#N/A,#N/A,FALSE,"Summary";#N/A,#N/A,FALSE,"3TJ";#N/A,#N/A,FALSE,"3TN";#N/A,#N/A,FALSE,"3TP";#N/A,#N/A,FALSE,"3SJ";#N/A,#N/A,FALSE,"3CJ";#N/A,#N/A,FALSE,"3CN";#N/A,#N/A,FALSE,"3CP";#N/A,#N/A,FALSE,"3A"}</definedName>
    <definedName name="_____old5" localSheetId="3"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9" hidden="1">{#N/A,#N/A,FALSE,"Summary";#N/A,#N/A,FALSE,"3TJ";#N/A,#N/A,FALSE,"3TN";#N/A,#N/A,FALSE,"3TP";#N/A,#N/A,FALSE,"3SJ";#N/A,#N/A,FALSE,"3CJ";#N/A,#N/A,FALSE,"3CN";#N/A,#N/A,FALSE,"3CP";#N/A,#N/A,FALSE,"3A"}</definedName>
    <definedName name="_____old7" localSheetId="8" hidden="1">{#N/A,#N/A,FALSE,"Summary";#N/A,#N/A,FALSE,"3TJ";#N/A,#N/A,FALSE,"3TN";#N/A,#N/A,FALSE,"3TP";#N/A,#N/A,FALSE,"3SJ";#N/A,#N/A,FALSE,"3CJ";#N/A,#N/A,FALSE,"3CN";#N/A,#N/A,FALSE,"3CP";#N/A,#N/A,FALSE,"3A"}</definedName>
    <definedName name="_____old7" localSheetId="7" hidden="1">{#N/A,#N/A,FALSE,"Summary";#N/A,#N/A,FALSE,"3TJ";#N/A,#N/A,FALSE,"3TN";#N/A,#N/A,FALSE,"3TP";#N/A,#N/A,FALSE,"3SJ";#N/A,#N/A,FALSE,"3CJ";#N/A,#N/A,FALSE,"3CN";#N/A,#N/A,FALSE,"3CP";#N/A,#N/A,FALSE,"3A"}</definedName>
    <definedName name="_____old7" localSheetId="3"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9" hidden="1">{#N/A,#N/A,TRUE,"Front";#N/A,#N/A,TRUE,"Simple Letter";#N/A,#N/A,TRUE,"Inside";#N/A,#N/A,TRUE,"Contents";#N/A,#N/A,TRUE,"Basis";#N/A,#N/A,TRUE,"Inclusions";#N/A,#N/A,TRUE,"Exclusions";#N/A,#N/A,TRUE,"Areas";#N/A,#N/A,TRUE,"Summary";#N/A,#N/A,TRUE,"Detail"}</definedName>
    <definedName name="_____RAB002" localSheetId="8" hidden="1">{#N/A,#N/A,TRUE,"Front";#N/A,#N/A,TRUE,"Simple Letter";#N/A,#N/A,TRUE,"Inside";#N/A,#N/A,TRUE,"Contents";#N/A,#N/A,TRUE,"Basis";#N/A,#N/A,TRUE,"Inclusions";#N/A,#N/A,TRUE,"Exclusions";#N/A,#N/A,TRUE,"Areas";#N/A,#N/A,TRUE,"Summary";#N/A,#N/A,TRUE,"Detail"}</definedName>
    <definedName name="_____RAB002" localSheetId="7" hidden="1">{#N/A,#N/A,TRUE,"Front";#N/A,#N/A,TRUE,"Simple Letter";#N/A,#N/A,TRUE,"Inside";#N/A,#N/A,TRUE,"Contents";#N/A,#N/A,TRUE,"Basis";#N/A,#N/A,TRUE,"Inclusions";#N/A,#N/A,TRUE,"Exclusions";#N/A,#N/A,TRUE,"Areas";#N/A,#N/A,TRUE,"Summary";#N/A,#N/A,TRUE,"Detail"}</definedName>
    <definedName name="_____RAB002" localSheetId="3"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a1" localSheetId="9" hidden="1">{#N/A,#N/A,TRUE,"11"", 9-5'8 Csg";#N/A,#N/A,TRUE,"11"", 7"" Csg";#N/A,#N/A,TRUE,"11"", 2-7'8 Tbg";#N/A,#N/A,TRUE,"9"" Twin, 26"" Csg";#N/A,#N/A,TRUE,"9"" Twin, 9-5'8 Csg";#N/A,#N/A,TRUE,"9"" Twin, 7"" Csg";#N/A,#N/A,TRUE,"9"" Twin, 2-7'8 Tbg"}</definedName>
    <definedName name="____a1" localSheetId="8" hidden="1">{#N/A,#N/A,TRUE,"11"", 9-5'8 Csg";#N/A,#N/A,TRUE,"11"", 7"" Csg";#N/A,#N/A,TRUE,"11"", 2-7'8 Tbg";#N/A,#N/A,TRUE,"9"" Twin, 26"" Csg";#N/A,#N/A,TRUE,"9"" Twin, 9-5'8 Csg";#N/A,#N/A,TRUE,"9"" Twin, 7"" Csg";#N/A,#N/A,TRUE,"9"" Twin, 2-7'8 Tbg"}</definedName>
    <definedName name="____a1" localSheetId="7" hidden="1">{#N/A,#N/A,TRUE,"11"", 9-5'8 Csg";#N/A,#N/A,TRUE,"11"", 7"" Csg";#N/A,#N/A,TRUE,"11"", 2-7'8 Tbg";#N/A,#N/A,TRUE,"9"" Twin, 26"" Csg";#N/A,#N/A,TRUE,"9"" Twin, 9-5'8 Csg";#N/A,#N/A,TRUE,"9"" Twin, 7"" Csg";#N/A,#N/A,TRUE,"9"" Twin, 2-7'8 Tbg"}</definedName>
    <definedName name="____a1" localSheetId="3" hidden="1">{#N/A,#N/A,TRUE,"11"", 9-5'8 Csg";#N/A,#N/A,TRUE,"11"", 7"" Csg";#N/A,#N/A,TRUE,"11"", 2-7'8 Tbg";#N/A,#N/A,TRUE,"9"" Twin, 26"" Csg";#N/A,#N/A,TRUE,"9"" Twin, 9-5'8 Csg";#N/A,#N/A,TRUE,"9"" Twin, 7"" Csg";#N/A,#N/A,TRUE,"9"" Twin, 2-7'8 Tbg"}</definedName>
    <definedName name="____a1" hidden="1">{#N/A,#N/A,TRUE,"11"", 9-5'8 Csg";#N/A,#N/A,TRUE,"11"", 7"" Csg";#N/A,#N/A,TRUE,"11"", 2-7'8 Tbg";#N/A,#N/A,TRUE,"9"" Twin, 26"" Csg";#N/A,#N/A,TRUE,"9"" Twin, 9-5'8 Csg";#N/A,#N/A,TRUE,"9"" Twin, 7"" Csg";#N/A,#N/A,TRUE,"9"" Twin, 2-7'8 Tbg"}</definedName>
    <definedName name="____ab1" localSheetId="9" hidden="1">{#N/A,#N/A,FALSE,"SumD";#N/A,#N/A,FALSE,"ElecD";#N/A,#N/A,FALSE,"MechD";#N/A,#N/A,FALSE,"GeotD";#N/A,#N/A,FALSE,"PrcsD";#N/A,#N/A,FALSE,"TunnD";#N/A,#N/A,FALSE,"CivlD";#N/A,#N/A,FALSE,"NtwkD";#N/A,#N/A,FALSE,"EstgD";#N/A,#N/A,FALSE,"PEngD"}</definedName>
    <definedName name="____ab1" localSheetId="8" hidden="1">{#N/A,#N/A,FALSE,"SumD";#N/A,#N/A,FALSE,"ElecD";#N/A,#N/A,FALSE,"MechD";#N/A,#N/A,FALSE,"GeotD";#N/A,#N/A,FALSE,"PrcsD";#N/A,#N/A,FALSE,"TunnD";#N/A,#N/A,FALSE,"CivlD";#N/A,#N/A,FALSE,"NtwkD";#N/A,#N/A,FALSE,"EstgD";#N/A,#N/A,FALSE,"PEngD"}</definedName>
    <definedName name="____ab1" localSheetId="7" hidden="1">{#N/A,#N/A,FALSE,"SumD";#N/A,#N/A,FALSE,"ElecD";#N/A,#N/A,FALSE,"MechD";#N/A,#N/A,FALSE,"GeotD";#N/A,#N/A,FALSE,"PrcsD";#N/A,#N/A,FALSE,"TunnD";#N/A,#N/A,FALSE,"CivlD";#N/A,#N/A,FALSE,"NtwkD";#N/A,#N/A,FALSE,"EstgD";#N/A,#N/A,FALSE,"PEngD"}</definedName>
    <definedName name="____ab1" localSheetId="3"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9" hidden="1">{#N/A,#N/A,FALSE,"SumD";#N/A,#N/A,FALSE,"ElecD";#N/A,#N/A,FALSE,"MechD";#N/A,#N/A,FALSE,"GeotD";#N/A,#N/A,FALSE,"PrcsD";#N/A,#N/A,FALSE,"TunnD";#N/A,#N/A,FALSE,"CivlD";#N/A,#N/A,FALSE,"NtwkD";#N/A,#N/A,FALSE,"EstgD";#N/A,#N/A,FALSE,"PEngD"}</definedName>
    <definedName name="____as1" localSheetId="8" hidden="1">{#N/A,#N/A,FALSE,"SumD";#N/A,#N/A,FALSE,"ElecD";#N/A,#N/A,FALSE,"MechD";#N/A,#N/A,FALSE,"GeotD";#N/A,#N/A,FALSE,"PrcsD";#N/A,#N/A,FALSE,"TunnD";#N/A,#N/A,FALSE,"CivlD";#N/A,#N/A,FALSE,"NtwkD";#N/A,#N/A,FALSE,"EstgD";#N/A,#N/A,FALSE,"PEngD"}</definedName>
    <definedName name="____as1" localSheetId="7" hidden="1">{#N/A,#N/A,FALSE,"SumD";#N/A,#N/A,FALSE,"ElecD";#N/A,#N/A,FALSE,"MechD";#N/A,#N/A,FALSE,"GeotD";#N/A,#N/A,FALSE,"PrcsD";#N/A,#N/A,FALSE,"TunnD";#N/A,#N/A,FALSE,"CivlD";#N/A,#N/A,FALSE,"NtwkD";#N/A,#N/A,FALSE,"EstgD";#N/A,#N/A,FALSE,"PEngD"}</definedName>
    <definedName name="____as1" localSheetId="3"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9" hidden="1">{#N/A,#N/A,TRUE,"Front";#N/A,#N/A,TRUE,"Simple Letter";#N/A,#N/A,TRUE,"Inside";#N/A,#N/A,TRUE,"Contents";#N/A,#N/A,TRUE,"Basis";#N/A,#N/A,TRUE,"Inclusions";#N/A,#N/A,TRUE,"Exclusions";#N/A,#N/A,TRUE,"Areas";#N/A,#N/A,TRUE,"Summary";#N/A,#N/A,TRUE,"Detail"}</definedName>
    <definedName name="____cat12" localSheetId="8" hidden="1">{#N/A,#N/A,TRUE,"Front";#N/A,#N/A,TRUE,"Simple Letter";#N/A,#N/A,TRUE,"Inside";#N/A,#N/A,TRUE,"Contents";#N/A,#N/A,TRUE,"Basis";#N/A,#N/A,TRUE,"Inclusions";#N/A,#N/A,TRUE,"Exclusions";#N/A,#N/A,TRUE,"Areas";#N/A,#N/A,TRUE,"Summary";#N/A,#N/A,TRUE,"Detail"}</definedName>
    <definedName name="____cat12" localSheetId="7" hidden="1">{#N/A,#N/A,TRUE,"Front";#N/A,#N/A,TRUE,"Simple Letter";#N/A,#N/A,TRUE,"Inside";#N/A,#N/A,TRUE,"Contents";#N/A,#N/A,TRUE,"Basis";#N/A,#N/A,TRUE,"Inclusions";#N/A,#N/A,TRUE,"Exclusions";#N/A,#N/A,TRUE,"Areas";#N/A,#N/A,TRUE,"Summary";#N/A,#N/A,TRUE,"Detail"}</definedName>
    <definedName name="____cat12" localSheetId="3"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9" hidden="1">{#N/A,#N/A,TRUE,"Cover";#N/A,#N/A,TRUE,"Conts";#N/A,#N/A,TRUE,"VOS";#N/A,#N/A,TRUE,"Warrington";#N/A,#N/A,TRUE,"Widnes"}</definedName>
    <definedName name="____ccr1" localSheetId="8" hidden="1">{#N/A,#N/A,TRUE,"Cover";#N/A,#N/A,TRUE,"Conts";#N/A,#N/A,TRUE,"VOS";#N/A,#N/A,TRUE,"Warrington";#N/A,#N/A,TRUE,"Widnes"}</definedName>
    <definedName name="____ccr1" localSheetId="7" hidden="1">{#N/A,#N/A,TRUE,"Cover";#N/A,#N/A,TRUE,"Conts";#N/A,#N/A,TRUE,"VOS";#N/A,#N/A,TRUE,"Warrington";#N/A,#N/A,TRUE,"Widnes"}</definedName>
    <definedName name="____ccr1" localSheetId="3" hidden="1">{#N/A,#N/A,TRUE,"Cover";#N/A,#N/A,TRUE,"Conts";#N/A,#N/A,TRUE,"VOS";#N/A,#N/A,TRUE,"Warrington";#N/A,#N/A,TRUE,"Widnes"}</definedName>
    <definedName name="____ccr1" hidden="1">{#N/A,#N/A,TRUE,"Cover";#N/A,#N/A,TRUE,"Conts";#N/A,#N/A,TRUE,"VOS";#N/A,#N/A,TRUE,"Warrington";#N/A,#N/A,TRUE,"Widnes"}</definedName>
    <definedName name="____dec05" localSheetId="9" hidden="1">{"'Sheet1'!$A$4386:$N$4591"}</definedName>
    <definedName name="____dec05" localSheetId="8" hidden="1">{"'Sheet1'!$A$4386:$N$4591"}</definedName>
    <definedName name="____dec05" localSheetId="7" hidden="1">{"'Sheet1'!$A$4386:$N$4591"}</definedName>
    <definedName name="____dec05" localSheetId="3" hidden="1">{"'Sheet1'!$A$4386:$N$4591"}</definedName>
    <definedName name="____dec05" hidden="1">{"'Sheet1'!$A$4386:$N$4591"}</definedName>
    <definedName name="____EE1" localSheetId="9" hidden="1">{#N/A,#N/A,FALSE,"단가표지"}</definedName>
    <definedName name="____EE1" localSheetId="8" hidden="1">{#N/A,#N/A,FALSE,"단가표지"}</definedName>
    <definedName name="____EE1" localSheetId="7" hidden="1">{#N/A,#N/A,FALSE,"단가표지"}</definedName>
    <definedName name="____EE1" localSheetId="3" hidden="1">{#N/A,#N/A,FALSE,"단가표지"}</definedName>
    <definedName name="____EE1" hidden="1">{#N/A,#N/A,FALSE,"단가표지"}</definedName>
    <definedName name="____new8" localSheetId="9" hidden="1">[1]GRSummary!#REF!</definedName>
    <definedName name="____new8" localSheetId="8" hidden="1">[1]GRSummary!#REF!</definedName>
    <definedName name="____new8" localSheetId="3" hidden="1">[2]GRSummary!#REF!</definedName>
    <definedName name="____new8" localSheetId="13" hidden="1">[1]GRSummary!#REF!</definedName>
    <definedName name="____new8" localSheetId="6" hidden="1">[1]GRSummary!#REF!</definedName>
    <definedName name="____new8" hidden="1">[1]GRSummary!#REF!</definedName>
    <definedName name="____PK2" localSheetId="9" hidden="1">{"'장비'!$A$3:$M$12"}</definedName>
    <definedName name="____PK2" localSheetId="8" hidden="1">{"'장비'!$A$3:$M$12"}</definedName>
    <definedName name="____PK2" localSheetId="7" hidden="1">{"'장비'!$A$3:$M$12"}</definedName>
    <definedName name="____PK2" localSheetId="3" hidden="1">{"'장비'!$A$3:$M$12"}</definedName>
    <definedName name="____PK2" hidden="1">{"'장비'!$A$3:$M$12"}</definedName>
    <definedName name="____PKG3" localSheetId="9" hidden="1">{"'장비'!$A$3:$M$12"}</definedName>
    <definedName name="____PKG3" localSheetId="8" hidden="1">{"'장비'!$A$3:$M$12"}</definedName>
    <definedName name="____PKG3" localSheetId="7" hidden="1">{"'장비'!$A$3:$M$12"}</definedName>
    <definedName name="____PKG3" localSheetId="3" hidden="1">{"'장비'!$A$3:$M$12"}</definedName>
    <definedName name="____PKG3" hidden="1">{"'장비'!$A$3:$M$12"}</definedName>
    <definedName name="____qqq222" localSheetId="9" hidden="1">{"'장비'!$A$3:$M$12"}</definedName>
    <definedName name="____qqq222" localSheetId="8" hidden="1">{"'장비'!$A$3:$M$12"}</definedName>
    <definedName name="____qqq222" localSheetId="7" hidden="1">{"'장비'!$A$3:$M$12"}</definedName>
    <definedName name="____qqq222" localSheetId="3" hidden="1">{"'장비'!$A$3:$M$12"}</definedName>
    <definedName name="____qqq222" hidden="1">{"'장비'!$A$3:$M$12"}</definedName>
    <definedName name="____RAB002" localSheetId="9" hidden="1">{#N/A,#N/A,TRUE,"Front";#N/A,#N/A,TRUE,"Simple Letter";#N/A,#N/A,TRUE,"Inside";#N/A,#N/A,TRUE,"Contents";#N/A,#N/A,TRUE,"Basis";#N/A,#N/A,TRUE,"Inclusions";#N/A,#N/A,TRUE,"Exclusions";#N/A,#N/A,TRUE,"Areas";#N/A,#N/A,TRUE,"Summary";#N/A,#N/A,TRUE,"Detail"}</definedName>
    <definedName name="____RAB002" localSheetId="8" hidden="1">{#N/A,#N/A,TRUE,"Front";#N/A,#N/A,TRUE,"Simple Letter";#N/A,#N/A,TRUE,"Inside";#N/A,#N/A,TRUE,"Contents";#N/A,#N/A,TRUE,"Basis";#N/A,#N/A,TRUE,"Inclusions";#N/A,#N/A,TRUE,"Exclusions";#N/A,#N/A,TRUE,"Areas";#N/A,#N/A,TRUE,"Summary";#N/A,#N/A,TRUE,"Detail"}</definedName>
    <definedName name="____RAB002" localSheetId="7" hidden="1">{#N/A,#N/A,TRUE,"Front";#N/A,#N/A,TRUE,"Simple Letter";#N/A,#N/A,TRUE,"Inside";#N/A,#N/A,TRUE,"Contents";#N/A,#N/A,TRUE,"Basis";#N/A,#N/A,TRUE,"Inclusions";#N/A,#N/A,TRUE,"Exclusions";#N/A,#N/A,TRUE,"Areas";#N/A,#N/A,TRUE,"Summary";#N/A,#N/A,TRUE,"Detail"}</definedName>
    <definedName name="____RAB002" localSheetId="3"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9" hidden="1">{#N/A,#N/A,FALSE,"포장2"}</definedName>
    <definedName name="____S3" localSheetId="8" hidden="1">{#N/A,#N/A,FALSE,"포장2"}</definedName>
    <definedName name="____S3" localSheetId="7" hidden="1">{#N/A,#N/A,FALSE,"포장2"}</definedName>
    <definedName name="____S3" localSheetId="3" hidden="1">{#N/A,#N/A,FALSE,"포장2"}</definedName>
    <definedName name="____S3" hidden="1">{#N/A,#N/A,FALSE,"포장2"}</definedName>
    <definedName name="____wrn9" localSheetId="9" hidden="1">{#N/A,#N/A,TRUE,"9"" Twin, 26"" Csg";#N/A,#N/A,TRUE,"9"" Twin, 9-5'8 Csg";#N/A,#N/A,TRUE,"9"" Twin, 7"" Csg";#N/A,#N/A,TRUE,"9"" Twin, 2-7'8 Tbg"}</definedName>
    <definedName name="____wrn9" localSheetId="8" hidden="1">{#N/A,#N/A,TRUE,"9"" Twin, 26"" Csg";#N/A,#N/A,TRUE,"9"" Twin, 9-5'8 Csg";#N/A,#N/A,TRUE,"9"" Twin, 7"" Csg";#N/A,#N/A,TRUE,"9"" Twin, 2-7'8 Tbg"}</definedName>
    <definedName name="____wrn9" localSheetId="7" hidden="1">{#N/A,#N/A,TRUE,"9"" Twin, 26"" Csg";#N/A,#N/A,TRUE,"9"" Twin, 9-5'8 Csg";#N/A,#N/A,TRUE,"9"" Twin, 7"" Csg";#N/A,#N/A,TRUE,"9"" Twin, 2-7'8 Tbg"}</definedName>
    <definedName name="____wrn9" localSheetId="3"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a1" localSheetId="9" hidden="1">{#N/A,#N/A,TRUE,"11"", 9-5'8 Csg";#N/A,#N/A,TRUE,"11"", 7"" Csg";#N/A,#N/A,TRUE,"11"", 2-7'8 Tbg";#N/A,#N/A,TRUE,"9"" Twin, 26"" Csg";#N/A,#N/A,TRUE,"9"" Twin, 9-5'8 Csg";#N/A,#N/A,TRUE,"9"" Twin, 7"" Csg";#N/A,#N/A,TRUE,"9"" Twin, 2-7'8 Tbg"}</definedName>
    <definedName name="___a1" localSheetId="8" hidden="1">{#N/A,#N/A,TRUE,"11"", 9-5'8 Csg";#N/A,#N/A,TRUE,"11"", 7"" Csg";#N/A,#N/A,TRUE,"11"", 2-7'8 Tbg";#N/A,#N/A,TRUE,"9"" Twin, 26"" Csg";#N/A,#N/A,TRUE,"9"" Twin, 9-5'8 Csg";#N/A,#N/A,TRUE,"9"" Twin, 7"" Csg";#N/A,#N/A,TRUE,"9"" Twin, 2-7'8 Tbg"}</definedName>
    <definedName name="___a1" localSheetId="7" hidden="1">{#N/A,#N/A,TRUE,"11"", 9-5'8 Csg";#N/A,#N/A,TRUE,"11"", 7"" Csg";#N/A,#N/A,TRUE,"11"", 2-7'8 Tbg";#N/A,#N/A,TRUE,"9"" Twin, 26"" Csg";#N/A,#N/A,TRUE,"9"" Twin, 9-5'8 Csg";#N/A,#N/A,TRUE,"9"" Twin, 7"" Csg";#N/A,#N/A,TRUE,"9"" Twin, 2-7'8 Tbg"}</definedName>
    <definedName name="___a1" localSheetId="3" hidden="1">{#N/A,#N/A,TRUE,"11"", 9-5'8 Csg";#N/A,#N/A,TRUE,"11"", 7"" Csg";#N/A,#N/A,TRUE,"11"", 2-7'8 Tbg";#N/A,#N/A,TRUE,"9"" Twin, 26"" Csg";#N/A,#N/A,TRUE,"9"" Twin, 9-5'8 Csg";#N/A,#N/A,TRUE,"9"" Twin, 7"" Csg";#N/A,#N/A,TRUE,"9"" Twin, 2-7'8 Tbg"}</definedName>
    <definedName name="___a1" hidden="1">{#N/A,#N/A,TRUE,"11"", 9-5'8 Csg";#N/A,#N/A,TRUE,"11"", 7"" Csg";#N/A,#N/A,TRUE,"11"", 2-7'8 Tbg";#N/A,#N/A,TRUE,"9"" Twin, 26"" Csg";#N/A,#N/A,TRUE,"9"" Twin, 9-5'8 Csg";#N/A,#N/A,TRUE,"9"" Twin, 7"" Csg";#N/A,#N/A,TRUE,"9"" Twin, 2-7'8 Tbg"}</definedName>
    <definedName name="___ab1" localSheetId="9" hidden="1">{#N/A,#N/A,FALSE,"SumD";#N/A,#N/A,FALSE,"ElecD";#N/A,#N/A,FALSE,"MechD";#N/A,#N/A,FALSE,"GeotD";#N/A,#N/A,FALSE,"PrcsD";#N/A,#N/A,FALSE,"TunnD";#N/A,#N/A,FALSE,"CivlD";#N/A,#N/A,FALSE,"NtwkD";#N/A,#N/A,FALSE,"EstgD";#N/A,#N/A,FALSE,"PEngD"}</definedName>
    <definedName name="___ab1" localSheetId="8" hidden="1">{#N/A,#N/A,FALSE,"SumD";#N/A,#N/A,FALSE,"ElecD";#N/A,#N/A,FALSE,"MechD";#N/A,#N/A,FALSE,"GeotD";#N/A,#N/A,FALSE,"PrcsD";#N/A,#N/A,FALSE,"TunnD";#N/A,#N/A,FALSE,"CivlD";#N/A,#N/A,FALSE,"NtwkD";#N/A,#N/A,FALSE,"EstgD";#N/A,#N/A,FALSE,"PEngD"}</definedName>
    <definedName name="___ab1" localSheetId="7" hidden="1">{#N/A,#N/A,FALSE,"SumD";#N/A,#N/A,FALSE,"ElecD";#N/A,#N/A,FALSE,"MechD";#N/A,#N/A,FALSE,"GeotD";#N/A,#N/A,FALSE,"PrcsD";#N/A,#N/A,FALSE,"TunnD";#N/A,#N/A,FALSE,"CivlD";#N/A,#N/A,FALSE,"NtwkD";#N/A,#N/A,FALSE,"EstgD";#N/A,#N/A,FALSE,"PEngD"}</definedName>
    <definedName name="___ab1" localSheetId="3"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9" hidden="1">{#N/A,#N/A,FALSE,"SumD";#N/A,#N/A,FALSE,"ElecD";#N/A,#N/A,FALSE,"MechD";#N/A,#N/A,FALSE,"GeotD";#N/A,#N/A,FALSE,"PrcsD";#N/A,#N/A,FALSE,"TunnD";#N/A,#N/A,FALSE,"CivlD";#N/A,#N/A,FALSE,"NtwkD";#N/A,#N/A,FALSE,"EstgD";#N/A,#N/A,FALSE,"PEngD"}</definedName>
    <definedName name="___as1" localSheetId="8" hidden="1">{#N/A,#N/A,FALSE,"SumD";#N/A,#N/A,FALSE,"ElecD";#N/A,#N/A,FALSE,"MechD";#N/A,#N/A,FALSE,"GeotD";#N/A,#N/A,FALSE,"PrcsD";#N/A,#N/A,FALSE,"TunnD";#N/A,#N/A,FALSE,"CivlD";#N/A,#N/A,FALSE,"NtwkD";#N/A,#N/A,FALSE,"EstgD";#N/A,#N/A,FALSE,"PEngD"}</definedName>
    <definedName name="___as1" localSheetId="7" hidden="1">{#N/A,#N/A,FALSE,"SumD";#N/A,#N/A,FALSE,"ElecD";#N/A,#N/A,FALSE,"MechD";#N/A,#N/A,FALSE,"GeotD";#N/A,#N/A,FALSE,"PrcsD";#N/A,#N/A,FALSE,"TunnD";#N/A,#N/A,FALSE,"CivlD";#N/A,#N/A,FALSE,"NtwkD";#N/A,#N/A,FALSE,"EstgD";#N/A,#N/A,FALSE,"PEngD"}</definedName>
    <definedName name="___as1" localSheetId="3"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9" hidden="1">{#N/A,#N/A,TRUE,"Front";#N/A,#N/A,TRUE,"Simple Letter";#N/A,#N/A,TRUE,"Inside";#N/A,#N/A,TRUE,"Contents";#N/A,#N/A,TRUE,"Basis";#N/A,#N/A,TRUE,"Inclusions";#N/A,#N/A,TRUE,"Exclusions";#N/A,#N/A,TRUE,"Areas";#N/A,#N/A,TRUE,"Summary";#N/A,#N/A,TRUE,"Detail"}</definedName>
    <definedName name="___cat12" localSheetId="8" hidden="1">{#N/A,#N/A,TRUE,"Front";#N/A,#N/A,TRUE,"Simple Letter";#N/A,#N/A,TRUE,"Inside";#N/A,#N/A,TRUE,"Contents";#N/A,#N/A,TRUE,"Basis";#N/A,#N/A,TRUE,"Inclusions";#N/A,#N/A,TRUE,"Exclusions";#N/A,#N/A,TRUE,"Areas";#N/A,#N/A,TRUE,"Summary";#N/A,#N/A,TRUE,"Detail"}</definedName>
    <definedName name="___cat12" localSheetId="7" hidden="1">{#N/A,#N/A,TRUE,"Front";#N/A,#N/A,TRUE,"Simple Letter";#N/A,#N/A,TRUE,"Inside";#N/A,#N/A,TRUE,"Contents";#N/A,#N/A,TRUE,"Basis";#N/A,#N/A,TRUE,"Inclusions";#N/A,#N/A,TRUE,"Exclusions";#N/A,#N/A,TRUE,"Areas";#N/A,#N/A,TRUE,"Summary";#N/A,#N/A,TRUE,"Detail"}</definedName>
    <definedName name="___cat12" localSheetId="3"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9" hidden="1">{#N/A,#N/A,TRUE,"Cover";#N/A,#N/A,TRUE,"Conts";#N/A,#N/A,TRUE,"VOS";#N/A,#N/A,TRUE,"Warrington";#N/A,#N/A,TRUE,"Widnes"}</definedName>
    <definedName name="___ccr1" localSheetId="8" hidden="1">{#N/A,#N/A,TRUE,"Cover";#N/A,#N/A,TRUE,"Conts";#N/A,#N/A,TRUE,"VOS";#N/A,#N/A,TRUE,"Warrington";#N/A,#N/A,TRUE,"Widnes"}</definedName>
    <definedName name="___ccr1" localSheetId="7" hidden="1">{#N/A,#N/A,TRUE,"Cover";#N/A,#N/A,TRUE,"Conts";#N/A,#N/A,TRUE,"VOS";#N/A,#N/A,TRUE,"Warrington";#N/A,#N/A,TRUE,"Widnes"}</definedName>
    <definedName name="___ccr1" localSheetId="3" hidden="1">{#N/A,#N/A,TRUE,"Cover";#N/A,#N/A,TRUE,"Conts";#N/A,#N/A,TRUE,"VOS";#N/A,#N/A,TRUE,"Warrington";#N/A,#N/A,TRUE,"Widnes"}</definedName>
    <definedName name="___ccr1" hidden="1">{#N/A,#N/A,TRUE,"Cover";#N/A,#N/A,TRUE,"Conts";#N/A,#N/A,TRUE,"VOS";#N/A,#N/A,TRUE,"Warrington";#N/A,#N/A,TRUE,"Widnes"}</definedName>
    <definedName name="___dec05" localSheetId="9" hidden="1">{"'Sheet1'!$A$4386:$N$4591"}</definedName>
    <definedName name="___dec05" localSheetId="8" hidden="1">{"'Sheet1'!$A$4386:$N$4591"}</definedName>
    <definedName name="___dec05" localSheetId="7" hidden="1">{"'Sheet1'!$A$4386:$N$4591"}</definedName>
    <definedName name="___dec05" localSheetId="3" hidden="1">{"'Sheet1'!$A$4386:$N$4591"}</definedName>
    <definedName name="___dec05" hidden="1">{"'Sheet1'!$A$4386:$N$4591"}</definedName>
    <definedName name="___EE1" localSheetId="9" hidden="1">{#N/A,#N/A,FALSE,"단가표지"}</definedName>
    <definedName name="___EE1" localSheetId="8" hidden="1">{#N/A,#N/A,FALSE,"단가표지"}</definedName>
    <definedName name="___EE1" localSheetId="7" hidden="1">{#N/A,#N/A,FALSE,"단가표지"}</definedName>
    <definedName name="___EE1" localSheetId="3" hidden="1">{#N/A,#N/A,FALSE,"단가표지"}</definedName>
    <definedName name="___EE1" hidden="1">{#N/A,#N/A,FALSE,"단가표지"}</definedName>
    <definedName name="___hp10" localSheetId="9" hidden="1">{#N/A,#N/A,TRUE,"Front";#N/A,#N/A,TRUE,"Simple Letter";#N/A,#N/A,TRUE,"Inside";#N/A,#N/A,TRUE,"Contents";#N/A,#N/A,TRUE,"Basis";#N/A,#N/A,TRUE,"Inclusions";#N/A,#N/A,TRUE,"Exclusions";#N/A,#N/A,TRUE,"Areas";#N/A,#N/A,TRUE,"Summary";#N/A,#N/A,TRUE,"Detail"}</definedName>
    <definedName name="___hp10" localSheetId="8" hidden="1">{#N/A,#N/A,TRUE,"Front";#N/A,#N/A,TRUE,"Simple Letter";#N/A,#N/A,TRUE,"Inside";#N/A,#N/A,TRUE,"Contents";#N/A,#N/A,TRUE,"Basis";#N/A,#N/A,TRUE,"Inclusions";#N/A,#N/A,TRUE,"Exclusions";#N/A,#N/A,TRUE,"Areas";#N/A,#N/A,TRUE,"Summary";#N/A,#N/A,TRUE,"Detail"}</definedName>
    <definedName name="___hp10" localSheetId="7" hidden="1">{#N/A,#N/A,TRUE,"Front";#N/A,#N/A,TRUE,"Simple Letter";#N/A,#N/A,TRUE,"Inside";#N/A,#N/A,TRUE,"Contents";#N/A,#N/A,TRUE,"Basis";#N/A,#N/A,TRUE,"Inclusions";#N/A,#N/A,TRUE,"Exclusions";#N/A,#N/A,TRUE,"Areas";#N/A,#N/A,TRUE,"Summary";#N/A,#N/A,TRUE,"Detail"}</definedName>
    <definedName name="___hp10" localSheetId="3"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new8" localSheetId="9" hidden="1">[1]GRSummary!#REF!</definedName>
    <definedName name="___new8" localSheetId="8" hidden="1">[1]GRSummary!#REF!</definedName>
    <definedName name="___new8" localSheetId="3" hidden="1">[2]GRSummary!#REF!</definedName>
    <definedName name="___new8" localSheetId="13" hidden="1">[1]GRSummary!#REF!</definedName>
    <definedName name="___new8" localSheetId="6" hidden="1">[1]GRSummary!#REF!</definedName>
    <definedName name="___new8" hidden="1">[1]GRSummary!#REF!</definedName>
    <definedName name="___old3" localSheetId="9" hidden="1">{#N/A,#N/A,FALSE,"Summary";#N/A,#N/A,FALSE,"3TJ";#N/A,#N/A,FALSE,"3TN";#N/A,#N/A,FALSE,"3TP";#N/A,#N/A,FALSE,"3SJ";#N/A,#N/A,FALSE,"3CJ";#N/A,#N/A,FALSE,"3CN";#N/A,#N/A,FALSE,"3CP";#N/A,#N/A,FALSE,"3A"}</definedName>
    <definedName name="___old3" localSheetId="8" hidden="1">{#N/A,#N/A,FALSE,"Summary";#N/A,#N/A,FALSE,"3TJ";#N/A,#N/A,FALSE,"3TN";#N/A,#N/A,FALSE,"3TP";#N/A,#N/A,FALSE,"3SJ";#N/A,#N/A,FALSE,"3CJ";#N/A,#N/A,FALSE,"3CN";#N/A,#N/A,FALSE,"3CP";#N/A,#N/A,FALSE,"3A"}</definedName>
    <definedName name="___old3" localSheetId="7" hidden="1">{#N/A,#N/A,FALSE,"Summary";#N/A,#N/A,FALSE,"3TJ";#N/A,#N/A,FALSE,"3TN";#N/A,#N/A,FALSE,"3TP";#N/A,#N/A,FALSE,"3SJ";#N/A,#N/A,FALSE,"3CJ";#N/A,#N/A,FALSE,"3CN";#N/A,#N/A,FALSE,"3CP";#N/A,#N/A,FALSE,"3A"}</definedName>
    <definedName name="___old3" localSheetId="3"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9" hidden="1">{#N/A,#N/A,FALSE,"Summary";#N/A,#N/A,FALSE,"3TJ";#N/A,#N/A,FALSE,"3TN";#N/A,#N/A,FALSE,"3TP";#N/A,#N/A,FALSE,"3SJ";#N/A,#N/A,FALSE,"3CJ";#N/A,#N/A,FALSE,"3CN";#N/A,#N/A,FALSE,"3CP";#N/A,#N/A,FALSE,"3A"}</definedName>
    <definedName name="___old5" localSheetId="8" hidden="1">{#N/A,#N/A,FALSE,"Summary";#N/A,#N/A,FALSE,"3TJ";#N/A,#N/A,FALSE,"3TN";#N/A,#N/A,FALSE,"3TP";#N/A,#N/A,FALSE,"3SJ";#N/A,#N/A,FALSE,"3CJ";#N/A,#N/A,FALSE,"3CN";#N/A,#N/A,FALSE,"3CP";#N/A,#N/A,FALSE,"3A"}</definedName>
    <definedName name="___old5" localSheetId="7" hidden="1">{#N/A,#N/A,FALSE,"Summary";#N/A,#N/A,FALSE,"3TJ";#N/A,#N/A,FALSE,"3TN";#N/A,#N/A,FALSE,"3TP";#N/A,#N/A,FALSE,"3SJ";#N/A,#N/A,FALSE,"3CJ";#N/A,#N/A,FALSE,"3CN";#N/A,#N/A,FALSE,"3CP";#N/A,#N/A,FALSE,"3A"}</definedName>
    <definedName name="___old5" localSheetId="3"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9" hidden="1">{#N/A,#N/A,FALSE,"Summary";#N/A,#N/A,FALSE,"3TJ";#N/A,#N/A,FALSE,"3TN";#N/A,#N/A,FALSE,"3TP";#N/A,#N/A,FALSE,"3SJ";#N/A,#N/A,FALSE,"3CJ";#N/A,#N/A,FALSE,"3CN";#N/A,#N/A,FALSE,"3CP";#N/A,#N/A,FALSE,"3A"}</definedName>
    <definedName name="___old7" localSheetId="8" hidden="1">{#N/A,#N/A,FALSE,"Summary";#N/A,#N/A,FALSE,"3TJ";#N/A,#N/A,FALSE,"3TN";#N/A,#N/A,FALSE,"3TP";#N/A,#N/A,FALSE,"3SJ";#N/A,#N/A,FALSE,"3CJ";#N/A,#N/A,FALSE,"3CN";#N/A,#N/A,FALSE,"3CP";#N/A,#N/A,FALSE,"3A"}</definedName>
    <definedName name="___old7" localSheetId="7" hidden="1">{#N/A,#N/A,FALSE,"Summary";#N/A,#N/A,FALSE,"3TJ";#N/A,#N/A,FALSE,"3TN";#N/A,#N/A,FALSE,"3TP";#N/A,#N/A,FALSE,"3SJ";#N/A,#N/A,FALSE,"3CJ";#N/A,#N/A,FALSE,"3CN";#N/A,#N/A,FALSE,"3CP";#N/A,#N/A,FALSE,"3A"}</definedName>
    <definedName name="___old7" localSheetId="3"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9" hidden="1">{"'장비'!$A$3:$M$12"}</definedName>
    <definedName name="___PK2" localSheetId="8" hidden="1">{"'장비'!$A$3:$M$12"}</definedName>
    <definedName name="___PK2" localSheetId="7" hidden="1">{"'장비'!$A$3:$M$12"}</definedName>
    <definedName name="___PK2" localSheetId="3" hidden="1">{"'장비'!$A$3:$M$12"}</definedName>
    <definedName name="___PK2" hidden="1">{"'장비'!$A$3:$M$12"}</definedName>
    <definedName name="___PKG3" localSheetId="9" hidden="1">{"'장비'!$A$3:$M$12"}</definedName>
    <definedName name="___PKG3" localSheetId="8" hidden="1">{"'장비'!$A$3:$M$12"}</definedName>
    <definedName name="___PKG3" localSheetId="7" hidden="1">{"'장비'!$A$3:$M$12"}</definedName>
    <definedName name="___PKG3" localSheetId="3" hidden="1">{"'장비'!$A$3:$M$12"}</definedName>
    <definedName name="___PKG3" hidden="1">{"'장비'!$A$3:$M$12"}</definedName>
    <definedName name="___qqq222" localSheetId="9" hidden="1">{"'장비'!$A$3:$M$12"}</definedName>
    <definedName name="___qqq222" localSheetId="8" hidden="1">{"'장비'!$A$3:$M$12"}</definedName>
    <definedName name="___qqq222" localSheetId="7" hidden="1">{"'장비'!$A$3:$M$12"}</definedName>
    <definedName name="___qqq222" localSheetId="3" hidden="1">{"'장비'!$A$3:$M$12"}</definedName>
    <definedName name="___qqq222" hidden="1">{"'장비'!$A$3:$M$12"}</definedName>
    <definedName name="___RAB002" localSheetId="9" hidden="1">{#N/A,#N/A,TRUE,"Front";#N/A,#N/A,TRUE,"Simple Letter";#N/A,#N/A,TRUE,"Inside";#N/A,#N/A,TRUE,"Contents";#N/A,#N/A,TRUE,"Basis";#N/A,#N/A,TRUE,"Inclusions";#N/A,#N/A,TRUE,"Exclusions";#N/A,#N/A,TRUE,"Areas";#N/A,#N/A,TRUE,"Summary";#N/A,#N/A,TRUE,"Detail"}</definedName>
    <definedName name="___RAB002" localSheetId="8" hidden="1">{#N/A,#N/A,TRUE,"Front";#N/A,#N/A,TRUE,"Simple Letter";#N/A,#N/A,TRUE,"Inside";#N/A,#N/A,TRUE,"Contents";#N/A,#N/A,TRUE,"Basis";#N/A,#N/A,TRUE,"Inclusions";#N/A,#N/A,TRUE,"Exclusions";#N/A,#N/A,TRUE,"Areas";#N/A,#N/A,TRUE,"Summary";#N/A,#N/A,TRUE,"Detail"}</definedName>
    <definedName name="___RAB002" localSheetId="7" hidden="1">{#N/A,#N/A,TRUE,"Front";#N/A,#N/A,TRUE,"Simple Letter";#N/A,#N/A,TRUE,"Inside";#N/A,#N/A,TRUE,"Contents";#N/A,#N/A,TRUE,"Basis";#N/A,#N/A,TRUE,"Inclusions";#N/A,#N/A,TRUE,"Exclusions";#N/A,#N/A,TRUE,"Areas";#N/A,#N/A,TRUE,"Summary";#N/A,#N/A,TRUE,"Detail"}</definedName>
    <definedName name="___RAB002" localSheetId="3"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9" hidden="1">{#N/A,#N/A,FALSE,"포장2"}</definedName>
    <definedName name="___S3" localSheetId="8" hidden="1">{#N/A,#N/A,FALSE,"포장2"}</definedName>
    <definedName name="___S3" localSheetId="7" hidden="1">{#N/A,#N/A,FALSE,"포장2"}</definedName>
    <definedName name="___S3" localSheetId="3" hidden="1">{#N/A,#N/A,FALSE,"포장2"}</definedName>
    <definedName name="___S3" hidden="1">{#N/A,#N/A,FALSE,"포장2"}</definedName>
    <definedName name="___thinkcell11wvTEL6W0W2zDrq5o.quA" localSheetId="9" hidden="1">#REF!</definedName>
    <definedName name="___thinkcell11wvTEL6W0W2zDrq5o.quA" localSheetId="8" hidden="1">#REF!</definedName>
    <definedName name="___thinkcell11wvTEL6W0W2zDrq5o.quA" localSheetId="3" hidden="1">#REF!</definedName>
    <definedName name="___thinkcell11wvTEL6W0W2zDrq5o.quA" localSheetId="13" hidden="1">#REF!</definedName>
    <definedName name="___thinkcell11wvTEL6W0W2zDrq5o.quA" localSheetId="6" hidden="1">#REF!</definedName>
    <definedName name="___thinkcell11wvTEL6W0W2zDrq5o.quA" hidden="1">#REF!</definedName>
    <definedName name="___wrn9" localSheetId="9" hidden="1">{#N/A,#N/A,TRUE,"9"" Twin, 26"" Csg";#N/A,#N/A,TRUE,"9"" Twin, 9-5'8 Csg";#N/A,#N/A,TRUE,"9"" Twin, 7"" Csg";#N/A,#N/A,TRUE,"9"" Twin, 2-7'8 Tbg"}</definedName>
    <definedName name="___wrn9" localSheetId="8" hidden="1">{#N/A,#N/A,TRUE,"9"" Twin, 26"" Csg";#N/A,#N/A,TRUE,"9"" Twin, 9-5'8 Csg";#N/A,#N/A,TRUE,"9"" Twin, 7"" Csg";#N/A,#N/A,TRUE,"9"" Twin, 2-7'8 Tbg"}</definedName>
    <definedName name="___wrn9" localSheetId="7" hidden="1">{#N/A,#N/A,TRUE,"9"" Twin, 26"" Csg";#N/A,#N/A,TRUE,"9"" Twin, 9-5'8 Csg";#N/A,#N/A,TRUE,"9"" Twin, 7"" Csg";#N/A,#N/A,TRUE,"9"" Twin, 2-7'8 Tbg"}</definedName>
    <definedName name="___wrn9" localSheetId="3"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1__123Graph_ACHART_1" hidden="1">[3]Cash2!$G$16:$G$31</definedName>
    <definedName name="__123Graph_A" localSheetId="9" hidden="1">'[4]Rate Analysis'!#REF!</definedName>
    <definedName name="__123Graph_A" localSheetId="8" hidden="1">'[4]Rate Analysis'!#REF!</definedName>
    <definedName name="__123Graph_A" localSheetId="13" hidden="1">'[4]Rate Analysis'!#REF!</definedName>
    <definedName name="__123Graph_A" localSheetId="6" hidden="1">'[4]Rate Analysis'!#REF!</definedName>
    <definedName name="__123Graph_A" hidden="1">'[4]Rate Analysis'!#REF!</definedName>
    <definedName name="__123Graph_ACURRENT" localSheetId="9" hidden="1">[5]FitOutConfCentre!#REF!</definedName>
    <definedName name="__123Graph_ACURRENT" localSheetId="8" hidden="1">[5]FitOutConfCentre!#REF!</definedName>
    <definedName name="__123Graph_ACURRENT" localSheetId="13" hidden="1">[5]FitOutConfCentre!#REF!</definedName>
    <definedName name="__123Graph_ACURRENT" localSheetId="6" hidden="1">[5]FitOutConfCentre!#REF!</definedName>
    <definedName name="__123Graph_ACURRENT" hidden="1">[5]FitOutConfCentre!#REF!</definedName>
    <definedName name="__123Graph_B" localSheetId="9" hidden="1">'[4]Rate Analysis'!#REF!</definedName>
    <definedName name="__123Graph_B" localSheetId="8" hidden="1">'[4]Rate Analysis'!#REF!</definedName>
    <definedName name="__123Graph_B" localSheetId="13" hidden="1">'[4]Rate Analysis'!#REF!</definedName>
    <definedName name="__123Graph_B" localSheetId="6" hidden="1">'[4]Rate Analysis'!#REF!</definedName>
    <definedName name="__123Graph_B" hidden="1">'[4]Rate Analysis'!#REF!</definedName>
    <definedName name="__123Graph_C" localSheetId="9" hidden="1">'[4]Rate Analysis'!#REF!</definedName>
    <definedName name="__123Graph_C" localSheetId="8" hidden="1">'[4]Rate Analysis'!#REF!</definedName>
    <definedName name="__123Graph_C" localSheetId="13" hidden="1">'[4]Rate Analysis'!#REF!</definedName>
    <definedName name="__123Graph_C" localSheetId="6" hidden="1">'[4]Rate Analysis'!#REF!</definedName>
    <definedName name="__123Graph_C" hidden="1">'[4]Rate Analysis'!#REF!</definedName>
    <definedName name="__123Graph_D" localSheetId="9" hidden="1">'[4]Rate Analysis'!#REF!</definedName>
    <definedName name="__123Graph_D" localSheetId="8" hidden="1">'[4]Rate Analysis'!#REF!</definedName>
    <definedName name="__123Graph_D" localSheetId="13" hidden="1">'[4]Rate Analysis'!#REF!</definedName>
    <definedName name="__123Graph_D" localSheetId="6" hidden="1">'[4]Rate Analysis'!#REF!</definedName>
    <definedName name="__123Graph_D" hidden="1">'[4]Rate Analysis'!#REF!</definedName>
    <definedName name="__123Graph_E" localSheetId="9" hidden="1">'[4]Rate Analysis'!#REF!</definedName>
    <definedName name="__123Graph_E" localSheetId="8" hidden="1">'[4]Rate Analysis'!#REF!</definedName>
    <definedName name="__123Graph_E" localSheetId="13" hidden="1">'[4]Rate Analysis'!#REF!</definedName>
    <definedName name="__123Graph_E" localSheetId="6" hidden="1">'[4]Rate Analysis'!#REF!</definedName>
    <definedName name="__123Graph_E" hidden="1">'[4]Rate Analysis'!#REF!</definedName>
    <definedName name="__123Graph_F" localSheetId="9" hidden="1">'[4]Rate Analysis'!#REF!</definedName>
    <definedName name="__123Graph_F" localSheetId="8" hidden="1">'[4]Rate Analysis'!#REF!</definedName>
    <definedName name="__123Graph_F" localSheetId="13" hidden="1">'[4]Rate Analysis'!#REF!</definedName>
    <definedName name="__123Graph_F" localSheetId="6" hidden="1">'[4]Rate Analysis'!#REF!</definedName>
    <definedName name="__123Graph_F" hidden="1">'[4]Rate Analysis'!#REF!</definedName>
    <definedName name="__123Graph_X" localSheetId="9" hidden="1">'[4]Rate Analysis'!#REF!</definedName>
    <definedName name="__123Graph_X" localSheetId="8" hidden="1">'[4]Rate Analysis'!#REF!</definedName>
    <definedName name="__123Graph_X" localSheetId="13" hidden="1">'[4]Rate Analysis'!#REF!</definedName>
    <definedName name="__123Graph_X" localSheetId="6" hidden="1">'[4]Rate Analysis'!#REF!</definedName>
    <definedName name="__123Graph_X" hidden="1">'[4]Rate Analysis'!#REF!</definedName>
    <definedName name="__2__123Graph_ACHART_2" hidden="1">[3]Z!$T$179:$AH$179</definedName>
    <definedName name="__3__123Graph_BCHART_2" hidden="1">[3]Z!$T$180:$AH$180</definedName>
    <definedName name="__4__123Graph_CCHART_1" hidden="1">[3]Cash2!$J$16:$J$36</definedName>
    <definedName name="__5__123Graph_DCHART_1" hidden="1">[3]Cash2!$K$16:$K$36</definedName>
    <definedName name="__a1" localSheetId="9" hidden="1">{#N/A,#N/A,TRUE,"11"", 9-5'8 Csg";#N/A,#N/A,TRUE,"11"", 7"" Csg";#N/A,#N/A,TRUE,"11"", 2-7'8 Tbg";#N/A,#N/A,TRUE,"9"" Twin, 26"" Csg";#N/A,#N/A,TRUE,"9"" Twin, 9-5'8 Csg";#N/A,#N/A,TRUE,"9"" Twin, 7"" Csg";#N/A,#N/A,TRUE,"9"" Twin, 2-7'8 Tbg"}</definedName>
    <definedName name="__a1" localSheetId="8" hidden="1">{#N/A,#N/A,TRUE,"11"", 9-5'8 Csg";#N/A,#N/A,TRUE,"11"", 7"" Csg";#N/A,#N/A,TRUE,"11"", 2-7'8 Tbg";#N/A,#N/A,TRUE,"9"" Twin, 26"" Csg";#N/A,#N/A,TRUE,"9"" Twin, 9-5'8 Csg";#N/A,#N/A,TRUE,"9"" Twin, 7"" Csg";#N/A,#N/A,TRUE,"9"" Twin, 2-7'8 Tbg"}</definedName>
    <definedName name="__a1" localSheetId="7" hidden="1">{#N/A,#N/A,TRUE,"11"", 9-5'8 Csg";#N/A,#N/A,TRUE,"11"", 7"" Csg";#N/A,#N/A,TRUE,"11"", 2-7'8 Tbg";#N/A,#N/A,TRUE,"9"" Twin, 26"" Csg";#N/A,#N/A,TRUE,"9"" Twin, 9-5'8 Csg";#N/A,#N/A,TRUE,"9"" Twin, 7"" Csg";#N/A,#N/A,TRUE,"9"" Twin, 2-7'8 Tbg"}</definedName>
    <definedName name="__a1" localSheetId="3" hidden="1">{#N/A,#N/A,TRUE,"11"", 9-5'8 Csg";#N/A,#N/A,TRUE,"11"", 7"" Csg";#N/A,#N/A,TRUE,"11"", 2-7'8 Tbg";#N/A,#N/A,TRUE,"9"" Twin, 26"" Csg";#N/A,#N/A,TRUE,"9"" Twin, 9-5'8 Csg";#N/A,#N/A,TRUE,"9"" Twin, 7"" Csg";#N/A,#N/A,TRUE,"9"" Twin, 2-7'8 Tbg"}</definedName>
    <definedName name="__a1" hidden="1">{#N/A,#N/A,TRUE,"11"", 9-5'8 Csg";#N/A,#N/A,TRUE,"11"", 7"" Csg";#N/A,#N/A,TRUE,"11"", 2-7'8 Tbg";#N/A,#N/A,TRUE,"9"" Twin, 26"" Csg";#N/A,#N/A,TRUE,"9"" Twin, 9-5'8 Csg";#N/A,#N/A,TRUE,"9"" Twin, 7"" Csg";#N/A,#N/A,TRUE,"9"" Twin, 2-7'8 Tbg"}</definedName>
    <definedName name="__a3" localSheetId="9" hidden="1">{#N/A,#N/A,TRUE,"Financials";#N/A,#N/A,TRUE,"Operating Statistics";#N/A,#N/A,TRUE,"Capex &amp; Depreciation";#N/A,#N/A,TRUE,"Debt"}</definedName>
    <definedName name="__a3" localSheetId="8" hidden="1">{#N/A,#N/A,TRUE,"Financials";#N/A,#N/A,TRUE,"Operating Statistics";#N/A,#N/A,TRUE,"Capex &amp; Depreciation";#N/A,#N/A,TRUE,"Debt"}</definedName>
    <definedName name="__a3" localSheetId="7" hidden="1">{#N/A,#N/A,TRUE,"Financials";#N/A,#N/A,TRUE,"Operating Statistics";#N/A,#N/A,TRUE,"Capex &amp; Depreciation";#N/A,#N/A,TRUE,"Debt"}</definedName>
    <definedName name="__a3" localSheetId="3" hidden="1">{#N/A,#N/A,TRUE,"Financials";#N/A,#N/A,TRUE,"Operating Statistics";#N/A,#N/A,TRUE,"Capex &amp; Depreciation";#N/A,#N/A,TRUE,"Debt"}</definedName>
    <definedName name="__a3" hidden="1">{#N/A,#N/A,TRUE,"Financials";#N/A,#N/A,TRUE,"Operating Statistics";#N/A,#N/A,TRUE,"Capex &amp; Depreciation";#N/A,#N/A,TRUE,"Debt"}</definedName>
    <definedName name="__ab1" localSheetId="9" hidden="1">{#N/A,#N/A,FALSE,"SumD";#N/A,#N/A,FALSE,"ElecD";#N/A,#N/A,FALSE,"MechD";#N/A,#N/A,FALSE,"GeotD";#N/A,#N/A,FALSE,"PrcsD";#N/A,#N/A,FALSE,"TunnD";#N/A,#N/A,FALSE,"CivlD";#N/A,#N/A,FALSE,"NtwkD";#N/A,#N/A,FALSE,"EstgD";#N/A,#N/A,FALSE,"PEngD"}</definedName>
    <definedName name="__ab1" localSheetId="8" hidden="1">{#N/A,#N/A,FALSE,"SumD";#N/A,#N/A,FALSE,"ElecD";#N/A,#N/A,FALSE,"MechD";#N/A,#N/A,FALSE,"GeotD";#N/A,#N/A,FALSE,"PrcsD";#N/A,#N/A,FALSE,"TunnD";#N/A,#N/A,FALSE,"CivlD";#N/A,#N/A,FALSE,"NtwkD";#N/A,#N/A,FALSE,"EstgD";#N/A,#N/A,FALSE,"PEngD"}</definedName>
    <definedName name="__ab1" localSheetId="7" hidden="1">{#N/A,#N/A,FALSE,"SumD";#N/A,#N/A,FALSE,"ElecD";#N/A,#N/A,FALSE,"MechD";#N/A,#N/A,FALSE,"GeotD";#N/A,#N/A,FALSE,"PrcsD";#N/A,#N/A,FALSE,"TunnD";#N/A,#N/A,FALSE,"CivlD";#N/A,#N/A,FALSE,"NtwkD";#N/A,#N/A,FALSE,"EstgD";#N/A,#N/A,FALSE,"PEngD"}</definedName>
    <definedName name="__ab1" localSheetId="3"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9" hidden="1">{#N/A,#N/A,FALSE,"SumD";#N/A,#N/A,FALSE,"ElecD";#N/A,#N/A,FALSE,"MechD";#N/A,#N/A,FALSE,"GeotD";#N/A,#N/A,FALSE,"PrcsD";#N/A,#N/A,FALSE,"TunnD";#N/A,#N/A,FALSE,"CivlD";#N/A,#N/A,FALSE,"NtwkD";#N/A,#N/A,FALSE,"EstgD";#N/A,#N/A,FALSE,"PEngD"}</definedName>
    <definedName name="__as1" localSheetId="8" hidden="1">{#N/A,#N/A,FALSE,"SumD";#N/A,#N/A,FALSE,"ElecD";#N/A,#N/A,FALSE,"MechD";#N/A,#N/A,FALSE,"GeotD";#N/A,#N/A,FALSE,"PrcsD";#N/A,#N/A,FALSE,"TunnD";#N/A,#N/A,FALSE,"CivlD";#N/A,#N/A,FALSE,"NtwkD";#N/A,#N/A,FALSE,"EstgD";#N/A,#N/A,FALSE,"PEngD"}</definedName>
    <definedName name="__as1" localSheetId="7" hidden="1">{#N/A,#N/A,FALSE,"SumD";#N/A,#N/A,FALSE,"ElecD";#N/A,#N/A,FALSE,"MechD";#N/A,#N/A,FALSE,"GeotD";#N/A,#N/A,FALSE,"PrcsD";#N/A,#N/A,FALSE,"TunnD";#N/A,#N/A,FALSE,"CivlD";#N/A,#N/A,FALSE,"NtwkD";#N/A,#N/A,FALSE,"EstgD";#N/A,#N/A,FALSE,"PEngD"}</definedName>
    <definedName name="__as1" localSheetId="3"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9" hidden="1">{#N/A,#N/A,TRUE,"Front";#N/A,#N/A,TRUE,"Simple Letter";#N/A,#N/A,TRUE,"Inside";#N/A,#N/A,TRUE,"Contents";#N/A,#N/A,TRUE,"Basis";#N/A,#N/A,TRUE,"Inclusions";#N/A,#N/A,TRUE,"Exclusions";#N/A,#N/A,TRUE,"Areas";#N/A,#N/A,TRUE,"Summary";#N/A,#N/A,TRUE,"Detail"}</definedName>
    <definedName name="__cat12" localSheetId="8" hidden="1">{#N/A,#N/A,TRUE,"Front";#N/A,#N/A,TRUE,"Simple Letter";#N/A,#N/A,TRUE,"Inside";#N/A,#N/A,TRUE,"Contents";#N/A,#N/A,TRUE,"Basis";#N/A,#N/A,TRUE,"Inclusions";#N/A,#N/A,TRUE,"Exclusions";#N/A,#N/A,TRUE,"Areas";#N/A,#N/A,TRUE,"Summary";#N/A,#N/A,TRUE,"Detail"}</definedName>
    <definedName name="__cat12" localSheetId="7" hidden="1">{#N/A,#N/A,TRUE,"Front";#N/A,#N/A,TRUE,"Simple Letter";#N/A,#N/A,TRUE,"Inside";#N/A,#N/A,TRUE,"Contents";#N/A,#N/A,TRUE,"Basis";#N/A,#N/A,TRUE,"Inclusions";#N/A,#N/A,TRUE,"Exclusions";#N/A,#N/A,TRUE,"Areas";#N/A,#N/A,TRUE,"Summary";#N/A,#N/A,TRUE,"Detail"}</definedName>
    <definedName name="__cat12" localSheetId="3"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9" hidden="1">{#N/A,#N/A,TRUE,"Cover";#N/A,#N/A,TRUE,"Conts";#N/A,#N/A,TRUE,"VOS";#N/A,#N/A,TRUE,"Warrington";#N/A,#N/A,TRUE,"Widnes"}</definedName>
    <definedName name="__ccr1" localSheetId="8" hidden="1">{#N/A,#N/A,TRUE,"Cover";#N/A,#N/A,TRUE,"Conts";#N/A,#N/A,TRUE,"VOS";#N/A,#N/A,TRUE,"Warrington";#N/A,#N/A,TRUE,"Widnes"}</definedName>
    <definedName name="__ccr1" localSheetId="7" hidden="1">{#N/A,#N/A,TRUE,"Cover";#N/A,#N/A,TRUE,"Conts";#N/A,#N/A,TRUE,"VOS";#N/A,#N/A,TRUE,"Warrington";#N/A,#N/A,TRUE,"Widnes"}</definedName>
    <definedName name="__ccr1" localSheetId="3" hidden="1">{#N/A,#N/A,TRUE,"Cover";#N/A,#N/A,TRUE,"Conts";#N/A,#N/A,TRUE,"VOS";#N/A,#N/A,TRUE,"Warrington";#N/A,#N/A,TRUE,"Widnes"}</definedName>
    <definedName name="__ccr1" hidden="1">{#N/A,#N/A,TRUE,"Cover";#N/A,#N/A,TRUE,"Conts";#N/A,#N/A,TRUE,"VOS";#N/A,#N/A,TRUE,"Warrington";#N/A,#N/A,TRUE,"Widnes"}</definedName>
    <definedName name="__com2" localSheetId="9" hidden="1">{"'Break down'!$A$4"}</definedName>
    <definedName name="__com2" localSheetId="8" hidden="1">{"'Break down'!$A$4"}</definedName>
    <definedName name="__com2" localSheetId="7" hidden="1">{"'Break down'!$A$4"}</definedName>
    <definedName name="__com2" localSheetId="3" hidden="1">{"'Break down'!$A$4"}</definedName>
    <definedName name="__com2" hidden="1">{"'Break down'!$A$4"}</definedName>
    <definedName name="__dec05" localSheetId="9" hidden="1">{"'Sheet1'!$A$4386:$N$4591"}</definedName>
    <definedName name="__dec05" localSheetId="8" hidden="1">{"'Sheet1'!$A$4386:$N$4591"}</definedName>
    <definedName name="__dec05" localSheetId="7" hidden="1">{"'Sheet1'!$A$4386:$N$4591"}</definedName>
    <definedName name="__dec05" localSheetId="3" hidden="1">{"'Sheet1'!$A$4386:$N$4591"}</definedName>
    <definedName name="__dec05" hidden="1">{"'Sheet1'!$A$4386:$N$4591"}</definedName>
    <definedName name="__EE1" localSheetId="9" hidden="1">{#N/A,#N/A,FALSE,"단가표지"}</definedName>
    <definedName name="__EE1" localSheetId="8" hidden="1">{#N/A,#N/A,FALSE,"단가표지"}</definedName>
    <definedName name="__EE1" localSheetId="7" hidden="1">{#N/A,#N/A,FALSE,"단가표지"}</definedName>
    <definedName name="__EE1" localSheetId="3" hidden="1">{#N/A,#N/A,FALSE,"단가표지"}</definedName>
    <definedName name="__EE1" hidden="1">{#N/A,#N/A,FALSE,"단가표지"}</definedName>
    <definedName name="__FDS_HYPERLINK_TOGGLE_STATE__" hidden="1">"ON"</definedName>
    <definedName name="__hp10" localSheetId="9" hidden="1">{#N/A,#N/A,TRUE,"Front";#N/A,#N/A,TRUE,"Simple Letter";#N/A,#N/A,TRUE,"Inside";#N/A,#N/A,TRUE,"Contents";#N/A,#N/A,TRUE,"Basis";#N/A,#N/A,TRUE,"Inclusions";#N/A,#N/A,TRUE,"Exclusions";#N/A,#N/A,TRUE,"Areas";#N/A,#N/A,TRUE,"Summary";#N/A,#N/A,TRUE,"Detail"}</definedName>
    <definedName name="__hp10" localSheetId="8" hidden="1">{#N/A,#N/A,TRUE,"Front";#N/A,#N/A,TRUE,"Simple Letter";#N/A,#N/A,TRUE,"Inside";#N/A,#N/A,TRUE,"Contents";#N/A,#N/A,TRUE,"Basis";#N/A,#N/A,TRUE,"Inclusions";#N/A,#N/A,TRUE,"Exclusions";#N/A,#N/A,TRUE,"Areas";#N/A,#N/A,TRUE,"Summary";#N/A,#N/A,TRUE,"Detail"}</definedName>
    <definedName name="__hp10" localSheetId="7" hidden="1">{#N/A,#N/A,TRUE,"Front";#N/A,#N/A,TRUE,"Simple Letter";#N/A,#N/A,TRUE,"Inside";#N/A,#N/A,TRUE,"Contents";#N/A,#N/A,TRUE,"Basis";#N/A,#N/A,TRUE,"Inclusions";#N/A,#N/A,TRUE,"Exclusions";#N/A,#N/A,TRUE,"Areas";#N/A,#N/A,TRUE,"Summary";#N/A,#N/A,TRUE,"Detail"}</definedName>
    <definedName name="__hp10" localSheetId="3"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new8" localSheetId="9" hidden="1">[1]GRSummary!#REF!</definedName>
    <definedName name="__new8" localSheetId="8" hidden="1">[1]GRSummary!#REF!</definedName>
    <definedName name="__new8" localSheetId="3" hidden="1">[2]GRSummary!#REF!</definedName>
    <definedName name="__new8" localSheetId="13" hidden="1">[1]GRSummary!#REF!</definedName>
    <definedName name="__new8" localSheetId="6" hidden="1">[1]GRSummary!#REF!</definedName>
    <definedName name="__new8" hidden="1">[1]GRSummary!#REF!</definedName>
    <definedName name="__old3" localSheetId="9" hidden="1">{#N/A,#N/A,FALSE,"Summary";#N/A,#N/A,FALSE,"3TJ";#N/A,#N/A,FALSE,"3TN";#N/A,#N/A,FALSE,"3TP";#N/A,#N/A,FALSE,"3SJ";#N/A,#N/A,FALSE,"3CJ";#N/A,#N/A,FALSE,"3CN";#N/A,#N/A,FALSE,"3CP";#N/A,#N/A,FALSE,"3A"}</definedName>
    <definedName name="__old3" localSheetId="8" hidden="1">{#N/A,#N/A,FALSE,"Summary";#N/A,#N/A,FALSE,"3TJ";#N/A,#N/A,FALSE,"3TN";#N/A,#N/A,FALSE,"3TP";#N/A,#N/A,FALSE,"3SJ";#N/A,#N/A,FALSE,"3CJ";#N/A,#N/A,FALSE,"3CN";#N/A,#N/A,FALSE,"3CP";#N/A,#N/A,FALSE,"3A"}</definedName>
    <definedName name="__old3" localSheetId="7" hidden="1">{#N/A,#N/A,FALSE,"Summary";#N/A,#N/A,FALSE,"3TJ";#N/A,#N/A,FALSE,"3TN";#N/A,#N/A,FALSE,"3TP";#N/A,#N/A,FALSE,"3SJ";#N/A,#N/A,FALSE,"3CJ";#N/A,#N/A,FALSE,"3CN";#N/A,#N/A,FALSE,"3CP";#N/A,#N/A,FALSE,"3A"}</definedName>
    <definedName name="__old3" localSheetId="3"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9" hidden="1">{#N/A,#N/A,FALSE,"Summary";#N/A,#N/A,FALSE,"3TJ";#N/A,#N/A,FALSE,"3TN";#N/A,#N/A,FALSE,"3TP";#N/A,#N/A,FALSE,"3SJ";#N/A,#N/A,FALSE,"3CJ";#N/A,#N/A,FALSE,"3CN";#N/A,#N/A,FALSE,"3CP";#N/A,#N/A,FALSE,"3A"}</definedName>
    <definedName name="__old5" localSheetId="8" hidden="1">{#N/A,#N/A,FALSE,"Summary";#N/A,#N/A,FALSE,"3TJ";#N/A,#N/A,FALSE,"3TN";#N/A,#N/A,FALSE,"3TP";#N/A,#N/A,FALSE,"3SJ";#N/A,#N/A,FALSE,"3CJ";#N/A,#N/A,FALSE,"3CN";#N/A,#N/A,FALSE,"3CP";#N/A,#N/A,FALSE,"3A"}</definedName>
    <definedName name="__old5" localSheetId="7" hidden="1">{#N/A,#N/A,FALSE,"Summary";#N/A,#N/A,FALSE,"3TJ";#N/A,#N/A,FALSE,"3TN";#N/A,#N/A,FALSE,"3TP";#N/A,#N/A,FALSE,"3SJ";#N/A,#N/A,FALSE,"3CJ";#N/A,#N/A,FALSE,"3CN";#N/A,#N/A,FALSE,"3CP";#N/A,#N/A,FALSE,"3A"}</definedName>
    <definedName name="__old5" localSheetId="3"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9" hidden="1">{#N/A,#N/A,FALSE,"Summary";#N/A,#N/A,FALSE,"3TJ";#N/A,#N/A,FALSE,"3TN";#N/A,#N/A,FALSE,"3TP";#N/A,#N/A,FALSE,"3SJ";#N/A,#N/A,FALSE,"3CJ";#N/A,#N/A,FALSE,"3CN";#N/A,#N/A,FALSE,"3CP";#N/A,#N/A,FALSE,"3A"}</definedName>
    <definedName name="__old7" localSheetId="8" hidden="1">{#N/A,#N/A,FALSE,"Summary";#N/A,#N/A,FALSE,"3TJ";#N/A,#N/A,FALSE,"3TN";#N/A,#N/A,FALSE,"3TP";#N/A,#N/A,FALSE,"3SJ";#N/A,#N/A,FALSE,"3CJ";#N/A,#N/A,FALSE,"3CN";#N/A,#N/A,FALSE,"3CP";#N/A,#N/A,FALSE,"3A"}</definedName>
    <definedName name="__old7" localSheetId="7" hidden="1">{#N/A,#N/A,FALSE,"Summary";#N/A,#N/A,FALSE,"3TJ";#N/A,#N/A,FALSE,"3TN";#N/A,#N/A,FALSE,"3TP";#N/A,#N/A,FALSE,"3SJ";#N/A,#N/A,FALSE,"3CJ";#N/A,#N/A,FALSE,"3CN";#N/A,#N/A,FALSE,"3CP";#N/A,#N/A,FALSE,"3A"}</definedName>
    <definedName name="__old7" localSheetId="3"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9" hidden="1">{"'장비'!$A$3:$M$12"}</definedName>
    <definedName name="__PK2" localSheetId="8" hidden="1">{"'장비'!$A$3:$M$12"}</definedName>
    <definedName name="__PK2" localSheetId="7" hidden="1">{"'장비'!$A$3:$M$12"}</definedName>
    <definedName name="__PK2" localSheetId="3" hidden="1">{"'장비'!$A$3:$M$12"}</definedName>
    <definedName name="__PK2" hidden="1">{"'장비'!$A$3:$M$12"}</definedName>
    <definedName name="__PKG3" localSheetId="9" hidden="1">{"'장비'!$A$3:$M$12"}</definedName>
    <definedName name="__PKG3" localSheetId="8" hidden="1">{"'장비'!$A$3:$M$12"}</definedName>
    <definedName name="__PKG3" localSheetId="7" hidden="1">{"'장비'!$A$3:$M$12"}</definedName>
    <definedName name="__PKG3" localSheetId="3" hidden="1">{"'장비'!$A$3:$M$12"}</definedName>
    <definedName name="__PKG3" hidden="1">{"'장비'!$A$3:$M$12"}</definedName>
    <definedName name="__qqq222" localSheetId="9" hidden="1">{"'장비'!$A$3:$M$12"}</definedName>
    <definedName name="__qqq222" localSheetId="8" hidden="1">{"'장비'!$A$3:$M$12"}</definedName>
    <definedName name="__qqq222" localSheetId="7" hidden="1">{"'장비'!$A$3:$M$12"}</definedName>
    <definedName name="__qqq222" localSheetId="3" hidden="1">{"'장비'!$A$3:$M$12"}</definedName>
    <definedName name="__qqq222" hidden="1">{"'장비'!$A$3:$M$12"}</definedName>
    <definedName name="__RAB002" localSheetId="9" hidden="1">{#N/A,#N/A,TRUE,"Front";#N/A,#N/A,TRUE,"Simple Letter";#N/A,#N/A,TRUE,"Inside";#N/A,#N/A,TRUE,"Contents";#N/A,#N/A,TRUE,"Basis";#N/A,#N/A,TRUE,"Inclusions";#N/A,#N/A,TRUE,"Exclusions";#N/A,#N/A,TRUE,"Areas";#N/A,#N/A,TRUE,"Summary";#N/A,#N/A,TRUE,"Detail"}</definedName>
    <definedName name="__RAB002" localSheetId="8" hidden="1">{#N/A,#N/A,TRUE,"Front";#N/A,#N/A,TRUE,"Simple Letter";#N/A,#N/A,TRUE,"Inside";#N/A,#N/A,TRUE,"Contents";#N/A,#N/A,TRUE,"Basis";#N/A,#N/A,TRUE,"Inclusions";#N/A,#N/A,TRUE,"Exclusions";#N/A,#N/A,TRUE,"Areas";#N/A,#N/A,TRUE,"Summary";#N/A,#N/A,TRUE,"Detail"}</definedName>
    <definedName name="__RAB002" localSheetId="7" hidden="1">{#N/A,#N/A,TRUE,"Front";#N/A,#N/A,TRUE,"Simple Letter";#N/A,#N/A,TRUE,"Inside";#N/A,#N/A,TRUE,"Contents";#N/A,#N/A,TRUE,"Basis";#N/A,#N/A,TRUE,"Inclusions";#N/A,#N/A,TRUE,"Exclusions";#N/A,#N/A,TRUE,"Areas";#N/A,#N/A,TRUE,"Summary";#N/A,#N/A,TRUE,"Detail"}</definedName>
    <definedName name="__RAB002" localSheetId="3"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9" hidden="1">{#N/A,#N/A,FALSE,"포장2"}</definedName>
    <definedName name="__S3" localSheetId="8" hidden="1">{#N/A,#N/A,FALSE,"포장2"}</definedName>
    <definedName name="__S3" localSheetId="7" hidden="1">{#N/A,#N/A,FALSE,"포장2"}</definedName>
    <definedName name="__S3" localSheetId="3" hidden="1">{#N/A,#N/A,FALSE,"포장2"}</definedName>
    <definedName name="__S3" hidden="1">{#N/A,#N/A,FALSE,"포장2"}</definedName>
    <definedName name="__wrn9" localSheetId="9" hidden="1">{#N/A,#N/A,TRUE,"9"" Twin, 26"" Csg";#N/A,#N/A,TRUE,"9"" Twin, 9-5'8 Csg";#N/A,#N/A,TRUE,"9"" Twin, 7"" Csg";#N/A,#N/A,TRUE,"9"" Twin, 2-7'8 Tbg"}</definedName>
    <definedName name="__wrn9" localSheetId="8" hidden="1">{#N/A,#N/A,TRUE,"9"" Twin, 26"" Csg";#N/A,#N/A,TRUE,"9"" Twin, 9-5'8 Csg";#N/A,#N/A,TRUE,"9"" Twin, 7"" Csg";#N/A,#N/A,TRUE,"9"" Twin, 2-7'8 Tbg"}</definedName>
    <definedName name="__wrn9" localSheetId="7" hidden="1">{#N/A,#N/A,TRUE,"9"" Twin, 26"" Csg";#N/A,#N/A,TRUE,"9"" Twin, 9-5'8 Csg";#N/A,#N/A,TRUE,"9"" Twin, 7"" Csg";#N/A,#N/A,TRUE,"9"" Twin, 2-7'8 Tbg"}</definedName>
    <definedName name="__wrn9" localSheetId="3"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1__123Graph_ACHART_1" hidden="1">[6]Cash2!$G$16:$G$31</definedName>
    <definedName name="_123Graph_x" localSheetId="9" hidden="1">'[4]Rate Analysis'!#REF!</definedName>
    <definedName name="_123Graph_x" localSheetId="8" hidden="1">'[4]Rate Analysis'!#REF!</definedName>
    <definedName name="_123Graph_x" localSheetId="13" hidden="1">'[4]Rate Analysis'!#REF!</definedName>
    <definedName name="_123Graph_x" localSheetId="6" hidden="1">'[4]Rate Analysis'!#REF!</definedName>
    <definedName name="_123Graph_x" hidden="1">'[4]Rate Analysis'!#REF!</definedName>
    <definedName name="_124GRA" localSheetId="9" hidden="1">[5]FitOutConfCentre!#REF!</definedName>
    <definedName name="_124GRA" localSheetId="8" hidden="1">[5]FitOutConfCentre!#REF!</definedName>
    <definedName name="_124GRA" localSheetId="13" hidden="1">[5]FitOutConfCentre!#REF!</definedName>
    <definedName name="_124GRA" localSheetId="6" hidden="1">[5]FitOutConfCentre!#REF!</definedName>
    <definedName name="_124GRA" hidden="1">[5]FitOutConfCentre!#REF!</definedName>
    <definedName name="_2__123Graph_ACHART_2" hidden="1">[6]Z!$T$179:$AH$179</definedName>
    <definedName name="_3__123Graph_BCHART_2" hidden="1">[6]Z!$T$180:$AH$180</definedName>
    <definedName name="_321" localSheetId="9" hidden="1">[5]FitOutConfCentre!#REF!</definedName>
    <definedName name="_321" localSheetId="8" hidden="1">[5]FitOutConfCentre!#REF!</definedName>
    <definedName name="_321" localSheetId="13" hidden="1">[5]FitOutConfCentre!#REF!</definedName>
    <definedName name="_321" localSheetId="6" hidden="1">[5]FitOutConfCentre!#REF!</definedName>
    <definedName name="_321" hidden="1">[5]FitOutConfCentre!#REF!</definedName>
    <definedName name="_4__123Graph_CCHART_1" hidden="1">[6]Cash2!$J$16:$J$36</definedName>
    <definedName name="_5__123Graph_DCHART_1" hidden="1">[6]Cash2!$K$16:$K$36</definedName>
    <definedName name="_a1" localSheetId="9" hidden="1">{#N/A,#N/A,TRUE,"11"", 9-5'8 Csg";#N/A,#N/A,TRUE,"11"", 7"" Csg";#N/A,#N/A,TRUE,"11"", 2-7'8 Tbg";#N/A,#N/A,TRUE,"9"" Twin, 26"" Csg";#N/A,#N/A,TRUE,"9"" Twin, 9-5'8 Csg";#N/A,#N/A,TRUE,"9"" Twin, 7"" Csg";#N/A,#N/A,TRUE,"9"" Twin, 2-7'8 Tbg"}</definedName>
    <definedName name="_a1" localSheetId="8" hidden="1">{#N/A,#N/A,TRUE,"11"", 9-5'8 Csg";#N/A,#N/A,TRUE,"11"", 7"" Csg";#N/A,#N/A,TRUE,"11"", 2-7'8 Tbg";#N/A,#N/A,TRUE,"9"" Twin, 26"" Csg";#N/A,#N/A,TRUE,"9"" Twin, 9-5'8 Csg";#N/A,#N/A,TRUE,"9"" Twin, 7"" Csg";#N/A,#N/A,TRUE,"9"" Twin, 2-7'8 Tbg"}</definedName>
    <definedName name="_a1" localSheetId="7" hidden="1">{#N/A,#N/A,TRUE,"11"", 9-5'8 Csg";#N/A,#N/A,TRUE,"11"", 7"" Csg";#N/A,#N/A,TRUE,"11"", 2-7'8 Tbg";#N/A,#N/A,TRUE,"9"" Twin, 26"" Csg";#N/A,#N/A,TRUE,"9"" Twin, 9-5'8 Csg";#N/A,#N/A,TRUE,"9"" Twin, 7"" Csg";#N/A,#N/A,TRUE,"9"" Twin, 2-7'8 Tbg"}</definedName>
    <definedName name="_a1" localSheetId="3" hidden="1">{#N/A,#N/A,TRUE,"11"", 9-5'8 Csg";#N/A,#N/A,TRUE,"11"", 7"" Csg";#N/A,#N/A,TRUE,"11"", 2-7'8 Tbg";#N/A,#N/A,TRUE,"9"" Twin, 26"" Csg";#N/A,#N/A,TRUE,"9"" Twin, 9-5'8 Csg";#N/A,#N/A,TRUE,"9"" Twin, 7"" Csg";#N/A,#N/A,TRUE,"9"" Twin, 2-7'8 Tbg"}</definedName>
    <definedName name="_a1" hidden="1">{#N/A,#N/A,TRUE,"11"", 9-5'8 Csg";#N/A,#N/A,TRUE,"11"", 7"" Csg";#N/A,#N/A,TRUE,"11"", 2-7'8 Tbg";#N/A,#N/A,TRUE,"9"" Twin, 26"" Csg";#N/A,#N/A,TRUE,"9"" Twin, 9-5'8 Csg";#N/A,#N/A,TRUE,"9"" Twin, 7"" Csg";#N/A,#N/A,TRUE,"9"" Twin, 2-7'8 Tbg"}</definedName>
    <definedName name="_a3" localSheetId="9" hidden="1">{#N/A,#N/A,TRUE,"Financials";#N/A,#N/A,TRUE,"Operating Statistics";#N/A,#N/A,TRUE,"Capex &amp; Depreciation";#N/A,#N/A,TRUE,"Debt"}</definedName>
    <definedName name="_a3" localSheetId="8" hidden="1">{#N/A,#N/A,TRUE,"Financials";#N/A,#N/A,TRUE,"Operating Statistics";#N/A,#N/A,TRUE,"Capex &amp; Depreciation";#N/A,#N/A,TRUE,"Debt"}</definedName>
    <definedName name="_a3" localSheetId="7" hidden="1">{#N/A,#N/A,TRUE,"Financials";#N/A,#N/A,TRUE,"Operating Statistics";#N/A,#N/A,TRUE,"Capex &amp; Depreciation";#N/A,#N/A,TRUE,"Debt"}</definedName>
    <definedName name="_a3" localSheetId="3" hidden="1">{#N/A,#N/A,TRUE,"Financials";#N/A,#N/A,TRUE,"Operating Statistics";#N/A,#N/A,TRUE,"Capex &amp; Depreciation";#N/A,#N/A,TRUE,"Debt"}</definedName>
    <definedName name="_a3" hidden="1">{#N/A,#N/A,TRUE,"Financials";#N/A,#N/A,TRUE,"Operating Statistics";#N/A,#N/A,TRUE,"Capex &amp; Depreciation";#N/A,#N/A,TRUE,"Debt"}</definedName>
    <definedName name="_ab1" localSheetId="9" hidden="1">{#N/A,#N/A,FALSE,"SumD";#N/A,#N/A,FALSE,"ElecD";#N/A,#N/A,FALSE,"MechD";#N/A,#N/A,FALSE,"GeotD";#N/A,#N/A,FALSE,"PrcsD";#N/A,#N/A,FALSE,"TunnD";#N/A,#N/A,FALSE,"CivlD";#N/A,#N/A,FALSE,"NtwkD";#N/A,#N/A,FALSE,"EstgD";#N/A,#N/A,FALSE,"PEngD"}</definedName>
    <definedName name="_ab1" localSheetId="8" hidden="1">{#N/A,#N/A,FALSE,"SumD";#N/A,#N/A,FALSE,"ElecD";#N/A,#N/A,FALSE,"MechD";#N/A,#N/A,FALSE,"GeotD";#N/A,#N/A,FALSE,"PrcsD";#N/A,#N/A,FALSE,"TunnD";#N/A,#N/A,FALSE,"CivlD";#N/A,#N/A,FALSE,"NtwkD";#N/A,#N/A,FALSE,"EstgD";#N/A,#N/A,FALSE,"PEngD"}</definedName>
    <definedName name="_ab1" localSheetId="7" hidden="1">{#N/A,#N/A,FALSE,"SumD";#N/A,#N/A,FALSE,"ElecD";#N/A,#N/A,FALSE,"MechD";#N/A,#N/A,FALSE,"GeotD";#N/A,#N/A,FALSE,"PrcsD";#N/A,#N/A,FALSE,"TunnD";#N/A,#N/A,FALSE,"CivlD";#N/A,#N/A,FALSE,"NtwkD";#N/A,#N/A,FALSE,"EstgD";#N/A,#N/A,FALSE,"PEngD"}</definedName>
    <definedName name="_ab1" localSheetId="3"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9" hidden="1">{#N/A,#N/A,FALSE,"SumD";#N/A,#N/A,FALSE,"ElecD";#N/A,#N/A,FALSE,"MechD";#N/A,#N/A,FALSE,"GeotD";#N/A,#N/A,FALSE,"PrcsD";#N/A,#N/A,FALSE,"TunnD";#N/A,#N/A,FALSE,"CivlD";#N/A,#N/A,FALSE,"NtwkD";#N/A,#N/A,FALSE,"EstgD";#N/A,#N/A,FALSE,"PEngD"}</definedName>
    <definedName name="_as1" localSheetId="8" hidden="1">{#N/A,#N/A,FALSE,"SumD";#N/A,#N/A,FALSE,"ElecD";#N/A,#N/A,FALSE,"MechD";#N/A,#N/A,FALSE,"GeotD";#N/A,#N/A,FALSE,"PrcsD";#N/A,#N/A,FALSE,"TunnD";#N/A,#N/A,FALSE,"CivlD";#N/A,#N/A,FALSE,"NtwkD";#N/A,#N/A,FALSE,"EstgD";#N/A,#N/A,FALSE,"PEngD"}</definedName>
    <definedName name="_as1" localSheetId="7" hidden="1">{#N/A,#N/A,FALSE,"SumD";#N/A,#N/A,FALSE,"ElecD";#N/A,#N/A,FALSE,"MechD";#N/A,#N/A,FALSE,"GeotD";#N/A,#N/A,FALSE,"PrcsD";#N/A,#N/A,FALSE,"TunnD";#N/A,#N/A,FALSE,"CivlD";#N/A,#N/A,FALSE,"NtwkD";#N/A,#N/A,FALSE,"EstgD";#N/A,#N/A,FALSE,"PEngD"}</definedName>
    <definedName name="_as1" localSheetId="3"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TRUE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5</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cat12" localSheetId="9" hidden="1">{#N/A,#N/A,TRUE,"Front";#N/A,#N/A,TRUE,"Simple Letter";#N/A,#N/A,TRUE,"Inside";#N/A,#N/A,TRUE,"Contents";#N/A,#N/A,TRUE,"Basis";#N/A,#N/A,TRUE,"Inclusions";#N/A,#N/A,TRUE,"Exclusions";#N/A,#N/A,TRUE,"Areas";#N/A,#N/A,TRUE,"Summary";#N/A,#N/A,TRUE,"Detail"}</definedName>
    <definedName name="_cat12" localSheetId="8" hidden="1">{#N/A,#N/A,TRUE,"Front";#N/A,#N/A,TRUE,"Simple Letter";#N/A,#N/A,TRUE,"Inside";#N/A,#N/A,TRUE,"Contents";#N/A,#N/A,TRUE,"Basis";#N/A,#N/A,TRUE,"Inclusions";#N/A,#N/A,TRUE,"Exclusions";#N/A,#N/A,TRUE,"Areas";#N/A,#N/A,TRUE,"Summary";#N/A,#N/A,TRUE,"Detail"}</definedName>
    <definedName name="_cat12" localSheetId="7" hidden="1">{#N/A,#N/A,TRUE,"Front";#N/A,#N/A,TRUE,"Simple Letter";#N/A,#N/A,TRUE,"Inside";#N/A,#N/A,TRUE,"Contents";#N/A,#N/A,TRUE,"Basis";#N/A,#N/A,TRUE,"Inclusions";#N/A,#N/A,TRUE,"Exclusions";#N/A,#N/A,TRUE,"Areas";#N/A,#N/A,TRUE,"Summary";#N/A,#N/A,TRUE,"Detail"}</definedName>
    <definedName name="_cat12" localSheetId="3"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9" hidden="1">{#N/A,#N/A,TRUE,"Cover";#N/A,#N/A,TRUE,"Conts";#N/A,#N/A,TRUE,"VOS";#N/A,#N/A,TRUE,"Warrington";#N/A,#N/A,TRUE,"Widnes"}</definedName>
    <definedName name="_ccr1" localSheetId="8" hidden="1">{#N/A,#N/A,TRUE,"Cover";#N/A,#N/A,TRUE,"Conts";#N/A,#N/A,TRUE,"VOS";#N/A,#N/A,TRUE,"Warrington";#N/A,#N/A,TRUE,"Widnes"}</definedName>
    <definedName name="_ccr1" localSheetId="7" hidden="1">{#N/A,#N/A,TRUE,"Cover";#N/A,#N/A,TRUE,"Conts";#N/A,#N/A,TRUE,"VOS";#N/A,#N/A,TRUE,"Warrington";#N/A,#N/A,TRUE,"Widnes"}</definedName>
    <definedName name="_ccr1" localSheetId="3" hidden="1">{#N/A,#N/A,TRUE,"Cover";#N/A,#N/A,TRUE,"Conts";#N/A,#N/A,TRUE,"VOS";#N/A,#N/A,TRUE,"Warrington";#N/A,#N/A,TRUE,"Widnes"}</definedName>
    <definedName name="_ccr1" hidden="1">{#N/A,#N/A,TRUE,"Cover";#N/A,#N/A,TRUE,"Conts";#N/A,#N/A,TRUE,"VOS";#N/A,#N/A,TRUE,"Warrington";#N/A,#N/A,TRUE,"Widnes"}</definedName>
    <definedName name="_ccr2" localSheetId="9" hidden="1">{#N/A,#N/A,TRUE,"Cover";#N/A,#N/A,TRUE,"Conts";#N/A,#N/A,TRUE,"VOS";#N/A,#N/A,TRUE,"Warrington";#N/A,#N/A,TRUE,"Widnes"}</definedName>
    <definedName name="_ccr2" localSheetId="8" hidden="1">{#N/A,#N/A,TRUE,"Cover";#N/A,#N/A,TRUE,"Conts";#N/A,#N/A,TRUE,"VOS";#N/A,#N/A,TRUE,"Warrington";#N/A,#N/A,TRUE,"Widnes"}</definedName>
    <definedName name="_ccr2" localSheetId="7" hidden="1">{#N/A,#N/A,TRUE,"Cover";#N/A,#N/A,TRUE,"Conts";#N/A,#N/A,TRUE,"VOS";#N/A,#N/A,TRUE,"Warrington";#N/A,#N/A,TRUE,"Widnes"}</definedName>
    <definedName name="_ccr2" localSheetId="3" hidden="1">{#N/A,#N/A,TRUE,"Cover";#N/A,#N/A,TRUE,"Conts";#N/A,#N/A,TRUE,"VOS";#N/A,#N/A,TRUE,"Warrington";#N/A,#N/A,TRUE,"Widnes"}</definedName>
    <definedName name="_ccr2" hidden="1">{#N/A,#N/A,TRUE,"Cover";#N/A,#N/A,TRUE,"Conts";#N/A,#N/A,TRUE,"VOS";#N/A,#N/A,TRUE,"Warrington";#N/A,#N/A,TRUE,"Widnes"}</definedName>
    <definedName name="_com2" localSheetId="9" hidden="1">{"'Break down'!$A$4"}</definedName>
    <definedName name="_com2" localSheetId="8" hidden="1">{"'Break down'!$A$4"}</definedName>
    <definedName name="_com2" localSheetId="7" hidden="1">{"'Break down'!$A$4"}</definedName>
    <definedName name="_com2" localSheetId="3" hidden="1">{"'Break down'!$A$4"}</definedName>
    <definedName name="_com2" hidden="1">{"'Break down'!$A$4"}</definedName>
    <definedName name="_dec05" localSheetId="9" hidden="1">{"'Sheet1'!$A$4386:$N$4591"}</definedName>
    <definedName name="_dec05" localSheetId="8" hidden="1">{"'Sheet1'!$A$4386:$N$4591"}</definedName>
    <definedName name="_dec05" localSheetId="7" hidden="1">{"'Sheet1'!$A$4386:$N$4591"}</definedName>
    <definedName name="_dec05" localSheetId="3" hidden="1">{"'Sheet1'!$A$4386:$N$4591"}</definedName>
    <definedName name="_dec05" hidden="1">{"'Sheet1'!$A$4386:$N$4591"}</definedName>
    <definedName name="_EE1" localSheetId="9" hidden="1">{#N/A,#N/A,FALSE,"단가표지"}</definedName>
    <definedName name="_EE1" localSheetId="8" hidden="1">{#N/A,#N/A,FALSE,"단가표지"}</definedName>
    <definedName name="_EE1" localSheetId="7" hidden="1">{#N/A,#N/A,FALSE,"단가표지"}</definedName>
    <definedName name="_EE1" localSheetId="3" hidden="1">{#N/A,#N/A,FALSE,"단가표지"}</definedName>
    <definedName name="_EE1" hidden="1">{#N/A,#N/A,FALSE,"단가표지"}</definedName>
    <definedName name="_Feb06" localSheetId="9" hidden="1">{#N/A,#N/A,TRUE,"Front";#N/A,#N/A,TRUE,"Simple Letter";#N/A,#N/A,TRUE,"Inside";#N/A,#N/A,TRUE,"Contents";#N/A,#N/A,TRUE,"Basis";#N/A,#N/A,TRUE,"Inclusions";#N/A,#N/A,TRUE,"Exclusions";#N/A,#N/A,TRUE,"Areas";#N/A,#N/A,TRUE,"Summary";#N/A,#N/A,TRUE,"Detail"}</definedName>
    <definedName name="_Feb06" localSheetId="8" hidden="1">{#N/A,#N/A,TRUE,"Front";#N/A,#N/A,TRUE,"Simple Letter";#N/A,#N/A,TRUE,"Inside";#N/A,#N/A,TRUE,"Contents";#N/A,#N/A,TRUE,"Basis";#N/A,#N/A,TRUE,"Inclusions";#N/A,#N/A,TRUE,"Exclusions";#N/A,#N/A,TRUE,"Areas";#N/A,#N/A,TRUE,"Summary";#N/A,#N/A,TRUE,"Detail"}</definedName>
    <definedName name="_Feb06" localSheetId="7" hidden="1">{#N/A,#N/A,TRUE,"Front";#N/A,#N/A,TRUE,"Simple Letter";#N/A,#N/A,TRUE,"Inside";#N/A,#N/A,TRUE,"Contents";#N/A,#N/A,TRUE,"Basis";#N/A,#N/A,TRUE,"Inclusions";#N/A,#N/A,TRUE,"Exclusions";#N/A,#N/A,TRUE,"Areas";#N/A,#N/A,TRUE,"Summary";#N/A,#N/A,TRUE,"Detail"}</definedName>
    <definedName name="_Feb06" localSheetId="3"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ill" localSheetId="9" hidden="1">'[7]A.O.R.'!#REF!</definedName>
    <definedName name="_Fill" localSheetId="8" hidden="1">'[7]A.O.R.'!#REF!</definedName>
    <definedName name="_Fill" localSheetId="13" hidden="1">'[7]A.O.R.'!#REF!</definedName>
    <definedName name="_Fill" localSheetId="6" hidden="1">'[7]A.O.R.'!#REF!</definedName>
    <definedName name="_Fill" hidden="1">'[7]A.O.R.'!#REF!</definedName>
    <definedName name="_Fill1" localSheetId="9" hidden="1">#REF!</definedName>
    <definedName name="_Fill1" localSheetId="8" hidden="1">#REF!</definedName>
    <definedName name="_Fill1" localSheetId="3" hidden="1">#REF!</definedName>
    <definedName name="_Fill1" localSheetId="13" hidden="1">#REF!</definedName>
    <definedName name="_Fill1" localSheetId="6" hidden="1">#REF!</definedName>
    <definedName name="_Fill1" hidden="1">#REF!</definedName>
    <definedName name="_xlnm._FilterDatabase" localSheetId="9" hidden="1">#REF!</definedName>
    <definedName name="_xlnm._FilterDatabase" localSheetId="4" hidden="1">BOQ!$10:$10</definedName>
    <definedName name="_xlnm._FilterDatabase" localSheetId="8" hidden="1">#REF!</definedName>
    <definedName name="_xlnm._FilterDatabase" localSheetId="3" hidden="1">#REF!</definedName>
    <definedName name="_xlnm._FilterDatabase" localSheetId="13" hidden="1">'VO 01'!$7:$7</definedName>
    <definedName name="_xlnm._FilterDatabase" localSheetId="6" hidden="1">#REF!</definedName>
    <definedName name="_xlnm._FilterDatabase" hidden="1">#REF!</definedName>
    <definedName name="_hp10" localSheetId="9" hidden="1">{#N/A,#N/A,TRUE,"Front";#N/A,#N/A,TRUE,"Simple Letter";#N/A,#N/A,TRUE,"Inside";#N/A,#N/A,TRUE,"Contents";#N/A,#N/A,TRUE,"Basis";#N/A,#N/A,TRUE,"Inclusions";#N/A,#N/A,TRUE,"Exclusions";#N/A,#N/A,TRUE,"Areas";#N/A,#N/A,TRUE,"Summary";#N/A,#N/A,TRUE,"Detail"}</definedName>
    <definedName name="_hp10" localSheetId="8" hidden="1">{#N/A,#N/A,TRUE,"Front";#N/A,#N/A,TRUE,"Simple Letter";#N/A,#N/A,TRUE,"Inside";#N/A,#N/A,TRUE,"Contents";#N/A,#N/A,TRUE,"Basis";#N/A,#N/A,TRUE,"Inclusions";#N/A,#N/A,TRUE,"Exclusions";#N/A,#N/A,TRUE,"Areas";#N/A,#N/A,TRUE,"Summary";#N/A,#N/A,TRUE,"Detail"}</definedName>
    <definedName name="_hp10" localSheetId="7" hidden="1">{#N/A,#N/A,TRUE,"Front";#N/A,#N/A,TRUE,"Simple Letter";#N/A,#N/A,TRUE,"Inside";#N/A,#N/A,TRUE,"Contents";#N/A,#N/A,TRUE,"Basis";#N/A,#N/A,TRUE,"Inclusions";#N/A,#N/A,TRUE,"Exclusions";#N/A,#N/A,TRUE,"Areas";#N/A,#N/A,TRUE,"Summary";#N/A,#N/A,TRUE,"Detail"}</definedName>
    <definedName name="_hp10" localSheetId="3"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9" hidden="1">#REF!</definedName>
    <definedName name="_Key1" localSheetId="8" hidden="1">#REF!</definedName>
    <definedName name="_Key1" localSheetId="3" hidden="1">#REF!</definedName>
    <definedName name="_Key1" localSheetId="13" hidden="1">#REF!</definedName>
    <definedName name="_Key1" localSheetId="6" hidden="1">#REF!</definedName>
    <definedName name="_Key1" hidden="1">#REF!</definedName>
    <definedName name="_Key2" localSheetId="9" hidden="1">#REF!</definedName>
    <definedName name="_Key2" localSheetId="8" hidden="1">#REF!</definedName>
    <definedName name="_Key2" localSheetId="3" hidden="1">#REF!</definedName>
    <definedName name="_Key2" localSheetId="13" hidden="1">#REF!</definedName>
    <definedName name="_Key2" localSheetId="6" hidden="1">#REF!</definedName>
    <definedName name="_Key2" hidden="1">#REF!</definedName>
    <definedName name="_le3" localSheetId="9" hidden="1">{"'Break down'!$A$4"}</definedName>
    <definedName name="_le3" localSheetId="8" hidden="1">{"'Break down'!$A$4"}</definedName>
    <definedName name="_le3" localSheetId="7" hidden="1">{"'Break down'!$A$4"}</definedName>
    <definedName name="_le3" localSheetId="3" hidden="1">{"'Break down'!$A$4"}</definedName>
    <definedName name="_le3" hidden="1">{"'Break down'!$A$4"}</definedName>
    <definedName name="_MatInverse_In" localSheetId="9" hidden="1">#REF!</definedName>
    <definedName name="_MatInverse_In" localSheetId="8" hidden="1">#REF!</definedName>
    <definedName name="_MatInverse_In" localSheetId="3" hidden="1">#REF!</definedName>
    <definedName name="_MatInverse_In" localSheetId="13" hidden="1">#REF!</definedName>
    <definedName name="_MatInverse_In" localSheetId="6" hidden="1">#REF!</definedName>
    <definedName name="_MatInverse_In" hidden="1">#REF!</definedName>
    <definedName name="_new8" localSheetId="9" hidden="1">[1]GRSummary!#REF!</definedName>
    <definedName name="_new8" localSheetId="8" hidden="1">[1]GRSummary!#REF!</definedName>
    <definedName name="_new8" localSheetId="3" hidden="1">[2]GRSummary!#REF!</definedName>
    <definedName name="_new8" localSheetId="13" hidden="1">[1]GRSummary!#REF!</definedName>
    <definedName name="_new8" localSheetId="6" hidden="1">[1]GRSummary!#REF!</definedName>
    <definedName name="_new8" hidden="1">[1]GRSummary!#REF!</definedName>
    <definedName name="_old3" localSheetId="9" hidden="1">{#N/A,#N/A,FALSE,"Summary";#N/A,#N/A,FALSE,"3TJ";#N/A,#N/A,FALSE,"3TN";#N/A,#N/A,FALSE,"3TP";#N/A,#N/A,FALSE,"3SJ";#N/A,#N/A,FALSE,"3CJ";#N/A,#N/A,FALSE,"3CN";#N/A,#N/A,FALSE,"3CP";#N/A,#N/A,FALSE,"3A"}</definedName>
    <definedName name="_old3" localSheetId="8" hidden="1">{#N/A,#N/A,FALSE,"Summary";#N/A,#N/A,FALSE,"3TJ";#N/A,#N/A,FALSE,"3TN";#N/A,#N/A,FALSE,"3TP";#N/A,#N/A,FALSE,"3SJ";#N/A,#N/A,FALSE,"3CJ";#N/A,#N/A,FALSE,"3CN";#N/A,#N/A,FALSE,"3CP";#N/A,#N/A,FALSE,"3A"}</definedName>
    <definedName name="_old3" localSheetId="7" hidden="1">{#N/A,#N/A,FALSE,"Summary";#N/A,#N/A,FALSE,"3TJ";#N/A,#N/A,FALSE,"3TN";#N/A,#N/A,FALSE,"3TP";#N/A,#N/A,FALSE,"3SJ";#N/A,#N/A,FALSE,"3CJ";#N/A,#N/A,FALSE,"3CN";#N/A,#N/A,FALSE,"3CP";#N/A,#N/A,FALSE,"3A"}</definedName>
    <definedName name="_old3" localSheetId="3"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9" hidden="1">{#N/A,#N/A,FALSE,"Summary";#N/A,#N/A,FALSE,"3TJ";#N/A,#N/A,FALSE,"3TN";#N/A,#N/A,FALSE,"3TP";#N/A,#N/A,FALSE,"3SJ";#N/A,#N/A,FALSE,"3CJ";#N/A,#N/A,FALSE,"3CN";#N/A,#N/A,FALSE,"3CP";#N/A,#N/A,FALSE,"3A"}</definedName>
    <definedName name="_old5" localSheetId="8" hidden="1">{#N/A,#N/A,FALSE,"Summary";#N/A,#N/A,FALSE,"3TJ";#N/A,#N/A,FALSE,"3TN";#N/A,#N/A,FALSE,"3TP";#N/A,#N/A,FALSE,"3SJ";#N/A,#N/A,FALSE,"3CJ";#N/A,#N/A,FALSE,"3CN";#N/A,#N/A,FALSE,"3CP";#N/A,#N/A,FALSE,"3A"}</definedName>
    <definedName name="_old5" localSheetId="7" hidden="1">{#N/A,#N/A,FALSE,"Summary";#N/A,#N/A,FALSE,"3TJ";#N/A,#N/A,FALSE,"3TN";#N/A,#N/A,FALSE,"3TP";#N/A,#N/A,FALSE,"3SJ";#N/A,#N/A,FALSE,"3CJ";#N/A,#N/A,FALSE,"3CN";#N/A,#N/A,FALSE,"3CP";#N/A,#N/A,FALSE,"3A"}</definedName>
    <definedName name="_old5" localSheetId="3"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9" hidden="1">{#N/A,#N/A,FALSE,"Summary";#N/A,#N/A,FALSE,"3TJ";#N/A,#N/A,FALSE,"3TN";#N/A,#N/A,FALSE,"3TP";#N/A,#N/A,FALSE,"3SJ";#N/A,#N/A,FALSE,"3CJ";#N/A,#N/A,FALSE,"3CN";#N/A,#N/A,FALSE,"3CP";#N/A,#N/A,FALSE,"3A"}</definedName>
    <definedName name="_old7" localSheetId="8" hidden="1">{#N/A,#N/A,FALSE,"Summary";#N/A,#N/A,FALSE,"3TJ";#N/A,#N/A,FALSE,"3TN";#N/A,#N/A,FALSE,"3TP";#N/A,#N/A,FALSE,"3SJ";#N/A,#N/A,FALSE,"3CJ";#N/A,#N/A,FALSE,"3CN";#N/A,#N/A,FALSE,"3CP";#N/A,#N/A,FALSE,"3A"}</definedName>
    <definedName name="_old7" localSheetId="7" hidden="1">{#N/A,#N/A,FALSE,"Summary";#N/A,#N/A,FALSE,"3TJ";#N/A,#N/A,FALSE,"3TN";#N/A,#N/A,FALSE,"3TP";#N/A,#N/A,FALSE,"3SJ";#N/A,#N/A,FALSE,"3CJ";#N/A,#N/A,FALSE,"3CN";#N/A,#N/A,FALSE,"3CP";#N/A,#N/A,FALSE,"3A"}</definedName>
    <definedName name="_old7" localSheetId="3"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rder1" hidden="1">255</definedName>
    <definedName name="_Order2" hidden="1">255</definedName>
    <definedName name="_Parse_In" localSheetId="9" hidden="1">[8]PriceSummary!#REF!</definedName>
    <definedName name="_Parse_In" localSheetId="8" hidden="1">[8]PriceSummary!#REF!</definedName>
    <definedName name="_Parse_In" localSheetId="13" hidden="1">[8]PriceSummary!#REF!</definedName>
    <definedName name="_Parse_In" localSheetId="6" hidden="1">[8]PriceSummary!#REF!</definedName>
    <definedName name="_Parse_In" hidden="1">[8]PriceSummary!#REF!</definedName>
    <definedName name="_Parse_Out" localSheetId="9" hidden="1">#REF!</definedName>
    <definedName name="_Parse_Out" localSheetId="8" hidden="1">#REF!</definedName>
    <definedName name="_Parse_Out" localSheetId="3" hidden="1">#REF!</definedName>
    <definedName name="_Parse_Out" localSheetId="13" hidden="1">#REF!</definedName>
    <definedName name="_Parse_Out" localSheetId="6" hidden="1">#REF!</definedName>
    <definedName name="_Parse_Out" hidden="1">#REF!</definedName>
    <definedName name="_PK2" localSheetId="9" hidden="1">{"'장비'!$A$3:$M$12"}</definedName>
    <definedName name="_PK2" localSheetId="8" hidden="1">{"'장비'!$A$3:$M$12"}</definedName>
    <definedName name="_PK2" localSheetId="7" hidden="1">{"'장비'!$A$3:$M$12"}</definedName>
    <definedName name="_PK2" localSheetId="3" hidden="1">{"'장비'!$A$3:$M$12"}</definedName>
    <definedName name="_PK2" hidden="1">{"'장비'!$A$3:$M$12"}</definedName>
    <definedName name="_PKG3" localSheetId="9" hidden="1">{"'장비'!$A$3:$M$12"}</definedName>
    <definedName name="_PKG3" localSheetId="8" hidden="1">{"'장비'!$A$3:$M$12"}</definedName>
    <definedName name="_PKG3" localSheetId="7" hidden="1">{"'장비'!$A$3:$M$12"}</definedName>
    <definedName name="_PKG3" localSheetId="3" hidden="1">{"'장비'!$A$3:$M$12"}</definedName>
    <definedName name="_PKG3" hidden="1">{"'장비'!$A$3:$M$12"}</definedName>
    <definedName name="_RAB002" localSheetId="9" hidden="1">{#N/A,#N/A,TRUE,"Front";#N/A,#N/A,TRUE,"Simple Letter";#N/A,#N/A,TRUE,"Inside";#N/A,#N/A,TRUE,"Contents";#N/A,#N/A,TRUE,"Basis";#N/A,#N/A,TRUE,"Inclusions";#N/A,#N/A,TRUE,"Exclusions";#N/A,#N/A,TRUE,"Areas";#N/A,#N/A,TRUE,"Summary";#N/A,#N/A,TRUE,"Detail"}</definedName>
    <definedName name="_RAB002" localSheetId="8" hidden="1">{#N/A,#N/A,TRUE,"Front";#N/A,#N/A,TRUE,"Simple Letter";#N/A,#N/A,TRUE,"Inside";#N/A,#N/A,TRUE,"Contents";#N/A,#N/A,TRUE,"Basis";#N/A,#N/A,TRUE,"Inclusions";#N/A,#N/A,TRUE,"Exclusions";#N/A,#N/A,TRUE,"Areas";#N/A,#N/A,TRUE,"Summary";#N/A,#N/A,TRUE,"Detail"}</definedName>
    <definedName name="_RAB002" localSheetId="7" hidden="1">{#N/A,#N/A,TRUE,"Front";#N/A,#N/A,TRUE,"Simple Letter";#N/A,#N/A,TRUE,"Inside";#N/A,#N/A,TRUE,"Contents";#N/A,#N/A,TRUE,"Basis";#N/A,#N/A,TRUE,"Inclusions";#N/A,#N/A,TRUE,"Exclusions";#N/A,#N/A,TRUE,"Areas";#N/A,#N/A,TRUE,"Summary";#N/A,#N/A,TRUE,"Detail"}</definedName>
    <definedName name="_RAB002" localSheetId="3"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localSheetId="9" hidden="1">#REF!</definedName>
    <definedName name="_Regression_Out" localSheetId="8" hidden="1">#REF!</definedName>
    <definedName name="_Regression_Out" localSheetId="3" hidden="1">#REF!</definedName>
    <definedName name="_Regression_Out" localSheetId="13" hidden="1">#REF!</definedName>
    <definedName name="_Regression_Out" localSheetId="6" hidden="1">#REF!</definedName>
    <definedName name="_Regression_Out" hidden="1">#REF!</definedName>
    <definedName name="_Regression_X" localSheetId="9" hidden="1">#REF!</definedName>
    <definedName name="_Regression_X" localSheetId="8" hidden="1">#REF!</definedName>
    <definedName name="_Regression_X" localSheetId="3" hidden="1">#REF!</definedName>
    <definedName name="_Regression_X" localSheetId="13" hidden="1">#REF!</definedName>
    <definedName name="_Regression_X" localSheetId="6" hidden="1">#REF!</definedName>
    <definedName name="_Regression_X" hidden="1">#REF!</definedName>
    <definedName name="_Regression_Y" localSheetId="9" hidden="1">#REF!</definedName>
    <definedName name="_Regression_Y" localSheetId="8" hidden="1">#REF!</definedName>
    <definedName name="_Regression_Y" localSheetId="3" hidden="1">#REF!</definedName>
    <definedName name="_Regression_Y" localSheetId="13" hidden="1">#REF!</definedName>
    <definedName name="_Regression_Y" localSheetId="6" hidden="1">#REF!</definedName>
    <definedName name="_Regression_Y" hidden="1">#REF!</definedName>
    <definedName name="_S3" localSheetId="9" hidden="1">{#N/A,#N/A,FALSE,"포장2"}</definedName>
    <definedName name="_S3" localSheetId="8" hidden="1">{#N/A,#N/A,FALSE,"포장2"}</definedName>
    <definedName name="_S3" localSheetId="7" hidden="1">{#N/A,#N/A,FALSE,"포장2"}</definedName>
    <definedName name="_S3" localSheetId="3" hidden="1">{#N/A,#N/A,FALSE,"포장2"}</definedName>
    <definedName name="_S3" hidden="1">{#N/A,#N/A,FALSE,"포장2"}</definedName>
    <definedName name="_Sort" localSheetId="9" hidden="1">#REF!</definedName>
    <definedName name="_Sort" localSheetId="8" hidden="1">#REF!</definedName>
    <definedName name="_Sort" localSheetId="3" hidden="1">#REF!</definedName>
    <definedName name="_Sort" localSheetId="13" hidden="1">#REF!</definedName>
    <definedName name="_Sort" localSheetId="6" hidden="1">#REF!</definedName>
    <definedName name="_Sort" hidden="1">#REF!</definedName>
    <definedName name="_t1" localSheetId="9" hidden="1">#REF!</definedName>
    <definedName name="_t1" localSheetId="8" hidden="1">#REF!</definedName>
    <definedName name="_t1" localSheetId="3" hidden="1">#REF!</definedName>
    <definedName name="_t1" localSheetId="13" hidden="1">#REF!</definedName>
    <definedName name="_t1" localSheetId="6" hidden="1">#REF!</definedName>
    <definedName name="_t1" hidden="1">#REF!</definedName>
    <definedName name="_t2" localSheetId="9" hidden="1">#REF!</definedName>
    <definedName name="_t2" localSheetId="8" hidden="1">#REF!</definedName>
    <definedName name="_t2" localSheetId="3" hidden="1">#REF!</definedName>
    <definedName name="_t2" localSheetId="13" hidden="1">#REF!</definedName>
    <definedName name="_t2" localSheetId="6" hidden="1">#REF!</definedName>
    <definedName name="_t2" hidden="1">#REF!</definedName>
    <definedName name="_Table2_In1" localSheetId="9" hidden="1">#REF!</definedName>
    <definedName name="_Table2_In1" localSheetId="8" hidden="1">#REF!</definedName>
    <definedName name="_Table2_In1" localSheetId="3" hidden="1">#REF!</definedName>
    <definedName name="_Table2_In1" localSheetId="13" hidden="1">#REF!</definedName>
    <definedName name="_Table2_In1" localSheetId="6" hidden="1">#REF!</definedName>
    <definedName name="_Table2_In1" hidden="1">#REF!</definedName>
    <definedName name="_Table2_In2" localSheetId="9" hidden="1">#REF!</definedName>
    <definedName name="_Table2_In2" localSheetId="8" hidden="1">#REF!</definedName>
    <definedName name="_Table2_In2" localSheetId="3" hidden="1">#REF!</definedName>
    <definedName name="_Table2_In2" localSheetId="13" hidden="1">#REF!</definedName>
    <definedName name="_Table2_In2" localSheetId="6" hidden="1">#REF!</definedName>
    <definedName name="_Table2_In2" hidden="1">#REF!</definedName>
    <definedName name="_Table2_Out" localSheetId="9" hidden="1">#REF!</definedName>
    <definedName name="_Table2_Out" localSheetId="8" hidden="1">#REF!</definedName>
    <definedName name="_Table2_Out" localSheetId="3" hidden="1">#REF!</definedName>
    <definedName name="_Table2_Out" localSheetId="13" hidden="1">#REF!</definedName>
    <definedName name="_Table2_Out" localSheetId="6" hidden="1">#REF!</definedName>
    <definedName name="_Table2_Out" hidden="1">#REF!</definedName>
    <definedName name="_TDS2" localSheetId="9" hidden="1">{"'Sheet1'!$A$4386:$N$4591"}</definedName>
    <definedName name="_TDS2" localSheetId="8" hidden="1">{"'Sheet1'!$A$4386:$N$4591"}</definedName>
    <definedName name="_TDS2" localSheetId="7" hidden="1">{"'Sheet1'!$A$4386:$N$4591"}</definedName>
    <definedName name="_TDS2" localSheetId="3" hidden="1">{"'Sheet1'!$A$4386:$N$4591"}</definedName>
    <definedName name="_TDS2" hidden="1">{"'Sheet1'!$A$4386:$N$4591"}</definedName>
    <definedName name="_tm3" localSheetId="9" hidden="1">{#N/A,#N/A,TRUE,"Front";#N/A,#N/A,TRUE,"Simple Letter";#N/A,#N/A,TRUE,"Inside";#N/A,#N/A,TRUE,"Contents";#N/A,#N/A,TRUE,"Basis";#N/A,#N/A,TRUE,"Inclusions";#N/A,#N/A,TRUE,"Exclusions";#N/A,#N/A,TRUE,"Areas";#N/A,#N/A,TRUE,"Summary";#N/A,#N/A,TRUE,"Detail"}</definedName>
    <definedName name="_tm3" localSheetId="8" hidden="1">{#N/A,#N/A,TRUE,"Front";#N/A,#N/A,TRUE,"Simple Letter";#N/A,#N/A,TRUE,"Inside";#N/A,#N/A,TRUE,"Contents";#N/A,#N/A,TRUE,"Basis";#N/A,#N/A,TRUE,"Inclusions";#N/A,#N/A,TRUE,"Exclusions";#N/A,#N/A,TRUE,"Areas";#N/A,#N/A,TRUE,"Summary";#N/A,#N/A,TRUE,"Detail"}</definedName>
    <definedName name="_tm3" localSheetId="7" hidden="1">{#N/A,#N/A,TRUE,"Front";#N/A,#N/A,TRUE,"Simple Letter";#N/A,#N/A,TRUE,"Inside";#N/A,#N/A,TRUE,"Contents";#N/A,#N/A,TRUE,"Basis";#N/A,#N/A,TRUE,"Inclusions";#N/A,#N/A,TRUE,"Exclusions";#N/A,#N/A,TRUE,"Areas";#N/A,#N/A,TRUE,"Summary";#N/A,#N/A,TRUE,"Detail"}</definedName>
    <definedName name="_tm3" localSheetId="3"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rn9" localSheetId="9" hidden="1">{#N/A,#N/A,TRUE,"9"" Twin, 26"" Csg";#N/A,#N/A,TRUE,"9"" Twin, 9-5'8 Csg";#N/A,#N/A,TRUE,"9"" Twin, 7"" Csg";#N/A,#N/A,TRUE,"9"" Twin, 2-7'8 Tbg"}</definedName>
    <definedName name="_wrn9" localSheetId="8" hidden="1">{#N/A,#N/A,TRUE,"9"" Twin, 26"" Csg";#N/A,#N/A,TRUE,"9"" Twin, 9-5'8 Csg";#N/A,#N/A,TRUE,"9"" Twin, 7"" Csg";#N/A,#N/A,TRUE,"9"" Twin, 2-7'8 Tbg"}</definedName>
    <definedName name="_wrn9" localSheetId="7" hidden="1">{#N/A,#N/A,TRUE,"9"" Twin, 26"" Csg";#N/A,#N/A,TRUE,"9"" Twin, 9-5'8 Csg";#N/A,#N/A,TRUE,"9"" Twin, 7"" Csg";#N/A,#N/A,TRUE,"9"" Twin, 2-7'8 Tbg"}</definedName>
    <definedName name="_wrn9" localSheetId="3" hidden="1">{#N/A,#N/A,TRUE,"9"" Twin, 26"" Csg";#N/A,#N/A,TRUE,"9"" Twin, 9-5'8 Csg";#N/A,#N/A,TRUE,"9"" Twin, 7"" Csg";#N/A,#N/A,TRUE,"9"" Twin, 2-7'8 Tbg"}</definedName>
    <definedName name="_wrn9" hidden="1">{#N/A,#N/A,TRUE,"9"" Twin, 26"" Csg";#N/A,#N/A,TRUE,"9"" Twin, 9-5'8 Csg";#N/A,#N/A,TRUE,"9"" Twin, 7"" Csg";#N/A,#N/A,TRUE,"9"" Twin, 2-7'8 Tbg"}</definedName>
    <definedName name="´cAE°eE¹" localSheetId="9" hidden="1">#REF!</definedName>
    <definedName name="´cAE°eE¹" localSheetId="8" hidden="1">#REF!</definedName>
    <definedName name="´cAE°eE¹" localSheetId="3" hidden="1">#REF!</definedName>
    <definedName name="´cAE°eE¹" localSheetId="13" hidden="1">#REF!</definedName>
    <definedName name="´cAE°eE¹" localSheetId="6" hidden="1">#REF!</definedName>
    <definedName name="´cAE°eE¹" hidden="1">#REF!</definedName>
    <definedName name="￠￥cAE¡ÆeEⓒo" localSheetId="9" hidden="1">#REF!</definedName>
    <definedName name="￠￥cAE¡ÆeEⓒo" localSheetId="8" hidden="1">#REF!</definedName>
    <definedName name="￠￥cAE¡ÆeEⓒo" localSheetId="3" hidden="1">#REF!</definedName>
    <definedName name="￠￥cAE¡ÆeEⓒo" localSheetId="13" hidden="1">#REF!</definedName>
    <definedName name="￠￥cAE¡ÆeEⓒo" localSheetId="6" hidden="1">#REF!</definedName>
    <definedName name="￠￥cAE¡ÆeEⓒo" hidden="1">#REF!</definedName>
    <definedName name="a" localSheetId="9" hidden="1">'[4]Rate Analysis'!#REF!</definedName>
    <definedName name="a" localSheetId="8" hidden="1">'[4]Rate Analysis'!#REF!</definedName>
    <definedName name="a" localSheetId="13" hidden="1">'[4]Rate Analysis'!#REF!</definedName>
    <definedName name="a" localSheetId="6" hidden="1">'[4]Rate Analysis'!#REF!</definedName>
    <definedName name="a" hidden="1">'[4]Rate Analysis'!#REF!</definedName>
    <definedName name="a\sdasdf" localSheetId="9" hidden="1">{#N/A,#N/A,TRUE,"Cover";#N/A,#N/A,TRUE,"Conts";#N/A,#N/A,TRUE,"VOS";#N/A,#N/A,TRUE,"Warrington";#N/A,#N/A,TRUE,"Widnes"}</definedName>
    <definedName name="a\sdasdf" localSheetId="8" hidden="1">{#N/A,#N/A,TRUE,"Cover";#N/A,#N/A,TRUE,"Conts";#N/A,#N/A,TRUE,"VOS";#N/A,#N/A,TRUE,"Warrington";#N/A,#N/A,TRUE,"Widnes"}</definedName>
    <definedName name="a\sdasdf" localSheetId="7" hidden="1">{#N/A,#N/A,TRUE,"Cover";#N/A,#N/A,TRUE,"Conts";#N/A,#N/A,TRUE,"VOS";#N/A,#N/A,TRUE,"Warrington";#N/A,#N/A,TRUE,"Widnes"}</definedName>
    <definedName name="a\sdasdf" localSheetId="3" hidden="1">{#N/A,#N/A,TRUE,"Cover";#N/A,#N/A,TRUE,"Conts";#N/A,#N/A,TRUE,"VOS";#N/A,#N/A,TRUE,"Warrington";#N/A,#N/A,TRUE,"Widnes"}</definedName>
    <definedName name="a\sdasdf" hidden="1">{#N/A,#N/A,TRUE,"Cover";#N/A,#N/A,TRUE,"Conts";#N/A,#N/A,TRUE,"VOS";#N/A,#N/A,TRUE,"Warrington";#N/A,#N/A,TRUE,"Widnes"}</definedName>
    <definedName name="a2a2" localSheetId="9" hidden="1">{#N/A,#N/A,TRUE,"Financials";#N/A,#N/A,TRUE,"Operating Statistics";#N/A,#N/A,TRUE,"Capex &amp; Depreciation";#N/A,#N/A,TRUE,"Debt"}</definedName>
    <definedName name="a2a2" localSheetId="8" hidden="1">{#N/A,#N/A,TRUE,"Financials";#N/A,#N/A,TRUE,"Operating Statistics";#N/A,#N/A,TRUE,"Capex &amp; Depreciation";#N/A,#N/A,TRUE,"Debt"}</definedName>
    <definedName name="a2a2" localSheetId="7" hidden="1">{#N/A,#N/A,TRUE,"Financials";#N/A,#N/A,TRUE,"Operating Statistics";#N/A,#N/A,TRUE,"Capex &amp; Depreciation";#N/A,#N/A,TRUE,"Debt"}</definedName>
    <definedName name="a2a2" localSheetId="3" hidden="1">{#N/A,#N/A,TRUE,"Financials";#N/A,#N/A,TRUE,"Operating Statistics";#N/A,#N/A,TRUE,"Capex &amp; Depreciation";#N/A,#N/A,TRUE,"Debt"}</definedName>
    <definedName name="a2a2" hidden="1">{#N/A,#N/A,TRUE,"Financials";#N/A,#N/A,TRUE,"Operating Statistics";#N/A,#N/A,TRUE,"Capex &amp; Depreciation";#N/A,#N/A,TRUE,"Debt"}</definedName>
    <definedName name="AAA" localSheetId="9" hidden="1">{#N/A,#N/A,TRUE,"Front";#N/A,#N/A,TRUE,"Simple Letter";#N/A,#N/A,TRUE,"Inside";#N/A,#N/A,TRUE,"Contents";#N/A,#N/A,TRUE,"Basis";#N/A,#N/A,TRUE,"Inclusions";#N/A,#N/A,TRUE,"Exclusions";#N/A,#N/A,TRUE,"Areas";#N/A,#N/A,TRUE,"Summary";#N/A,#N/A,TRUE,"Detail"}</definedName>
    <definedName name="AAA" localSheetId="8" hidden="1">{#N/A,#N/A,TRUE,"Front";#N/A,#N/A,TRUE,"Simple Letter";#N/A,#N/A,TRUE,"Inside";#N/A,#N/A,TRUE,"Contents";#N/A,#N/A,TRUE,"Basis";#N/A,#N/A,TRUE,"Inclusions";#N/A,#N/A,TRUE,"Exclusions";#N/A,#N/A,TRUE,"Areas";#N/A,#N/A,TRUE,"Summary";#N/A,#N/A,TRUE,"Detail"}</definedName>
    <definedName name="AAA" localSheetId="7" hidden="1">{#N/A,#N/A,TRUE,"Front";#N/A,#N/A,TRUE,"Simple Letter";#N/A,#N/A,TRUE,"Inside";#N/A,#N/A,TRUE,"Contents";#N/A,#N/A,TRUE,"Basis";#N/A,#N/A,TRUE,"Inclusions";#N/A,#N/A,TRUE,"Exclusions";#N/A,#N/A,TRUE,"Areas";#N/A,#N/A,TRUE,"Summary";#N/A,#N/A,TRUE,"Detail"}</definedName>
    <definedName name="AAA" localSheetId="3" hidden="1">{#N/A,#N/A,TRUE,"Front";#N/A,#N/A,TRUE,"Simple Letter";#N/A,#N/A,TRUE,"Inside";#N/A,#N/A,TRUE,"Contents";#N/A,#N/A,TRUE,"Basis";#N/A,#N/A,TRUE,"Inclusions";#N/A,#N/A,TRUE,"Exclusions";#N/A,#N/A,TRUE,"Areas";#N/A,#N/A,TRUE,"Summary";#N/A,#N/A,TRUE,"Detail"}</definedName>
    <definedName name="AAA" hidden="1">{#N/A,#N/A,TRUE,"Front";#N/A,#N/A,TRUE,"Simple Letter";#N/A,#N/A,TRUE,"Inside";#N/A,#N/A,TRUE,"Contents";#N/A,#N/A,TRUE,"Basis";#N/A,#N/A,TRUE,"Inclusions";#N/A,#N/A,TRUE,"Exclusions";#N/A,#N/A,TRUE,"Areas";#N/A,#N/A,TRUE,"Summary";#N/A,#N/A,TRUE,"Detail"}</definedName>
    <definedName name="AAAA" localSheetId="9" hidden="1">{"'Break down'!$A$4"}</definedName>
    <definedName name="AAAA" localSheetId="8" hidden="1">{"'Break down'!$A$4"}</definedName>
    <definedName name="AAAA" localSheetId="7" hidden="1">{"'Break down'!$A$4"}</definedName>
    <definedName name="AAAA" localSheetId="3" hidden="1">{"'Break down'!$A$4"}</definedName>
    <definedName name="AAAA" hidden="1">{"'Break down'!$A$4"}</definedName>
    <definedName name="aaaaa" localSheetId="9" hidden="1">{#N/A,#N/A,TRUE,"Basic";#N/A,#N/A,TRUE,"EXT-TABLE";#N/A,#N/A,TRUE,"STEEL";#N/A,#N/A,TRUE,"INT-Table";#N/A,#N/A,TRUE,"STEEL";#N/A,#N/A,TRUE,"Door"}</definedName>
    <definedName name="aaaaa" localSheetId="8" hidden="1">{#N/A,#N/A,TRUE,"Basic";#N/A,#N/A,TRUE,"EXT-TABLE";#N/A,#N/A,TRUE,"STEEL";#N/A,#N/A,TRUE,"INT-Table";#N/A,#N/A,TRUE,"STEEL";#N/A,#N/A,TRUE,"Door"}</definedName>
    <definedName name="aaaaa" localSheetId="7" hidden="1">{#N/A,#N/A,TRUE,"Basic";#N/A,#N/A,TRUE,"EXT-TABLE";#N/A,#N/A,TRUE,"STEEL";#N/A,#N/A,TRUE,"INT-Table";#N/A,#N/A,TRUE,"STEEL";#N/A,#N/A,TRUE,"Door"}</definedName>
    <definedName name="aaaaa" localSheetId="3" hidden="1">{#N/A,#N/A,TRUE,"Basic";#N/A,#N/A,TRUE,"EXT-TABLE";#N/A,#N/A,TRUE,"STEEL";#N/A,#N/A,TRUE,"INT-Table";#N/A,#N/A,TRUE,"STEEL";#N/A,#N/A,TRUE,"Door"}</definedName>
    <definedName name="aaaaa" hidden="1">{#N/A,#N/A,TRUE,"Basic";#N/A,#N/A,TRUE,"EXT-TABLE";#N/A,#N/A,TRUE,"STEEL";#N/A,#N/A,TRUE,"INT-Table";#N/A,#N/A,TRUE,"STEEL";#N/A,#N/A,TRUE,"Door"}</definedName>
    <definedName name="AAAAA1" localSheetId="9" hidden="1">{#N/A,#N/A,TRUE,"Basic";#N/A,#N/A,TRUE,"EXT-TABLE";#N/A,#N/A,TRUE,"STEEL";#N/A,#N/A,TRUE,"INT-Table";#N/A,#N/A,TRUE,"STEEL";#N/A,#N/A,TRUE,"Door"}</definedName>
    <definedName name="AAAAA1" localSheetId="8" hidden="1">{#N/A,#N/A,TRUE,"Basic";#N/A,#N/A,TRUE,"EXT-TABLE";#N/A,#N/A,TRUE,"STEEL";#N/A,#N/A,TRUE,"INT-Table";#N/A,#N/A,TRUE,"STEEL";#N/A,#N/A,TRUE,"Door"}</definedName>
    <definedName name="AAAAA1" localSheetId="7" hidden="1">{#N/A,#N/A,TRUE,"Basic";#N/A,#N/A,TRUE,"EXT-TABLE";#N/A,#N/A,TRUE,"STEEL";#N/A,#N/A,TRUE,"INT-Table";#N/A,#N/A,TRUE,"STEEL";#N/A,#N/A,TRUE,"Door"}</definedName>
    <definedName name="AAAAA1" localSheetId="3" hidden="1">{#N/A,#N/A,TRUE,"Basic";#N/A,#N/A,TRUE,"EXT-TABLE";#N/A,#N/A,TRUE,"STEEL";#N/A,#N/A,TRUE,"INT-Table";#N/A,#N/A,TRUE,"STEEL";#N/A,#N/A,TRUE,"Door"}</definedName>
    <definedName name="AAAAA1" hidden="1">{#N/A,#N/A,TRUE,"Basic";#N/A,#N/A,TRUE,"EXT-TABLE";#N/A,#N/A,TRUE,"STEEL";#N/A,#N/A,TRUE,"INT-Table";#N/A,#N/A,TRUE,"STEEL";#N/A,#N/A,TRUE,"Door"}</definedName>
    <definedName name="aaaaaaaa" localSheetId="9" hidden="1">{#N/A,#N/A,TRUE,"Cover";#N/A,#N/A,TRUE,"Conts";#N/A,#N/A,TRUE,"VOS";#N/A,#N/A,TRUE,"Warrington";#N/A,#N/A,TRUE,"Widnes"}</definedName>
    <definedName name="aaaaaaaa" localSheetId="8" hidden="1">{#N/A,#N/A,TRUE,"Cover";#N/A,#N/A,TRUE,"Conts";#N/A,#N/A,TRUE,"VOS";#N/A,#N/A,TRUE,"Warrington";#N/A,#N/A,TRUE,"Widnes"}</definedName>
    <definedName name="aaaaaaaa" localSheetId="7" hidden="1">{#N/A,#N/A,TRUE,"Cover";#N/A,#N/A,TRUE,"Conts";#N/A,#N/A,TRUE,"VOS";#N/A,#N/A,TRUE,"Warrington";#N/A,#N/A,TRUE,"Widnes"}</definedName>
    <definedName name="aaaaaaaa" localSheetId="3" hidden="1">{#N/A,#N/A,TRUE,"Cover";#N/A,#N/A,TRUE,"Conts";#N/A,#N/A,TRUE,"VOS";#N/A,#N/A,TRUE,"Warrington";#N/A,#N/A,TRUE,"Widnes"}</definedName>
    <definedName name="aaaaaaaa" hidden="1">{#N/A,#N/A,TRUE,"Cover";#N/A,#N/A,TRUE,"Conts";#N/A,#N/A,TRUE,"VOS";#N/A,#N/A,TRUE,"Warrington";#N/A,#N/A,TRUE,"Widnes"}</definedName>
    <definedName name="AAAAAAAAAAAAAAAAA" localSheetId="9" hidden="1">[5]FitOutConfCentre!#REF!</definedName>
    <definedName name="AAAAAAAAAAAAAAAAA" localSheetId="8" hidden="1">[5]FitOutConfCentre!#REF!</definedName>
    <definedName name="AAAAAAAAAAAAAAAAA" localSheetId="13" hidden="1">[5]FitOutConfCentre!#REF!</definedName>
    <definedName name="AAAAAAAAAAAAAAAAA" localSheetId="6" hidden="1">[5]FitOutConfCentre!#REF!</definedName>
    <definedName name="AAAAAAAAAAAAAAAAA" hidden="1">[5]FitOutConfCentre!#REF!</definedName>
    <definedName name="ab" localSheetId="9" hidden="1">{#N/A,#N/A,FALSE,"SumD";#N/A,#N/A,FALSE,"ElecD";#N/A,#N/A,FALSE,"MechD";#N/A,#N/A,FALSE,"GeotD";#N/A,#N/A,FALSE,"PrcsD";#N/A,#N/A,FALSE,"TunnD";#N/A,#N/A,FALSE,"CivlD";#N/A,#N/A,FALSE,"NtwkD";#N/A,#N/A,FALSE,"EstgD";#N/A,#N/A,FALSE,"PEngD"}</definedName>
    <definedName name="ab" localSheetId="8" hidden="1">{#N/A,#N/A,FALSE,"SumD";#N/A,#N/A,FALSE,"ElecD";#N/A,#N/A,FALSE,"MechD";#N/A,#N/A,FALSE,"GeotD";#N/A,#N/A,FALSE,"PrcsD";#N/A,#N/A,FALSE,"TunnD";#N/A,#N/A,FALSE,"CivlD";#N/A,#N/A,FALSE,"NtwkD";#N/A,#N/A,FALSE,"EstgD";#N/A,#N/A,FALSE,"PEngD"}</definedName>
    <definedName name="ab" localSheetId="7" hidden="1">{#N/A,#N/A,FALSE,"SumD";#N/A,#N/A,FALSE,"ElecD";#N/A,#N/A,FALSE,"MechD";#N/A,#N/A,FALSE,"GeotD";#N/A,#N/A,FALSE,"PrcsD";#N/A,#N/A,FALSE,"TunnD";#N/A,#N/A,FALSE,"CivlD";#N/A,#N/A,FALSE,"NtwkD";#N/A,#N/A,FALSE,"EstgD";#N/A,#N/A,FALSE,"PEngD"}</definedName>
    <definedName name="ab" localSheetId="3" hidden="1">{#N/A,#N/A,FALSE,"SumD";#N/A,#N/A,FALSE,"ElecD";#N/A,#N/A,FALSE,"MechD";#N/A,#N/A,FALSE,"GeotD";#N/A,#N/A,FALSE,"PrcsD";#N/A,#N/A,FALSE,"TunnD";#N/A,#N/A,FALSE,"CivlD";#N/A,#N/A,FALSE,"NtwkD";#N/A,#N/A,FALSE,"EstgD";#N/A,#N/A,FALSE,"PEngD"}</definedName>
    <definedName name="ab" hidden="1">{#N/A,#N/A,FALSE,"SumD";#N/A,#N/A,FALSE,"ElecD";#N/A,#N/A,FALSE,"MechD";#N/A,#N/A,FALSE,"GeotD";#N/A,#N/A,FALSE,"PrcsD";#N/A,#N/A,FALSE,"TunnD";#N/A,#N/A,FALSE,"CivlD";#N/A,#N/A,FALSE,"NtwkD";#N/A,#N/A,FALSE,"EstgD";#N/A,#N/A,FALSE,"PEngD"}</definedName>
    <definedName name="ABCD" hidden="1">[3]Z!$T$179:$AH$179</definedName>
    <definedName name="abel" localSheetId="9" hidden="1">[8]PriceSummary!#REF!</definedName>
    <definedName name="abel" localSheetId="8" hidden="1">[8]PriceSummary!#REF!</definedName>
    <definedName name="abel" localSheetId="13" hidden="1">[8]PriceSummary!#REF!</definedName>
    <definedName name="abel" localSheetId="6" hidden="1">[8]PriceSummary!#REF!</definedName>
    <definedName name="abel" hidden="1">[8]PriceSummary!#REF!</definedName>
    <definedName name="abstractEB" localSheetId="9" hidden="1">{#N/A,#N/A,TRUE,"Front";#N/A,#N/A,TRUE,"Simple Letter";#N/A,#N/A,TRUE,"Inside";#N/A,#N/A,TRUE,"Contents";#N/A,#N/A,TRUE,"Basis";#N/A,#N/A,TRUE,"Inclusions";#N/A,#N/A,TRUE,"Exclusions";#N/A,#N/A,TRUE,"Areas";#N/A,#N/A,TRUE,"Summary";#N/A,#N/A,TRUE,"Detail"}</definedName>
    <definedName name="abstractEB" localSheetId="8" hidden="1">{#N/A,#N/A,TRUE,"Front";#N/A,#N/A,TRUE,"Simple Letter";#N/A,#N/A,TRUE,"Inside";#N/A,#N/A,TRUE,"Contents";#N/A,#N/A,TRUE,"Basis";#N/A,#N/A,TRUE,"Inclusions";#N/A,#N/A,TRUE,"Exclusions";#N/A,#N/A,TRUE,"Areas";#N/A,#N/A,TRUE,"Summary";#N/A,#N/A,TRUE,"Detail"}</definedName>
    <definedName name="abstractEB" localSheetId="7" hidden="1">{#N/A,#N/A,TRUE,"Front";#N/A,#N/A,TRUE,"Simple Letter";#N/A,#N/A,TRUE,"Inside";#N/A,#N/A,TRUE,"Contents";#N/A,#N/A,TRUE,"Basis";#N/A,#N/A,TRUE,"Inclusions";#N/A,#N/A,TRUE,"Exclusions";#N/A,#N/A,TRUE,"Areas";#N/A,#N/A,TRUE,"Summary";#N/A,#N/A,TRUE,"Detail"}</definedName>
    <definedName name="abstractEB" localSheetId="3"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 localSheetId="9" hidden="1">{#N/A,#N/A,FALSE,"SumD";#N/A,#N/A,FALSE,"ElecD";#N/A,#N/A,FALSE,"MechD";#N/A,#N/A,FALSE,"GeotD";#N/A,#N/A,FALSE,"PrcsD";#N/A,#N/A,FALSE,"TunnD";#N/A,#N/A,FALSE,"CivlD";#N/A,#N/A,FALSE,"NtwkD";#N/A,#N/A,FALSE,"EstgD";#N/A,#N/A,FALSE,"PEngD"}</definedName>
    <definedName name="ac" localSheetId="8" hidden="1">{#N/A,#N/A,FALSE,"SumD";#N/A,#N/A,FALSE,"ElecD";#N/A,#N/A,FALSE,"MechD";#N/A,#N/A,FALSE,"GeotD";#N/A,#N/A,FALSE,"PrcsD";#N/A,#N/A,FALSE,"TunnD";#N/A,#N/A,FALSE,"CivlD";#N/A,#N/A,FALSE,"NtwkD";#N/A,#N/A,FALSE,"EstgD";#N/A,#N/A,FALSE,"PEngD"}</definedName>
    <definedName name="ac" localSheetId="7" hidden="1">{#N/A,#N/A,FALSE,"SumD";#N/A,#N/A,FALSE,"ElecD";#N/A,#N/A,FALSE,"MechD";#N/A,#N/A,FALSE,"GeotD";#N/A,#N/A,FALSE,"PrcsD";#N/A,#N/A,FALSE,"TunnD";#N/A,#N/A,FALSE,"CivlD";#N/A,#N/A,FALSE,"NtwkD";#N/A,#N/A,FALSE,"EstgD";#N/A,#N/A,FALSE,"PEngD"}</definedName>
    <definedName name="ac" localSheetId="3" hidden="1">{#N/A,#N/A,FALSE,"SumD";#N/A,#N/A,FALSE,"ElecD";#N/A,#N/A,FALSE,"MechD";#N/A,#N/A,FALSE,"GeotD";#N/A,#N/A,FALSE,"PrcsD";#N/A,#N/A,FALSE,"TunnD";#N/A,#N/A,FALSE,"CivlD";#N/A,#N/A,FALSE,"NtwkD";#N/A,#N/A,FALSE,"EstgD";#N/A,#N/A,FALSE,"PEngD"}</definedName>
    <definedName name="ac" hidden="1">{#N/A,#N/A,FALSE,"SumD";#N/A,#N/A,FALSE,"ElecD";#N/A,#N/A,FALSE,"MechD";#N/A,#N/A,FALSE,"GeotD";#N/A,#N/A,FALSE,"PrcsD";#N/A,#N/A,FALSE,"TunnD";#N/A,#N/A,FALSE,"CivlD";#N/A,#N/A,FALSE,"NtwkD";#N/A,#N/A,FALSE,"EstgD";#N/A,#N/A,FALSE,"PEngD"}</definedName>
    <definedName name="AccessDatabase" hidden="1">"C:\data\excel\temp.mdb"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localSheetId="9" hidden="1">{"'Sheet1'!$A$4386:$N$4591"}</definedName>
    <definedName name="AD" localSheetId="8" hidden="1">{"'Sheet1'!$A$4386:$N$4591"}</definedName>
    <definedName name="AD" localSheetId="7" hidden="1">{"'Sheet1'!$A$4386:$N$4591"}</definedName>
    <definedName name="AD" localSheetId="3" hidden="1">{"'Sheet1'!$A$4386:$N$4591"}</definedName>
    <definedName name="AD" hidden="1">{"'Sheet1'!$A$4386:$N$4591"}</definedName>
    <definedName name="ae" localSheetId="9" hidden="1">{"'Break down'!$A$4"}</definedName>
    <definedName name="ae" localSheetId="8" hidden="1">{"'Break down'!$A$4"}</definedName>
    <definedName name="ae" localSheetId="7" hidden="1">{"'Break down'!$A$4"}</definedName>
    <definedName name="ae" localSheetId="3" hidden="1">{"'Break down'!$A$4"}</definedName>
    <definedName name="ae" hidden="1">{"'Break down'!$A$4"}</definedName>
    <definedName name="aegrgas" localSheetId="9" hidden="1">{#N/A,#N/A,TRUE,"Cover";#N/A,#N/A,TRUE,"Conts";#N/A,#N/A,TRUE,"VOS";#N/A,#N/A,TRUE,"Warrington";#N/A,#N/A,TRUE,"Widnes"}</definedName>
    <definedName name="aegrgas" localSheetId="8" hidden="1">{#N/A,#N/A,TRUE,"Cover";#N/A,#N/A,TRUE,"Conts";#N/A,#N/A,TRUE,"VOS";#N/A,#N/A,TRUE,"Warrington";#N/A,#N/A,TRUE,"Widnes"}</definedName>
    <definedName name="aegrgas" localSheetId="7" hidden="1">{#N/A,#N/A,TRUE,"Cover";#N/A,#N/A,TRUE,"Conts";#N/A,#N/A,TRUE,"VOS";#N/A,#N/A,TRUE,"Warrington";#N/A,#N/A,TRUE,"Widnes"}</definedName>
    <definedName name="aegrgas" localSheetId="3" hidden="1">{#N/A,#N/A,TRUE,"Cover";#N/A,#N/A,TRUE,"Conts";#N/A,#N/A,TRUE,"VOS";#N/A,#N/A,TRUE,"Warrington";#N/A,#N/A,TRUE,"Widnes"}</definedName>
    <definedName name="aegrgas" hidden="1">{#N/A,#N/A,TRUE,"Cover";#N/A,#N/A,TRUE,"Conts";#N/A,#N/A,TRUE,"VOS";#N/A,#N/A,TRUE,"Warrington";#N/A,#N/A,TRUE,"Widnes"}</definedName>
    <definedName name="AERAFG" localSheetId="9" hidden="1">{#N/A,#N/A,TRUE,"Cover";#N/A,#N/A,TRUE,"Conts";#N/A,#N/A,TRUE,"VOS";#N/A,#N/A,TRUE,"Warrington";#N/A,#N/A,TRUE,"Widnes"}</definedName>
    <definedName name="AERAFG" localSheetId="8" hidden="1">{#N/A,#N/A,TRUE,"Cover";#N/A,#N/A,TRUE,"Conts";#N/A,#N/A,TRUE,"VOS";#N/A,#N/A,TRUE,"Warrington";#N/A,#N/A,TRUE,"Widnes"}</definedName>
    <definedName name="AERAFG" localSheetId="7" hidden="1">{#N/A,#N/A,TRUE,"Cover";#N/A,#N/A,TRUE,"Conts";#N/A,#N/A,TRUE,"VOS";#N/A,#N/A,TRUE,"Warrington";#N/A,#N/A,TRUE,"Widnes"}</definedName>
    <definedName name="AERAFG" localSheetId="3" hidden="1">{#N/A,#N/A,TRUE,"Cover";#N/A,#N/A,TRUE,"Conts";#N/A,#N/A,TRUE,"VOS";#N/A,#N/A,TRUE,"Warrington";#N/A,#N/A,TRUE,"Widnes"}</definedName>
    <definedName name="AERAFG" hidden="1">{#N/A,#N/A,TRUE,"Cover";#N/A,#N/A,TRUE,"Conts";#N/A,#N/A,TRUE,"VOS";#N/A,#N/A,TRUE,"Warrington";#N/A,#N/A,TRUE,"Widnes"}</definedName>
    <definedName name="aerte" localSheetId="9" hidden="1">{#N/A,#N/A,TRUE,"Cover";#N/A,#N/A,TRUE,"Conts";#N/A,#N/A,TRUE,"VOS";#N/A,#N/A,TRUE,"Warrington";#N/A,#N/A,TRUE,"Widnes"}</definedName>
    <definedName name="aerte" localSheetId="8" hidden="1">{#N/A,#N/A,TRUE,"Cover";#N/A,#N/A,TRUE,"Conts";#N/A,#N/A,TRUE,"VOS";#N/A,#N/A,TRUE,"Warrington";#N/A,#N/A,TRUE,"Widnes"}</definedName>
    <definedName name="aerte" localSheetId="7" hidden="1">{#N/A,#N/A,TRUE,"Cover";#N/A,#N/A,TRUE,"Conts";#N/A,#N/A,TRUE,"VOS";#N/A,#N/A,TRUE,"Warrington";#N/A,#N/A,TRUE,"Widnes"}</definedName>
    <definedName name="aerte" localSheetId="3" hidden="1">{#N/A,#N/A,TRUE,"Cover";#N/A,#N/A,TRUE,"Conts";#N/A,#N/A,TRUE,"VOS";#N/A,#N/A,TRUE,"Warrington";#N/A,#N/A,TRUE,"Widnes"}</definedName>
    <definedName name="aerte" hidden="1">{#N/A,#N/A,TRUE,"Cover";#N/A,#N/A,TRUE,"Conts";#N/A,#N/A,TRUE,"VOS";#N/A,#N/A,TRUE,"Warrington";#N/A,#N/A,TRUE,"Widnes"}</definedName>
    <definedName name="aertes" localSheetId="9" hidden="1">{#N/A,#N/A,TRUE,"Cover";#N/A,#N/A,TRUE,"Conts";#N/A,#N/A,TRUE,"VOS";#N/A,#N/A,TRUE,"Warrington";#N/A,#N/A,TRUE,"Widnes"}</definedName>
    <definedName name="aertes" localSheetId="8" hidden="1">{#N/A,#N/A,TRUE,"Cover";#N/A,#N/A,TRUE,"Conts";#N/A,#N/A,TRUE,"VOS";#N/A,#N/A,TRUE,"Warrington";#N/A,#N/A,TRUE,"Widnes"}</definedName>
    <definedName name="aertes" localSheetId="7" hidden="1">{#N/A,#N/A,TRUE,"Cover";#N/A,#N/A,TRUE,"Conts";#N/A,#N/A,TRUE,"VOS";#N/A,#N/A,TRUE,"Warrington";#N/A,#N/A,TRUE,"Widnes"}</definedName>
    <definedName name="aertes" localSheetId="3" hidden="1">{#N/A,#N/A,TRUE,"Cover";#N/A,#N/A,TRUE,"Conts";#N/A,#N/A,TRUE,"VOS";#N/A,#N/A,TRUE,"Warrington";#N/A,#N/A,TRUE,"Widnes"}</definedName>
    <definedName name="aertes" hidden="1">{#N/A,#N/A,TRUE,"Cover";#N/A,#N/A,TRUE,"Conts";#N/A,#N/A,TRUE,"VOS";#N/A,#N/A,TRUE,"Warrington";#N/A,#N/A,TRUE,"Widnes"}</definedName>
    <definedName name="aetertryh" localSheetId="9" hidden="1">{#N/A,#N/A,TRUE,"Cover";#N/A,#N/A,TRUE,"Conts";#N/A,#N/A,TRUE,"VOS";#N/A,#N/A,TRUE,"Warrington";#N/A,#N/A,TRUE,"Widnes"}</definedName>
    <definedName name="aetertryh" localSheetId="8" hidden="1">{#N/A,#N/A,TRUE,"Cover";#N/A,#N/A,TRUE,"Conts";#N/A,#N/A,TRUE,"VOS";#N/A,#N/A,TRUE,"Warrington";#N/A,#N/A,TRUE,"Widnes"}</definedName>
    <definedName name="aetertryh" localSheetId="7" hidden="1">{#N/A,#N/A,TRUE,"Cover";#N/A,#N/A,TRUE,"Conts";#N/A,#N/A,TRUE,"VOS";#N/A,#N/A,TRUE,"Warrington";#N/A,#N/A,TRUE,"Widnes"}</definedName>
    <definedName name="aetertryh" localSheetId="3" hidden="1">{#N/A,#N/A,TRUE,"Cover";#N/A,#N/A,TRUE,"Conts";#N/A,#N/A,TRUE,"VOS";#N/A,#N/A,TRUE,"Warrington";#N/A,#N/A,TRUE,"Widnes"}</definedName>
    <definedName name="aetertryh" hidden="1">{#N/A,#N/A,TRUE,"Cover";#N/A,#N/A,TRUE,"Conts";#N/A,#N/A,TRUE,"VOS";#N/A,#N/A,TRUE,"Warrington";#N/A,#N/A,TRUE,"Widnes"}</definedName>
    <definedName name="aff" localSheetId="9" hidden="1">{#N/A,#N/A,TRUE,"Cover";#N/A,#N/A,TRUE,"Conts";#N/A,#N/A,TRUE,"VOS";#N/A,#N/A,TRUE,"Warrington";#N/A,#N/A,TRUE,"Widnes"}</definedName>
    <definedName name="aff" localSheetId="8" hidden="1">{#N/A,#N/A,TRUE,"Cover";#N/A,#N/A,TRUE,"Conts";#N/A,#N/A,TRUE,"VOS";#N/A,#N/A,TRUE,"Warrington";#N/A,#N/A,TRUE,"Widnes"}</definedName>
    <definedName name="aff" localSheetId="7" hidden="1">{#N/A,#N/A,TRUE,"Cover";#N/A,#N/A,TRUE,"Conts";#N/A,#N/A,TRUE,"VOS";#N/A,#N/A,TRUE,"Warrington";#N/A,#N/A,TRUE,"Widnes"}</definedName>
    <definedName name="aff" localSheetId="3" hidden="1">{#N/A,#N/A,TRUE,"Cover";#N/A,#N/A,TRUE,"Conts";#N/A,#N/A,TRUE,"VOS";#N/A,#N/A,TRUE,"Warrington";#N/A,#N/A,TRUE,"Widnes"}</definedName>
    <definedName name="aff" hidden="1">{#N/A,#N/A,TRUE,"Cover";#N/A,#N/A,TRUE,"Conts";#N/A,#N/A,TRUE,"VOS";#N/A,#N/A,TRUE,"Warrington";#N/A,#N/A,TRUE,"Widnes"}</definedName>
    <definedName name="afsdfsgdg" localSheetId="9" hidden="1">'[4]Rate Analysis'!#REF!</definedName>
    <definedName name="afsdfsgdg" localSheetId="8" hidden="1">'[4]Rate Analysis'!#REF!</definedName>
    <definedName name="afsdfsgdg" localSheetId="13" hidden="1">'[4]Rate Analysis'!#REF!</definedName>
    <definedName name="afsdfsgdg" localSheetId="6" hidden="1">'[4]Rate Analysis'!#REF!</definedName>
    <definedName name="afsdfsgdg" hidden="1">'[4]Rate Analysis'!#REF!</definedName>
    <definedName name="anscount" hidden="1">1</definedName>
    <definedName name="anuj101" localSheetId="9" hidden="1">{#N/A,#N/A,TRUE,"Front";#N/A,#N/A,TRUE,"Simple Letter";#N/A,#N/A,TRUE,"Inside";#N/A,#N/A,TRUE,"Contents";#N/A,#N/A,TRUE,"Basis";#N/A,#N/A,TRUE,"Inclusions";#N/A,#N/A,TRUE,"Exclusions";#N/A,#N/A,TRUE,"Areas";#N/A,#N/A,TRUE,"Summary";#N/A,#N/A,TRUE,"Detail"}</definedName>
    <definedName name="anuj101" localSheetId="8" hidden="1">{#N/A,#N/A,TRUE,"Front";#N/A,#N/A,TRUE,"Simple Letter";#N/A,#N/A,TRUE,"Inside";#N/A,#N/A,TRUE,"Contents";#N/A,#N/A,TRUE,"Basis";#N/A,#N/A,TRUE,"Inclusions";#N/A,#N/A,TRUE,"Exclusions";#N/A,#N/A,TRUE,"Areas";#N/A,#N/A,TRUE,"Summary";#N/A,#N/A,TRUE,"Detail"}</definedName>
    <definedName name="anuj101" localSheetId="7" hidden="1">{#N/A,#N/A,TRUE,"Front";#N/A,#N/A,TRUE,"Simple Letter";#N/A,#N/A,TRUE,"Inside";#N/A,#N/A,TRUE,"Contents";#N/A,#N/A,TRUE,"Basis";#N/A,#N/A,TRUE,"Inclusions";#N/A,#N/A,TRUE,"Exclusions";#N/A,#N/A,TRUE,"Areas";#N/A,#N/A,TRUE,"Summary";#N/A,#N/A,TRUE,"Detail"}</definedName>
    <definedName name="anuj101" localSheetId="3"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9" hidden="1">{#N/A,#N/A,TRUE,"Front";#N/A,#N/A,TRUE,"Simple Letter";#N/A,#N/A,TRUE,"Inside";#N/A,#N/A,TRUE,"Contents";#N/A,#N/A,TRUE,"Basis";#N/A,#N/A,TRUE,"Inclusions";#N/A,#N/A,TRUE,"Exclusions";#N/A,#N/A,TRUE,"Areas";#N/A,#N/A,TRUE,"Summary";#N/A,#N/A,TRUE,"Detail"}</definedName>
    <definedName name="anuj102" localSheetId="8" hidden="1">{#N/A,#N/A,TRUE,"Front";#N/A,#N/A,TRUE,"Simple Letter";#N/A,#N/A,TRUE,"Inside";#N/A,#N/A,TRUE,"Contents";#N/A,#N/A,TRUE,"Basis";#N/A,#N/A,TRUE,"Inclusions";#N/A,#N/A,TRUE,"Exclusions";#N/A,#N/A,TRUE,"Areas";#N/A,#N/A,TRUE,"Summary";#N/A,#N/A,TRUE,"Detail"}</definedName>
    <definedName name="anuj102" localSheetId="7" hidden="1">{#N/A,#N/A,TRUE,"Front";#N/A,#N/A,TRUE,"Simple Letter";#N/A,#N/A,TRUE,"Inside";#N/A,#N/A,TRUE,"Contents";#N/A,#N/A,TRUE,"Basis";#N/A,#N/A,TRUE,"Inclusions";#N/A,#N/A,TRUE,"Exclusions";#N/A,#N/A,TRUE,"Areas";#N/A,#N/A,TRUE,"Summary";#N/A,#N/A,TRUE,"Detail"}</definedName>
    <definedName name="anuj102" localSheetId="3"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9" hidden="1">{#N/A,#N/A,TRUE,"Front";#N/A,#N/A,TRUE,"Simple Letter";#N/A,#N/A,TRUE,"Inside";#N/A,#N/A,TRUE,"Contents";#N/A,#N/A,TRUE,"Basis";#N/A,#N/A,TRUE,"Inclusions";#N/A,#N/A,TRUE,"Exclusions";#N/A,#N/A,TRUE,"Areas";#N/A,#N/A,TRUE,"Summary";#N/A,#N/A,TRUE,"Detail"}</definedName>
    <definedName name="anuj103" localSheetId="8" hidden="1">{#N/A,#N/A,TRUE,"Front";#N/A,#N/A,TRUE,"Simple Letter";#N/A,#N/A,TRUE,"Inside";#N/A,#N/A,TRUE,"Contents";#N/A,#N/A,TRUE,"Basis";#N/A,#N/A,TRUE,"Inclusions";#N/A,#N/A,TRUE,"Exclusions";#N/A,#N/A,TRUE,"Areas";#N/A,#N/A,TRUE,"Summary";#N/A,#N/A,TRUE,"Detail"}</definedName>
    <definedName name="anuj103" localSheetId="7" hidden="1">{#N/A,#N/A,TRUE,"Front";#N/A,#N/A,TRUE,"Simple Letter";#N/A,#N/A,TRUE,"Inside";#N/A,#N/A,TRUE,"Contents";#N/A,#N/A,TRUE,"Basis";#N/A,#N/A,TRUE,"Inclusions";#N/A,#N/A,TRUE,"Exclusions";#N/A,#N/A,TRUE,"Areas";#N/A,#N/A,TRUE,"Summary";#N/A,#N/A,TRUE,"Detail"}</definedName>
    <definedName name="anuj103" localSheetId="3"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9" hidden="1">{#N/A,#N/A,TRUE,"Front";#N/A,#N/A,TRUE,"Simple Letter";#N/A,#N/A,TRUE,"Inside";#N/A,#N/A,TRUE,"Contents";#N/A,#N/A,TRUE,"Basis";#N/A,#N/A,TRUE,"Inclusions";#N/A,#N/A,TRUE,"Exclusions";#N/A,#N/A,TRUE,"Areas";#N/A,#N/A,TRUE,"Summary";#N/A,#N/A,TRUE,"Detail"}</definedName>
    <definedName name="anuj104" localSheetId="8" hidden="1">{#N/A,#N/A,TRUE,"Front";#N/A,#N/A,TRUE,"Simple Letter";#N/A,#N/A,TRUE,"Inside";#N/A,#N/A,TRUE,"Contents";#N/A,#N/A,TRUE,"Basis";#N/A,#N/A,TRUE,"Inclusions";#N/A,#N/A,TRUE,"Exclusions";#N/A,#N/A,TRUE,"Areas";#N/A,#N/A,TRUE,"Summary";#N/A,#N/A,TRUE,"Detail"}</definedName>
    <definedName name="anuj104" localSheetId="7" hidden="1">{#N/A,#N/A,TRUE,"Front";#N/A,#N/A,TRUE,"Simple Letter";#N/A,#N/A,TRUE,"Inside";#N/A,#N/A,TRUE,"Contents";#N/A,#N/A,TRUE,"Basis";#N/A,#N/A,TRUE,"Inclusions";#N/A,#N/A,TRUE,"Exclusions";#N/A,#N/A,TRUE,"Areas";#N/A,#N/A,TRUE,"Summary";#N/A,#N/A,TRUE,"Detail"}</definedName>
    <definedName name="anuj104" localSheetId="3"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9" hidden="1">{#N/A,#N/A,TRUE,"Front";#N/A,#N/A,TRUE,"Simple Letter";#N/A,#N/A,TRUE,"Inside";#N/A,#N/A,TRUE,"Contents";#N/A,#N/A,TRUE,"Basis";#N/A,#N/A,TRUE,"Inclusions";#N/A,#N/A,TRUE,"Exclusions";#N/A,#N/A,TRUE,"Areas";#N/A,#N/A,TRUE,"Summary";#N/A,#N/A,TRUE,"Detail"}</definedName>
    <definedName name="anuj105" localSheetId="8" hidden="1">{#N/A,#N/A,TRUE,"Front";#N/A,#N/A,TRUE,"Simple Letter";#N/A,#N/A,TRUE,"Inside";#N/A,#N/A,TRUE,"Contents";#N/A,#N/A,TRUE,"Basis";#N/A,#N/A,TRUE,"Inclusions";#N/A,#N/A,TRUE,"Exclusions";#N/A,#N/A,TRUE,"Areas";#N/A,#N/A,TRUE,"Summary";#N/A,#N/A,TRUE,"Detail"}</definedName>
    <definedName name="anuj105" localSheetId="7" hidden="1">{#N/A,#N/A,TRUE,"Front";#N/A,#N/A,TRUE,"Simple Letter";#N/A,#N/A,TRUE,"Inside";#N/A,#N/A,TRUE,"Contents";#N/A,#N/A,TRUE,"Basis";#N/A,#N/A,TRUE,"Inclusions";#N/A,#N/A,TRUE,"Exclusions";#N/A,#N/A,TRUE,"Areas";#N/A,#N/A,TRUE,"Summary";#N/A,#N/A,TRUE,"Detail"}</definedName>
    <definedName name="anuj105" localSheetId="3"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9" hidden="1">{#N/A,#N/A,TRUE,"Front";#N/A,#N/A,TRUE,"Simple Letter";#N/A,#N/A,TRUE,"Inside";#N/A,#N/A,TRUE,"Contents";#N/A,#N/A,TRUE,"Basis";#N/A,#N/A,TRUE,"Inclusions";#N/A,#N/A,TRUE,"Exclusions";#N/A,#N/A,TRUE,"Areas";#N/A,#N/A,TRUE,"Summary";#N/A,#N/A,TRUE,"Detail"}</definedName>
    <definedName name="anuj12" localSheetId="8" hidden="1">{#N/A,#N/A,TRUE,"Front";#N/A,#N/A,TRUE,"Simple Letter";#N/A,#N/A,TRUE,"Inside";#N/A,#N/A,TRUE,"Contents";#N/A,#N/A,TRUE,"Basis";#N/A,#N/A,TRUE,"Inclusions";#N/A,#N/A,TRUE,"Exclusions";#N/A,#N/A,TRUE,"Areas";#N/A,#N/A,TRUE,"Summary";#N/A,#N/A,TRUE,"Detail"}</definedName>
    <definedName name="anuj12" localSheetId="7" hidden="1">{#N/A,#N/A,TRUE,"Front";#N/A,#N/A,TRUE,"Simple Letter";#N/A,#N/A,TRUE,"Inside";#N/A,#N/A,TRUE,"Contents";#N/A,#N/A,TRUE,"Basis";#N/A,#N/A,TRUE,"Inclusions";#N/A,#N/A,TRUE,"Exclusions";#N/A,#N/A,TRUE,"Areas";#N/A,#N/A,TRUE,"Summary";#N/A,#N/A,TRUE,"Detail"}</definedName>
    <definedName name="anuj12" localSheetId="3"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9" hidden="1">{#N/A,#N/A,TRUE,"Front";#N/A,#N/A,TRUE,"Simple Letter";#N/A,#N/A,TRUE,"Inside";#N/A,#N/A,TRUE,"Contents";#N/A,#N/A,TRUE,"Basis";#N/A,#N/A,TRUE,"Inclusions";#N/A,#N/A,TRUE,"Exclusions";#N/A,#N/A,TRUE,"Areas";#N/A,#N/A,TRUE,"Summary";#N/A,#N/A,TRUE,"Detail"}</definedName>
    <definedName name="anuj14" localSheetId="8" hidden="1">{#N/A,#N/A,TRUE,"Front";#N/A,#N/A,TRUE,"Simple Letter";#N/A,#N/A,TRUE,"Inside";#N/A,#N/A,TRUE,"Contents";#N/A,#N/A,TRUE,"Basis";#N/A,#N/A,TRUE,"Inclusions";#N/A,#N/A,TRUE,"Exclusions";#N/A,#N/A,TRUE,"Areas";#N/A,#N/A,TRUE,"Summary";#N/A,#N/A,TRUE,"Detail"}</definedName>
    <definedName name="anuj14" localSheetId="7" hidden="1">{#N/A,#N/A,TRUE,"Front";#N/A,#N/A,TRUE,"Simple Letter";#N/A,#N/A,TRUE,"Inside";#N/A,#N/A,TRUE,"Contents";#N/A,#N/A,TRUE,"Basis";#N/A,#N/A,TRUE,"Inclusions";#N/A,#N/A,TRUE,"Exclusions";#N/A,#N/A,TRUE,"Areas";#N/A,#N/A,TRUE,"Summary";#N/A,#N/A,TRUE,"Detail"}</definedName>
    <definedName name="anuj14" localSheetId="3"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9" hidden="1">{#N/A,#N/A,TRUE,"Front";#N/A,#N/A,TRUE,"Simple Letter";#N/A,#N/A,TRUE,"Inside";#N/A,#N/A,TRUE,"Contents";#N/A,#N/A,TRUE,"Basis";#N/A,#N/A,TRUE,"Inclusions";#N/A,#N/A,TRUE,"Exclusions";#N/A,#N/A,TRUE,"Areas";#N/A,#N/A,TRUE,"Summary";#N/A,#N/A,TRUE,"Detail"}</definedName>
    <definedName name="anuj20" localSheetId="8" hidden="1">{#N/A,#N/A,TRUE,"Front";#N/A,#N/A,TRUE,"Simple Letter";#N/A,#N/A,TRUE,"Inside";#N/A,#N/A,TRUE,"Contents";#N/A,#N/A,TRUE,"Basis";#N/A,#N/A,TRUE,"Inclusions";#N/A,#N/A,TRUE,"Exclusions";#N/A,#N/A,TRUE,"Areas";#N/A,#N/A,TRUE,"Summary";#N/A,#N/A,TRUE,"Detail"}</definedName>
    <definedName name="anuj20" localSheetId="7" hidden="1">{#N/A,#N/A,TRUE,"Front";#N/A,#N/A,TRUE,"Simple Letter";#N/A,#N/A,TRUE,"Inside";#N/A,#N/A,TRUE,"Contents";#N/A,#N/A,TRUE,"Basis";#N/A,#N/A,TRUE,"Inclusions";#N/A,#N/A,TRUE,"Exclusions";#N/A,#N/A,TRUE,"Areas";#N/A,#N/A,TRUE,"Summary";#N/A,#N/A,TRUE,"Detail"}</definedName>
    <definedName name="anuj20" localSheetId="3"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9" hidden="1">{#N/A,#N/A,TRUE,"Front";#N/A,#N/A,TRUE,"Simple Letter";#N/A,#N/A,TRUE,"Inside";#N/A,#N/A,TRUE,"Contents";#N/A,#N/A,TRUE,"Basis";#N/A,#N/A,TRUE,"Inclusions";#N/A,#N/A,TRUE,"Exclusions";#N/A,#N/A,TRUE,"Areas";#N/A,#N/A,TRUE,"Summary";#N/A,#N/A,TRUE,"Detail"}</definedName>
    <definedName name="anuj21" localSheetId="8" hidden="1">{#N/A,#N/A,TRUE,"Front";#N/A,#N/A,TRUE,"Simple Letter";#N/A,#N/A,TRUE,"Inside";#N/A,#N/A,TRUE,"Contents";#N/A,#N/A,TRUE,"Basis";#N/A,#N/A,TRUE,"Inclusions";#N/A,#N/A,TRUE,"Exclusions";#N/A,#N/A,TRUE,"Areas";#N/A,#N/A,TRUE,"Summary";#N/A,#N/A,TRUE,"Detail"}</definedName>
    <definedName name="anuj21" localSheetId="7" hidden="1">{#N/A,#N/A,TRUE,"Front";#N/A,#N/A,TRUE,"Simple Letter";#N/A,#N/A,TRUE,"Inside";#N/A,#N/A,TRUE,"Contents";#N/A,#N/A,TRUE,"Basis";#N/A,#N/A,TRUE,"Inclusions";#N/A,#N/A,TRUE,"Exclusions";#N/A,#N/A,TRUE,"Areas";#N/A,#N/A,TRUE,"Summary";#N/A,#N/A,TRUE,"Detail"}</definedName>
    <definedName name="anuj21" localSheetId="3"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9" hidden="1">{#N/A,#N/A,TRUE,"Front";#N/A,#N/A,TRUE,"Simple Letter";#N/A,#N/A,TRUE,"Inside";#N/A,#N/A,TRUE,"Contents";#N/A,#N/A,TRUE,"Basis";#N/A,#N/A,TRUE,"Inclusions";#N/A,#N/A,TRUE,"Exclusions";#N/A,#N/A,TRUE,"Areas";#N/A,#N/A,TRUE,"Summary";#N/A,#N/A,TRUE,"Detail"}</definedName>
    <definedName name="anuj23" localSheetId="8" hidden="1">{#N/A,#N/A,TRUE,"Front";#N/A,#N/A,TRUE,"Simple Letter";#N/A,#N/A,TRUE,"Inside";#N/A,#N/A,TRUE,"Contents";#N/A,#N/A,TRUE,"Basis";#N/A,#N/A,TRUE,"Inclusions";#N/A,#N/A,TRUE,"Exclusions";#N/A,#N/A,TRUE,"Areas";#N/A,#N/A,TRUE,"Summary";#N/A,#N/A,TRUE,"Detail"}</definedName>
    <definedName name="anuj23" localSheetId="7" hidden="1">{#N/A,#N/A,TRUE,"Front";#N/A,#N/A,TRUE,"Simple Letter";#N/A,#N/A,TRUE,"Inside";#N/A,#N/A,TRUE,"Contents";#N/A,#N/A,TRUE,"Basis";#N/A,#N/A,TRUE,"Inclusions";#N/A,#N/A,TRUE,"Exclusions";#N/A,#N/A,TRUE,"Areas";#N/A,#N/A,TRUE,"Summary";#N/A,#N/A,TRUE,"Detail"}</definedName>
    <definedName name="anuj23" localSheetId="3"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9" hidden="1">{#N/A,#N/A,TRUE,"Front";#N/A,#N/A,TRUE,"Simple Letter";#N/A,#N/A,TRUE,"Inside";#N/A,#N/A,TRUE,"Contents";#N/A,#N/A,TRUE,"Basis";#N/A,#N/A,TRUE,"Inclusions";#N/A,#N/A,TRUE,"Exclusions";#N/A,#N/A,TRUE,"Areas";#N/A,#N/A,TRUE,"Summary";#N/A,#N/A,TRUE,"Detail"}</definedName>
    <definedName name="anuj24" localSheetId="8" hidden="1">{#N/A,#N/A,TRUE,"Front";#N/A,#N/A,TRUE,"Simple Letter";#N/A,#N/A,TRUE,"Inside";#N/A,#N/A,TRUE,"Contents";#N/A,#N/A,TRUE,"Basis";#N/A,#N/A,TRUE,"Inclusions";#N/A,#N/A,TRUE,"Exclusions";#N/A,#N/A,TRUE,"Areas";#N/A,#N/A,TRUE,"Summary";#N/A,#N/A,TRUE,"Detail"}</definedName>
    <definedName name="anuj24" localSheetId="7" hidden="1">{#N/A,#N/A,TRUE,"Front";#N/A,#N/A,TRUE,"Simple Letter";#N/A,#N/A,TRUE,"Inside";#N/A,#N/A,TRUE,"Contents";#N/A,#N/A,TRUE,"Basis";#N/A,#N/A,TRUE,"Inclusions";#N/A,#N/A,TRUE,"Exclusions";#N/A,#N/A,TRUE,"Areas";#N/A,#N/A,TRUE,"Summary";#N/A,#N/A,TRUE,"Detail"}</definedName>
    <definedName name="anuj24" localSheetId="3"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9" hidden="1">{#N/A,#N/A,TRUE,"Front";#N/A,#N/A,TRUE,"Simple Letter";#N/A,#N/A,TRUE,"Inside";#N/A,#N/A,TRUE,"Contents";#N/A,#N/A,TRUE,"Basis";#N/A,#N/A,TRUE,"Inclusions";#N/A,#N/A,TRUE,"Exclusions";#N/A,#N/A,TRUE,"Areas";#N/A,#N/A,TRUE,"Summary";#N/A,#N/A,TRUE,"Detail"}</definedName>
    <definedName name="anuj26" localSheetId="8" hidden="1">{#N/A,#N/A,TRUE,"Front";#N/A,#N/A,TRUE,"Simple Letter";#N/A,#N/A,TRUE,"Inside";#N/A,#N/A,TRUE,"Contents";#N/A,#N/A,TRUE,"Basis";#N/A,#N/A,TRUE,"Inclusions";#N/A,#N/A,TRUE,"Exclusions";#N/A,#N/A,TRUE,"Areas";#N/A,#N/A,TRUE,"Summary";#N/A,#N/A,TRUE,"Detail"}</definedName>
    <definedName name="anuj26" localSheetId="7" hidden="1">{#N/A,#N/A,TRUE,"Front";#N/A,#N/A,TRUE,"Simple Letter";#N/A,#N/A,TRUE,"Inside";#N/A,#N/A,TRUE,"Contents";#N/A,#N/A,TRUE,"Basis";#N/A,#N/A,TRUE,"Inclusions";#N/A,#N/A,TRUE,"Exclusions";#N/A,#N/A,TRUE,"Areas";#N/A,#N/A,TRUE,"Summary";#N/A,#N/A,TRUE,"Detail"}</definedName>
    <definedName name="anuj26" localSheetId="3"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9" hidden="1">{#N/A,#N/A,TRUE,"Front";#N/A,#N/A,TRUE,"Simple Letter";#N/A,#N/A,TRUE,"Inside";#N/A,#N/A,TRUE,"Contents";#N/A,#N/A,TRUE,"Basis";#N/A,#N/A,TRUE,"Inclusions";#N/A,#N/A,TRUE,"Exclusions";#N/A,#N/A,TRUE,"Areas";#N/A,#N/A,TRUE,"Summary";#N/A,#N/A,TRUE,"Detail"}</definedName>
    <definedName name="anuj94" localSheetId="8" hidden="1">{#N/A,#N/A,TRUE,"Front";#N/A,#N/A,TRUE,"Simple Letter";#N/A,#N/A,TRUE,"Inside";#N/A,#N/A,TRUE,"Contents";#N/A,#N/A,TRUE,"Basis";#N/A,#N/A,TRUE,"Inclusions";#N/A,#N/A,TRUE,"Exclusions";#N/A,#N/A,TRUE,"Areas";#N/A,#N/A,TRUE,"Summary";#N/A,#N/A,TRUE,"Detail"}</definedName>
    <definedName name="anuj94" localSheetId="7" hidden="1">{#N/A,#N/A,TRUE,"Front";#N/A,#N/A,TRUE,"Simple Letter";#N/A,#N/A,TRUE,"Inside";#N/A,#N/A,TRUE,"Contents";#N/A,#N/A,TRUE,"Basis";#N/A,#N/A,TRUE,"Inclusions";#N/A,#N/A,TRUE,"Exclusions";#N/A,#N/A,TRUE,"Areas";#N/A,#N/A,TRUE,"Summary";#N/A,#N/A,TRUE,"Detail"}</definedName>
    <definedName name="anuj94" localSheetId="3"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9" hidden="1">{#N/A,#N/A,TRUE,"Front";#N/A,#N/A,TRUE,"Simple Letter";#N/A,#N/A,TRUE,"Inside";#N/A,#N/A,TRUE,"Contents";#N/A,#N/A,TRUE,"Basis";#N/A,#N/A,TRUE,"Inclusions";#N/A,#N/A,TRUE,"Exclusions";#N/A,#N/A,TRUE,"Areas";#N/A,#N/A,TRUE,"Summary";#N/A,#N/A,TRUE,"Detail"}</definedName>
    <definedName name="anuj96" localSheetId="8" hidden="1">{#N/A,#N/A,TRUE,"Front";#N/A,#N/A,TRUE,"Simple Letter";#N/A,#N/A,TRUE,"Inside";#N/A,#N/A,TRUE,"Contents";#N/A,#N/A,TRUE,"Basis";#N/A,#N/A,TRUE,"Inclusions";#N/A,#N/A,TRUE,"Exclusions";#N/A,#N/A,TRUE,"Areas";#N/A,#N/A,TRUE,"Summary";#N/A,#N/A,TRUE,"Detail"}</definedName>
    <definedName name="anuj96" localSheetId="7" hidden="1">{#N/A,#N/A,TRUE,"Front";#N/A,#N/A,TRUE,"Simple Letter";#N/A,#N/A,TRUE,"Inside";#N/A,#N/A,TRUE,"Contents";#N/A,#N/A,TRUE,"Basis";#N/A,#N/A,TRUE,"Inclusions";#N/A,#N/A,TRUE,"Exclusions";#N/A,#N/A,TRUE,"Areas";#N/A,#N/A,TRUE,"Summary";#N/A,#N/A,TRUE,"Detail"}</definedName>
    <definedName name="anuj96" localSheetId="3"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localSheetId="9" hidden="1">#REF!</definedName>
    <definedName name="anything" localSheetId="8" hidden="1">#REF!</definedName>
    <definedName name="anything" localSheetId="3" hidden="1">#REF!</definedName>
    <definedName name="anything" localSheetId="13" hidden="1">#REF!</definedName>
    <definedName name="anything" localSheetId="6" hidden="1">#REF!</definedName>
    <definedName name="anything" hidden="1">#REF!</definedName>
    <definedName name="appraisal" localSheetId="9" hidden="1">{#N/A,#N/A,TRUE,"Cover";#N/A,#N/A,TRUE,"Conts";#N/A,#N/A,TRUE,"VOS";#N/A,#N/A,TRUE,"Warrington";#N/A,#N/A,TRUE,"Widnes"}</definedName>
    <definedName name="appraisal" localSheetId="8" hidden="1">{#N/A,#N/A,TRUE,"Cover";#N/A,#N/A,TRUE,"Conts";#N/A,#N/A,TRUE,"VOS";#N/A,#N/A,TRUE,"Warrington";#N/A,#N/A,TRUE,"Widnes"}</definedName>
    <definedName name="appraisal" localSheetId="7" hidden="1">{#N/A,#N/A,TRUE,"Cover";#N/A,#N/A,TRUE,"Conts";#N/A,#N/A,TRUE,"VOS";#N/A,#N/A,TRUE,"Warrington";#N/A,#N/A,TRUE,"Widnes"}</definedName>
    <definedName name="appraisal" localSheetId="3" hidden="1">{#N/A,#N/A,TRUE,"Cover";#N/A,#N/A,TRUE,"Conts";#N/A,#N/A,TRUE,"VOS";#N/A,#N/A,TRUE,"Warrington";#N/A,#N/A,TRUE,"Widnes"}</definedName>
    <definedName name="appraisal" hidden="1">{#N/A,#N/A,TRUE,"Cover";#N/A,#N/A,TRUE,"Conts";#N/A,#N/A,TRUE,"VOS";#N/A,#N/A,TRUE,"Warrington";#N/A,#N/A,TRUE,"Widnes"}</definedName>
    <definedName name="AQE" localSheetId="9" hidden="1">{"'장비'!$A$3:$M$12"}</definedName>
    <definedName name="AQE" localSheetId="8" hidden="1">{"'장비'!$A$3:$M$12"}</definedName>
    <definedName name="AQE" localSheetId="7" hidden="1">{"'장비'!$A$3:$M$12"}</definedName>
    <definedName name="AQE" localSheetId="3" hidden="1">{"'장비'!$A$3:$M$12"}</definedName>
    <definedName name="AQE" hidden="1">{"'장비'!$A$3:$M$12"}</definedName>
    <definedName name="aquatic" localSheetId="9" hidden="1">{"'Break down'!$A$4"}</definedName>
    <definedName name="aquatic" localSheetId="8" hidden="1">{"'Break down'!$A$4"}</definedName>
    <definedName name="aquatic" localSheetId="7" hidden="1">{"'Break down'!$A$4"}</definedName>
    <definedName name="aquatic" localSheetId="3" hidden="1">{"'Break down'!$A$4"}</definedName>
    <definedName name="aquatic" hidden="1">{"'Break down'!$A$4"}</definedName>
    <definedName name="aquatic1" localSheetId="9" hidden="1">{"'Break down'!$A$4"}</definedName>
    <definedName name="aquatic1" localSheetId="8" hidden="1">{"'Break down'!$A$4"}</definedName>
    <definedName name="aquatic1" localSheetId="7" hidden="1">{"'Break down'!$A$4"}</definedName>
    <definedName name="aquatic1" localSheetId="3" hidden="1">{"'Break down'!$A$4"}</definedName>
    <definedName name="aquatic1" hidden="1">{"'Break down'!$A$4"}</definedName>
    <definedName name="area1" localSheetId="9" hidden="1">{#N/A,#N/A,TRUE,"Basic";#N/A,#N/A,TRUE,"EXT-TABLE";#N/A,#N/A,TRUE,"STEEL";#N/A,#N/A,TRUE,"INT-Table";#N/A,#N/A,TRUE,"STEEL";#N/A,#N/A,TRUE,"Door"}</definedName>
    <definedName name="area1" localSheetId="8" hidden="1">{#N/A,#N/A,TRUE,"Basic";#N/A,#N/A,TRUE,"EXT-TABLE";#N/A,#N/A,TRUE,"STEEL";#N/A,#N/A,TRUE,"INT-Table";#N/A,#N/A,TRUE,"STEEL";#N/A,#N/A,TRUE,"Door"}</definedName>
    <definedName name="area1" localSheetId="7" hidden="1">{#N/A,#N/A,TRUE,"Basic";#N/A,#N/A,TRUE,"EXT-TABLE";#N/A,#N/A,TRUE,"STEEL";#N/A,#N/A,TRUE,"INT-Table";#N/A,#N/A,TRUE,"STEEL";#N/A,#N/A,TRUE,"Door"}</definedName>
    <definedName name="area1" localSheetId="3" hidden="1">{#N/A,#N/A,TRUE,"Basic";#N/A,#N/A,TRUE,"EXT-TABLE";#N/A,#N/A,TRUE,"STEEL";#N/A,#N/A,TRUE,"INT-Table";#N/A,#N/A,TRUE,"STEEL";#N/A,#N/A,TRUE,"Door"}</definedName>
    <definedName name="area1" hidden="1">{#N/A,#N/A,TRUE,"Basic";#N/A,#N/A,TRUE,"EXT-TABLE";#N/A,#N/A,TRUE,"STEEL";#N/A,#N/A,TRUE,"INT-Table";#N/A,#N/A,TRUE,"STEEL";#N/A,#N/A,TRUE,"Door"}</definedName>
    <definedName name="AS2DocOpenMode" hidden="1">"AS2DocumentEdit"</definedName>
    <definedName name="AS2HasNoAutoHeaderFooter" hidden="1">" "</definedName>
    <definedName name="asa" localSheetId="9" hidden="1">[5]FitOutConfCentre!#REF!</definedName>
    <definedName name="asa" localSheetId="8" hidden="1">[5]FitOutConfCentre!#REF!</definedName>
    <definedName name="asa" localSheetId="3" hidden="1">[5]FitOutConfCentre!#REF!</definedName>
    <definedName name="asa" localSheetId="13" hidden="1">[5]FitOutConfCentre!#REF!</definedName>
    <definedName name="asa" localSheetId="6" hidden="1">[5]FitOutConfCentre!#REF!</definedName>
    <definedName name="asa" hidden="1">[5]FitOutConfCentre!#REF!</definedName>
    <definedName name="asas" localSheetId="9" hidden="1">{#N/A,#N/A,TRUE,"Basic";#N/A,#N/A,TRUE,"EXT-TABLE";#N/A,#N/A,TRUE,"STEEL";#N/A,#N/A,TRUE,"INT-Table";#N/A,#N/A,TRUE,"STEEL";#N/A,#N/A,TRUE,"Door"}</definedName>
    <definedName name="asas" localSheetId="8" hidden="1">{#N/A,#N/A,TRUE,"Basic";#N/A,#N/A,TRUE,"EXT-TABLE";#N/A,#N/A,TRUE,"STEEL";#N/A,#N/A,TRUE,"INT-Table";#N/A,#N/A,TRUE,"STEEL";#N/A,#N/A,TRUE,"Door"}</definedName>
    <definedName name="asas" localSheetId="7" hidden="1">{#N/A,#N/A,TRUE,"Basic";#N/A,#N/A,TRUE,"EXT-TABLE";#N/A,#N/A,TRUE,"STEEL";#N/A,#N/A,TRUE,"INT-Table";#N/A,#N/A,TRUE,"STEEL";#N/A,#N/A,TRUE,"Door"}</definedName>
    <definedName name="asas" localSheetId="3" hidden="1">{#N/A,#N/A,TRUE,"Basic";#N/A,#N/A,TRUE,"EXT-TABLE";#N/A,#N/A,TRUE,"STEEL";#N/A,#N/A,TRUE,"INT-Table";#N/A,#N/A,TRUE,"STEEL";#N/A,#N/A,TRUE,"Door"}</definedName>
    <definedName name="asas" hidden="1">{#N/A,#N/A,TRUE,"Basic";#N/A,#N/A,TRUE,"EXT-TABLE";#N/A,#N/A,TRUE,"STEEL";#N/A,#N/A,TRUE,"INT-Table";#N/A,#N/A,TRUE,"STEEL";#N/A,#N/A,TRUE,"Door"}</definedName>
    <definedName name="asd" localSheetId="9" hidden="1">{#N/A,#N/A,TRUE,"Cover";#N/A,#N/A,TRUE,"Conts";#N/A,#N/A,TRUE,"VOS";#N/A,#N/A,TRUE,"Warrington";#N/A,#N/A,TRUE,"Widnes"}</definedName>
    <definedName name="asd" localSheetId="8" hidden="1">{#N/A,#N/A,TRUE,"Cover";#N/A,#N/A,TRUE,"Conts";#N/A,#N/A,TRUE,"VOS";#N/A,#N/A,TRUE,"Warrington";#N/A,#N/A,TRUE,"Widnes"}</definedName>
    <definedName name="asd" localSheetId="7" hidden="1">{#N/A,#N/A,TRUE,"Cover";#N/A,#N/A,TRUE,"Conts";#N/A,#N/A,TRUE,"VOS";#N/A,#N/A,TRUE,"Warrington";#N/A,#N/A,TRUE,"Widnes"}</definedName>
    <definedName name="asd" localSheetId="3" hidden="1">{#N/A,#N/A,TRUE,"Cover";#N/A,#N/A,TRUE,"Conts";#N/A,#N/A,TRUE,"VOS";#N/A,#N/A,TRUE,"Warrington";#N/A,#N/A,TRUE,"Widnes"}</definedName>
    <definedName name="asd" hidden="1">{#N/A,#N/A,TRUE,"Cover";#N/A,#N/A,TRUE,"Conts";#N/A,#N/A,TRUE,"VOS";#N/A,#N/A,TRUE,"Warrington";#N/A,#N/A,TRUE,"Widnes"}</definedName>
    <definedName name="asgseg" localSheetId="9" hidden="1">{#N/A,#N/A,TRUE,"Cover";#N/A,#N/A,TRUE,"Conts";#N/A,#N/A,TRUE,"VOS";#N/A,#N/A,TRUE,"Warrington";#N/A,#N/A,TRUE,"Widnes"}</definedName>
    <definedName name="asgseg" localSheetId="8" hidden="1">{#N/A,#N/A,TRUE,"Cover";#N/A,#N/A,TRUE,"Conts";#N/A,#N/A,TRUE,"VOS";#N/A,#N/A,TRUE,"Warrington";#N/A,#N/A,TRUE,"Widnes"}</definedName>
    <definedName name="asgseg" localSheetId="7" hidden="1">{#N/A,#N/A,TRUE,"Cover";#N/A,#N/A,TRUE,"Conts";#N/A,#N/A,TRUE,"VOS";#N/A,#N/A,TRUE,"Warrington";#N/A,#N/A,TRUE,"Widnes"}</definedName>
    <definedName name="asgseg" localSheetId="3" hidden="1">{#N/A,#N/A,TRUE,"Cover";#N/A,#N/A,TRUE,"Conts";#N/A,#N/A,TRUE,"VOS";#N/A,#N/A,TRUE,"Warrington";#N/A,#N/A,TRUE,"Widnes"}</definedName>
    <definedName name="asgseg" hidden="1">{#N/A,#N/A,TRUE,"Cover";#N/A,#N/A,TRUE,"Conts";#N/A,#N/A,TRUE,"VOS";#N/A,#N/A,TRUE,"Warrington";#N/A,#N/A,TRUE,"Widnes"}</definedName>
    <definedName name="asrasnrjutu" localSheetId="9" hidden="1">{#N/A,#N/A,TRUE,"Cover";#N/A,#N/A,TRUE,"Conts";#N/A,#N/A,TRUE,"VOS";#N/A,#N/A,TRUE,"Warrington";#N/A,#N/A,TRUE,"Widnes"}</definedName>
    <definedName name="asrasnrjutu" localSheetId="8" hidden="1">{#N/A,#N/A,TRUE,"Cover";#N/A,#N/A,TRUE,"Conts";#N/A,#N/A,TRUE,"VOS";#N/A,#N/A,TRUE,"Warrington";#N/A,#N/A,TRUE,"Widnes"}</definedName>
    <definedName name="asrasnrjutu" localSheetId="7" hidden="1">{#N/A,#N/A,TRUE,"Cover";#N/A,#N/A,TRUE,"Conts";#N/A,#N/A,TRUE,"VOS";#N/A,#N/A,TRUE,"Warrington";#N/A,#N/A,TRUE,"Widnes"}</definedName>
    <definedName name="asrasnrjutu" localSheetId="3" hidden="1">{#N/A,#N/A,TRUE,"Cover";#N/A,#N/A,TRUE,"Conts";#N/A,#N/A,TRUE,"VOS";#N/A,#N/A,TRUE,"Warrington";#N/A,#N/A,TRUE,"Widnes"}</definedName>
    <definedName name="asrasnrjutu" hidden="1">{#N/A,#N/A,TRUE,"Cover";#N/A,#N/A,TRUE,"Conts";#N/A,#N/A,TRUE,"VOS";#N/A,#N/A,TRUE,"Warrington";#N/A,#N/A,TRUE,"Widnes"}</definedName>
    <definedName name="awt" localSheetId="9" hidden="1">{#N/A,#N/A,TRUE,"Cover";#N/A,#N/A,TRUE,"Conts";#N/A,#N/A,TRUE,"VOS";#N/A,#N/A,TRUE,"Warrington";#N/A,#N/A,TRUE,"Widnes"}</definedName>
    <definedName name="awt" localSheetId="8" hidden="1">{#N/A,#N/A,TRUE,"Cover";#N/A,#N/A,TRUE,"Conts";#N/A,#N/A,TRUE,"VOS";#N/A,#N/A,TRUE,"Warrington";#N/A,#N/A,TRUE,"Widnes"}</definedName>
    <definedName name="awt" localSheetId="7" hidden="1">{#N/A,#N/A,TRUE,"Cover";#N/A,#N/A,TRUE,"Conts";#N/A,#N/A,TRUE,"VOS";#N/A,#N/A,TRUE,"Warrington";#N/A,#N/A,TRUE,"Widnes"}</definedName>
    <definedName name="awt" localSheetId="3" hidden="1">{#N/A,#N/A,TRUE,"Cover";#N/A,#N/A,TRUE,"Conts";#N/A,#N/A,TRUE,"VOS";#N/A,#N/A,TRUE,"Warrington";#N/A,#N/A,TRUE,"Widnes"}</definedName>
    <definedName name="awt" hidden="1">{#N/A,#N/A,TRUE,"Cover";#N/A,#N/A,TRUE,"Conts";#N/A,#N/A,TRUE,"VOS";#N/A,#N/A,TRUE,"Warrington";#N/A,#N/A,TRUE,"Widnes"}</definedName>
    <definedName name="awyawghh" localSheetId="9" hidden="1">{#N/A,#N/A,TRUE,"Cover";#N/A,#N/A,TRUE,"Conts";#N/A,#N/A,TRUE,"VOS";#N/A,#N/A,TRUE,"Warrington";#N/A,#N/A,TRUE,"Widnes"}</definedName>
    <definedName name="awyawghh" localSheetId="8" hidden="1">{#N/A,#N/A,TRUE,"Cover";#N/A,#N/A,TRUE,"Conts";#N/A,#N/A,TRUE,"VOS";#N/A,#N/A,TRUE,"Warrington";#N/A,#N/A,TRUE,"Widnes"}</definedName>
    <definedName name="awyawghh" localSheetId="7" hidden="1">{#N/A,#N/A,TRUE,"Cover";#N/A,#N/A,TRUE,"Conts";#N/A,#N/A,TRUE,"VOS";#N/A,#N/A,TRUE,"Warrington";#N/A,#N/A,TRUE,"Widnes"}</definedName>
    <definedName name="awyawghh" localSheetId="3" hidden="1">{#N/A,#N/A,TRUE,"Cover";#N/A,#N/A,TRUE,"Conts";#N/A,#N/A,TRUE,"VOS";#N/A,#N/A,TRUE,"Warrington";#N/A,#N/A,TRUE,"Widnes"}</definedName>
    <definedName name="awyawghh" hidden="1">{#N/A,#N/A,TRUE,"Cover";#N/A,#N/A,TRUE,"Conts";#N/A,#N/A,TRUE,"VOS";#N/A,#N/A,TRUE,"Warrington";#N/A,#N/A,TRUE,"Widnes"}</definedName>
    <definedName name="b" localSheetId="9" hidden="1">{#N/A,#N/A,TRUE,"Cover";#N/A,#N/A,TRUE,"Conts";#N/A,#N/A,TRUE,"VOS";#N/A,#N/A,TRUE,"Warrington";#N/A,#N/A,TRUE,"Widnes"}</definedName>
    <definedName name="b" localSheetId="8" hidden="1">{#N/A,#N/A,TRUE,"Cover";#N/A,#N/A,TRUE,"Conts";#N/A,#N/A,TRUE,"VOS";#N/A,#N/A,TRUE,"Warrington";#N/A,#N/A,TRUE,"Widnes"}</definedName>
    <definedName name="b" localSheetId="7" hidden="1">{#N/A,#N/A,TRUE,"Cover";#N/A,#N/A,TRUE,"Conts";#N/A,#N/A,TRUE,"VOS";#N/A,#N/A,TRUE,"Warrington";#N/A,#N/A,TRUE,"Widnes"}</definedName>
    <definedName name="b" localSheetId="3" hidden="1">{#N/A,#N/A,TRUE,"Cover";#N/A,#N/A,TRUE,"Conts";#N/A,#N/A,TRUE,"VOS";#N/A,#N/A,TRUE,"Warrington";#N/A,#N/A,TRUE,"Widnes"}</definedName>
    <definedName name="b" hidden="1">{#N/A,#N/A,TRUE,"Cover";#N/A,#N/A,TRUE,"Conts";#N/A,#N/A,TRUE,"VOS";#N/A,#N/A,TRUE,"Warrington";#N/A,#N/A,TRUE,"Widnes"}</definedName>
    <definedName name="back1" localSheetId="9" hidden="1">{#N/A,#N/A,TRUE,"Cover";#N/A,#N/A,TRUE,"Conts";#N/A,#N/A,TRUE,"VOS";#N/A,#N/A,TRUE,"Warrington";#N/A,#N/A,TRUE,"Widnes"}</definedName>
    <definedName name="back1" localSheetId="8" hidden="1">{#N/A,#N/A,TRUE,"Cover";#N/A,#N/A,TRUE,"Conts";#N/A,#N/A,TRUE,"VOS";#N/A,#N/A,TRUE,"Warrington";#N/A,#N/A,TRUE,"Widnes"}</definedName>
    <definedName name="back1" localSheetId="7" hidden="1">{#N/A,#N/A,TRUE,"Cover";#N/A,#N/A,TRUE,"Conts";#N/A,#N/A,TRUE,"VOS";#N/A,#N/A,TRUE,"Warrington";#N/A,#N/A,TRUE,"Widnes"}</definedName>
    <definedName name="back1" localSheetId="3" hidden="1">{#N/A,#N/A,TRUE,"Cover";#N/A,#N/A,TRUE,"Conts";#N/A,#N/A,TRUE,"VOS";#N/A,#N/A,TRUE,"Warrington";#N/A,#N/A,TRUE,"Widnes"}</definedName>
    <definedName name="back1" hidden="1">{#N/A,#N/A,TRUE,"Cover";#N/A,#N/A,TRUE,"Conts";#N/A,#N/A,TRUE,"VOS";#N/A,#N/A,TRUE,"Warrington";#N/A,#N/A,TRUE,"Widnes"}</definedName>
    <definedName name="BB" localSheetId="9" hidden="1">[9]analysis!#REF!</definedName>
    <definedName name="BB" localSheetId="8" hidden="1">[9]analysis!#REF!</definedName>
    <definedName name="BB" localSheetId="13" hidden="1">[9]analysis!#REF!</definedName>
    <definedName name="BB" localSheetId="6" hidden="1">[9]analysis!#REF!</definedName>
    <definedName name="BB" hidden="1">[9]analysis!#REF!</definedName>
    <definedName name="bbbbbbbbbb" localSheetId="9" hidden="1">#REF!</definedName>
    <definedName name="bbbbbbbbbb" localSheetId="8" hidden="1">#REF!</definedName>
    <definedName name="bbbbbbbbbb" localSheetId="3" hidden="1">#REF!</definedName>
    <definedName name="bbbbbbbbbb" localSheetId="13" hidden="1">#REF!</definedName>
    <definedName name="bbbbbbbbbb" localSheetId="6" hidden="1">#REF!</definedName>
    <definedName name="bbbbbbbbbb" hidden="1">#REF!</definedName>
    <definedName name="BC" localSheetId="9" hidden="1">[9]analysis!#REF!</definedName>
    <definedName name="BC" localSheetId="8" hidden="1">[9]analysis!#REF!</definedName>
    <definedName name="BC" localSheetId="13" hidden="1">[9]analysis!#REF!</definedName>
    <definedName name="BC" localSheetId="6" hidden="1">[9]analysis!#REF!</definedName>
    <definedName name="BC" hidden="1">[9]analysis!#REF!</definedName>
    <definedName name="BCIS" localSheetId="9" hidden="1">{#N/A,#N/A,TRUE,"Cover";#N/A,#N/A,TRUE,"Conts";#N/A,#N/A,TRUE,"VOS";#N/A,#N/A,TRUE,"Warrington";#N/A,#N/A,TRUE,"Widnes"}</definedName>
    <definedName name="BCIS" localSheetId="8" hidden="1">{#N/A,#N/A,TRUE,"Cover";#N/A,#N/A,TRUE,"Conts";#N/A,#N/A,TRUE,"VOS";#N/A,#N/A,TRUE,"Warrington";#N/A,#N/A,TRUE,"Widnes"}</definedName>
    <definedName name="BCIS" localSheetId="7" hidden="1">{#N/A,#N/A,TRUE,"Cover";#N/A,#N/A,TRUE,"Conts";#N/A,#N/A,TRUE,"VOS";#N/A,#N/A,TRUE,"Warrington";#N/A,#N/A,TRUE,"Widnes"}</definedName>
    <definedName name="BCIS" localSheetId="3" hidden="1">{#N/A,#N/A,TRUE,"Cover";#N/A,#N/A,TRUE,"Conts";#N/A,#N/A,TRUE,"VOS";#N/A,#N/A,TRUE,"Warrington";#N/A,#N/A,TRUE,"Widnes"}</definedName>
    <definedName name="BCIS" hidden="1">{#N/A,#N/A,TRUE,"Cover";#N/A,#N/A,TRUE,"Conts";#N/A,#N/A,TRUE,"VOS";#N/A,#N/A,TRUE,"Warrington";#N/A,#N/A,TRUE,"Widnes"}</definedName>
    <definedName name="BD" localSheetId="9" hidden="1">[9]analysis!#REF!</definedName>
    <definedName name="BD" localSheetId="8" hidden="1">[9]analysis!#REF!</definedName>
    <definedName name="BD" localSheetId="13" hidden="1">[9]analysis!#REF!</definedName>
    <definedName name="BD" localSheetId="6" hidden="1">[9]analysis!#REF!</definedName>
    <definedName name="BD" hidden="1">[9]analysis!#REF!</definedName>
    <definedName name="BE" localSheetId="9" hidden="1">[9]analysis!#REF!</definedName>
    <definedName name="BE" localSheetId="8" hidden="1">[9]analysis!#REF!</definedName>
    <definedName name="BE" localSheetId="13" hidden="1">[9]analysis!#REF!</definedName>
    <definedName name="BE" localSheetId="6" hidden="1">[9]analysis!#REF!</definedName>
    <definedName name="BE" hidden="1">[9]analysis!#REF!</definedName>
    <definedName name="BELL" localSheetId="9" hidden="1">{#N/A,#N/A,TRUE,"Basic";#N/A,#N/A,TRUE,"EXT-TABLE";#N/A,#N/A,TRUE,"STEEL";#N/A,#N/A,TRUE,"INT-Table";#N/A,#N/A,TRUE,"STEEL";#N/A,#N/A,TRUE,"Door"}</definedName>
    <definedName name="BELL" localSheetId="8" hidden="1">{#N/A,#N/A,TRUE,"Basic";#N/A,#N/A,TRUE,"EXT-TABLE";#N/A,#N/A,TRUE,"STEEL";#N/A,#N/A,TRUE,"INT-Table";#N/A,#N/A,TRUE,"STEEL";#N/A,#N/A,TRUE,"Door"}</definedName>
    <definedName name="BELL" localSheetId="7" hidden="1">{#N/A,#N/A,TRUE,"Basic";#N/A,#N/A,TRUE,"EXT-TABLE";#N/A,#N/A,TRUE,"STEEL";#N/A,#N/A,TRUE,"INT-Table";#N/A,#N/A,TRUE,"STEEL";#N/A,#N/A,TRUE,"Door"}</definedName>
    <definedName name="BELL" localSheetId="3" hidden="1">{#N/A,#N/A,TRUE,"Basic";#N/A,#N/A,TRUE,"EXT-TABLE";#N/A,#N/A,TRUE,"STEEL";#N/A,#N/A,TRUE,"INT-Table";#N/A,#N/A,TRUE,"STEEL";#N/A,#N/A,TRUE,"Door"}</definedName>
    <definedName name="BELL" hidden="1">{#N/A,#N/A,TRUE,"Basic";#N/A,#N/A,TRUE,"EXT-TABLE";#N/A,#N/A,TRUE,"STEEL";#N/A,#N/A,TRUE,"INT-Table";#N/A,#N/A,TRUE,"STEEL";#N/A,#N/A,TRUE,"Door"}</definedName>
    <definedName name="BF" localSheetId="9" hidden="1">[9]analysis!#REF!</definedName>
    <definedName name="BF" localSheetId="8" hidden="1">[9]analysis!#REF!</definedName>
    <definedName name="BF" localSheetId="13" hidden="1">[9]analysis!#REF!</definedName>
    <definedName name="BF" localSheetId="6" hidden="1">[9]analysis!#REF!</definedName>
    <definedName name="BF" hidden="1">[9]analysis!#REF!</definedName>
    <definedName name="BG" localSheetId="9" hidden="1">[9]analysis!#REF!</definedName>
    <definedName name="BG" localSheetId="8" hidden="1">[9]analysis!#REF!</definedName>
    <definedName name="BG" localSheetId="13" hidden="1">[9]analysis!#REF!</definedName>
    <definedName name="BG" localSheetId="6" hidden="1">[9]analysis!#REF!</definedName>
    <definedName name="BG" hidden="1">[9]analysis!#REF!</definedName>
    <definedName name="BH" localSheetId="9" hidden="1">[9]analysis!#REF!</definedName>
    <definedName name="BH" localSheetId="8" hidden="1">[9]analysis!#REF!</definedName>
    <definedName name="BH" localSheetId="13" hidden="1">[9]analysis!#REF!</definedName>
    <definedName name="BH" localSheetId="6" hidden="1">[9]analysis!#REF!</definedName>
    <definedName name="BH" hidden="1">[9]analysis!#REF!</definedName>
    <definedName name="bhushan" localSheetId="9" hidden="1">{#N/A,#N/A,FALSE,"VCR"}</definedName>
    <definedName name="bhushan" localSheetId="8" hidden="1">{#N/A,#N/A,FALSE,"VCR"}</definedName>
    <definedName name="bhushan" localSheetId="7" hidden="1">{#N/A,#N/A,FALSE,"VCR"}</definedName>
    <definedName name="bhushan" localSheetId="3" hidden="1">{#N/A,#N/A,FALSE,"VCR"}</definedName>
    <definedName name="bhushan" hidden="1">{#N/A,#N/A,FALSE,"VCR"}</definedName>
    <definedName name="biiiiiiiiii" localSheetId="9" hidden="1">{#N/A,#N/A,TRUE,"Front";#N/A,#N/A,TRUE,"Simple Letter";#N/A,#N/A,TRUE,"Inside";#N/A,#N/A,TRUE,"Contents";#N/A,#N/A,TRUE,"Basis";#N/A,#N/A,TRUE,"Inclusions";#N/A,#N/A,TRUE,"Exclusions";#N/A,#N/A,TRUE,"Areas";#N/A,#N/A,TRUE,"Summary";#N/A,#N/A,TRUE,"Detail"}</definedName>
    <definedName name="biiiiiiiiii" localSheetId="8" hidden="1">{#N/A,#N/A,TRUE,"Front";#N/A,#N/A,TRUE,"Simple Letter";#N/A,#N/A,TRUE,"Inside";#N/A,#N/A,TRUE,"Contents";#N/A,#N/A,TRUE,"Basis";#N/A,#N/A,TRUE,"Inclusions";#N/A,#N/A,TRUE,"Exclusions";#N/A,#N/A,TRUE,"Areas";#N/A,#N/A,TRUE,"Summary";#N/A,#N/A,TRUE,"Detail"}</definedName>
    <definedName name="biiiiiiiiii" localSheetId="7" hidden="1">{#N/A,#N/A,TRUE,"Front";#N/A,#N/A,TRUE,"Simple Letter";#N/A,#N/A,TRUE,"Inside";#N/A,#N/A,TRUE,"Contents";#N/A,#N/A,TRUE,"Basis";#N/A,#N/A,TRUE,"Inclusions";#N/A,#N/A,TRUE,"Exclusions";#N/A,#N/A,TRUE,"Areas";#N/A,#N/A,TRUE,"Summary";#N/A,#N/A,TRUE,"Detail"}</definedName>
    <definedName name="biiiiiiiiii" localSheetId="3"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9" hidden="1">{#N/A,#N/A,FALSE,"SumG";#N/A,#N/A,FALSE,"ElecG";#N/A,#N/A,FALSE,"MechG";#N/A,#N/A,FALSE,"GeotG";#N/A,#N/A,FALSE,"PrcsG";#N/A,#N/A,FALSE,"TunnG";#N/A,#N/A,FALSE,"CivlG";#N/A,#N/A,FALSE,"NtwkG";#N/A,#N/A,FALSE,"EstgG";#N/A,#N/A,FALSE,"PEngG"}</definedName>
    <definedName name="Biju" localSheetId="8" hidden="1">{#N/A,#N/A,FALSE,"SumG";#N/A,#N/A,FALSE,"ElecG";#N/A,#N/A,FALSE,"MechG";#N/A,#N/A,FALSE,"GeotG";#N/A,#N/A,FALSE,"PrcsG";#N/A,#N/A,FALSE,"TunnG";#N/A,#N/A,FALSE,"CivlG";#N/A,#N/A,FALSE,"NtwkG";#N/A,#N/A,FALSE,"EstgG";#N/A,#N/A,FALSE,"PEngG"}</definedName>
    <definedName name="Biju" localSheetId="7" hidden="1">{#N/A,#N/A,FALSE,"SumG";#N/A,#N/A,FALSE,"ElecG";#N/A,#N/A,FALSE,"MechG";#N/A,#N/A,FALSE,"GeotG";#N/A,#N/A,FALSE,"PrcsG";#N/A,#N/A,FALSE,"TunnG";#N/A,#N/A,FALSE,"CivlG";#N/A,#N/A,FALSE,"NtwkG";#N/A,#N/A,FALSE,"EstgG";#N/A,#N/A,FALSE,"PEngG"}</definedName>
    <definedName name="Biju" localSheetId="3"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9" hidden="1">[9]analysis!#REF!</definedName>
    <definedName name="BJ" localSheetId="8" hidden="1">[9]analysis!#REF!</definedName>
    <definedName name="BJ" localSheetId="13" hidden="1">[9]analysis!#REF!</definedName>
    <definedName name="BJ" localSheetId="6" hidden="1">[9]analysis!#REF!</definedName>
    <definedName name="BJ" hidden="1">[9]analysis!#REF!</definedName>
    <definedName name="boop" localSheetId="9" hidden="1">{"'Break down'!$A$4"}</definedName>
    <definedName name="boop" localSheetId="8" hidden="1">{"'Break down'!$A$4"}</definedName>
    <definedName name="boop" localSheetId="7" hidden="1">{"'Break down'!$A$4"}</definedName>
    <definedName name="boop" localSheetId="3" hidden="1">{"'Break down'!$A$4"}</definedName>
    <definedName name="boop" hidden="1">{"'Break down'!$A$4"}</definedName>
    <definedName name="cashfl" localSheetId="9" hidden="1">{#N/A,#N/A,TRUE,"Cover";#N/A,#N/A,TRUE,"Conts";#N/A,#N/A,TRUE,"VOS";#N/A,#N/A,TRUE,"Warrington";#N/A,#N/A,TRUE,"Widnes"}</definedName>
    <definedName name="cashfl" localSheetId="8" hidden="1">{#N/A,#N/A,TRUE,"Cover";#N/A,#N/A,TRUE,"Conts";#N/A,#N/A,TRUE,"VOS";#N/A,#N/A,TRUE,"Warrington";#N/A,#N/A,TRUE,"Widnes"}</definedName>
    <definedName name="cashfl" localSheetId="7" hidden="1">{#N/A,#N/A,TRUE,"Cover";#N/A,#N/A,TRUE,"Conts";#N/A,#N/A,TRUE,"VOS";#N/A,#N/A,TRUE,"Warrington";#N/A,#N/A,TRUE,"Widnes"}</definedName>
    <definedName name="cashfl" localSheetId="3" hidden="1">{#N/A,#N/A,TRUE,"Cover";#N/A,#N/A,TRUE,"Conts";#N/A,#N/A,TRUE,"VOS";#N/A,#N/A,TRUE,"Warrington";#N/A,#N/A,TRUE,"Widnes"}</definedName>
    <definedName name="cashfl" hidden="1">{#N/A,#N/A,TRUE,"Cover";#N/A,#N/A,TRUE,"Conts";#N/A,#N/A,TRUE,"VOS";#N/A,#N/A,TRUE,"Warrington";#N/A,#N/A,TRUE,"Widnes"}</definedName>
    <definedName name="Casing" localSheetId="9" hidden="1">{#N/A,#N/A,TRUE,"11"", 9-5'8 Csg";#N/A,#N/A,TRUE,"11"", 7"" Csg";#N/A,#N/A,TRUE,"11"", 2-7'8 Tbg";#N/A,#N/A,TRUE,"9"" Twin, 26"" Csg";#N/A,#N/A,TRUE,"9"" Twin, 9-5'8 Csg";#N/A,#N/A,TRUE,"9"" Twin, 7"" Csg";#N/A,#N/A,TRUE,"9"" Twin, 2-7'8 Tbg"}</definedName>
    <definedName name="Casing" localSheetId="8" hidden="1">{#N/A,#N/A,TRUE,"11"", 9-5'8 Csg";#N/A,#N/A,TRUE,"11"", 7"" Csg";#N/A,#N/A,TRUE,"11"", 2-7'8 Tbg";#N/A,#N/A,TRUE,"9"" Twin, 26"" Csg";#N/A,#N/A,TRUE,"9"" Twin, 9-5'8 Csg";#N/A,#N/A,TRUE,"9"" Twin, 7"" Csg";#N/A,#N/A,TRUE,"9"" Twin, 2-7'8 Tbg"}</definedName>
    <definedName name="Casing" localSheetId="7" hidden="1">{#N/A,#N/A,TRUE,"11"", 9-5'8 Csg";#N/A,#N/A,TRUE,"11"", 7"" Csg";#N/A,#N/A,TRUE,"11"", 2-7'8 Tbg";#N/A,#N/A,TRUE,"9"" Twin, 26"" Csg";#N/A,#N/A,TRUE,"9"" Twin, 9-5'8 Csg";#N/A,#N/A,TRUE,"9"" Twin, 7"" Csg";#N/A,#N/A,TRUE,"9"" Twin, 2-7'8 Tbg"}</definedName>
    <definedName name="Casing" localSheetId="3"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9" hidden="1">{"'Break down'!$A$4"}</definedName>
    <definedName name="Cast_Alum" localSheetId="8" hidden="1">{"'Break down'!$A$4"}</definedName>
    <definedName name="Cast_Alum" localSheetId="7" hidden="1">{"'Break down'!$A$4"}</definedName>
    <definedName name="Cast_Alum" localSheetId="3" hidden="1">{"'Break down'!$A$4"}</definedName>
    <definedName name="Cast_Alum" hidden="1">{"'Break down'!$A$4"}</definedName>
    <definedName name="CB" localSheetId="3" hidden="1">#REF!</definedName>
    <definedName name="CB" localSheetId="6" hidden="1">#REF!</definedName>
    <definedName name="CB" hidden="1">#REF!</definedName>
    <definedName name="CBWorkbookPriority" hidden="1">-1289300559</definedName>
    <definedName name="cc" localSheetId="9" hidden="1">{#N/A,#N/A,TRUE,"Front";#N/A,#N/A,TRUE,"Simple Letter";#N/A,#N/A,TRUE,"Inside";#N/A,#N/A,TRUE,"Contents";#N/A,#N/A,TRUE,"Basis";#N/A,#N/A,TRUE,"Inclusions";#N/A,#N/A,TRUE,"Exclusions";#N/A,#N/A,TRUE,"Areas";#N/A,#N/A,TRUE,"Summary";#N/A,#N/A,TRUE,"Detail"}</definedName>
    <definedName name="cc" localSheetId="8" hidden="1">{#N/A,#N/A,TRUE,"Front";#N/A,#N/A,TRUE,"Simple Letter";#N/A,#N/A,TRUE,"Inside";#N/A,#N/A,TRUE,"Contents";#N/A,#N/A,TRUE,"Basis";#N/A,#N/A,TRUE,"Inclusions";#N/A,#N/A,TRUE,"Exclusions";#N/A,#N/A,TRUE,"Areas";#N/A,#N/A,TRUE,"Summary";#N/A,#N/A,TRUE,"Detail"}</definedName>
    <definedName name="cc" localSheetId="7" hidden="1">{#N/A,#N/A,TRUE,"Front";#N/A,#N/A,TRUE,"Simple Letter";#N/A,#N/A,TRUE,"Inside";#N/A,#N/A,TRUE,"Contents";#N/A,#N/A,TRUE,"Basis";#N/A,#N/A,TRUE,"Inclusions";#N/A,#N/A,TRUE,"Exclusions";#N/A,#N/A,TRUE,"Areas";#N/A,#N/A,TRUE,"Summary";#N/A,#N/A,TRUE,"Detail"}</definedName>
    <definedName name="cc" localSheetId="3" hidden="1">{#N/A,#N/A,TRUE,"Front";#N/A,#N/A,TRUE,"Simple Letter";#N/A,#N/A,TRUE,"Inside";#N/A,#N/A,TRUE,"Contents";#N/A,#N/A,TRUE,"Basis";#N/A,#N/A,TRUE,"Inclusions";#N/A,#N/A,TRUE,"Exclusions";#N/A,#N/A,TRUE,"Areas";#N/A,#N/A,TRUE,"Summary";#N/A,#N/A,TRUE,"Detail"}</definedName>
    <definedName name="cc" hidden="1">{#N/A,#N/A,TRUE,"Front";#N/A,#N/A,TRUE,"Simple Letter";#N/A,#N/A,TRUE,"Inside";#N/A,#N/A,TRUE,"Contents";#N/A,#N/A,TRUE,"Basis";#N/A,#N/A,TRUE,"Inclusions";#N/A,#N/A,TRUE,"Exclusions";#N/A,#N/A,TRUE,"Areas";#N/A,#N/A,TRUE,"Summary";#N/A,#N/A,TRUE,"Detail"}</definedName>
    <definedName name="ccc" localSheetId="9" hidden="1">{#N/A,#N/A,FALSE,"SumD";#N/A,#N/A,FALSE,"ElecD";#N/A,#N/A,FALSE,"MechD";#N/A,#N/A,FALSE,"GeotD";#N/A,#N/A,FALSE,"PrcsD";#N/A,#N/A,FALSE,"TunnD";#N/A,#N/A,FALSE,"CivlD";#N/A,#N/A,FALSE,"NtwkD";#N/A,#N/A,FALSE,"EstgD";#N/A,#N/A,FALSE,"PEngD"}</definedName>
    <definedName name="ccc" localSheetId="8" hidden="1">{#N/A,#N/A,FALSE,"SumD";#N/A,#N/A,FALSE,"ElecD";#N/A,#N/A,FALSE,"MechD";#N/A,#N/A,FALSE,"GeotD";#N/A,#N/A,FALSE,"PrcsD";#N/A,#N/A,FALSE,"TunnD";#N/A,#N/A,FALSE,"CivlD";#N/A,#N/A,FALSE,"NtwkD";#N/A,#N/A,FALSE,"EstgD";#N/A,#N/A,FALSE,"PEngD"}</definedName>
    <definedName name="ccc" localSheetId="7" hidden="1">{#N/A,#N/A,FALSE,"SumD";#N/A,#N/A,FALSE,"ElecD";#N/A,#N/A,FALSE,"MechD";#N/A,#N/A,FALSE,"GeotD";#N/A,#N/A,FALSE,"PrcsD";#N/A,#N/A,FALSE,"TunnD";#N/A,#N/A,FALSE,"CivlD";#N/A,#N/A,FALSE,"NtwkD";#N/A,#N/A,FALSE,"EstgD";#N/A,#N/A,FALSE,"PEngD"}</definedName>
    <definedName name="ccc" localSheetId="3" hidden="1">{#N/A,#N/A,FALSE,"SumD";#N/A,#N/A,FALSE,"ElecD";#N/A,#N/A,FALSE,"MechD";#N/A,#N/A,FALSE,"GeotD";#N/A,#N/A,FALSE,"PrcsD";#N/A,#N/A,FALSE,"TunnD";#N/A,#N/A,FALSE,"CivlD";#N/A,#N/A,FALSE,"NtwkD";#N/A,#N/A,FALSE,"EstgD";#N/A,#N/A,FALSE,"PEngD"}</definedName>
    <definedName name="ccc" hidden="1">{#N/A,#N/A,FALSE,"SumD";#N/A,#N/A,FALSE,"ElecD";#N/A,#N/A,FALSE,"MechD";#N/A,#N/A,FALSE,"GeotD";#N/A,#N/A,FALSE,"PrcsD";#N/A,#N/A,FALSE,"TunnD";#N/A,#N/A,FALSE,"CivlD";#N/A,#N/A,FALSE,"NtwkD";#N/A,#N/A,FALSE,"EstgD";#N/A,#N/A,FALSE,"PEngD"}</definedName>
    <definedName name="cccccc" localSheetId="9" hidden="1">#REF!</definedName>
    <definedName name="cccccc" localSheetId="8" hidden="1">#REF!</definedName>
    <definedName name="cccccc" localSheetId="3" hidden="1">#REF!</definedName>
    <definedName name="cccccc" localSheetId="13" hidden="1">#REF!</definedName>
    <definedName name="cccccc" localSheetId="6" hidden="1">#REF!</definedName>
    <definedName name="cccccc" hidden="1">#REF!</definedName>
    <definedName name="CCR" localSheetId="9" hidden="1">{#N/A,#N/A,TRUE,"Cover";#N/A,#N/A,TRUE,"Conts";#N/A,#N/A,TRUE,"VOS";#N/A,#N/A,TRUE,"Warrington";#N/A,#N/A,TRUE,"Widnes"}</definedName>
    <definedName name="CCR" localSheetId="8" hidden="1">{#N/A,#N/A,TRUE,"Cover";#N/A,#N/A,TRUE,"Conts";#N/A,#N/A,TRUE,"VOS";#N/A,#N/A,TRUE,"Warrington";#N/A,#N/A,TRUE,"Widnes"}</definedName>
    <definedName name="CCR" localSheetId="7" hidden="1">{#N/A,#N/A,TRUE,"Cover";#N/A,#N/A,TRUE,"Conts";#N/A,#N/A,TRUE,"VOS";#N/A,#N/A,TRUE,"Warrington";#N/A,#N/A,TRUE,"Widnes"}</definedName>
    <definedName name="CCR" localSheetId="3" hidden="1">{#N/A,#N/A,TRUE,"Cover";#N/A,#N/A,TRUE,"Conts";#N/A,#N/A,TRUE,"VOS";#N/A,#N/A,TRUE,"Warrington";#N/A,#N/A,TRUE,"Widnes"}</definedName>
    <definedName name="CCR" hidden="1">{#N/A,#N/A,TRUE,"Cover";#N/A,#N/A,TRUE,"Conts";#N/A,#N/A,TRUE,"VOS";#N/A,#N/A,TRUE,"Warrington";#N/A,#N/A,TRUE,"Widnes"}</definedName>
    <definedName name="ccv" localSheetId="9" hidden="1">{#N/A,#N/A,TRUE,"Front";#N/A,#N/A,TRUE,"Simple Letter";#N/A,#N/A,TRUE,"Inside";#N/A,#N/A,TRUE,"Contents";#N/A,#N/A,TRUE,"Basis";#N/A,#N/A,TRUE,"Inclusions";#N/A,#N/A,TRUE,"Exclusions";#N/A,#N/A,TRUE,"Areas";#N/A,#N/A,TRUE,"Summary";#N/A,#N/A,TRUE,"Detail"}</definedName>
    <definedName name="ccv" localSheetId="8" hidden="1">{#N/A,#N/A,TRUE,"Front";#N/A,#N/A,TRUE,"Simple Letter";#N/A,#N/A,TRUE,"Inside";#N/A,#N/A,TRUE,"Contents";#N/A,#N/A,TRUE,"Basis";#N/A,#N/A,TRUE,"Inclusions";#N/A,#N/A,TRUE,"Exclusions";#N/A,#N/A,TRUE,"Areas";#N/A,#N/A,TRUE,"Summary";#N/A,#N/A,TRUE,"Detail"}</definedName>
    <definedName name="ccv" localSheetId="7" hidden="1">{#N/A,#N/A,TRUE,"Front";#N/A,#N/A,TRUE,"Simple Letter";#N/A,#N/A,TRUE,"Inside";#N/A,#N/A,TRUE,"Contents";#N/A,#N/A,TRUE,"Basis";#N/A,#N/A,TRUE,"Inclusions";#N/A,#N/A,TRUE,"Exclusions";#N/A,#N/A,TRUE,"Areas";#N/A,#N/A,TRUE,"Summary";#N/A,#N/A,TRUE,"Detail"}</definedName>
    <definedName name="ccv" localSheetId="3"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d" localSheetId="9" hidden="1">[5]FitOutConfCentre!#REF!</definedName>
    <definedName name="cd" localSheetId="8" hidden="1">[5]FitOutConfCentre!#REF!</definedName>
    <definedName name="cd" localSheetId="13" hidden="1">[5]FitOutConfCentre!#REF!</definedName>
    <definedName name="cd" localSheetId="6" hidden="1">[5]FitOutConfCentre!#REF!</definedName>
    <definedName name="cd" hidden="1">[5]FitOutConfCentre!#REF!</definedName>
    <definedName name="cement0001" localSheetId="9" hidden="1">{#N/A,#N/A,FALSE,"Info";#N/A,#N/A,FALSE,"Cost 1";#N/A,#N/A,FALSE,"Cost 2";#N/A,#N/A,FALSE,"Cost 3";#N/A,#N/A,FALSE,"Bits";#N/A,#N/A,FALSE,"Drilling";#N/A,#N/A,FALSE,"Casing";#N/A,#N/A,FALSE,"Completion";#N/A,#N/A,FALSE,"Tubing";#N/A,#N/A,FALSE,"Wellhead";#N/A,#N/A,FALSE,"Equip";#N/A,#N/A,FALSE,"Misc";#N/A,#N/A,FALSE,"Stock";#N/A,#N/A,FALSE,"Supplies"}</definedName>
    <definedName name="cement0001" localSheetId="8" hidden="1">{#N/A,#N/A,FALSE,"Info";#N/A,#N/A,FALSE,"Cost 1";#N/A,#N/A,FALSE,"Cost 2";#N/A,#N/A,FALSE,"Cost 3";#N/A,#N/A,FALSE,"Bits";#N/A,#N/A,FALSE,"Drilling";#N/A,#N/A,FALSE,"Casing";#N/A,#N/A,FALSE,"Completion";#N/A,#N/A,FALSE,"Tubing";#N/A,#N/A,FALSE,"Wellhead";#N/A,#N/A,FALSE,"Equip";#N/A,#N/A,FALSE,"Misc";#N/A,#N/A,FALSE,"Stock";#N/A,#N/A,FALSE,"Supplies"}</definedName>
    <definedName name="cement0001" localSheetId="7" hidden="1">{#N/A,#N/A,FALSE,"Info";#N/A,#N/A,FALSE,"Cost 1";#N/A,#N/A,FALSE,"Cost 2";#N/A,#N/A,FALSE,"Cost 3";#N/A,#N/A,FALSE,"Bits";#N/A,#N/A,FALSE,"Drilling";#N/A,#N/A,FALSE,"Casing";#N/A,#N/A,FALSE,"Completion";#N/A,#N/A,FALSE,"Tubing";#N/A,#N/A,FALSE,"Wellhead";#N/A,#N/A,FALSE,"Equip";#N/A,#N/A,FALSE,"Misc";#N/A,#N/A,FALSE,"Stock";#N/A,#N/A,FALSE,"Supplies"}</definedName>
    <definedName name="cement0001" localSheetId="3"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9" hidden="1">{#N/A,#N/A,FALSE,"Info";#N/A,#N/A,FALSE,"Cost 1";#N/A,#N/A,FALSE,"Cost 2";#N/A,#N/A,FALSE,"Cost 3";#N/A,#N/A,FALSE,"Bits";#N/A,#N/A,FALSE,"Drilling";#N/A,#N/A,FALSE,"Casing";#N/A,#N/A,FALSE,"Completion";#N/A,#N/A,FALSE,"Tubing";#N/A,#N/A,FALSE,"Wellhead";#N/A,#N/A,FALSE,"Equip";#N/A,#N/A,FALSE,"Misc";#N/A,#N/A,FALSE,"Stock";#N/A,#N/A,FALSE,"Supplies"}</definedName>
    <definedName name="cement1" localSheetId="8" hidden="1">{#N/A,#N/A,FALSE,"Info";#N/A,#N/A,FALSE,"Cost 1";#N/A,#N/A,FALSE,"Cost 2";#N/A,#N/A,FALSE,"Cost 3";#N/A,#N/A,FALSE,"Bits";#N/A,#N/A,FALSE,"Drilling";#N/A,#N/A,FALSE,"Casing";#N/A,#N/A,FALSE,"Completion";#N/A,#N/A,FALSE,"Tubing";#N/A,#N/A,FALSE,"Wellhead";#N/A,#N/A,FALSE,"Equip";#N/A,#N/A,FALSE,"Misc";#N/A,#N/A,FALSE,"Stock";#N/A,#N/A,FALSE,"Supplies"}</definedName>
    <definedName name="cement1" localSheetId="7" hidden="1">{#N/A,#N/A,FALSE,"Info";#N/A,#N/A,FALSE,"Cost 1";#N/A,#N/A,FALSE,"Cost 2";#N/A,#N/A,FALSE,"Cost 3";#N/A,#N/A,FALSE,"Bits";#N/A,#N/A,FALSE,"Drilling";#N/A,#N/A,FALSE,"Casing";#N/A,#N/A,FALSE,"Completion";#N/A,#N/A,FALSE,"Tubing";#N/A,#N/A,FALSE,"Wellhead";#N/A,#N/A,FALSE,"Equip";#N/A,#N/A,FALSE,"Misc";#N/A,#N/A,FALSE,"Stock";#N/A,#N/A,FALSE,"Supplies"}</definedName>
    <definedName name="cement1" localSheetId="3"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9" hidden="1">{#N/A,#N/A,FALSE,"Info";#N/A,#N/A,FALSE,"Cost 1";#N/A,#N/A,FALSE,"Cost 2";#N/A,#N/A,FALSE,"Cost 3";#N/A,#N/A,FALSE,"Bits";#N/A,#N/A,FALSE,"Drilling";#N/A,#N/A,FALSE,"Casing";#N/A,#N/A,FALSE,"Completion";#N/A,#N/A,FALSE,"Tubing";#N/A,#N/A,FALSE,"Wellhead";#N/A,#N/A,FALSE,"Equip";#N/A,#N/A,FALSE,"Misc";#N/A,#N/A,FALSE,"Stock";#N/A,#N/A,FALSE,"Supplies"}</definedName>
    <definedName name="cement2" localSheetId="8" hidden="1">{#N/A,#N/A,FALSE,"Info";#N/A,#N/A,FALSE,"Cost 1";#N/A,#N/A,FALSE,"Cost 2";#N/A,#N/A,FALSE,"Cost 3";#N/A,#N/A,FALSE,"Bits";#N/A,#N/A,FALSE,"Drilling";#N/A,#N/A,FALSE,"Casing";#N/A,#N/A,FALSE,"Completion";#N/A,#N/A,FALSE,"Tubing";#N/A,#N/A,FALSE,"Wellhead";#N/A,#N/A,FALSE,"Equip";#N/A,#N/A,FALSE,"Misc";#N/A,#N/A,FALSE,"Stock";#N/A,#N/A,FALSE,"Supplies"}</definedName>
    <definedName name="cement2" localSheetId="7" hidden="1">{#N/A,#N/A,FALSE,"Info";#N/A,#N/A,FALSE,"Cost 1";#N/A,#N/A,FALSE,"Cost 2";#N/A,#N/A,FALSE,"Cost 3";#N/A,#N/A,FALSE,"Bits";#N/A,#N/A,FALSE,"Drilling";#N/A,#N/A,FALSE,"Casing";#N/A,#N/A,FALSE,"Completion";#N/A,#N/A,FALSE,"Tubing";#N/A,#N/A,FALSE,"Wellhead";#N/A,#N/A,FALSE,"Equip";#N/A,#N/A,FALSE,"Misc";#N/A,#N/A,FALSE,"Stock";#N/A,#N/A,FALSE,"Supplies"}</definedName>
    <definedName name="cement2" localSheetId="3"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9" hidden="1">{#N/A,#N/A,TRUE,"Front";#N/A,#N/A,TRUE,"Simple Letter";#N/A,#N/A,TRUE,"Inside";#N/A,#N/A,TRUE,"Contents";#N/A,#N/A,TRUE,"Basis";#N/A,#N/A,TRUE,"Inclusions";#N/A,#N/A,TRUE,"Exclusions";#N/A,#N/A,TRUE,"Areas";#N/A,#N/A,TRUE,"Summary";#N/A,#N/A,TRUE,"Detail"}</definedName>
    <definedName name="Cert2" localSheetId="8" hidden="1">{#N/A,#N/A,TRUE,"Front";#N/A,#N/A,TRUE,"Simple Letter";#N/A,#N/A,TRUE,"Inside";#N/A,#N/A,TRUE,"Contents";#N/A,#N/A,TRUE,"Basis";#N/A,#N/A,TRUE,"Inclusions";#N/A,#N/A,TRUE,"Exclusions";#N/A,#N/A,TRUE,"Areas";#N/A,#N/A,TRUE,"Summary";#N/A,#N/A,TRUE,"Detail"}</definedName>
    <definedName name="Cert2" localSheetId="7" hidden="1">{#N/A,#N/A,TRUE,"Front";#N/A,#N/A,TRUE,"Simple Letter";#N/A,#N/A,TRUE,"Inside";#N/A,#N/A,TRUE,"Contents";#N/A,#N/A,TRUE,"Basis";#N/A,#N/A,TRUE,"Inclusions";#N/A,#N/A,TRUE,"Exclusions";#N/A,#N/A,TRUE,"Areas";#N/A,#N/A,TRUE,"Summary";#N/A,#N/A,TRUE,"Detail"}</definedName>
    <definedName name="Cert2" localSheetId="3"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9" hidden="1">{#N/A,#N/A,TRUE,"Cover";#N/A,#N/A,TRUE,"Conts";#N/A,#N/A,TRUE,"VOS";#N/A,#N/A,TRUE,"Warrington";#N/A,#N/A,TRUE,"Widnes"}</definedName>
    <definedName name="CFS" localSheetId="8" hidden="1">{#N/A,#N/A,TRUE,"Cover";#N/A,#N/A,TRUE,"Conts";#N/A,#N/A,TRUE,"VOS";#N/A,#N/A,TRUE,"Warrington";#N/A,#N/A,TRUE,"Widnes"}</definedName>
    <definedName name="CFS" localSheetId="7" hidden="1">{#N/A,#N/A,TRUE,"Cover";#N/A,#N/A,TRUE,"Conts";#N/A,#N/A,TRUE,"VOS";#N/A,#N/A,TRUE,"Warrington";#N/A,#N/A,TRUE,"Widnes"}</definedName>
    <definedName name="CFS" localSheetId="3" hidden="1">{#N/A,#N/A,TRUE,"Cover";#N/A,#N/A,TRUE,"Conts";#N/A,#N/A,TRUE,"VOS";#N/A,#N/A,TRUE,"Warrington";#N/A,#N/A,TRUE,"Widnes"}</definedName>
    <definedName name="CFS" hidden="1">{#N/A,#N/A,TRUE,"Cover";#N/A,#N/A,TRUE,"Conts";#N/A,#N/A,TRUE,"VOS";#N/A,#N/A,TRUE,"Warrington";#N/A,#N/A,TRUE,"Widnes"}</definedName>
    <definedName name="chl" localSheetId="9" hidden="1">{#N/A,#N/A,TRUE,"Basic";#N/A,#N/A,TRUE,"EXT-TABLE";#N/A,#N/A,TRUE,"STEEL";#N/A,#N/A,TRUE,"INT-Table";#N/A,#N/A,TRUE,"STEEL";#N/A,#N/A,TRUE,"Door"}</definedName>
    <definedName name="chl" localSheetId="8" hidden="1">{#N/A,#N/A,TRUE,"Basic";#N/A,#N/A,TRUE,"EXT-TABLE";#N/A,#N/A,TRUE,"STEEL";#N/A,#N/A,TRUE,"INT-Table";#N/A,#N/A,TRUE,"STEEL";#N/A,#N/A,TRUE,"Door"}</definedName>
    <definedName name="chl" localSheetId="7" hidden="1">{#N/A,#N/A,TRUE,"Basic";#N/A,#N/A,TRUE,"EXT-TABLE";#N/A,#N/A,TRUE,"STEEL";#N/A,#N/A,TRUE,"INT-Table";#N/A,#N/A,TRUE,"STEEL";#N/A,#N/A,TRUE,"Door"}</definedName>
    <definedName name="chl" localSheetId="3" hidden="1">{#N/A,#N/A,TRUE,"Basic";#N/A,#N/A,TRUE,"EXT-TABLE";#N/A,#N/A,TRUE,"STEEL";#N/A,#N/A,TRUE,"INT-Table";#N/A,#N/A,TRUE,"STEEL";#N/A,#N/A,TRUE,"Door"}</definedName>
    <definedName name="chl" hidden="1">{#N/A,#N/A,TRUE,"Basic";#N/A,#N/A,TRUE,"EXT-TABLE";#N/A,#N/A,TRUE,"STEEL";#N/A,#N/A,TRUE,"INT-Table";#N/A,#N/A,TRUE,"STEEL";#N/A,#N/A,TRUE,"Door"}</definedName>
    <definedName name="chris" localSheetId="9" hidden="1">{#N/A,#N/A,TRUE,"Cover";#N/A,#N/A,TRUE,"Conts";#N/A,#N/A,TRUE,"VOS";#N/A,#N/A,TRUE,"Warrington";#N/A,#N/A,TRUE,"Widnes"}</definedName>
    <definedName name="chris" localSheetId="8" hidden="1">{#N/A,#N/A,TRUE,"Cover";#N/A,#N/A,TRUE,"Conts";#N/A,#N/A,TRUE,"VOS";#N/A,#N/A,TRUE,"Warrington";#N/A,#N/A,TRUE,"Widnes"}</definedName>
    <definedName name="chris" localSheetId="7" hidden="1">{#N/A,#N/A,TRUE,"Cover";#N/A,#N/A,TRUE,"Conts";#N/A,#N/A,TRUE,"VOS";#N/A,#N/A,TRUE,"Warrington";#N/A,#N/A,TRUE,"Widnes"}</definedName>
    <definedName name="chris" localSheetId="3" hidden="1">{#N/A,#N/A,TRUE,"Cover";#N/A,#N/A,TRUE,"Conts";#N/A,#N/A,TRUE,"VOS";#N/A,#N/A,TRUE,"Warrington";#N/A,#N/A,TRUE,"Widnes"}</definedName>
    <definedName name="chris" hidden="1">{#N/A,#N/A,TRUE,"Cover";#N/A,#N/A,TRUE,"Conts";#N/A,#N/A,TRUE,"VOS";#N/A,#N/A,TRUE,"Warrington";#N/A,#N/A,TRUE,"Widnes"}</definedName>
    <definedName name="civil" localSheetId="9" hidden="1">{#N/A,#N/A,TRUE,"Front";#N/A,#N/A,TRUE,"Simple Letter";#N/A,#N/A,TRUE,"Inside";#N/A,#N/A,TRUE,"Contents";#N/A,#N/A,TRUE,"Basis";#N/A,#N/A,TRUE,"Inclusions";#N/A,#N/A,TRUE,"Exclusions";#N/A,#N/A,TRUE,"Areas";#N/A,#N/A,TRUE,"Summary";#N/A,#N/A,TRUE,"Detail"}</definedName>
    <definedName name="civil" localSheetId="8" hidden="1">{#N/A,#N/A,TRUE,"Front";#N/A,#N/A,TRUE,"Simple Letter";#N/A,#N/A,TRUE,"Inside";#N/A,#N/A,TRUE,"Contents";#N/A,#N/A,TRUE,"Basis";#N/A,#N/A,TRUE,"Inclusions";#N/A,#N/A,TRUE,"Exclusions";#N/A,#N/A,TRUE,"Areas";#N/A,#N/A,TRUE,"Summary";#N/A,#N/A,TRUE,"Detail"}</definedName>
    <definedName name="civil" localSheetId="7" hidden="1">{#N/A,#N/A,TRUE,"Front";#N/A,#N/A,TRUE,"Simple Letter";#N/A,#N/A,TRUE,"Inside";#N/A,#N/A,TRUE,"Contents";#N/A,#N/A,TRUE,"Basis";#N/A,#N/A,TRUE,"Inclusions";#N/A,#N/A,TRUE,"Exclusions";#N/A,#N/A,TRUE,"Areas";#N/A,#N/A,TRUE,"Summary";#N/A,#N/A,TRUE,"Detail"}</definedName>
    <definedName name="civil" localSheetId="3"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9" hidden="1">{#N/A,#N/A,FALSE,"Info";#N/A,#N/A,FALSE,"Cost 1";#N/A,#N/A,FALSE,"Cost 2";#N/A,#N/A,FALSE,"Cost 3";#N/A,#N/A,FALSE,"Bits";#N/A,#N/A,FALSE,"Drilling";#N/A,#N/A,FALSE,"Casing";#N/A,#N/A,FALSE,"Completion";#N/A,#N/A,FALSE,"Tubing";#N/A,#N/A,FALSE,"Wellhead";#N/A,#N/A,FALSE,"Equip";#N/A,#N/A,FALSE,"Misc";#N/A,#N/A,FALSE,"Stock";#N/A,#N/A,FALSE,"Supplies"}</definedName>
    <definedName name="cmt" localSheetId="8" hidden="1">{#N/A,#N/A,FALSE,"Info";#N/A,#N/A,FALSE,"Cost 1";#N/A,#N/A,FALSE,"Cost 2";#N/A,#N/A,FALSE,"Cost 3";#N/A,#N/A,FALSE,"Bits";#N/A,#N/A,FALSE,"Drilling";#N/A,#N/A,FALSE,"Casing";#N/A,#N/A,FALSE,"Completion";#N/A,#N/A,FALSE,"Tubing";#N/A,#N/A,FALSE,"Wellhead";#N/A,#N/A,FALSE,"Equip";#N/A,#N/A,FALSE,"Misc";#N/A,#N/A,FALSE,"Stock";#N/A,#N/A,FALSE,"Supplies"}</definedName>
    <definedName name="cmt" localSheetId="7" hidden="1">{#N/A,#N/A,FALSE,"Info";#N/A,#N/A,FALSE,"Cost 1";#N/A,#N/A,FALSE,"Cost 2";#N/A,#N/A,FALSE,"Cost 3";#N/A,#N/A,FALSE,"Bits";#N/A,#N/A,FALSE,"Drilling";#N/A,#N/A,FALSE,"Casing";#N/A,#N/A,FALSE,"Completion";#N/A,#N/A,FALSE,"Tubing";#N/A,#N/A,FALSE,"Wellhead";#N/A,#N/A,FALSE,"Equip";#N/A,#N/A,FALSE,"Misc";#N/A,#N/A,FALSE,"Stock";#N/A,#N/A,FALSE,"Supplies"}</definedName>
    <definedName name="cmt" localSheetId="3"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mmercial" localSheetId="9" hidden="1">[5]FitOutConfCentre!#REF!</definedName>
    <definedName name="commercial" localSheetId="8" hidden="1">[5]FitOutConfCentre!#REF!</definedName>
    <definedName name="commercial" localSheetId="13" hidden="1">[5]FitOutConfCentre!#REF!</definedName>
    <definedName name="commercial" localSheetId="6" hidden="1">[5]FitOutConfCentre!#REF!</definedName>
    <definedName name="commercial" hidden="1">[5]FitOutConfCentre!#REF!</definedName>
    <definedName name="COMP" localSheetId="9" hidden="1">#REF!</definedName>
    <definedName name="COMP" localSheetId="8" hidden="1">#REF!</definedName>
    <definedName name="COMP" localSheetId="3" hidden="1">#REF!</definedName>
    <definedName name="COMP" localSheetId="13" hidden="1">#REF!</definedName>
    <definedName name="COMP" localSheetId="6" hidden="1">#REF!</definedName>
    <definedName name="COMP" hidden="1">#REF!</definedName>
    <definedName name="CON" localSheetId="9" hidden="1">{#N/A,#N/A,TRUE,"Cover";#N/A,#N/A,TRUE,"Conts";#N/A,#N/A,TRUE,"VOS";#N/A,#N/A,TRUE,"Warrington";#N/A,#N/A,TRUE,"Widnes"}</definedName>
    <definedName name="CON" localSheetId="8" hidden="1">{#N/A,#N/A,TRUE,"Cover";#N/A,#N/A,TRUE,"Conts";#N/A,#N/A,TRUE,"VOS";#N/A,#N/A,TRUE,"Warrington";#N/A,#N/A,TRUE,"Widnes"}</definedName>
    <definedName name="CON" localSheetId="7" hidden="1">{#N/A,#N/A,TRUE,"Cover";#N/A,#N/A,TRUE,"Conts";#N/A,#N/A,TRUE,"VOS";#N/A,#N/A,TRUE,"Warrington";#N/A,#N/A,TRUE,"Widnes"}</definedName>
    <definedName name="CON" localSheetId="3" hidden="1">{#N/A,#N/A,TRUE,"Cover";#N/A,#N/A,TRUE,"Conts";#N/A,#N/A,TRUE,"VOS";#N/A,#N/A,TRUE,"Warrington";#N/A,#N/A,TRUE,"Widnes"}</definedName>
    <definedName name="CON" hidden="1">{#N/A,#N/A,TRUE,"Cover";#N/A,#N/A,TRUE,"Conts";#N/A,#N/A,TRUE,"VOS";#N/A,#N/A,TRUE,"Warrington";#N/A,#N/A,TRUE,"Widnes"}</definedName>
    <definedName name="CONCOURSE" localSheetId="9" hidden="1">{#N/A,#N/A,TRUE,"Cover";#N/A,#N/A,TRUE,"Conts";#N/A,#N/A,TRUE,"VOS";#N/A,#N/A,TRUE,"Warrington";#N/A,#N/A,TRUE,"Widnes"}</definedName>
    <definedName name="CONCOURSE" localSheetId="8" hidden="1">{#N/A,#N/A,TRUE,"Cover";#N/A,#N/A,TRUE,"Conts";#N/A,#N/A,TRUE,"VOS";#N/A,#N/A,TRUE,"Warrington";#N/A,#N/A,TRUE,"Widnes"}</definedName>
    <definedName name="CONCOURSE" localSheetId="7" hidden="1">{#N/A,#N/A,TRUE,"Cover";#N/A,#N/A,TRUE,"Conts";#N/A,#N/A,TRUE,"VOS";#N/A,#N/A,TRUE,"Warrington";#N/A,#N/A,TRUE,"Widnes"}</definedName>
    <definedName name="CONCOURSE" localSheetId="3" hidden="1">{#N/A,#N/A,TRUE,"Cover";#N/A,#N/A,TRUE,"Conts";#N/A,#N/A,TRUE,"VOS";#N/A,#N/A,TRUE,"Warrington";#N/A,#N/A,TRUE,"Widnes"}</definedName>
    <definedName name="CONCOURSE" hidden="1">{#N/A,#N/A,TRUE,"Cover";#N/A,#N/A,TRUE,"Conts";#N/A,#N/A,TRUE,"VOS";#N/A,#N/A,TRUE,"Warrington";#N/A,#N/A,TRUE,"Widnes"}</definedName>
    <definedName name="Contra" localSheetId="9" hidden="1">{#N/A,#N/A,TRUE,"Front";#N/A,#N/A,TRUE,"Simple Letter";#N/A,#N/A,TRUE,"Inside";#N/A,#N/A,TRUE,"Contents";#N/A,#N/A,TRUE,"Basis";#N/A,#N/A,TRUE,"Inclusions";#N/A,#N/A,TRUE,"Exclusions";#N/A,#N/A,TRUE,"Areas";#N/A,#N/A,TRUE,"Summary";#N/A,#N/A,TRUE,"Detail"}</definedName>
    <definedName name="Contra" localSheetId="8" hidden="1">{#N/A,#N/A,TRUE,"Front";#N/A,#N/A,TRUE,"Simple Letter";#N/A,#N/A,TRUE,"Inside";#N/A,#N/A,TRUE,"Contents";#N/A,#N/A,TRUE,"Basis";#N/A,#N/A,TRUE,"Inclusions";#N/A,#N/A,TRUE,"Exclusions";#N/A,#N/A,TRUE,"Areas";#N/A,#N/A,TRUE,"Summary";#N/A,#N/A,TRUE,"Detail"}</definedName>
    <definedName name="Contra" localSheetId="7" hidden="1">{#N/A,#N/A,TRUE,"Front";#N/A,#N/A,TRUE,"Simple Letter";#N/A,#N/A,TRUE,"Inside";#N/A,#N/A,TRUE,"Contents";#N/A,#N/A,TRUE,"Basis";#N/A,#N/A,TRUE,"Inclusions";#N/A,#N/A,TRUE,"Exclusions";#N/A,#N/A,TRUE,"Areas";#N/A,#N/A,TRUE,"Summary";#N/A,#N/A,TRUE,"Detail"}</definedName>
    <definedName name="Contra" localSheetId="3"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9" hidden="1">{#N/A,#N/A,TRUE,"Front";#N/A,#N/A,TRUE,"Simple Letter";#N/A,#N/A,TRUE,"Inside";#N/A,#N/A,TRUE,"Contents";#N/A,#N/A,TRUE,"Basis";#N/A,#N/A,TRUE,"Inclusions";#N/A,#N/A,TRUE,"Exclusions";#N/A,#N/A,TRUE,"Areas";#N/A,#N/A,TRUE,"Summary";#N/A,#N/A,TRUE,"Detail"}</definedName>
    <definedName name="Contractdetors" localSheetId="8" hidden="1">{#N/A,#N/A,TRUE,"Front";#N/A,#N/A,TRUE,"Simple Letter";#N/A,#N/A,TRUE,"Inside";#N/A,#N/A,TRUE,"Contents";#N/A,#N/A,TRUE,"Basis";#N/A,#N/A,TRUE,"Inclusions";#N/A,#N/A,TRUE,"Exclusions";#N/A,#N/A,TRUE,"Areas";#N/A,#N/A,TRUE,"Summary";#N/A,#N/A,TRUE,"Detail"}</definedName>
    <definedName name="Contractdetors" localSheetId="7" hidden="1">{#N/A,#N/A,TRUE,"Front";#N/A,#N/A,TRUE,"Simple Letter";#N/A,#N/A,TRUE,"Inside";#N/A,#N/A,TRUE,"Contents";#N/A,#N/A,TRUE,"Basis";#N/A,#N/A,TRUE,"Inclusions";#N/A,#N/A,TRUE,"Exclusions";#N/A,#N/A,TRUE,"Areas";#N/A,#N/A,TRUE,"Summary";#N/A,#N/A,TRUE,"Detail"}</definedName>
    <definedName name="Contractdetors" localSheetId="3"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 localSheetId="9" hidden="1">{#N/A,#N/A,TRUE,"Front";#N/A,#N/A,TRUE,"Simple Letter";#N/A,#N/A,TRUE,"Inside";#N/A,#N/A,TRUE,"Contents";#N/A,#N/A,TRUE,"Basis";#N/A,#N/A,TRUE,"Inclusions";#N/A,#N/A,TRUE,"Exclusions";#N/A,#N/A,TRUE,"Areas";#N/A,#N/A,TRUE,"Summary";#N/A,#N/A,TRUE,"Detail"}</definedName>
    <definedName name="cost" localSheetId="8" hidden="1">{#N/A,#N/A,TRUE,"Front";#N/A,#N/A,TRUE,"Simple Letter";#N/A,#N/A,TRUE,"Inside";#N/A,#N/A,TRUE,"Contents";#N/A,#N/A,TRUE,"Basis";#N/A,#N/A,TRUE,"Inclusions";#N/A,#N/A,TRUE,"Exclusions";#N/A,#N/A,TRUE,"Areas";#N/A,#N/A,TRUE,"Summary";#N/A,#N/A,TRUE,"Detail"}</definedName>
    <definedName name="cost" localSheetId="7" hidden="1">{#N/A,#N/A,TRUE,"Front";#N/A,#N/A,TRUE,"Simple Letter";#N/A,#N/A,TRUE,"Inside";#N/A,#N/A,TRUE,"Contents";#N/A,#N/A,TRUE,"Basis";#N/A,#N/A,TRUE,"Inclusions";#N/A,#N/A,TRUE,"Exclusions";#N/A,#N/A,TRUE,"Areas";#N/A,#N/A,TRUE,"Summary";#N/A,#N/A,TRUE,"Detail"}</definedName>
    <definedName name="cost" localSheetId="3" hidden="1">{#N/A,#N/A,TRUE,"Front";#N/A,#N/A,TRUE,"Simple Letter";#N/A,#N/A,TRUE,"Inside";#N/A,#N/A,TRUE,"Contents";#N/A,#N/A,TRUE,"Basis";#N/A,#N/A,TRUE,"Inclusions";#N/A,#N/A,TRUE,"Exclusions";#N/A,#N/A,TRUE,"Areas";#N/A,#N/A,TRUE,"Summary";#N/A,#N/A,TRUE,"Detail"}</definedName>
    <definedName name="cost" hidden="1">{#N/A,#N/A,TRUE,"Front";#N/A,#N/A,TRUE,"Simple Letter";#N/A,#N/A,TRUE,"Inside";#N/A,#N/A,TRUE,"Contents";#N/A,#N/A,TRUE,"Basis";#N/A,#N/A,TRUE,"Inclusions";#N/A,#N/A,TRUE,"Exclusions";#N/A,#N/A,TRUE,"Areas";#N/A,#N/A,TRUE,"Summary";#N/A,#N/A,TRUE,"Detail"}</definedName>
    <definedName name="COST2" localSheetId="9" hidden="1">{#N/A,#N/A,TRUE,"Basic";#N/A,#N/A,TRUE,"EXT-TABLE";#N/A,#N/A,TRUE,"STEEL";#N/A,#N/A,TRUE,"INT-Table";#N/A,#N/A,TRUE,"STEEL";#N/A,#N/A,TRUE,"Door"}</definedName>
    <definedName name="COST2" localSheetId="8" hidden="1">{#N/A,#N/A,TRUE,"Basic";#N/A,#N/A,TRUE,"EXT-TABLE";#N/A,#N/A,TRUE,"STEEL";#N/A,#N/A,TRUE,"INT-Table";#N/A,#N/A,TRUE,"STEEL";#N/A,#N/A,TRUE,"Door"}</definedName>
    <definedName name="COST2" localSheetId="7" hidden="1">{#N/A,#N/A,TRUE,"Basic";#N/A,#N/A,TRUE,"EXT-TABLE";#N/A,#N/A,TRUE,"STEEL";#N/A,#N/A,TRUE,"INT-Table";#N/A,#N/A,TRUE,"STEEL";#N/A,#N/A,TRUE,"Door"}</definedName>
    <definedName name="COST2" localSheetId="3" hidden="1">{#N/A,#N/A,TRUE,"Basic";#N/A,#N/A,TRUE,"EXT-TABLE";#N/A,#N/A,TRUE,"STEEL";#N/A,#N/A,TRUE,"INT-Table";#N/A,#N/A,TRUE,"STEEL";#N/A,#N/A,TRUE,"Door"}</definedName>
    <definedName name="COST2" hidden="1">{#N/A,#N/A,TRUE,"Basic";#N/A,#N/A,TRUE,"EXT-TABLE";#N/A,#N/A,TRUE,"STEEL";#N/A,#N/A,TRUE,"INT-Table";#N/A,#N/A,TRUE,"STEEL";#N/A,#N/A,TRUE,"Door"}</definedName>
    <definedName name="cover" localSheetId="9" hidden="1">#REF!</definedName>
    <definedName name="cover" localSheetId="8" hidden="1">#REF!</definedName>
    <definedName name="cover" localSheetId="3" hidden="1">#REF!</definedName>
    <definedName name="cover" localSheetId="13" hidden="1">#REF!</definedName>
    <definedName name="cover" localSheetId="6" hidden="1">#REF!</definedName>
    <definedName name="cover" hidden="1">#REF!</definedName>
    <definedName name="cpf" localSheetId="9" hidden="1">{#N/A,#N/A,TRUE,"Basic";#N/A,#N/A,TRUE,"EXT-TABLE";#N/A,#N/A,TRUE,"STEEL";#N/A,#N/A,TRUE,"INT-Table";#N/A,#N/A,TRUE,"STEEL";#N/A,#N/A,TRUE,"Door"}</definedName>
    <definedName name="cpf" localSheetId="8" hidden="1">{#N/A,#N/A,TRUE,"Basic";#N/A,#N/A,TRUE,"EXT-TABLE";#N/A,#N/A,TRUE,"STEEL";#N/A,#N/A,TRUE,"INT-Table";#N/A,#N/A,TRUE,"STEEL";#N/A,#N/A,TRUE,"Door"}</definedName>
    <definedName name="cpf" localSheetId="7" hidden="1">{#N/A,#N/A,TRUE,"Basic";#N/A,#N/A,TRUE,"EXT-TABLE";#N/A,#N/A,TRUE,"STEEL";#N/A,#N/A,TRUE,"INT-Table";#N/A,#N/A,TRUE,"STEEL";#N/A,#N/A,TRUE,"Door"}</definedName>
    <definedName name="cpf" localSheetId="3" hidden="1">{#N/A,#N/A,TRUE,"Basic";#N/A,#N/A,TRUE,"EXT-TABLE";#N/A,#N/A,TRUE,"STEEL";#N/A,#N/A,TRUE,"INT-Table";#N/A,#N/A,TRUE,"STEEL";#N/A,#N/A,TRUE,"Door"}</definedName>
    <definedName name="cpf" hidden="1">{#N/A,#N/A,TRUE,"Basic";#N/A,#N/A,TRUE,"EXT-TABLE";#N/A,#N/A,TRUE,"STEEL";#N/A,#N/A,TRUE,"INT-Table";#N/A,#N/A,TRUE,"STEEL";#N/A,#N/A,TRUE,"Door"}</definedName>
    <definedName name="crsr" localSheetId="9" hidden="1">[9]analysis!#REF!</definedName>
    <definedName name="crsr" localSheetId="8" hidden="1">[9]analysis!#REF!</definedName>
    <definedName name="crsr" localSheetId="13" hidden="1">[9]analysis!#REF!</definedName>
    <definedName name="crsr" localSheetId="6" hidden="1">[9]analysis!#REF!</definedName>
    <definedName name="crsr" hidden="1">[9]analysis!#REF!</definedName>
    <definedName name="crsr1" localSheetId="9" hidden="1">[9]analysis!#REF!</definedName>
    <definedName name="crsr1" localSheetId="8" hidden="1">[9]analysis!#REF!</definedName>
    <definedName name="crsr1" localSheetId="13" hidden="1">[9]analysis!#REF!</definedName>
    <definedName name="crsr1" localSheetId="6" hidden="1">[9]analysis!#REF!</definedName>
    <definedName name="crsr1" hidden="1">[9]analysis!#REF!</definedName>
    <definedName name="crsr2" localSheetId="9" hidden="1">[9]analysis!#REF!</definedName>
    <definedName name="crsr2" localSheetId="8" hidden="1">[9]analysis!#REF!</definedName>
    <definedName name="crsr2" localSheetId="13" hidden="1">[9]analysis!#REF!</definedName>
    <definedName name="crsr2" localSheetId="6" hidden="1">[9]analysis!#REF!</definedName>
    <definedName name="crsr2" hidden="1">[9]analysis!#REF!</definedName>
    <definedName name="crsr3" localSheetId="9" hidden="1">[9]analysis!#REF!</definedName>
    <definedName name="crsr3" localSheetId="8" hidden="1">[9]analysis!#REF!</definedName>
    <definedName name="crsr3" localSheetId="13" hidden="1">[9]analysis!#REF!</definedName>
    <definedName name="crsr3" localSheetId="6" hidden="1">[9]analysis!#REF!</definedName>
    <definedName name="crsr3" hidden="1">[9]analysis!#REF!</definedName>
    <definedName name="CSDCSDSAS" localSheetId="9" hidden="1">#REF!</definedName>
    <definedName name="CSDCSDSAS" localSheetId="8" hidden="1">#REF!</definedName>
    <definedName name="CSDCSDSAS" localSheetId="3" hidden="1">#REF!</definedName>
    <definedName name="CSDCSDSAS" localSheetId="13" hidden="1">#REF!</definedName>
    <definedName name="CSDCSDSAS" localSheetId="6" hidden="1">#REF!</definedName>
    <definedName name="CSDCSDSAS" hidden="1">#REF!</definedName>
    <definedName name="ct" localSheetId="9"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8"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7"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localSheetId="3"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9" hidden="1">{"'Sheet1'!$A$4386:$N$4591"}</definedName>
    <definedName name="d_jp" localSheetId="8" hidden="1">{"'Sheet1'!$A$4386:$N$4591"}</definedName>
    <definedName name="d_jp" localSheetId="7" hidden="1">{"'Sheet1'!$A$4386:$N$4591"}</definedName>
    <definedName name="d_jp" localSheetId="3" hidden="1">{"'Sheet1'!$A$4386:$N$4591"}</definedName>
    <definedName name="d_jp" hidden="1">{"'Sheet1'!$A$4386:$N$4591"}</definedName>
    <definedName name="dasd" localSheetId="9" hidden="1">{"'Bill No. 7'!$A$1:$G$32"}</definedName>
    <definedName name="dasd" localSheetId="8" hidden="1">{"'Bill No. 7'!$A$1:$G$32"}</definedName>
    <definedName name="dasd" localSheetId="7" hidden="1">{"'Bill No. 7'!$A$1:$G$32"}</definedName>
    <definedName name="dasd" localSheetId="3" hidden="1">{"'Bill No. 7'!$A$1:$G$32"}</definedName>
    <definedName name="dasd" hidden="1">{"'Bill No. 7'!$A$1:$G$32"}</definedName>
    <definedName name="data1" localSheetId="9" hidden="1">#REF!</definedName>
    <definedName name="data1" localSheetId="8" hidden="1">#REF!</definedName>
    <definedName name="data1" localSheetId="3" hidden="1">#REF!</definedName>
    <definedName name="data1" localSheetId="13" hidden="1">#REF!</definedName>
    <definedName name="data1" localSheetId="6" hidden="1">#REF!</definedName>
    <definedName name="data1" hidden="1">#REF!</definedName>
    <definedName name="data2" localSheetId="9" hidden="1">#REF!</definedName>
    <definedName name="data2" localSheetId="8" hidden="1">#REF!</definedName>
    <definedName name="data2" localSheetId="3" hidden="1">#REF!</definedName>
    <definedName name="data2" localSheetId="13" hidden="1">#REF!</definedName>
    <definedName name="data2" localSheetId="6" hidden="1">#REF!</definedName>
    <definedName name="data2" hidden="1">#REF!</definedName>
    <definedName name="data3" localSheetId="9" hidden="1">#REF!</definedName>
    <definedName name="data3" localSheetId="8" hidden="1">#REF!</definedName>
    <definedName name="data3" localSheetId="3" hidden="1">#REF!</definedName>
    <definedName name="data3" localSheetId="13" hidden="1">#REF!</definedName>
    <definedName name="data3" localSheetId="6" hidden="1">#REF!</definedName>
    <definedName name="data3" hidden="1">#REF!</definedName>
    <definedName name="Daywork1" localSheetId="9" hidden="1">{#N/A,#N/A,FALSE,"MARCH"}</definedName>
    <definedName name="Daywork1" localSheetId="8" hidden="1">{#N/A,#N/A,FALSE,"MARCH"}</definedName>
    <definedName name="Daywork1" localSheetId="7" hidden="1">{#N/A,#N/A,FALSE,"MARCH"}</definedName>
    <definedName name="Daywork1" localSheetId="3" hidden="1">{#N/A,#N/A,FALSE,"MARCH"}</definedName>
    <definedName name="Daywork1" hidden="1">{#N/A,#N/A,FALSE,"MARCH"}</definedName>
    <definedName name="DCI" localSheetId="9" hidden="1">{#N/A,#N/A,TRUE,"Front";#N/A,#N/A,TRUE,"Simple Letter";#N/A,#N/A,TRUE,"Inside";#N/A,#N/A,TRUE,"Contents";#N/A,#N/A,TRUE,"Basis";#N/A,#N/A,TRUE,"Inclusions";#N/A,#N/A,TRUE,"Exclusions";#N/A,#N/A,TRUE,"Areas";#N/A,#N/A,TRUE,"Summary";#N/A,#N/A,TRUE,"Detail"}</definedName>
    <definedName name="DCI" localSheetId="8" hidden="1">{#N/A,#N/A,TRUE,"Front";#N/A,#N/A,TRUE,"Simple Letter";#N/A,#N/A,TRUE,"Inside";#N/A,#N/A,TRUE,"Contents";#N/A,#N/A,TRUE,"Basis";#N/A,#N/A,TRUE,"Inclusions";#N/A,#N/A,TRUE,"Exclusions";#N/A,#N/A,TRUE,"Areas";#N/A,#N/A,TRUE,"Summary";#N/A,#N/A,TRUE,"Detail"}</definedName>
    <definedName name="DCI" localSheetId="7" hidden="1">{#N/A,#N/A,TRUE,"Front";#N/A,#N/A,TRUE,"Simple Letter";#N/A,#N/A,TRUE,"Inside";#N/A,#N/A,TRUE,"Contents";#N/A,#N/A,TRUE,"Basis";#N/A,#N/A,TRUE,"Inclusions";#N/A,#N/A,TRUE,"Exclusions";#N/A,#N/A,TRUE,"Areas";#N/A,#N/A,TRUE,"Summary";#N/A,#N/A,TRUE,"Detail"}</definedName>
    <definedName name="DCI" localSheetId="3"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 localSheetId="9" hidden="1">{#N/A,#N/A,TRUE,"Cover";#N/A,#N/A,TRUE,"Conts";#N/A,#N/A,TRUE,"VOS";#N/A,#N/A,TRUE,"Warrington";#N/A,#N/A,TRUE,"Widnes"}</definedName>
    <definedName name="dd" localSheetId="8" hidden="1">{#N/A,#N/A,TRUE,"Cover";#N/A,#N/A,TRUE,"Conts";#N/A,#N/A,TRUE,"VOS";#N/A,#N/A,TRUE,"Warrington";#N/A,#N/A,TRUE,"Widnes"}</definedName>
    <definedName name="dd" localSheetId="7" hidden="1">{#N/A,#N/A,TRUE,"Cover";#N/A,#N/A,TRUE,"Conts";#N/A,#N/A,TRUE,"VOS";#N/A,#N/A,TRUE,"Warrington";#N/A,#N/A,TRUE,"Widnes"}</definedName>
    <definedName name="dd" localSheetId="3" hidden="1">{#N/A,#N/A,TRUE,"Cover";#N/A,#N/A,TRUE,"Conts";#N/A,#N/A,TRUE,"VOS";#N/A,#N/A,TRUE,"Warrington";#N/A,#N/A,TRUE,"Widnes"}</definedName>
    <definedName name="dd" hidden="1">{#N/A,#N/A,TRUE,"Cover";#N/A,#N/A,TRUE,"Conts";#N/A,#N/A,TRUE,"VOS";#N/A,#N/A,TRUE,"Warrington";#N/A,#N/A,TRUE,"Widnes"}</definedName>
    <definedName name="ddddd" localSheetId="9" hidden="1">{#N/A,#N/A,FALSE,"SumD";#N/A,#N/A,FALSE,"ElecD";#N/A,#N/A,FALSE,"MechD";#N/A,#N/A,FALSE,"GeotD";#N/A,#N/A,FALSE,"PrcsD";#N/A,#N/A,FALSE,"TunnD";#N/A,#N/A,FALSE,"CivlD";#N/A,#N/A,FALSE,"NtwkD";#N/A,#N/A,FALSE,"EstgD";#N/A,#N/A,FALSE,"PEngD"}</definedName>
    <definedName name="ddddd" localSheetId="8" hidden="1">{#N/A,#N/A,FALSE,"SumD";#N/A,#N/A,FALSE,"ElecD";#N/A,#N/A,FALSE,"MechD";#N/A,#N/A,FALSE,"GeotD";#N/A,#N/A,FALSE,"PrcsD";#N/A,#N/A,FALSE,"TunnD";#N/A,#N/A,FALSE,"CivlD";#N/A,#N/A,FALSE,"NtwkD";#N/A,#N/A,FALSE,"EstgD";#N/A,#N/A,FALSE,"PEngD"}</definedName>
    <definedName name="ddddd" localSheetId="7" hidden="1">{#N/A,#N/A,FALSE,"SumD";#N/A,#N/A,FALSE,"ElecD";#N/A,#N/A,FALSE,"MechD";#N/A,#N/A,FALSE,"GeotD";#N/A,#N/A,FALSE,"PrcsD";#N/A,#N/A,FALSE,"TunnD";#N/A,#N/A,FALSE,"CivlD";#N/A,#N/A,FALSE,"NtwkD";#N/A,#N/A,FALSE,"EstgD";#N/A,#N/A,FALSE,"PEngD"}</definedName>
    <definedName name="ddddd" localSheetId="3"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9" hidden="1">{#N/A,#N/A,TRUE,"Basic";#N/A,#N/A,TRUE,"EXT-TABLE";#N/A,#N/A,TRUE,"STEEL";#N/A,#N/A,TRUE,"INT-Table";#N/A,#N/A,TRUE,"STEEL";#N/A,#N/A,TRUE,"Door"}</definedName>
    <definedName name="dddddddddddddd" localSheetId="8" hidden="1">{#N/A,#N/A,TRUE,"Basic";#N/A,#N/A,TRUE,"EXT-TABLE";#N/A,#N/A,TRUE,"STEEL";#N/A,#N/A,TRUE,"INT-Table";#N/A,#N/A,TRUE,"STEEL";#N/A,#N/A,TRUE,"Door"}</definedName>
    <definedName name="dddddddddddddd" localSheetId="7" hidden="1">{#N/A,#N/A,TRUE,"Basic";#N/A,#N/A,TRUE,"EXT-TABLE";#N/A,#N/A,TRUE,"STEEL";#N/A,#N/A,TRUE,"INT-Table";#N/A,#N/A,TRUE,"STEEL";#N/A,#N/A,TRUE,"Door"}</definedName>
    <definedName name="dddddddddddddd" localSheetId="3" hidden="1">{#N/A,#N/A,TRUE,"Basic";#N/A,#N/A,TRUE,"EXT-TABLE";#N/A,#N/A,TRUE,"STEEL";#N/A,#N/A,TRUE,"INT-Table";#N/A,#N/A,TRUE,"STEEL";#N/A,#N/A,TRUE,"Door"}</definedName>
    <definedName name="dddddddddddddd" hidden="1">{#N/A,#N/A,TRUE,"Basic";#N/A,#N/A,TRUE,"EXT-TABLE";#N/A,#N/A,TRUE,"STEEL";#N/A,#N/A,TRUE,"INT-Table";#N/A,#N/A,TRUE,"STEEL";#N/A,#N/A,TRUE,"Door"}</definedName>
    <definedName name="dddt" localSheetId="9" hidden="1">{"'Break down'!$A$4"}</definedName>
    <definedName name="dddt" localSheetId="8" hidden="1">{"'Break down'!$A$4"}</definedName>
    <definedName name="dddt" localSheetId="7" hidden="1">{"'Break down'!$A$4"}</definedName>
    <definedName name="dddt" localSheetId="3" hidden="1">{"'Break down'!$A$4"}</definedName>
    <definedName name="dddt" hidden="1">{"'Break down'!$A$4"}</definedName>
    <definedName name="Deepak" localSheetId="9" hidden="1">{#N/A,#N/A,FALSE,"VCR"}</definedName>
    <definedName name="Deepak" localSheetId="8" hidden="1">{#N/A,#N/A,FALSE,"VCR"}</definedName>
    <definedName name="Deepak" localSheetId="7" hidden="1">{#N/A,#N/A,FALSE,"VCR"}</definedName>
    <definedName name="Deepak" localSheetId="3" hidden="1">{#N/A,#N/A,FALSE,"VCR"}</definedName>
    <definedName name="Deepak" hidden="1">{#N/A,#N/A,FALSE,"VCR"}</definedName>
    <definedName name="def" localSheetId="9" hidden="1">[5]FitOutConfCentre!#REF!</definedName>
    <definedName name="def" localSheetId="8" hidden="1">[5]FitOutConfCentre!#REF!</definedName>
    <definedName name="def" localSheetId="13" hidden="1">[5]FitOutConfCentre!#REF!</definedName>
    <definedName name="def" localSheetId="6" hidden="1">[5]FitOutConfCentre!#REF!</definedName>
    <definedName name="def" hidden="1">[5]FitOutConfCentre!#REF!</definedName>
    <definedName name="Delshan" localSheetId="9" hidden="1">{#N/A,#N/A,FALSE,"VCR"}</definedName>
    <definedName name="Delshan" localSheetId="8" hidden="1">{#N/A,#N/A,FALSE,"VCR"}</definedName>
    <definedName name="Delshan" localSheetId="7" hidden="1">{#N/A,#N/A,FALSE,"VCR"}</definedName>
    <definedName name="Delshan" localSheetId="3" hidden="1">{#N/A,#N/A,FALSE,"VCR"}</definedName>
    <definedName name="Delshan" hidden="1">{#N/A,#N/A,FALSE,"VCR"}</definedName>
    <definedName name="depart" localSheetId="9" hidden="1">{"'Sheet1'!$A$4386:$N$4591"}</definedName>
    <definedName name="depart" localSheetId="8" hidden="1">{"'Sheet1'!$A$4386:$N$4591"}</definedName>
    <definedName name="depart" localSheetId="7" hidden="1">{"'Sheet1'!$A$4386:$N$4591"}</definedName>
    <definedName name="depart" localSheetId="3" hidden="1">{"'Sheet1'!$A$4386:$N$4591"}</definedName>
    <definedName name="depart" hidden="1">{"'Sheet1'!$A$4386:$N$4591"}</definedName>
    <definedName name="Depereciation" localSheetId="9" hidden="1">{"'Furniture&amp; O.E'!$A$4:$D$27"}</definedName>
    <definedName name="Depereciation" localSheetId="8" hidden="1">{"'Furniture&amp; O.E'!$A$4:$D$27"}</definedName>
    <definedName name="Depereciation" localSheetId="7" hidden="1">{"'Furniture&amp; O.E'!$A$4:$D$27"}</definedName>
    <definedName name="Depereciation" localSheetId="3" hidden="1">{"'Furniture&amp; O.E'!$A$4:$D$27"}</definedName>
    <definedName name="Depereciation" hidden="1">{"'Furniture&amp; O.E'!$A$4:$D$27"}</definedName>
    <definedName name="dfdfs" localSheetId="9" hidden="1">{"'Sheet1'!$A$4386:$N$4591"}</definedName>
    <definedName name="dfdfs" localSheetId="8" hidden="1">{"'Sheet1'!$A$4386:$N$4591"}</definedName>
    <definedName name="dfdfs" localSheetId="7" hidden="1">{"'Sheet1'!$A$4386:$N$4591"}</definedName>
    <definedName name="dfdfs" localSheetId="3" hidden="1">{"'Sheet1'!$A$4386:$N$4591"}</definedName>
    <definedName name="dfdfs" hidden="1">{"'Sheet1'!$A$4386:$N$4591"}</definedName>
    <definedName name="dffddf" localSheetId="9" hidden="1">{"'Break down'!$A$4"}</definedName>
    <definedName name="dffddf" localSheetId="8" hidden="1">{"'Break down'!$A$4"}</definedName>
    <definedName name="dffddf" localSheetId="7" hidden="1">{"'Break down'!$A$4"}</definedName>
    <definedName name="dffddf" localSheetId="3" hidden="1">{"'Break down'!$A$4"}</definedName>
    <definedName name="dffddf" hidden="1">{"'Break down'!$A$4"}</definedName>
    <definedName name="dffds" localSheetId="9" hidden="1">{#N/A,#N/A,TRUE,"Front";#N/A,#N/A,TRUE,"Simple Letter";#N/A,#N/A,TRUE,"Inside";#N/A,#N/A,TRUE,"Contents";#N/A,#N/A,TRUE,"Basis";#N/A,#N/A,TRUE,"Inclusions";#N/A,#N/A,TRUE,"Exclusions";#N/A,#N/A,TRUE,"Areas";#N/A,#N/A,TRUE,"Summary";#N/A,#N/A,TRUE,"Detail"}</definedName>
    <definedName name="dffds" localSheetId="8" hidden="1">{#N/A,#N/A,TRUE,"Front";#N/A,#N/A,TRUE,"Simple Letter";#N/A,#N/A,TRUE,"Inside";#N/A,#N/A,TRUE,"Contents";#N/A,#N/A,TRUE,"Basis";#N/A,#N/A,TRUE,"Inclusions";#N/A,#N/A,TRUE,"Exclusions";#N/A,#N/A,TRUE,"Areas";#N/A,#N/A,TRUE,"Summary";#N/A,#N/A,TRUE,"Detail"}</definedName>
    <definedName name="dffds" localSheetId="7" hidden="1">{#N/A,#N/A,TRUE,"Front";#N/A,#N/A,TRUE,"Simple Letter";#N/A,#N/A,TRUE,"Inside";#N/A,#N/A,TRUE,"Contents";#N/A,#N/A,TRUE,"Basis";#N/A,#N/A,TRUE,"Inclusions";#N/A,#N/A,TRUE,"Exclusions";#N/A,#N/A,TRUE,"Areas";#N/A,#N/A,TRUE,"Summary";#N/A,#N/A,TRUE,"Detail"}</definedName>
    <definedName name="dffds" localSheetId="3"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9" hidden="1">{#N/A,#N/A,FALSE,"SumG";#N/A,#N/A,FALSE,"ElecG";#N/A,#N/A,FALSE,"MechG";#N/A,#N/A,FALSE,"GeotG";#N/A,#N/A,FALSE,"PrcsG";#N/A,#N/A,FALSE,"TunnG";#N/A,#N/A,FALSE,"CivlG";#N/A,#N/A,FALSE,"NtwkG";#N/A,#N/A,FALSE,"EstgG";#N/A,#N/A,FALSE,"PEngG"}</definedName>
    <definedName name="dfffff" localSheetId="8" hidden="1">{#N/A,#N/A,FALSE,"SumG";#N/A,#N/A,FALSE,"ElecG";#N/A,#N/A,FALSE,"MechG";#N/A,#N/A,FALSE,"GeotG";#N/A,#N/A,FALSE,"PrcsG";#N/A,#N/A,FALSE,"TunnG";#N/A,#N/A,FALSE,"CivlG";#N/A,#N/A,FALSE,"NtwkG";#N/A,#N/A,FALSE,"EstgG";#N/A,#N/A,FALSE,"PEngG"}</definedName>
    <definedName name="dfffff" localSheetId="7" hidden="1">{#N/A,#N/A,FALSE,"SumG";#N/A,#N/A,FALSE,"ElecG";#N/A,#N/A,FALSE,"MechG";#N/A,#N/A,FALSE,"GeotG";#N/A,#N/A,FALSE,"PrcsG";#N/A,#N/A,FALSE,"TunnG";#N/A,#N/A,FALSE,"CivlG";#N/A,#N/A,FALSE,"NtwkG";#N/A,#N/A,FALSE,"EstgG";#N/A,#N/A,FALSE,"PEngG"}</definedName>
    <definedName name="dfffff" localSheetId="3"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 localSheetId="9" hidden="1">'[4]Rate Analysis'!#REF!</definedName>
    <definedName name="DFG" localSheetId="8" hidden="1">'[4]Rate Analysis'!#REF!</definedName>
    <definedName name="DFG" localSheetId="13" hidden="1">'[4]Rate Analysis'!#REF!</definedName>
    <definedName name="DFG" localSheetId="6" hidden="1">'[4]Rate Analysis'!#REF!</definedName>
    <definedName name="DFG" hidden="1">'[4]Rate Analysis'!#REF!</definedName>
    <definedName name="dfgd" localSheetId="9" hidden="1">{#N/A,#N/A,TRUE,"Cover";#N/A,#N/A,TRUE,"Conts";#N/A,#N/A,TRUE,"VOS";#N/A,#N/A,TRUE,"Warrington";#N/A,#N/A,TRUE,"Widnes"}</definedName>
    <definedName name="dfgd" localSheetId="8" hidden="1">{#N/A,#N/A,TRUE,"Cover";#N/A,#N/A,TRUE,"Conts";#N/A,#N/A,TRUE,"VOS";#N/A,#N/A,TRUE,"Warrington";#N/A,#N/A,TRUE,"Widnes"}</definedName>
    <definedName name="dfgd" localSheetId="7" hidden="1">{#N/A,#N/A,TRUE,"Cover";#N/A,#N/A,TRUE,"Conts";#N/A,#N/A,TRUE,"VOS";#N/A,#N/A,TRUE,"Warrington";#N/A,#N/A,TRUE,"Widnes"}</definedName>
    <definedName name="dfgd" localSheetId="3" hidden="1">{#N/A,#N/A,TRUE,"Cover";#N/A,#N/A,TRUE,"Conts";#N/A,#N/A,TRUE,"VOS";#N/A,#N/A,TRUE,"Warrington";#N/A,#N/A,TRUE,"Widnes"}</definedName>
    <definedName name="dfgd" hidden="1">{#N/A,#N/A,TRUE,"Cover";#N/A,#N/A,TRUE,"Conts";#N/A,#N/A,TRUE,"VOS";#N/A,#N/A,TRUE,"Warrington";#N/A,#N/A,TRUE,"Widnes"}</definedName>
    <definedName name="DFGTAETETYER" localSheetId="9" hidden="1">{"'Break down'!$A$4"}</definedName>
    <definedName name="DFGTAETETYER" localSheetId="8" hidden="1">{"'Break down'!$A$4"}</definedName>
    <definedName name="DFGTAETETYER" localSheetId="7" hidden="1">{"'Break down'!$A$4"}</definedName>
    <definedName name="DFGTAETETYER" localSheetId="3" hidden="1">{"'Break down'!$A$4"}</definedName>
    <definedName name="DFGTAETETYER" hidden="1">{"'Break down'!$A$4"}</definedName>
    <definedName name="dgagd" localSheetId="9" hidden="1">{#N/A,#N/A,TRUE,"Basic";#N/A,#N/A,TRUE,"EXT-TABLE";#N/A,#N/A,TRUE,"STEEL";#N/A,#N/A,TRUE,"INT-Table";#N/A,#N/A,TRUE,"STEEL";#N/A,#N/A,TRUE,"Door"}</definedName>
    <definedName name="dgagd" localSheetId="8" hidden="1">{#N/A,#N/A,TRUE,"Basic";#N/A,#N/A,TRUE,"EXT-TABLE";#N/A,#N/A,TRUE,"STEEL";#N/A,#N/A,TRUE,"INT-Table";#N/A,#N/A,TRUE,"STEEL";#N/A,#N/A,TRUE,"Door"}</definedName>
    <definedName name="dgagd" localSheetId="7" hidden="1">{#N/A,#N/A,TRUE,"Basic";#N/A,#N/A,TRUE,"EXT-TABLE";#N/A,#N/A,TRUE,"STEEL";#N/A,#N/A,TRUE,"INT-Table";#N/A,#N/A,TRUE,"STEEL";#N/A,#N/A,TRUE,"Door"}</definedName>
    <definedName name="dgagd" localSheetId="3" hidden="1">{#N/A,#N/A,TRUE,"Basic";#N/A,#N/A,TRUE,"EXT-TABLE";#N/A,#N/A,TRUE,"STEEL";#N/A,#N/A,TRUE,"INT-Table";#N/A,#N/A,TRUE,"STEEL";#N/A,#N/A,TRUE,"Door"}</definedName>
    <definedName name="dgagd" hidden="1">{#N/A,#N/A,TRUE,"Basic";#N/A,#N/A,TRUE,"EXT-TABLE";#N/A,#N/A,TRUE,"STEEL";#N/A,#N/A,TRUE,"INT-Table";#N/A,#N/A,TRUE,"STEEL";#N/A,#N/A,TRUE,"Door"}</definedName>
    <definedName name="dgfd" localSheetId="9" hidden="1">{#N/A,#N/A,FALSE,"SumG";#N/A,#N/A,FALSE,"ElecG";#N/A,#N/A,FALSE,"MechG";#N/A,#N/A,FALSE,"GeotG";#N/A,#N/A,FALSE,"PrcsG";#N/A,#N/A,FALSE,"TunnG";#N/A,#N/A,FALSE,"CivlG";#N/A,#N/A,FALSE,"NtwkG";#N/A,#N/A,FALSE,"EstgG";#N/A,#N/A,FALSE,"PEngG"}</definedName>
    <definedName name="dgfd" localSheetId="8" hidden="1">{#N/A,#N/A,FALSE,"SumG";#N/A,#N/A,FALSE,"ElecG";#N/A,#N/A,FALSE,"MechG";#N/A,#N/A,FALSE,"GeotG";#N/A,#N/A,FALSE,"PrcsG";#N/A,#N/A,FALSE,"TunnG";#N/A,#N/A,FALSE,"CivlG";#N/A,#N/A,FALSE,"NtwkG";#N/A,#N/A,FALSE,"EstgG";#N/A,#N/A,FALSE,"PEngG"}</definedName>
    <definedName name="dgfd" localSheetId="7" hidden="1">{#N/A,#N/A,FALSE,"SumG";#N/A,#N/A,FALSE,"ElecG";#N/A,#N/A,FALSE,"MechG";#N/A,#N/A,FALSE,"GeotG";#N/A,#N/A,FALSE,"PrcsG";#N/A,#N/A,FALSE,"TunnG";#N/A,#N/A,FALSE,"CivlG";#N/A,#N/A,FALSE,"NtwkG";#N/A,#N/A,FALSE,"EstgG";#N/A,#N/A,FALSE,"PEngG"}</definedName>
    <definedName name="dgfd" localSheetId="3"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hkl" localSheetId="9" hidden="1">{"'Bill No. 7'!$A$1:$G$32"}</definedName>
    <definedName name="dghkl" localSheetId="8" hidden="1">{"'Bill No. 7'!$A$1:$G$32"}</definedName>
    <definedName name="dghkl" localSheetId="7" hidden="1">{"'Bill No. 7'!$A$1:$G$32"}</definedName>
    <definedName name="dghkl" localSheetId="3" hidden="1">{"'Bill No. 7'!$A$1:$G$32"}</definedName>
    <definedName name="dghkl" hidden="1">{"'Bill No. 7'!$A$1:$G$32"}</definedName>
    <definedName name="DH" hidden="1">'[10]2002년12월'!$A$5:$A$36</definedName>
    <definedName name="DHTML" localSheetId="9" hidden="1">{"'Sheet1'!$A$4386:$N$4591"}</definedName>
    <definedName name="DHTML" localSheetId="8" hidden="1">{"'Sheet1'!$A$4386:$N$4591"}</definedName>
    <definedName name="DHTML" localSheetId="7" hidden="1">{"'Sheet1'!$A$4386:$N$4591"}</definedName>
    <definedName name="DHTML" localSheetId="3" hidden="1">{"'Sheet1'!$A$4386:$N$4591"}</definedName>
    <definedName name="DHTML" hidden="1">{"'Sheet1'!$A$4386:$N$4591"}</definedName>
    <definedName name="DIGN" localSheetId="9" hidden="1">{#N/A,#N/A,TRUE,"Basic";#N/A,#N/A,TRUE,"EXT-TABLE";#N/A,#N/A,TRUE,"STEEL";#N/A,#N/A,TRUE,"INT-Table";#N/A,#N/A,TRUE,"STEEL";#N/A,#N/A,TRUE,"Door"}</definedName>
    <definedName name="DIGN" localSheetId="8" hidden="1">{#N/A,#N/A,TRUE,"Basic";#N/A,#N/A,TRUE,"EXT-TABLE";#N/A,#N/A,TRUE,"STEEL";#N/A,#N/A,TRUE,"INT-Table";#N/A,#N/A,TRUE,"STEEL";#N/A,#N/A,TRUE,"Door"}</definedName>
    <definedName name="DIGN" localSheetId="7" hidden="1">{#N/A,#N/A,TRUE,"Basic";#N/A,#N/A,TRUE,"EXT-TABLE";#N/A,#N/A,TRUE,"STEEL";#N/A,#N/A,TRUE,"INT-Table";#N/A,#N/A,TRUE,"STEEL";#N/A,#N/A,TRUE,"Door"}</definedName>
    <definedName name="DIGN" localSheetId="3" hidden="1">{#N/A,#N/A,TRUE,"Basic";#N/A,#N/A,TRUE,"EXT-TABLE";#N/A,#N/A,TRUE,"STEEL";#N/A,#N/A,TRUE,"INT-Table";#N/A,#N/A,TRUE,"STEEL";#N/A,#N/A,TRUE,"Door"}</definedName>
    <definedName name="DIGN" hidden="1">{#N/A,#N/A,TRUE,"Basic";#N/A,#N/A,TRUE,"EXT-TABLE";#N/A,#N/A,TRUE,"STEEL";#N/A,#N/A,TRUE,"INT-Table";#N/A,#N/A,TRUE,"STEEL";#N/A,#N/A,TRUE,"Door"}</definedName>
    <definedName name="Discount" localSheetId="9" hidden="1">#REF!</definedName>
    <definedName name="Discount" localSheetId="8" hidden="1">#REF!</definedName>
    <definedName name="Discount" localSheetId="3" hidden="1">#REF!</definedName>
    <definedName name="Discount" localSheetId="13" hidden="1">#REF!</definedName>
    <definedName name="Discount" localSheetId="6" hidden="1">#REF!</definedName>
    <definedName name="Discount" hidden="1">#REF!</definedName>
    <definedName name="display_area_2" localSheetId="9" hidden="1">#REF!</definedName>
    <definedName name="display_area_2" localSheetId="8" hidden="1">#REF!</definedName>
    <definedName name="display_area_2" localSheetId="3" hidden="1">#REF!</definedName>
    <definedName name="display_area_2" localSheetId="13" hidden="1">#REF!</definedName>
    <definedName name="display_area_2" localSheetId="6" hidden="1">#REF!</definedName>
    <definedName name="display_area_2" hidden="1">#REF!</definedName>
    <definedName name="djjii" localSheetId="9" hidden="1">{#N/A,#N/A,TRUE,"Cover";#N/A,#N/A,TRUE,"Conts";#N/A,#N/A,TRUE,"VOS";#N/A,#N/A,TRUE,"Warrington";#N/A,#N/A,TRUE,"Widnes"}</definedName>
    <definedName name="djjii" localSheetId="8" hidden="1">{#N/A,#N/A,TRUE,"Cover";#N/A,#N/A,TRUE,"Conts";#N/A,#N/A,TRUE,"VOS";#N/A,#N/A,TRUE,"Warrington";#N/A,#N/A,TRUE,"Widnes"}</definedName>
    <definedName name="djjii" localSheetId="7" hidden="1">{#N/A,#N/A,TRUE,"Cover";#N/A,#N/A,TRUE,"Conts";#N/A,#N/A,TRUE,"VOS";#N/A,#N/A,TRUE,"Warrington";#N/A,#N/A,TRUE,"Widnes"}</definedName>
    <definedName name="djjii" localSheetId="3" hidden="1">{#N/A,#N/A,TRUE,"Cover";#N/A,#N/A,TRUE,"Conts";#N/A,#N/A,TRUE,"VOS";#N/A,#N/A,TRUE,"Warrington";#N/A,#N/A,TRUE,"Widnes"}</definedName>
    <definedName name="djjii" hidden="1">{#N/A,#N/A,TRUE,"Cover";#N/A,#N/A,TRUE,"Conts";#N/A,#N/A,TRUE,"VOS";#N/A,#N/A,TRUE,"Warrington";#N/A,#N/A,TRUE,"Widnes"}</definedName>
    <definedName name="DKDLFJKDS" localSheetId="9" hidden="1">{#N/A,#N/A,TRUE,"Basic";#N/A,#N/A,TRUE,"EXT-TABLE";#N/A,#N/A,TRUE,"STEEL";#N/A,#N/A,TRUE,"INT-Table";#N/A,#N/A,TRUE,"STEEL";#N/A,#N/A,TRUE,"Door"}</definedName>
    <definedName name="DKDLFJKDS" localSheetId="8" hidden="1">{#N/A,#N/A,TRUE,"Basic";#N/A,#N/A,TRUE,"EXT-TABLE";#N/A,#N/A,TRUE,"STEEL";#N/A,#N/A,TRUE,"INT-Table";#N/A,#N/A,TRUE,"STEEL";#N/A,#N/A,TRUE,"Door"}</definedName>
    <definedName name="DKDLFJKDS" localSheetId="7" hidden="1">{#N/A,#N/A,TRUE,"Basic";#N/A,#N/A,TRUE,"EXT-TABLE";#N/A,#N/A,TRUE,"STEEL";#N/A,#N/A,TRUE,"INT-Table";#N/A,#N/A,TRUE,"STEEL";#N/A,#N/A,TRUE,"Door"}</definedName>
    <definedName name="DKDLFJKDS" localSheetId="3" hidden="1">{#N/A,#N/A,TRUE,"Basic";#N/A,#N/A,TRUE,"EXT-TABLE";#N/A,#N/A,TRUE,"STEEL";#N/A,#N/A,TRUE,"INT-Table";#N/A,#N/A,TRUE,"STEEL";#N/A,#N/A,TRUE,"Door"}</definedName>
    <definedName name="DKDLFJKDS" hidden="1">{#N/A,#N/A,TRUE,"Basic";#N/A,#N/A,TRUE,"EXT-TABLE";#N/A,#N/A,TRUE,"STEEL";#N/A,#N/A,TRUE,"INT-Table";#N/A,#N/A,TRUE,"STEEL";#N/A,#N/A,TRUE,"Door"}</definedName>
    <definedName name="dpr" localSheetId="9" hidden="1">{"'Sheet1'!$A$4386:$N$4591"}</definedName>
    <definedName name="dpr" localSheetId="8" hidden="1">{"'Sheet1'!$A$4386:$N$4591"}</definedName>
    <definedName name="dpr" localSheetId="7" hidden="1">{"'Sheet1'!$A$4386:$N$4591"}</definedName>
    <definedName name="dpr" localSheetId="3" hidden="1">{"'Sheet1'!$A$4386:$N$4591"}</definedName>
    <definedName name="dpr" hidden="1">{"'Sheet1'!$A$4386:$N$4591"}</definedName>
    <definedName name="drytytuyu" localSheetId="9" hidden="1">{#N/A,#N/A,TRUE,"Cover";#N/A,#N/A,TRUE,"Conts";#N/A,#N/A,TRUE,"VOS";#N/A,#N/A,TRUE,"Warrington";#N/A,#N/A,TRUE,"Widnes"}</definedName>
    <definedName name="drytytuyu" localSheetId="8" hidden="1">{#N/A,#N/A,TRUE,"Cover";#N/A,#N/A,TRUE,"Conts";#N/A,#N/A,TRUE,"VOS";#N/A,#N/A,TRUE,"Warrington";#N/A,#N/A,TRUE,"Widnes"}</definedName>
    <definedName name="drytytuyu" localSheetId="7" hidden="1">{#N/A,#N/A,TRUE,"Cover";#N/A,#N/A,TRUE,"Conts";#N/A,#N/A,TRUE,"VOS";#N/A,#N/A,TRUE,"Warrington";#N/A,#N/A,TRUE,"Widnes"}</definedName>
    <definedName name="drytytuyu" localSheetId="3" hidden="1">{#N/A,#N/A,TRUE,"Cover";#N/A,#N/A,TRUE,"Conts";#N/A,#N/A,TRUE,"VOS";#N/A,#N/A,TRUE,"Warrington";#N/A,#N/A,TRUE,"Widnes"}</definedName>
    <definedName name="drytytuyu" hidden="1">{#N/A,#N/A,TRUE,"Cover";#N/A,#N/A,TRUE,"Conts";#N/A,#N/A,TRUE,"VOS";#N/A,#N/A,TRUE,"Warrington";#N/A,#N/A,TRUE,"Widnes"}</definedName>
    <definedName name="DT_A2" localSheetId="9"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8"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7"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localSheetId="3"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9" hidden="1">{#N/A,#N/A,TRUE,"Cover";#N/A,#N/A,TRUE,"Conts";#N/A,#N/A,TRUE,"VOS";#N/A,#N/A,TRUE,"Warrington";#N/A,#N/A,TRUE,"Widnes"}</definedName>
    <definedName name="dtdry" localSheetId="8" hidden="1">{#N/A,#N/A,TRUE,"Cover";#N/A,#N/A,TRUE,"Conts";#N/A,#N/A,TRUE,"VOS";#N/A,#N/A,TRUE,"Warrington";#N/A,#N/A,TRUE,"Widnes"}</definedName>
    <definedName name="dtdry" localSheetId="7" hidden="1">{#N/A,#N/A,TRUE,"Cover";#N/A,#N/A,TRUE,"Conts";#N/A,#N/A,TRUE,"VOS";#N/A,#N/A,TRUE,"Warrington";#N/A,#N/A,TRUE,"Widnes"}</definedName>
    <definedName name="dtdry" localSheetId="3" hidden="1">{#N/A,#N/A,TRUE,"Cover";#N/A,#N/A,TRUE,"Conts";#N/A,#N/A,TRUE,"VOS";#N/A,#N/A,TRUE,"Warrington";#N/A,#N/A,TRUE,"Widnes"}</definedName>
    <definedName name="dtdry" hidden="1">{#N/A,#N/A,TRUE,"Cover";#N/A,#N/A,TRUE,"Conts";#N/A,#N/A,TRUE,"VOS";#N/A,#N/A,TRUE,"Warrington";#N/A,#N/A,TRUE,"Widnes"}</definedName>
    <definedName name="dturuthju" localSheetId="9" hidden="1">{#N/A,#N/A,TRUE,"Cover";#N/A,#N/A,TRUE,"Conts";#N/A,#N/A,TRUE,"VOS";#N/A,#N/A,TRUE,"Warrington";#N/A,#N/A,TRUE,"Widnes"}</definedName>
    <definedName name="dturuthju" localSheetId="8" hidden="1">{#N/A,#N/A,TRUE,"Cover";#N/A,#N/A,TRUE,"Conts";#N/A,#N/A,TRUE,"VOS";#N/A,#N/A,TRUE,"Warrington";#N/A,#N/A,TRUE,"Widnes"}</definedName>
    <definedName name="dturuthju" localSheetId="7" hidden="1">{#N/A,#N/A,TRUE,"Cover";#N/A,#N/A,TRUE,"Conts";#N/A,#N/A,TRUE,"VOS";#N/A,#N/A,TRUE,"Warrington";#N/A,#N/A,TRUE,"Widnes"}</definedName>
    <definedName name="dturuthju" localSheetId="3" hidden="1">{#N/A,#N/A,TRUE,"Cover";#N/A,#N/A,TRUE,"Conts";#N/A,#N/A,TRUE,"VOS";#N/A,#N/A,TRUE,"Warrington";#N/A,#N/A,TRUE,"Widnes"}</definedName>
    <definedName name="dturuthju" hidden="1">{#N/A,#N/A,TRUE,"Cover";#N/A,#N/A,TRUE,"Conts";#N/A,#N/A,TRUE,"VOS";#N/A,#N/A,TRUE,"Warrington";#N/A,#N/A,TRUE,"Widnes"}</definedName>
    <definedName name="dueuuiyj" localSheetId="9" hidden="1">{#N/A,#N/A,TRUE,"Cover";#N/A,#N/A,TRUE,"Conts";#N/A,#N/A,TRUE,"VOS";#N/A,#N/A,TRUE,"Warrington";#N/A,#N/A,TRUE,"Widnes"}</definedName>
    <definedName name="dueuuiyj" localSheetId="8" hidden="1">{#N/A,#N/A,TRUE,"Cover";#N/A,#N/A,TRUE,"Conts";#N/A,#N/A,TRUE,"VOS";#N/A,#N/A,TRUE,"Warrington";#N/A,#N/A,TRUE,"Widnes"}</definedName>
    <definedName name="dueuuiyj" localSheetId="7" hidden="1">{#N/A,#N/A,TRUE,"Cover";#N/A,#N/A,TRUE,"Conts";#N/A,#N/A,TRUE,"VOS";#N/A,#N/A,TRUE,"Warrington";#N/A,#N/A,TRUE,"Widnes"}</definedName>
    <definedName name="dueuuiyj" localSheetId="3" hidden="1">{#N/A,#N/A,TRUE,"Cover";#N/A,#N/A,TRUE,"Conts";#N/A,#N/A,TRUE,"VOS";#N/A,#N/A,TRUE,"Warrington";#N/A,#N/A,TRUE,"Widnes"}</definedName>
    <definedName name="dueuuiyj" hidden="1">{#N/A,#N/A,TRUE,"Cover";#N/A,#N/A,TRUE,"Conts";#N/A,#N/A,TRUE,"VOS";#N/A,#N/A,TRUE,"Warrington";#N/A,#N/A,TRUE,"Widnes"}</definedName>
    <definedName name="dvbgf" localSheetId="9" hidden="1">{#N/A,#N/A,FALSE,"SumD";#N/A,#N/A,FALSE,"ElecD";#N/A,#N/A,FALSE,"MechD";#N/A,#N/A,FALSE,"GeotD";#N/A,#N/A,FALSE,"PrcsD";#N/A,#N/A,FALSE,"TunnD";#N/A,#N/A,FALSE,"CivlD";#N/A,#N/A,FALSE,"NtwkD";#N/A,#N/A,FALSE,"EstgD";#N/A,#N/A,FALSE,"PEngD"}</definedName>
    <definedName name="dvbgf" localSheetId="8" hidden="1">{#N/A,#N/A,FALSE,"SumD";#N/A,#N/A,FALSE,"ElecD";#N/A,#N/A,FALSE,"MechD";#N/A,#N/A,FALSE,"GeotD";#N/A,#N/A,FALSE,"PrcsD";#N/A,#N/A,FALSE,"TunnD";#N/A,#N/A,FALSE,"CivlD";#N/A,#N/A,FALSE,"NtwkD";#N/A,#N/A,FALSE,"EstgD";#N/A,#N/A,FALSE,"PEngD"}</definedName>
    <definedName name="dvbgf" localSheetId="7" hidden="1">{#N/A,#N/A,FALSE,"SumD";#N/A,#N/A,FALSE,"ElecD";#N/A,#N/A,FALSE,"MechD";#N/A,#N/A,FALSE,"GeotD";#N/A,#N/A,FALSE,"PrcsD";#N/A,#N/A,FALSE,"TunnD";#N/A,#N/A,FALSE,"CivlD";#N/A,#N/A,FALSE,"NtwkD";#N/A,#N/A,FALSE,"EstgD";#N/A,#N/A,FALSE,"PEngD"}</definedName>
    <definedName name="dvbgf" localSheetId="3"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9" hidden="1">{#N/A,#N/A,TRUE,"Front";#N/A,#N/A,TRUE,"Simple Letter";#N/A,#N/A,TRUE,"Inside";#N/A,#N/A,TRUE,"Contents";#N/A,#N/A,TRUE,"Basis";#N/A,#N/A,TRUE,"Inclusions";#N/A,#N/A,TRUE,"Exclusions";#N/A,#N/A,TRUE,"Areas";#N/A,#N/A,TRUE,"Summary";#N/A,#N/A,TRUE,"Detail"}</definedName>
    <definedName name="dwgyg" localSheetId="8" hidden="1">{#N/A,#N/A,TRUE,"Front";#N/A,#N/A,TRUE,"Simple Letter";#N/A,#N/A,TRUE,"Inside";#N/A,#N/A,TRUE,"Contents";#N/A,#N/A,TRUE,"Basis";#N/A,#N/A,TRUE,"Inclusions";#N/A,#N/A,TRUE,"Exclusions";#N/A,#N/A,TRUE,"Areas";#N/A,#N/A,TRUE,"Summary";#N/A,#N/A,TRUE,"Detail"}</definedName>
    <definedName name="dwgyg" localSheetId="7" hidden="1">{#N/A,#N/A,TRUE,"Front";#N/A,#N/A,TRUE,"Simple Letter";#N/A,#N/A,TRUE,"Inside";#N/A,#N/A,TRUE,"Contents";#N/A,#N/A,TRUE,"Basis";#N/A,#N/A,TRUE,"Inclusions";#N/A,#N/A,TRUE,"Exclusions";#N/A,#N/A,TRUE,"Areas";#N/A,#N/A,TRUE,"Summary";#N/A,#N/A,TRUE,"Detail"}</definedName>
    <definedName name="dwgyg" localSheetId="3"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v" localSheetId="9" hidden="1">{#N/A,#N/A,TRUE,"Basic";#N/A,#N/A,TRUE,"EXT-TABLE";#N/A,#N/A,TRUE,"STEEL";#N/A,#N/A,TRUE,"INT-Table";#N/A,#N/A,TRUE,"STEEL";#N/A,#N/A,TRUE,"Door"}</definedName>
    <definedName name="dwv" localSheetId="8" hidden="1">{#N/A,#N/A,TRUE,"Basic";#N/A,#N/A,TRUE,"EXT-TABLE";#N/A,#N/A,TRUE,"STEEL";#N/A,#N/A,TRUE,"INT-Table";#N/A,#N/A,TRUE,"STEEL";#N/A,#N/A,TRUE,"Door"}</definedName>
    <definedName name="dwv" localSheetId="7" hidden="1">{#N/A,#N/A,TRUE,"Basic";#N/A,#N/A,TRUE,"EXT-TABLE";#N/A,#N/A,TRUE,"STEEL";#N/A,#N/A,TRUE,"INT-Table";#N/A,#N/A,TRUE,"STEEL";#N/A,#N/A,TRUE,"Door"}</definedName>
    <definedName name="dwv" localSheetId="3" hidden="1">{#N/A,#N/A,TRUE,"Basic";#N/A,#N/A,TRUE,"EXT-TABLE";#N/A,#N/A,TRUE,"STEEL";#N/A,#N/A,TRUE,"INT-Table";#N/A,#N/A,TRUE,"STEEL";#N/A,#N/A,TRUE,"Door"}</definedName>
    <definedName name="dwv" hidden="1">{#N/A,#N/A,TRUE,"Basic";#N/A,#N/A,TRUE,"EXT-TABLE";#N/A,#N/A,TRUE,"STEEL";#N/A,#N/A,TRUE,"INT-Table";#N/A,#N/A,TRUE,"STEEL";#N/A,#N/A,TRUE,"Door"}</definedName>
    <definedName name="dydfugfuj" localSheetId="9" hidden="1">{#N/A,#N/A,TRUE,"Cover";#N/A,#N/A,TRUE,"Conts";#N/A,#N/A,TRUE,"VOS";#N/A,#N/A,TRUE,"Warrington";#N/A,#N/A,TRUE,"Widnes"}</definedName>
    <definedName name="dydfugfuj" localSheetId="8" hidden="1">{#N/A,#N/A,TRUE,"Cover";#N/A,#N/A,TRUE,"Conts";#N/A,#N/A,TRUE,"VOS";#N/A,#N/A,TRUE,"Warrington";#N/A,#N/A,TRUE,"Widnes"}</definedName>
    <definedName name="dydfugfuj" localSheetId="7" hidden="1">{#N/A,#N/A,TRUE,"Cover";#N/A,#N/A,TRUE,"Conts";#N/A,#N/A,TRUE,"VOS";#N/A,#N/A,TRUE,"Warrington";#N/A,#N/A,TRUE,"Widnes"}</definedName>
    <definedName name="dydfugfuj" localSheetId="3" hidden="1">{#N/A,#N/A,TRUE,"Cover";#N/A,#N/A,TRUE,"Conts";#N/A,#N/A,TRUE,"VOS";#N/A,#N/A,TRUE,"Warrington";#N/A,#N/A,TRUE,"Widnes"}</definedName>
    <definedName name="dydfugfuj" hidden="1">{#N/A,#N/A,TRUE,"Cover";#N/A,#N/A,TRUE,"Conts";#N/A,#N/A,TRUE,"VOS";#N/A,#N/A,TRUE,"Warrington";#N/A,#N/A,TRUE,"Widnes"}</definedName>
    <definedName name="dyuiuouo" localSheetId="9" hidden="1">{#N/A,#N/A,TRUE,"Cover";#N/A,#N/A,TRUE,"Conts";#N/A,#N/A,TRUE,"VOS";#N/A,#N/A,TRUE,"Warrington";#N/A,#N/A,TRUE,"Widnes"}</definedName>
    <definedName name="dyuiuouo" localSheetId="8" hidden="1">{#N/A,#N/A,TRUE,"Cover";#N/A,#N/A,TRUE,"Conts";#N/A,#N/A,TRUE,"VOS";#N/A,#N/A,TRUE,"Warrington";#N/A,#N/A,TRUE,"Widnes"}</definedName>
    <definedName name="dyuiuouo" localSheetId="7" hidden="1">{#N/A,#N/A,TRUE,"Cover";#N/A,#N/A,TRUE,"Conts";#N/A,#N/A,TRUE,"VOS";#N/A,#N/A,TRUE,"Warrington";#N/A,#N/A,TRUE,"Widnes"}</definedName>
    <definedName name="dyuiuouo" localSheetId="3" hidden="1">{#N/A,#N/A,TRUE,"Cover";#N/A,#N/A,TRUE,"Conts";#N/A,#N/A,TRUE,"VOS";#N/A,#N/A,TRUE,"Warrington";#N/A,#N/A,TRUE,"Widnes"}</definedName>
    <definedName name="dyuiuouo" hidden="1">{#N/A,#N/A,TRUE,"Cover";#N/A,#N/A,TRUE,"Conts";#N/A,#N/A,TRUE,"VOS";#N/A,#N/A,TRUE,"Warrington";#N/A,#N/A,TRUE,"Widnes"}</definedName>
    <definedName name="eagrga" localSheetId="9" hidden="1">{#N/A,#N/A,TRUE,"Cover";#N/A,#N/A,TRUE,"Conts";#N/A,#N/A,TRUE,"VOS";#N/A,#N/A,TRUE,"Warrington";#N/A,#N/A,TRUE,"Widnes"}</definedName>
    <definedName name="eagrga" localSheetId="8" hidden="1">{#N/A,#N/A,TRUE,"Cover";#N/A,#N/A,TRUE,"Conts";#N/A,#N/A,TRUE,"VOS";#N/A,#N/A,TRUE,"Warrington";#N/A,#N/A,TRUE,"Widnes"}</definedName>
    <definedName name="eagrga" localSheetId="7" hidden="1">{#N/A,#N/A,TRUE,"Cover";#N/A,#N/A,TRUE,"Conts";#N/A,#N/A,TRUE,"VOS";#N/A,#N/A,TRUE,"Warrington";#N/A,#N/A,TRUE,"Widnes"}</definedName>
    <definedName name="eagrga" localSheetId="3" hidden="1">{#N/A,#N/A,TRUE,"Cover";#N/A,#N/A,TRUE,"Conts";#N/A,#N/A,TRUE,"VOS";#N/A,#N/A,TRUE,"Warrington";#N/A,#N/A,TRUE,"Widnes"}</definedName>
    <definedName name="eagrga" hidden="1">{#N/A,#N/A,TRUE,"Cover";#N/A,#N/A,TRUE,"Conts";#N/A,#N/A,TRUE,"VOS";#N/A,#N/A,TRUE,"Warrington";#N/A,#N/A,TRUE,"Widnes"}</definedName>
    <definedName name="earth" localSheetId="9" hidden="1">{"'Sheet1'!$A$4386:$N$4591"}</definedName>
    <definedName name="earth" localSheetId="8" hidden="1">{"'Sheet1'!$A$4386:$N$4591"}</definedName>
    <definedName name="earth" localSheetId="7" hidden="1">{"'Sheet1'!$A$4386:$N$4591"}</definedName>
    <definedName name="earth" localSheetId="3" hidden="1">{"'Sheet1'!$A$4386:$N$4591"}</definedName>
    <definedName name="earth" hidden="1">{"'Sheet1'!$A$4386:$N$4591"}</definedName>
    <definedName name="edsed" localSheetId="9" hidden="1">[5]FitOutConfCentre!#REF!</definedName>
    <definedName name="edsed" localSheetId="8" hidden="1">[5]FitOutConfCentre!#REF!</definedName>
    <definedName name="edsed" localSheetId="13" hidden="1">[5]FitOutConfCentre!#REF!</definedName>
    <definedName name="edsed" localSheetId="6" hidden="1">[5]FitOutConfCentre!#REF!</definedName>
    <definedName name="edsed" hidden="1">[5]FitOutConfCentre!#REF!</definedName>
    <definedName name="ee" localSheetId="9" hidden="1">{#N/A,#N/A,TRUE,"Cover";#N/A,#N/A,TRUE,"Conts";#N/A,#N/A,TRUE,"VOS";#N/A,#N/A,TRUE,"Warrington";#N/A,#N/A,TRUE,"Widnes"}</definedName>
    <definedName name="ee" localSheetId="8" hidden="1">{#N/A,#N/A,TRUE,"Cover";#N/A,#N/A,TRUE,"Conts";#N/A,#N/A,TRUE,"VOS";#N/A,#N/A,TRUE,"Warrington";#N/A,#N/A,TRUE,"Widnes"}</definedName>
    <definedName name="ee" localSheetId="7" hidden="1">{#N/A,#N/A,TRUE,"Cover";#N/A,#N/A,TRUE,"Conts";#N/A,#N/A,TRUE,"VOS";#N/A,#N/A,TRUE,"Warrington";#N/A,#N/A,TRUE,"Widnes"}</definedName>
    <definedName name="ee" localSheetId="3" hidden="1">{#N/A,#N/A,TRUE,"Cover";#N/A,#N/A,TRUE,"Conts";#N/A,#N/A,TRUE,"VOS";#N/A,#N/A,TRUE,"Warrington";#N/A,#N/A,TRUE,"Widnes"}</definedName>
    <definedName name="ee" hidden="1">{#N/A,#N/A,TRUE,"Cover";#N/A,#N/A,TRUE,"Conts";#N/A,#N/A,TRUE,"VOS";#N/A,#N/A,TRUE,"Warrington";#N/A,#N/A,TRUE,"Widnes"}</definedName>
    <definedName name="eeeee" localSheetId="9" hidden="1">{#N/A,#N/A,TRUE,"Cover";#N/A,#N/A,TRUE,"Conts";#N/A,#N/A,TRUE,"VOS";#N/A,#N/A,TRUE,"Warrington";#N/A,#N/A,TRUE,"Widnes"}</definedName>
    <definedName name="eeeee" localSheetId="8" hidden="1">{#N/A,#N/A,TRUE,"Cover";#N/A,#N/A,TRUE,"Conts";#N/A,#N/A,TRUE,"VOS";#N/A,#N/A,TRUE,"Warrington";#N/A,#N/A,TRUE,"Widnes"}</definedName>
    <definedName name="eeeee" localSheetId="7" hidden="1">{#N/A,#N/A,TRUE,"Cover";#N/A,#N/A,TRUE,"Conts";#N/A,#N/A,TRUE,"VOS";#N/A,#N/A,TRUE,"Warrington";#N/A,#N/A,TRUE,"Widnes"}</definedName>
    <definedName name="eeeee" localSheetId="3" hidden="1">{#N/A,#N/A,TRUE,"Cover";#N/A,#N/A,TRUE,"Conts";#N/A,#N/A,TRUE,"VOS";#N/A,#N/A,TRUE,"Warrington";#N/A,#N/A,TRUE,"Widnes"}</definedName>
    <definedName name="eeeee" hidden="1">{#N/A,#N/A,TRUE,"Cover";#N/A,#N/A,TRUE,"Conts";#N/A,#N/A,TRUE,"VOS";#N/A,#N/A,TRUE,"Warrington";#N/A,#N/A,TRUE,"Widnes"}</definedName>
    <definedName name="egag" localSheetId="9" hidden="1">{#N/A,#N/A,TRUE,"Cover";#N/A,#N/A,TRUE,"Conts";#N/A,#N/A,TRUE,"VOS";#N/A,#N/A,TRUE,"Warrington";#N/A,#N/A,TRUE,"Widnes"}</definedName>
    <definedName name="egag" localSheetId="8" hidden="1">{#N/A,#N/A,TRUE,"Cover";#N/A,#N/A,TRUE,"Conts";#N/A,#N/A,TRUE,"VOS";#N/A,#N/A,TRUE,"Warrington";#N/A,#N/A,TRUE,"Widnes"}</definedName>
    <definedName name="egag" localSheetId="7" hidden="1">{#N/A,#N/A,TRUE,"Cover";#N/A,#N/A,TRUE,"Conts";#N/A,#N/A,TRUE,"VOS";#N/A,#N/A,TRUE,"Warrington";#N/A,#N/A,TRUE,"Widnes"}</definedName>
    <definedName name="egag" localSheetId="3" hidden="1">{#N/A,#N/A,TRUE,"Cover";#N/A,#N/A,TRUE,"Conts";#N/A,#N/A,TRUE,"VOS";#N/A,#N/A,TRUE,"Warrington";#N/A,#N/A,TRUE,"Widnes"}</definedName>
    <definedName name="egag" hidden="1">{#N/A,#N/A,TRUE,"Cover";#N/A,#N/A,TRUE,"Conts";#N/A,#N/A,TRUE,"VOS";#N/A,#N/A,TRUE,"Warrington";#N/A,#N/A,TRUE,"Widnes"}</definedName>
    <definedName name="Ele" localSheetId="9" hidden="1">{"'Break down'!$A$4"}</definedName>
    <definedName name="Ele" localSheetId="8" hidden="1">{"'Break down'!$A$4"}</definedName>
    <definedName name="Ele" localSheetId="7" hidden="1">{"'Break down'!$A$4"}</definedName>
    <definedName name="Ele" localSheetId="3" hidden="1">{"'Break down'!$A$4"}</definedName>
    <definedName name="Ele" hidden="1">{"'Break down'!$A$4"}</definedName>
    <definedName name="ELEE" localSheetId="9" hidden="1">{"'Break down'!$A$4"}</definedName>
    <definedName name="ELEE" localSheetId="8" hidden="1">{"'Break down'!$A$4"}</definedName>
    <definedName name="ELEE" localSheetId="7" hidden="1">{"'Break down'!$A$4"}</definedName>
    <definedName name="ELEE" localSheetId="3" hidden="1">{"'Break down'!$A$4"}</definedName>
    <definedName name="ELEE" hidden="1">{"'Break down'!$A$4"}</definedName>
    <definedName name="er" localSheetId="9" hidden="1">{#N/A,#N/A,FALSE,"SumG";#N/A,#N/A,FALSE,"ElecG";#N/A,#N/A,FALSE,"MechG";#N/A,#N/A,FALSE,"GeotG";#N/A,#N/A,FALSE,"PrcsG";#N/A,#N/A,FALSE,"TunnG";#N/A,#N/A,FALSE,"CivlG";#N/A,#N/A,FALSE,"NtwkG";#N/A,#N/A,FALSE,"EstgG";#N/A,#N/A,FALSE,"PEngG"}</definedName>
    <definedName name="er" localSheetId="8" hidden="1">{#N/A,#N/A,FALSE,"SumG";#N/A,#N/A,FALSE,"ElecG";#N/A,#N/A,FALSE,"MechG";#N/A,#N/A,FALSE,"GeotG";#N/A,#N/A,FALSE,"PrcsG";#N/A,#N/A,FALSE,"TunnG";#N/A,#N/A,FALSE,"CivlG";#N/A,#N/A,FALSE,"NtwkG";#N/A,#N/A,FALSE,"EstgG";#N/A,#N/A,FALSE,"PEngG"}</definedName>
    <definedName name="er" localSheetId="7" hidden="1">{#N/A,#N/A,FALSE,"SumG";#N/A,#N/A,FALSE,"ElecG";#N/A,#N/A,FALSE,"MechG";#N/A,#N/A,FALSE,"GeotG";#N/A,#N/A,FALSE,"PrcsG";#N/A,#N/A,FALSE,"TunnG";#N/A,#N/A,FALSE,"CivlG";#N/A,#N/A,FALSE,"NtwkG";#N/A,#N/A,FALSE,"EstgG";#N/A,#N/A,FALSE,"PEngG"}</definedName>
    <definedName name="er" localSheetId="3"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9" hidden="1">{#N/A,#N/A,TRUE,"Cover";#N/A,#N/A,TRUE,"Conts";#N/A,#N/A,TRUE,"VOS";#N/A,#N/A,TRUE,"Warrington";#N/A,#N/A,TRUE,"Widnes"}</definedName>
    <definedName name="ergaghag" localSheetId="8" hidden="1">{#N/A,#N/A,TRUE,"Cover";#N/A,#N/A,TRUE,"Conts";#N/A,#N/A,TRUE,"VOS";#N/A,#N/A,TRUE,"Warrington";#N/A,#N/A,TRUE,"Widnes"}</definedName>
    <definedName name="ergaghag" localSheetId="7" hidden="1">{#N/A,#N/A,TRUE,"Cover";#N/A,#N/A,TRUE,"Conts";#N/A,#N/A,TRUE,"VOS";#N/A,#N/A,TRUE,"Warrington";#N/A,#N/A,TRUE,"Widnes"}</definedName>
    <definedName name="ergaghag" localSheetId="3" hidden="1">{#N/A,#N/A,TRUE,"Cover";#N/A,#N/A,TRUE,"Conts";#N/A,#N/A,TRUE,"VOS";#N/A,#N/A,TRUE,"Warrington";#N/A,#N/A,TRUE,"Widnes"}</definedName>
    <definedName name="ergaghag" hidden="1">{#N/A,#N/A,TRUE,"Cover";#N/A,#N/A,TRUE,"Conts";#N/A,#N/A,TRUE,"VOS";#N/A,#N/A,TRUE,"Warrington";#N/A,#N/A,TRUE,"Widnes"}</definedName>
    <definedName name="ergega" localSheetId="9" hidden="1">{#N/A,#N/A,TRUE,"Cover";#N/A,#N/A,TRUE,"Conts";#N/A,#N/A,TRUE,"VOS";#N/A,#N/A,TRUE,"Warrington";#N/A,#N/A,TRUE,"Widnes"}</definedName>
    <definedName name="ergega" localSheetId="8" hidden="1">{#N/A,#N/A,TRUE,"Cover";#N/A,#N/A,TRUE,"Conts";#N/A,#N/A,TRUE,"VOS";#N/A,#N/A,TRUE,"Warrington";#N/A,#N/A,TRUE,"Widnes"}</definedName>
    <definedName name="ergega" localSheetId="7" hidden="1">{#N/A,#N/A,TRUE,"Cover";#N/A,#N/A,TRUE,"Conts";#N/A,#N/A,TRUE,"VOS";#N/A,#N/A,TRUE,"Warrington";#N/A,#N/A,TRUE,"Widnes"}</definedName>
    <definedName name="ergega" localSheetId="3" hidden="1">{#N/A,#N/A,TRUE,"Cover";#N/A,#N/A,TRUE,"Conts";#N/A,#N/A,TRUE,"VOS";#N/A,#N/A,TRUE,"Warrington";#N/A,#N/A,TRUE,"Widnes"}</definedName>
    <definedName name="ergega" hidden="1">{#N/A,#N/A,TRUE,"Cover";#N/A,#N/A,TRUE,"Conts";#N/A,#N/A,TRUE,"VOS";#N/A,#N/A,TRUE,"Warrington";#N/A,#N/A,TRUE,"Widnes"}</definedName>
    <definedName name="ergtaeg" localSheetId="9" hidden="1">{#N/A,#N/A,TRUE,"Cover";#N/A,#N/A,TRUE,"Conts";#N/A,#N/A,TRUE,"VOS";#N/A,#N/A,TRUE,"Warrington";#N/A,#N/A,TRUE,"Widnes"}</definedName>
    <definedName name="ergtaeg" localSheetId="8" hidden="1">{#N/A,#N/A,TRUE,"Cover";#N/A,#N/A,TRUE,"Conts";#N/A,#N/A,TRUE,"VOS";#N/A,#N/A,TRUE,"Warrington";#N/A,#N/A,TRUE,"Widnes"}</definedName>
    <definedName name="ergtaeg" localSheetId="7" hidden="1">{#N/A,#N/A,TRUE,"Cover";#N/A,#N/A,TRUE,"Conts";#N/A,#N/A,TRUE,"VOS";#N/A,#N/A,TRUE,"Warrington";#N/A,#N/A,TRUE,"Widnes"}</definedName>
    <definedName name="ergtaeg" localSheetId="3" hidden="1">{#N/A,#N/A,TRUE,"Cover";#N/A,#N/A,TRUE,"Conts";#N/A,#N/A,TRUE,"VOS";#N/A,#N/A,TRUE,"Warrington";#N/A,#N/A,TRUE,"Widnes"}</definedName>
    <definedName name="ergtaeg" hidden="1">{#N/A,#N/A,TRUE,"Cover";#N/A,#N/A,TRUE,"Conts";#N/A,#N/A,TRUE,"VOS";#N/A,#N/A,TRUE,"Warrington";#N/A,#N/A,TRUE,"Widnes"}</definedName>
    <definedName name="ErrName301948010" localSheetId="9" hidden="1">{0,0,0,0;0,0,0,0;0,0,0,0;0,0,0,0;0,0,0,0;0,0,0,0}</definedName>
    <definedName name="ErrName301948010" localSheetId="8" hidden="1">{0,0,0,0;0,0,0,0;0,0,0,0;0,0,0,0;0,0,0,0;0,0,0,0}</definedName>
    <definedName name="ErrName301948010" localSheetId="7" hidden="1">{0,0,0,0;0,0,0,0;0,0,0,0;0,0,0,0;0,0,0,0;0,0,0,0}</definedName>
    <definedName name="ErrName301948010" localSheetId="3" hidden="1">{0,0,0,0;0,0,0,0;0,0,0,0;0,0,0,0;0,0,0,0;0,0,0,0}</definedName>
    <definedName name="ErrName301948010" hidden="1">{0,0,0,0;0,0,0,0;0,0,0,0;0,0,0,0;0,0,0,0;0,0,0,0}</definedName>
    <definedName name="ersyy" localSheetId="9" hidden="1">{#N/A,#N/A,TRUE,"Cover";#N/A,#N/A,TRUE,"Conts";#N/A,#N/A,TRUE,"VOS";#N/A,#N/A,TRUE,"Warrington";#N/A,#N/A,TRUE,"Widnes"}</definedName>
    <definedName name="ersyy" localSheetId="8" hidden="1">{#N/A,#N/A,TRUE,"Cover";#N/A,#N/A,TRUE,"Conts";#N/A,#N/A,TRUE,"VOS";#N/A,#N/A,TRUE,"Warrington";#N/A,#N/A,TRUE,"Widnes"}</definedName>
    <definedName name="ersyy" localSheetId="7" hidden="1">{#N/A,#N/A,TRUE,"Cover";#N/A,#N/A,TRUE,"Conts";#N/A,#N/A,TRUE,"VOS";#N/A,#N/A,TRUE,"Warrington";#N/A,#N/A,TRUE,"Widnes"}</definedName>
    <definedName name="ersyy" localSheetId="3" hidden="1">{#N/A,#N/A,TRUE,"Cover";#N/A,#N/A,TRUE,"Conts";#N/A,#N/A,TRUE,"VOS";#N/A,#N/A,TRUE,"Warrington";#N/A,#N/A,TRUE,"Widnes"}</definedName>
    <definedName name="ersyy" hidden="1">{#N/A,#N/A,TRUE,"Cover";#N/A,#N/A,TRUE,"Conts";#N/A,#N/A,TRUE,"VOS";#N/A,#N/A,TRUE,"Warrington";#N/A,#N/A,TRUE,"Widnes"}</definedName>
    <definedName name="ertertyry" localSheetId="9" hidden="1">{#N/A,#N/A,TRUE,"Cover";#N/A,#N/A,TRUE,"Conts";#N/A,#N/A,TRUE,"VOS";#N/A,#N/A,TRUE,"Warrington";#N/A,#N/A,TRUE,"Widnes"}</definedName>
    <definedName name="ertertyry" localSheetId="8" hidden="1">{#N/A,#N/A,TRUE,"Cover";#N/A,#N/A,TRUE,"Conts";#N/A,#N/A,TRUE,"VOS";#N/A,#N/A,TRUE,"Warrington";#N/A,#N/A,TRUE,"Widnes"}</definedName>
    <definedName name="ertertyry" localSheetId="7" hidden="1">{#N/A,#N/A,TRUE,"Cover";#N/A,#N/A,TRUE,"Conts";#N/A,#N/A,TRUE,"VOS";#N/A,#N/A,TRUE,"Warrington";#N/A,#N/A,TRUE,"Widnes"}</definedName>
    <definedName name="ertertyry" localSheetId="3" hidden="1">{#N/A,#N/A,TRUE,"Cover";#N/A,#N/A,TRUE,"Conts";#N/A,#N/A,TRUE,"VOS";#N/A,#N/A,TRUE,"Warrington";#N/A,#N/A,TRUE,"Widnes"}</definedName>
    <definedName name="ertertyry" hidden="1">{#N/A,#N/A,TRUE,"Cover";#N/A,#N/A,TRUE,"Conts";#N/A,#N/A,TRUE,"VOS";#N/A,#N/A,TRUE,"Warrington";#N/A,#N/A,TRUE,"Widnes"}</definedName>
    <definedName name="erterydrutru" localSheetId="9" hidden="1">{#N/A,#N/A,TRUE,"Cover";#N/A,#N/A,TRUE,"Conts";#N/A,#N/A,TRUE,"VOS";#N/A,#N/A,TRUE,"Warrington";#N/A,#N/A,TRUE,"Widnes"}</definedName>
    <definedName name="erterydrutru" localSheetId="8" hidden="1">{#N/A,#N/A,TRUE,"Cover";#N/A,#N/A,TRUE,"Conts";#N/A,#N/A,TRUE,"VOS";#N/A,#N/A,TRUE,"Warrington";#N/A,#N/A,TRUE,"Widnes"}</definedName>
    <definedName name="erterydrutru" localSheetId="7" hidden="1">{#N/A,#N/A,TRUE,"Cover";#N/A,#N/A,TRUE,"Conts";#N/A,#N/A,TRUE,"VOS";#N/A,#N/A,TRUE,"Warrington";#N/A,#N/A,TRUE,"Widnes"}</definedName>
    <definedName name="erterydrutru" localSheetId="3" hidden="1">{#N/A,#N/A,TRUE,"Cover";#N/A,#N/A,TRUE,"Conts";#N/A,#N/A,TRUE,"VOS";#N/A,#N/A,TRUE,"Warrington";#N/A,#N/A,TRUE,"Widnes"}</definedName>
    <definedName name="erterydrutru" hidden="1">{#N/A,#N/A,TRUE,"Cover";#N/A,#N/A,TRUE,"Conts";#N/A,#N/A,TRUE,"VOS";#N/A,#N/A,TRUE,"Warrington";#N/A,#N/A,TRUE,"Widnes"}</definedName>
    <definedName name="erteysry" localSheetId="9" hidden="1">{#N/A,#N/A,TRUE,"Cover";#N/A,#N/A,TRUE,"Conts";#N/A,#N/A,TRUE,"VOS";#N/A,#N/A,TRUE,"Warrington";#N/A,#N/A,TRUE,"Widnes"}</definedName>
    <definedName name="erteysry" localSheetId="8" hidden="1">{#N/A,#N/A,TRUE,"Cover";#N/A,#N/A,TRUE,"Conts";#N/A,#N/A,TRUE,"VOS";#N/A,#N/A,TRUE,"Warrington";#N/A,#N/A,TRUE,"Widnes"}</definedName>
    <definedName name="erteysry" localSheetId="7" hidden="1">{#N/A,#N/A,TRUE,"Cover";#N/A,#N/A,TRUE,"Conts";#N/A,#N/A,TRUE,"VOS";#N/A,#N/A,TRUE,"Warrington";#N/A,#N/A,TRUE,"Widnes"}</definedName>
    <definedName name="erteysry" localSheetId="3" hidden="1">{#N/A,#N/A,TRUE,"Cover";#N/A,#N/A,TRUE,"Conts";#N/A,#N/A,TRUE,"VOS";#N/A,#N/A,TRUE,"Warrington";#N/A,#N/A,TRUE,"Widnes"}</definedName>
    <definedName name="erteysry" hidden="1">{#N/A,#N/A,TRUE,"Cover";#N/A,#N/A,TRUE,"Conts";#N/A,#N/A,TRUE,"VOS";#N/A,#N/A,TRUE,"Warrington";#N/A,#N/A,TRUE,"Widnes"}</definedName>
    <definedName name="eryr" localSheetId="9" hidden="1">{#N/A,#N/A,TRUE,"Cover";#N/A,#N/A,TRUE,"Conts";#N/A,#N/A,TRUE,"VOS";#N/A,#N/A,TRUE,"Warrington";#N/A,#N/A,TRUE,"Widnes"}</definedName>
    <definedName name="eryr" localSheetId="8" hidden="1">{#N/A,#N/A,TRUE,"Cover";#N/A,#N/A,TRUE,"Conts";#N/A,#N/A,TRUE,"VOS";#N/A,#N/A,TRUE,"Warrington";#N/A,#N/A,TRUE,"Widnes"}</definedName>
    <definedName name="eryr" localSheetId="7" hidden="1">{#N/A,#N/A,TRUE,"Cover";#N/A,#N/A,TRUE,"Conts";#N/A,#N/A,TRUE,"VOS";#N/A,#N/A,TRUE,"Warrington";#N/A,#N/A,TRUE,"Widnes"}</definedName>
    <definedName name="eryr" localSheetId="3" hidden="1">{#N/A,#N/A,TRUE,"Cover";#N/A,#N/A,TRUE,"Conts";#N/A,#N/A,TRUE,"VOS";#N/A,#N/A,TRUE,"Warrington";#N/A,#N/A,TRUE,"Widnes"}</definedName>
    <definedName name="eryr" hidden="1">{#N/A,#N/A,TRUE,"Cover";#N/A,#N/A,TRUE,"Conts";#N/A,#N/A,TRUE,"VOS";#N/A,#N/A,TRUE,"Warrington";#N/A,#N/A,TRUE,"Widnes"}</definedName>
    <definedName name="eryrutru" localSheetId="9" hidden="1">{#N/A,#N/A,TRUE,"Cover";#N/A,#N/A,TRUE,"Conts";#N/A,#N/A,TRUE,"VOS";#N/A,#N/A,TRUE,"Warrington";#N/A,#N/A,TRUE,"Widnes"}</definedName>
    <definedName name="eryrutru" localSheetId="8" hidden="1">{#N/A,#N/A,TRUE,"Cover";#N/A,#N/A,TRUE,"Conts";#N/A,#N/A,TRUE,"VOS";#N/A,#N/A,TRUE,"Warrington";#N/A,#N/A,TRUE,"Widnes"}</definedName>
    <definedName name="eryrutru" localSheetId="7" hidden="1">{#N/A,#N/A,TRUE,"Cover";#N/A,#N/A,TRUE,"Conts";#N/A,#N/A,TRUE,"VOS";#N/A,#N/A,TRUE,"Warrington";#N/A,#N/A,TRUE,"Widnes"}</definedName>
    <definedName name="eryrutru" localSheetId="3" hidden="1">{#N/A,#N/A,TRUE,"Cover";#N/A,#N/A,TRUE,"Conts";#N/A,#N/A,TRUE,"VOS";#N/A,#N/A,TRUE,"Warrington";#N/A,#N/A,TRUE,"Widnes"}</definedName>
    <definedName name="eryrutru" hidden="1">{#N/A,#N/A,TRUE,"Cover";#N/A,#N/A,TRUE,"Conts";#N/A,#N/A,TRUE,"VOS";#N/A,#N/A,TRUE,"Warrington";#N/A,#N/A,TRUE,"Widnes"}</definedName>
    <definedName name="erytrh" localSheetId="9" hidden="1">{#N/A,#N/A,TRUE,"Cover";#N/A,#N/A,TRUE,"Conts";#N/A,#N/A,TRUE,"VOS";#N/A,#N/A,TRUE,"Warrington";#N/A,#N/A,TRUE,"Widnes"}</definedName>
    <definedName name="erytrh" localSheetId="8" hidden="1">{#N/A,#N/A,TRUE,"Cover";#N/A,#N/A,TRUE,"Conts";#N/A,#N/A,TRUE,"VOS";#N/A,#N/A,TRUE,"Warrington";#N/A,#N/A,TRUE,"Widnes"}</definedName>
    <definedName name="erytrh" localSheetId="7" hidden="1">{#N/A,#N/A,TRUE,"Cover";#N/A,#N/A,TRUE,"Conts";#N/A,#N/A,TRUE,"VOS";#N/A,#N/A,TRUE,"Warrington";#N/A,#N/A,TRUE,"Widnes"}</definedName>
    <definedName name="erytrh" localSheetId="3" hidden="1">{#N/A,#N/A,TRUE,"Cover";#N/A,#N/A,TRUE,"Conts";#N/A,#N/A,TRUE,"VOS";#N/A,#N/A,TRUE,"Warrington";#N/A,#N/A,TRUE,"Widnes"}</definedName>
    <definedName name="erytrh" hidden="1">{#N/A,#N/A,TRUE,"Cover";#N/A,#N/A,TRUE,"Conts";#N/A,#N/A,TRUE,"VOS";#N/A,#N/A,TRUE,"Warrington";#N/A,#N/A,TRUE,"Widnes"}</definedName>
    <definedName name="erytuui" localSheetId="9" hidden="1">{#N/A,#N/A,TRUE,"Cover";#N/A,#N/A,TRUE,"Conts";#N/A,#N/A,TRUE,"VOS";#N/A,#N/A,TRUE,"Warrington";#N/A,#N/A,TRUE,"Widnes"}</definedName>
    <definedName name="erytuui" localSheetId="8" hidden="1">{#N/A,#N/A,TRUE,"Cover";#N/A,#N/A,TRUE,"Conts";#N/A,#N/A,TRUE,"VOS";#N/A,#N/A,TRUE,"Warrington";#N/A,#N/A,TRUE,"Widnes"}</definedName>
    <definedName name="erytuui" localSheetId="7" hidden="1">{#N/A,#N/A,TRUE,"Cover";#N/A,#N/A,TRUE,"Conts";#N/A,#N/A,TRUE,"VOS";#N/A,#N/A,TRUE,"Warrington";#N/A,#N/A,TRUE,"Widnes"}</definedName>
    <definedName name="erytuui" localSheetId="3" hidden="1">{#N/A,#N/A,TRUE,"Cover";#N/A,#N/A,TRUE,"Conts";#N/A,#N/A,TRUE,"VOS";#N/A,#N/A,TRUE,"Warrington";#N/A,#N/A,TRUE,"Widnes"}</definedName>
    <definedName name="erytuui" hidden="1">{#N/A,#N/A,TRUE,"Cover";#N/A,#N/A,TRUE,"Conts";#N/A,#N/A,TRUE,"VOS";#N/A,#N/A,TRUE,"Warrington";#N/A,#N/A,TRUE,"Widnes"}</definedName>
    <definedName name="eryytrysy" localSheetId="9" hidden="1">{#N/A,#N/A,TRUE,"Cover";#N/A,#N/A,TRUE,"Conts";#N/A,#N/A,TRUE,"VOS";#N/A,#N/A,TRUE,"Warrington";#N/A,#N/A,TRUE,"Widnes"}</definedName>
    <definedName name="eryytrysy" localSheetId="8" hidden="1">{#N/A,#N/A,TRUE,"Cover";#N/A,#N/A,TRUE,"Conts";#N/A,#N/A,TRUE,"VOS";#N/A,#N/A,TRUE,"Warrington";#N/A,#N/A,TRUE,"Widnes"}</definedName>
    <definedName name="eryytrysy" localSheetId="7" hidden="1">{#N/A,#N/A,TRUE,"Cover";#N/A,#N/A,TRUE,"Conts";#N/A,#N/A,TRUE,"VOS";#N/A,#N/A,TRUE,"Warrington";#N/A,#N/A,TRUE,"Widnes"}</definedName>
    <definedName name="eryytrysy" localSheetId="3" hidden="1">{#N/A,#N/A,TRUE,"Cover";#N/A,#N/A,TRUE,"Conts";#N/A,#N/A,TRUE,"VOS";#N/A,#N/A,TRUE,"Warrington";#N/A,#N/A,TRUE,"Widnes"}</definedName>
    <definedName name="eryytrysy" hidden="1">{#N/A,#N/A,TRUE,"Cover";#N/A,#N/A,TRUE,"Conts";#N/A,#N/A,TRUE,"VOS";#N/A,#N/A,TRUE,"Warrington";#N/A,#N/A,TRUE,"Widnes"}</definedName>
    <definedName name="estetystry" localSheetId="9" hidden="1">{#N/A,#N/A,TRUE,"Cover";#N/A,#N/A,TRUE,"Conts";#N/A,#N/A,TRUE,"VOS";#N/A,#N/A,TRUE,"Warrington";#N/A,#N/A,TRUE,"Widnes"}</definedName>
    <definedName name="estetystry" localSheetId="8" hidden="1">{#N/A,#N/A,TRUE,"Cover";#N/A,#N/A,TRUE,"Conts";#N/A,#N/A,TRUE,"VOS";#N/A,#N/A,TRUE,"Warrington";#N/A,#N/A,TRUE,"Widnes"}</definedName>
    <definedName name="estetystry" localSheetId="7" hidden="1">{#N/A,#N/A,TRUE,"Cover";#N/A,#N/A,TRUE,"Conts";#N/A,#N/A,TRUE,"VOS";#N/A,#N/A,TRUE,"Warrington";#N/A,#N/A,TRUE,"Widnes"}</definedName>
    <definedName name="estetystry" localSheetId="3" hidden="1">{#N/A,#N/A,TRUE,"Cover";#N/A,#N/A,TRUE,"Conts";#N/A,#N/A,TRUE,"VOS";#N/A,#N/A,TRUE,"Warrington";#N/A,#N/A,TRUE,"Widnes"}</definedName>
    <definedName name="estetystry" hidden="1">{#N/A,#N/A,TRUE,"Cover";#N/A,#N/A,TRUE,"Conts";#N/A,#N/A,TRUE,"VOS";#N/A,#N/A,TRUE,"Warrington";#N/A,#N/A,TRUE,"Widnes"}</definedName>
    <definedName name="estimateb" localSheetId="9" hidden="1">{#N/A,#N/A,TRUE,"Cover";#N/A,#N/A,TRUE,"Conts";#N/A,#N/A,TRUE,"VOS";#N/A,#N/A,TRUE,"Warrington";#N/A,#N/A,TRUE,"Widnes"}</definedName>
    <definedName name="estimateb" localSheetId="8" hidden="1">{#N/A,#N/A,TRUE,"Cover";#N/A,#N/A,TRUE,"Conts";#N/A,#N/A,TRUE,"VOS";#N/A,#N/A,TRUE,"Warrington";#N/A,#N/A,TRUE,"Widnes"}</definedName>
    <definedName name="estimateb" localSheetId="7" hidden="1">{#N/A,#N/A,TRUE,"Cover";#N/A,#N/A,TRUE,"Conts";#N/A,#N/A,TRUE,"VOS";#N/A,#N/A,TRUE,"Warrington";#N/A,#N/A,TRUE,"Widnes"}</definedName>
    <definedName name="estimateb" localSheetId="3" hidden="1">{#N/A,#N/A,TRUE,"Cover";#N/A,#N/A,TRUE,"Conts";#N/A,#N/A,TRUE,"VOS";#N/A,#N/A,TRUE,"Warrington";#N/A,#N/A,TRUE,"Widnes"}</definedName>
    <definedName name="estimateb" hidden="1">{#N/A,#N/A,TRUE,"Cover";#N/A,#N/A,TRUE,"Conts";#N/A,#N/A,TRUE,"VOS";#N/A,#N/A,TRUE,"Warrington";#N/A,#N/A,TRUE,"Widnes"}</definedName>
    <definedName name="etertyr" localSheetId="9" hidden="1">{#N/A,#N/A,TRUE,"Cover";#N/A,#N/A,TRUE,"Conts";#N/A,#N/A,TRUE,"VOS";#N/A,#N/A,TRUE,"Warrington";#N/A,#N/A,TRUE,"Widnes"}</definedName>
    <definedName name="etertyr" localSheetId="8" hidden="1">{#N/A,#N/A,TRUE,"Cover";#N/A,#N/A,TRUE,"Conts";#N/A,#N/A,TRUE,"VOS";#N/A,#N/A,TRUE,"Warrington";#N/A,#N/A,TRUE,"Widnes"}</definedName>
    <definedName name="etertyr" localSheetId="7" hidden="1">{#N/A,#N/A,TRUE,"Cover";#N/A,#N/A,TRUE,"Conts";#N/A,#N/A,TRUE,"VOS";#N/A,#N/A,TRUE,"Warrington";#N/A,#N/A,TRUE,"Widnes"}</definedName>
    <definedName name="etertyr" localSheetId="3" hidden="1">{#N/A,#N/A,TRUE,"Cover";#N/A,#N/A,TRUE,"Conts";#N/A,#N/A,TRUE,"VOS";#N/A,#N/A,TRUE,"Warrington";#N/A,#N/A,TRUE,"Widnes"}</definedName>
    <definedName name="etertyr" hidden="1">{#N/A,#N/A,TRUE,"Cover";#N/A,#N/A,TRUE,"Conts";#N/A,#N/A,TRUE,"VOS";#N/A,#N/A,TRUE,"Warrington";#N/A,#N/A,TRUE,"Widnes"}</definedName>
    <definedName name="etetert" localSheetId="9" hidden="1">{#N/A,#N/A,TRUE,"Cover";#N/A,#N/A,TRUE,"Conts";#N/A,#N/A,TRUE,"VOS";#N/A,#N/A,TRUE,"Warrington";#N/A,#N/A,TRUE,"Widnes"}</definedName>
    <definedName name="etetert" localSheetId="8" hidden="1">{#N/A,#N/A,TRUE,"Cover";#N/A,#N/A,TRUE,"Conts";#N/A,#N/A,TRUE,"VOS";#N/A,#N/A,TRUE,"Warrington";#N/A,#N/A,TRUE,"Widnes"}</definedName>
    <definedName name="etetert" localSheetId="7" hidden="1">{#N/A,#N/A,TRUE,"Cover";#N/A,#N/A,TRUE,"Conts";#N/A,#N/A,TRUE,"VOS";#N/A,#N/A,TRUE,"Warrington";#N/A,#N/A,TRUE,"Widnes"}</definedName>
    <definedName name="etetert" localSheetId="3" hidden="1">{#N/A,#N/A,TRUE,"Cover";#N/A,#N/A,TRUE,"Conts";#N/A,#N/A,TRUE,"VOS";#N/A,#N/A,TRUE,"Warrington";#N/A,#N/A,TRUE,"Widnes"}</definedName>
    <definedName name="etetert" hidden="1">{#N/A,#N/A,TRUE,"Cover";#N/A,#N/A,TRUE,"Conts";#N/A,#N/A,TRUE,"VOS";#N/A,#N/A,TRUE,"Warrington";#N/A,#N/A,TRUE,"Widnes"}</definedName>
    <definedName name="etr6str7tuiuo" localSheetId="9" hidden="1">{#N/A,#N/A,TRUE,"Cover";#N/A,#N/A,TRUE,"Conts";#N/A,#N/A,TRUE,"VOS";#N/A,#N/A,TRUE,"Warrington";#N/A,#N/A,TRUE,"Widnes"}</definedName>
    <definedName name="etr6str7tuiuo" localSheetId="8" hidden="1">{#N/A,#N/A,TRUE,"Cover";#N/A,#N/A,TRUE,"Conts";#N/A,#N/A,TRUE,"VOS";#N/A,#N/A,TRUE,"Warrington";#N/A,#N/A,TRUE,"Widnes"}</definedName>
    <definedName name="etr6str7tuiuo" localSheetId="7" hidden="1">{#N/A,#N/A,TRUE,"Cover";#N/A,#N/A,TRUE,"Conts";#N/A,#N/A,TRUE,"VOS";#N/A,#N/A,TRUE,"Warrington";#N/A,#N/A,TRUE,"Widnes"}</definedName>
    <definedName name="etr6str7tuiuo" localSheetId="3" hidden="1">{#N/A,#N/A,TRUE,"Cover";#N/A,#N/A,TRUE,"Conts";#N/A,#N/A,TRUE,"VOS";#N/A,#N/A,TRUE,"Warrington";#N/A,#N/A,TRUE,"Widnes"}</definedName>
    <definedName name="etr6str7tuiuo" hidden="1">{#N/A,#N/A,TRUE,"Cover";#N/A,#N/A,TRUE,"Conts";#N/A,#N/A,TRUE,"VOS";#N/A,#N/A,TRUE,"Warrington";#N/A,#N/A,TRUE,"Widnes"}</definedName>
    <definedName name="etretyer" localSheetId="9" hidden="1">{#N/A,#N/A,TRUE,"Cover";#N/A,#N/A,TRUE,"Conts";#N/A,#N/A,TRUE,"VOS";#N/A,#N/A,TRUE,"Warrington";#N/A,#N/A,TRUE,"Widnes"}</definedName>
    <definedName name="etretyer" localSheetId="8" hidden="1">{#N/A,#N/A,TRUE,"Cover";#N/A,#N/A,TRUE,"Conts";#N/A,#N/A,TRUE,"VOS";#N/A,#N/A,TRUE,"Warrington";#N/A,#N/A,TRUE,"Widnes"}</definedName>
    <definedName name="etretyer" localSheetId="7" hidden="1">{#N/A,#N/A,TRUE,"Cover";#N/A,#N/A,TRUE,"Conts";#N/A,#N/A,TRUE,"VOS";#N/A,#N/A,TRUE,"Warrington";#N/A,#N/A,TRUE,"Widnes"}</definedName>
    <definedName name="etretyer" localSheetId="3" hidden="1">{#N/A,#N/A,TRUE,"Cover";#N/A,#N/A,TRUE,"Conts";#N/A,#N/A,TRUE,"VOS";#N/A,#N/A,TRUE,"Warrington";#N/A,#N/A,TRUE,"Widnes"}</definedName>
    <definedName name="etretyer" hidden="1">{#N/A,#N/A,TRUE,"Cover";#N/A,#N/A,TRUE,"Conts";#N/A,#N/A,TRUE,"VOS";#N/A,#N/A,TRUE,"Warrington";#N/A,#N/A,TRUE,"Widnes"}</definedName>
    <definedName name="etyegf" localSheetId="9" hidden="1">{#N/A,#N/A,TRUE,"Cover";#N/A,#N/A,TRUE,"Conts";#N/A,#N/A,TRUE,"VOS";#N/A,#N/A,TRUE,"Warrington";#N/A,#N/A,TRUE,"Widnes"}</definedName>
    <definedName name="etyegf" localSheetId="8" hidden="1">{#N/A,#N/A,TRUE,"Cover";#N/A,#N/A,TRUE,"Conts";#N/A,#N/A,TRUE,"VOS";#N/A,#N/A,TRUE,"Warrington";#N/A,#N/A,TRUE,"Widnes"}</definedName>
    <definedName name="etyegf" localSheetId="7" hidden="1">{#N/A,#N/A,TRUE,"Cover";#N/A,#N/A,TRUE,"Conts";#N/A,#N/A,TRUE,"VOS";#N/A,#N/A,TRUE,"Warrington";#N/A,#N/A,TRUE,"Widnes"}</definedName>
    <definedName name="etyegf" localSheetId="3" hidden="1">{#N/A,#N/A,TRUE,"Cover";#N/A,#N/A,TRUE,"Conts";#N/A,#N/A,TRUE,"VOS";#N/A,#N/A,TRUE,"Warrington";#N/A,#N/A,TRUE,"Widnes"}</definedName>
    <definedName name="etyegf" hidden="1">{#N/A,#N/A,TRUE,"Cover";#N/A,#N/A,TRUE,"Conts";#N/A,#N/A,TRUE,"VOS";#N/A,#N/A,TRUE,"Warrington";#N/A,#N/A,TRUE,"Widnes"}</definedName>
    <definedName name="etyytr" localSheetId="9" hidden="1">{#N/A,#N/A,TRUE,"Cover";#N/A,#N/A,TRUE,"Conts";#N/A,#N/A,TRUE,"VOS";#N/A,#N/A,TRUE,"Warrington";#N/A,#N/A,TRUE,"Widnes"}</definedName>
    <definedName name="etyytr" localSheetId="8" hidden="1">{#N/A,#N/A,TRUE,"Cover";#N/A,#N/A,TRUE,"Conts";#N/A,#N/A,TRUE,"VOS";#N/A,#N/A,TRUE,"Warrington";#N/A,#N/A,TRUE,"Widnes"}</definedName>
    <definedName name="etyytr" localSheetId="7" hidden="1">{#N/A,#N/A,TRUE,"Cover";#N/A,#N/A,TRUE,"Conts";#N/A,#N/A,TRUE,"VOS";#N/A,#N/A,TRUE,"Warrington";#N/A,#N/A,TRUE,"Widnes"}</definedName>
    <definedName name="etyytr" localSheetId="3" hidden="1">{#N/A,#N/A,TRUE,"Cover";#N/A,#N/A,TRUE,"Conts";#N/A,#N/A,TRUE,"VOS";#N/A,#N/A,TRUE,"Warrington";#N/A,#N/A,TRUE,"Widnes"}</definedName>
    <definedName name="etyytr" hidden="1">{#N/A,#N/A,TRUE,"Cover";#N/A,#N/A,TRUE,"Conts";#N/A,#N/A,TRUE,"VOS";#N/A,#N/A,TRUE,"Warrington";#N/A,#N/A,TRUE,"Widnes"}</definedName>
    <definedName name="ewateryryxyz" localSheetId="9" hidden="1">{#N/A,#N/A,TRUE,"Cover";#N/A,#N/A,TRUE,"Conts";#N/A,#N/A,TRUE,"VOS";#N/A,#N/A,TRUE,"Warrington";#N/A,#N/A,TRUE,"Widnes"}</definedName>
    <definedName name="ewateryryxyz" localSheetId="8" hidden="1">{#N/A,#N/A,TRUE,"Cover";#N/A,#N/A,TRUE,"Conts";#N/A,#N/A,TRUE,"VOS";#N/A,#N/A,TRUE,"Warrington";#N/A,#N/A,TRUE,"Widnes"}</definedName>
    <definedName name="ewateryryxyz" localSheetId="7" hidden="1">{#N/A,#N/A,TRUE,"Cover";#N/A,#N/A,TRUE,"Conts";#N/A,#N/A,TRUE,"VOS";#N/A,#N/A,TRUE,"Warrington";#N/A,#N/A,TRUE,"Widnes"}</definedName>
    <definedName name="ewateryryxyz" localSheetId="3" hidden="1">{#N/A,#N/A,TRUE,"Cover";#N/A,#N/A,TRUE,"Conts";#N/A,#N/A,TRUE,"VOS";#N/A,#N/A,TRUE,"Warrington";#N/A,#N/A,TRUE,"Widnes"}</definedName>
    <definedName name="ewateryryxyz" hidden="1">{#N/A,#N/A,TRUE,"Cover";#N/A,#N/A,TRUE,"Conts";#N/A,#N/A,TRUE,"VOS";#N/A,#N/A,TRUE,"Warrington";#N/A,#N/A,TRUE,"Widnes"}</definedName>
    <definedName name="ewdsd" localSheetId="9" hidden="1">{"'Break down'!$A$4"}</definedName>
    <definedName name="ewdsd" localSheetId="8" hidden="1">{"'Break down'!$A$4"}</definedName>
    <definedName name="ewdsd" localSheetId="7" hidden="1">{"'Break down'!$A$4"}</definedName>
    <definedName name="ewdsd" localSheetId="3" hidden="1">{"'Break down'!$A$4"}</definedName>
    <definedName name="ewdsd" hidden="1">{"'Break down'!$A$4"}</definedName>
    <definedName name="ewt" localSheetId="9" hidden="1">{#N/A,#N/A,TRUE,"Cover";#N/A,#N/A,TRUE,"Conts";#N/A,#N/A,TRUE,"VOS";#N/A,#N/A,TRUE,"Warrington";#N/A,#N/A,TRUE,"Widnes"}</definedName>
    <definedName name="ewt" localSheetId="8" hidden="1">{#N/A,#N/A,TRUE,"Cover";#N/A,#N/A,TRUE,"Conts";#N/A,#N/A,TRUE,"VOS";#N/A,#N/A,TRUE,"Warrington";#N/A,#N/A,TRUE,"Widnes"}</definedName>
    <definedName name="ewt" localSheetId="7" hidden="1">{#N/A,#N/A,TRUE,"Cover";#N/A,#N/A,TRUE,"Conts";#N/A,#N/A,TRUE,"VOS";#N/A,#N/A,TRUE,"Warrington";#N/A,#N/A,TRUE,"Widnes"}</definedName>
    <definedName name="ewt" localSheetId="3" hidden="1">{#N/A,#N/A,TRUE,"Cover";#N/A,#N/A,TRUE,"Conts";#N/A,#N/A,TRUE,"VOS";#N/A,#N/A,TRUE,"Warrington";#N/A,#N/A,TRUE,"Widnes"}</definedName>
    <definedName name="ewt" hidden="1">{#N/A,#N/A,TRUE,"Cover";#N/A,#N/A,TRUE,"Conts";#N/A,#N/A,TRUE,"VOS";#N/A,#N/A,TRUE,"Warrington";#N/A,#N/A,TRUE,"Widnes"}</definedName>
    <definedName name="ewtateryry" localSheetId="9" hidden="1">{#N/A,#N/A,TRUE,"Cover";#N/A,#N/A,TRUE,"Conts";#N/A,#N/A,TRUE,"VOS";#N/A,#N/A,TRUE,"Warrington";#N/A,#N/A,TRUE,"Widnes"}</definedName>
    <definedName name="ewtateryry" localSheetId="8" hidden="1">{#N/A,#N/A,TRUE,"Cover";#N/A,#N/A,TRUE,"Conts";#N/A,#N/A,TRUE,"VOS";#N/A,#N/A,TRUE,"Warrington";#N/A,#N/A,TRUE,"Widnes"}</definedName>
    <definedName name="ewtateryry" localSheetId="7" hidden="1">{#N/A,#N/A,TRUE,"Cover";#N/A,#N/A,TRUE,"Conts";#N/A,#N/A,TRUE,"VOS";#N/A,#N/A,TRUE,"Warrington";#N/A,#N/A,TRUE,"Widnes"}</definedName>
    <definedName name="ewtateryry" localSheetId="3" hidden="1">{#N/A,#N/A,TRUE,"Cover";#N/A,#N/A,TRUE,"Conts";#N/A,#N/A,TRUE,"VOS";#N/A,#N/A,TRUE,"Warrington";#N/A,#N/A,TRUE,"Widnes"}</definedName>
    <definedName name="ewtateryry" hidden="1">{#N/A,#N/A,TRUE,"Cover";#N/A,#N/A,TRUE,"Conts";#N/A,#N/A,TRUE,"VOS";#N/A,#N/A,TRUE,"Warrington";#N/A,#N/A,TRUE,"Widnes"}</definedName>
    <definedName name="eXCLUSIONS" localSheetId="9" hidden="1">{#N/A,#N/A,TRUE,"Cover";#N/A,#N/A,TRUE,"Conts";#N/A,#N/A,TRUE,"VOS";#N/A,#N/A,TRUE,"Warrington";#N/A,#N/A,TRUE,"Widnes"}</definedName>
    <definedName name="eXCLUSIONS" localSheetId="8" hidden="1">{#N/A,#N/A,TRUE,"Cover";#N/A,#N/A,TRUE,"Conts";#N/A,#N/A,TRUE,"VOS";#N/A,#N/A,TRUE,"Warrington";#N/A,#N/A,TRUE,"Widnes"}</definedName>
    <definedName name="eXCLUSIONS" localSheetId="7" hidden="1">{#N/A,#N/A,TRUE,"Cover";#N/A,#N/A,TRUE,"Conts";#N/A,#N/A,TRUE,"VOS";#N/A,#N/A,TRUE,"Warrington";#N/A,#N/A,TRUE,"Widnes"}</definedName>
    <definedName name="eXCLUSIONS" localSheetId="3" hidden="1">{#N/A,#N/A,TRUE,"Cover";#N/A,#N/A,TRUE,"Conts";#N/A,#N/A,TRUE,"VOS";#N/A,#N/A,TRUE,"Warrington";#N/A,#N/A,TRUE,"Widnes"}</definedName>
    <definedName name="eXCLUSIONS" hidden="1">{#N/A,#N/A,TRUE,"Cover";#N/A,#N/A,TRUE,"Conts";#N/A,#N/A,TRUE,"VOS";#N/A,#N/A,TRUE,"Warrington";#N/A,#N/A,TRUE,"Widnes"}</definedName>
    <definedName name="exit" localSheetId="9" hidden="1">{#N/A,#N/A,TRUE,"Basic";#N/A,#N/A,TRUE,"EXT-TABLE";#N/A,#N/A,TRUE,"STEEL";#N/A,#N/A,TRUE,"INT-Table";#N/A,#N/A,TRUE,"STEEL";#N/A,#N/A,TRUE,"Door"}</definedName>
    <definedName name="exit" localSheetId="8" hidden="1">{#N/A,#N/A,TRUE,"Basic";#N/A,#N/A,TRUE,"EXT-TABLE";#N/A,#N/A,TRUE,"STEEL";#N/A,#N/A,TRUE,"INT-Table";#N/A,#N/A,TRUE,"STEEL";#N/A,#N/A,TRUE,"Door"}</definedName>
    <definedName name="exit" localSheetId="7" hidden="1">{#N/A,#N/A,TRUE,"Basic";#N/A,#N/A,TRUE,"EXT-TABLE";#N/A,#N/A,TRUE,"STEEL";#N/A,#N/A,TRUE,"INT-Table";#N/A,#N/A,TRUE,"STEEL";#N/A,#N/A,TRUE,"Door"}</definedName>
    <definedName name="exit" localSheetId="3" hidden="1">{#N/A,#N/A,TRUE,"Basic";#N/A,#N/A,TRUE,"EXT-TABLE";#N/A,#N/A,TRUE,"STEEL";#N/A,#N/A,TRUE,"INT-Table";#N/A,#N/A,TRUE,"STEEL";#N/A,#N/A,TRUE,"Door"}</definedName>
    <definedName name="exit" hidden="1">{#N/A,#N/A,TRUE,"Basic";#N/A,#N/A,TRUE,"EXT-TABLE";#N/A,#N/A,TRUE,"STEEL";#N/A,#N/A,TRUE,"INT-Table";#N/A,#N/A,TRUE,"STEEL";#N/A,#N/A,TRUE,"Door"}</definedName>
    <definedName name="eyt" localSheetId="9" hidden="1">{"'Break down'!$A$4"}</definedName>
    <definedName name="eyt" localSheetId="8" hidden="1">{"'Break down'!$A$4"}</definedName>
    <definedName name="eyt" localSheetId="7" hidden="1">{"'Break down'!$A$4"}</definedName>
    <definedName name="eyt" localSheetId="3" hidden="1">{"'Break down'!$A$4"}</definedName>
    <definedName name="eyt" hidden="1">{"'Break down'!$A$4"}</definedName>
    <definedName name="eyy" localSheetId="9" hidden="1">{#N/A,#N/A,TRUE,"Cover";#N/A,#N/A,TRUE,"Conts";#N/A,#N/A,TRUE,"VOS";#N/A,#N/A,TRUE,"Warrington";#N/A,#N/A,TRUE,"Widnes"}</definedName>
    <definedName name="eyy" localSheetId="8" hidden="1">{#N/A,#N/A,TRUE,"Cover";#N/A,#N/A,TRUE,"Conts";#N/A,#N/A,TRUE,"VOS";#N/A,#N/A,TRUE,"Warrington";#N/A,#N/A,TRUE,"Widnes"}</definedName>
    <definedName name="eyy" localSheetId="7" hidden="1">{#N/A,#N/A,TRUE,"Cover";#N/A,#N/A,TRUE,"Conts";#N/A,#N/A,TRUE,"VOS";#N/A,#N/A,TRUE,"Warrington";#N/A,#N/A,TRUE,"Widnes"}</definedName>
    <definedName name="eyy" localSheetId="3" hidden="1">{#N/A,#N/A,TRUE,"Cover";#N/A,#N/A,TRUE,"Conts";#N/A,#N/A,TRUE,"VOS";#N/A,#N/A,TRUE,"Warrington";#N/A,#N/A,TRUE,"Widnes"}</definedName>
    <definedName name="eyy" hidden="1">{#N/A,#N/A,TRUE,"Cover";#N/A,#N/A,TRUE,"Conts";#N/A,#N/A,TRUE,"VOS";#N/A,#N/A,TRUE,"Warrington";#N/A,#N/A,TRUE,"Widnes"}</definedName>
    <definedName name="f" localSheetId="9" hidden="1">{#N/A,#N/A,TRUE,"Cover";#N/A,#N/A,TRUE,"Conts";#N/A,#N/A,TRUE,"VOS";#N/A,#N/A,TRUE,"Warrington";#N/A,#N/A,TRUE,"Widnes"}</definedName>
    <definedName name="f" localSheetId="8" hidden="1">{#N/A,#N/A,TRUE,"Cover";#N/A,#N/A,TRUE,"Conts";#N/A,#N/A,TRUE,"VOS";#N/A,#N/A,TRUE,"Warrington";#N/A,#N/A,TRUE,"Widnes"}</definedName>
    <definedName name="f" localSheetId="7" hidden="1">{#N/A,#N/A,TRUE,"Cover";#N/A,#N/A,TRUE,"Conts";#N/A,#N/A,TRUE,"VOS";#N/A,#N/A,TRUE,"Warrington";#N/A,#N/A,TRUE,"Widnes"}</definedName>
    <definedName name="f" localSheetId="3" hidden="1">{#N/A,#N/A,TRUE,"Cover";#N/A,#N/A,TRUE,"Conts";#N/A,#N/A,TRUE,"VOS";#N/A,#N/A,TRUE,"Warrington";#N/A,#N/A,TRUE,"Widnes"}</definedName>
    <definedName name="f" hidden="1">{#N/A,#N/A,TRUE,"Cover";#N/A,#N/A,TRUE,"Conts";#N/A,#N/A,TRUE,"VOS";#N/A,#N/A,TRUE,"Warrington";#N/A,#N/A,TRUE,"Widnes"}</definedName>
    <definedName name="fasfsdfsdfasdfsdfsd" localSheetId="9" hidden="1">{#N/A,#N/A,TRUE,"Basic";#N/A,#N/A,TRUE,"EXT-TABLE";#N/A,#N/A,TRUE,"STEEL";#N/A,#N/A,TRUE,"INT-Table";#N/A,#N/A,TRUE,"STEEL";#N/A,#N/A,TRUE,"Door"}</definedName>
    <definedName name="fasfsdfsdfasdfsdfsd" localSheetId="8" hidden="1">{#N/A,#N/A,TRUE,"Basic";#N/A,#N/A,TRUE,"EXT-TABLE";#N/A,#N/A,TRUE,"STEEL";#N/A,#N/A,TRUE,"INT-Table";#N/A,#N/A,TRUE,"STEEL";#N/A,#N/A,TRUE,"Door"}</definedName>
    <definedName name="fasfsdfsdfasdfsdfsd" localSheetId="7" hidden="1">{#N/A,#N/A,TRUE,"Basic";#N/A,#N/A,TRUE,"EXT-TABLE";#N/A,#N/A,TRUE,"STEEL";#N/A,#N/A,TRUE,"INT-Table";#N/A,#N/A,TRUE,"STEEL";#N/A,#N/A,TRUE,"Door"}</definedName>
    <definedName name="fasfsdfsdfasdfsdfsd" localSheetId="3" hidden="1">{#N/A,#N/A,TRUE,"Basic";#N/A,#N/A,TRUE,"EXT-TABLE";#N/A,#N/A,TRUE,"STEEL";#N/A,#N/A,TRUE,"INT-Table";#N/A,#N/A,TRUE,"STEEL";#N/A,#N/A,TRUE,"Door"}</definedName>
    <definedName name="fasfsdfsdfasdfsdfsd" hidden="1">{#N/A,#N/A,TRUE,"Basic";#N/A,#N/A,TRUE,"EXT-TABLE";#N/A,#N/A,TRUE,"STEEL";#N/A,#N/A,TRUE,"INT-Table";#N/A,#N/A,TRUE,"STEEL";#N/A,#N/A,TRUE,"Door"}</definedName>
    <definedName name="FCode" localSheetId="9" hidden="1">#REF!</definedName>
    <definedName name="FCode" localSheetId="8" hidden="1">#REF!</definedName>
    <definedName name="FCode" localSheetId="3" hidden="1">#REF!</definedName>
    <definedName name="FCode" localSheetId="13" hidden="1">#REF!</definedName>
    <definedName name="FCode" localSheetId="6" hidden="1">#REF!</definedName>
    <definedName name="FCode" hidden="1">#REF!</definedName>
    <definedName name="fdff" localSheetId="9" hidden="1">{#N/A,#N/A,FALSE,"SumG";#N/A,#N/A,FALSE,"ElecG";#N/A,#N/A,FALSE,"MechG";#N/A,#N/A,FALSE,"GeotG";#N/A,#N/A,FALSE,"PrcsG";#N/A,#N/A,FALSE,"TunnG";#N/A,#N/A,FALSE,"CivlG";#N/A,#N/A,FALSE,"NtwkG";#N/A,#N/A,FALSE,"EstgG";#N/A,#N/A,FALSE,"PEngG"}</definedName>
    <definedName name="fdff" localSheetId="8" hidden="1">{#N/A,#N/A,FALSE,"SumG";#N/A,#N/A,FALSE,"ElecG";#N/A,#N/A,FALSE,"MechG";#N/A,#N/A,FALSE,"GeotG";#N/A,#N/A,FALSE,"PrcsG";#N/A,#N/A,FALSE,"TunnG";#N/A,#N/A,FALSE,"CivlG";#N/A,#N/A,FALSE,"NtwkG";#N/A,#N/A,FALSE,"EstgG";#N/A,#N/A,FALSE,"PEngG"}</definedName>
    <definedName name="fdff" localSheetId="7" hidden="1">{#N/A,#N/A,FALSE,"SumG";#N/A,#N/A,FALSE,"ElecG";#N/A,#N/A,FALSE,"MechG";#N/A,#N/A,FALSE,"GeotG";#N/A,#N/A,FALSE,"PrcsG";#N/A,#N/A,FALSE,"TunnG";#N/A,#N/A,FALSE,"CivlG";#N/A,#N/A,FALSE,"NtwkG";#N/A,#N/A,FALSE,"EstgG";#N/A,#N/A,FALSE,"PEngG"}</definedName>
    <definedName name="fdff" localSheetId="3"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R" localSheetId="9" hidden="1">#REF!</definedName>
    <definedName name="FDR" localSheetId="8" hidden="1">#REF!</definedName>
    <definedName name="FDR" localSheetId="3" hidden="1">#REF!</definedName>
    <definedName name="FDR" localSheetId="13" hidden="1">#REF!</definedName>
    <definedName name="FDR" localSheetId="6" hidden="1">#REF!</definedName>
    <definedName name="FDR" hidden="1">#REF!</definedName>
    <definedName name="Fees.1" localSheetId="9" hidden="1">{#N/A,#N/A,TRUE,"Cover";#N/A,#N/A,TRUE,"Conts";#N/A,#N/A,TRUE,"VOS";#N/A,#N/A,TRUE,"Warrington";#N/A,#N/A,TRUE,"Widnes"}</definedName>
    <definedName name="Fees.1" localSheetId="8" hidden="1">{#N/A,#N/A,TRUE,"Cover";#N/A,#N/A,TRUE,"Conts";#N/A,#N/A,TRUE,"VOS";#N/A,#N/A,TRUE,"Warrington";#N/A,#N/A,TRUE,"Widnes"}</definedName>
    <definedName name="Fees.1" localSheetId="7" hidden="1">{#N/A,#N/A,TRUE,"Cover";#N/A,#N/A,TRUE,"Conts";#N/A,#N/A,TRUE,"VOS";#N/A,#N/A,TRUE,"Warrington";#N/A,#N/A,TRUE,"Widnes"}</definedName>
    <definedName name="Fees.1" localSheetId="3" hidden="1">{#N/A,#N/A,TRUE,"Cover";#N/A,#N/A,TRUE,"Conts";#N/A,#N/A,TRUE,"VOS";#N/A,#N/A,TRUE,"Warrington";#N/A,#N/A,TRUE,"Widnes"}</definedName>
    <definedName name="Fees.1" hidden="1">{#N/A,#N/A,TRUE,"Cover";#N/A,#N/A,TRUE,"Conts";#N/A,#N/A,TRUE,"VOS";#N/A,#N/A,TRUE,"Warrington";#N/A,#N/A,TRUE,"Widnes"}</definedName>
    <definedName name="fffff" localSheetId="9" hidden="1">{#N/A,#N/A,TRUE,"Basic";#N/A,#N/A,TRUE,"EXT-TABLE";#N/A,#N/A,TRUE,"STEEL";#N/A,#N/A,TRUE,"INT-Table";#N/A,#N/A,TRUE,"STEEL";#N/A,#N/A,TRUE,"Door"}</definedName>
    <definedName name="fffff" localSheetId="8" hidden="1">{#N/A,#N/A,TRUE,"Basic";#N/A,#N/A,TRUE,"EXT-TABLE";#N/A,#N/A,TRUE,"STEEL";#N/A,#N/A,TRUE,"INT-Table";#N/A,#N/A,TRUE,"STEEL";#N/A,#N/A,TRUE,"Door"}</definedName>
    <definedName name="fffff" localSheetId="7" hidden="1">{#N/A,#N/A,TRUE,"Basic";#N/A,#N/A,TRUE,"EXT-TABLE";#N/A,#N/A,TRUE,"STEEL";#N/A,#N/A,TRUE,"INT-Table";#N/A,#N/A,TRUE,"STEEL";#N/A,#N/A,TRUE,"Door"}</definedName>
    <definedName name="fffff" localSheetId="3" hidden="1">{#N/A,#N/A,TRUE,"Basic";#N/A,#N/A,TRUE,"EXT-TABLE";#N/A,#N/A,TRUE,"STEEL";#N/A,#N/A,TRUE,"INT-Table";#N/A,#N/A,TRUE,"STEEL";#N/A,#N/A,TRUE,"Door"}</definedName>
    <definedName name="fffff" hidden="1">{#N/A,#N/A,TRUE,"Basic";#N/A,#N/A,TRUE,"EXT-TABLE";#N/A,#N/A,TRUE,"STEEL";#N/A,#N/A,TRUE,"INT-Table";#N/A,#N/A,TRUE,"STEEL";#N/A,#N/A,TRUE,"Door"}</definedName>
    <definedName name="fffuu" localSheetId="9" hidden="1">{"'Break down'!$A$4"}</definedName>
    <definedName name="fffuu" localSheetId="8" hidden="1">{"'Break down'!$A$4"}</definedName>
    <definedName name="fffuu" localSheetId="7" hidden="1">{"'Break down'!$A$4"}</definedName>
    <definedName name="fffuu" localSheetId="3" hidden="1">{"'Break down'!$A$4"}</definedName>
    <definedName name="fffuu" hidden="1">{"'Break down'!$A$4"}</definedName>
    <definedName name="fg" localSheetId="9" hidden="1">{#N/A,#N/A,TRUE,"Cover";#N/A,#N/A,TRUE,"Conts";#N/A,#N/A,TRUE,"VOS";#N/A,#N/A,TRUE,"Warrington";#N/A,#N/A,TRUE,"Widnes"}</definedName>
    <definedName name="fg" localSheetId="8" hidden="1">{#N/A,#N/A,TRUE,"Cover";#N/A,#N/A,TRUE,"Conts";#N/A,#N/A,TRUE,"VOS";#N/A,#N/A,TRUE,"Warrington";#N/A,#N/A,TRUE,"Widnes"}</definedName>
    <definedName name="fg" localSheetId="7" hidden="1">{#N/A,#N/A,TRUE,"Cover";#N/A,#N/A,TRUE,"Conts";#N/A,#N/A,TRUE,"VOS";#N/A,#N/A,TRUE,"Warrington";#N/A,#N/A,TRUE,"Widnes"}</definedName>
    <definedName name="fg" localSheetId="3" hidden="1">{#N/A,#N/A,TRUE,"Cover";#N/A,#N/A,TRUE,"Conts";#N/A,#N/A,TRUE,"VOS";#N/A,#N/A,TRUE,"Warrington";#N/A,#N/A,TRUE,"Widnes"}</definedName>
    <definedName name="fg" hidden="1">{#N/A,#N/A,TRUE,"Cover";#N/A,#N/A,TRUE,"Conts";#N/A,#N/A,TRUE,"VOS";#N/A,#N/A,TRUE,"Warrington";#N/A,#N/A,TRUE,"Widnes"}</definedName>
    <definedName name="fgdfg" localSheetId="9" hidden="1">{#N/A,#N/A,FALSE,"SumD";#N/A,#N/A,FALSE,"ElecD";#N/A,#N/A,FALSE,"MechD";#N/A,#N/A,FALSE,"GeotD";#N/A,#N/A,FALSE,"PrcsD";#N/A,#N/A,FALSE,"TunnD";#N/A,#N/A,FALSE,"CivlD";#N/A,#N/A,FALSE,"NtwkD";#N/A,#N/A,FALSE,"EstgD";#N/A,#N/A,FALSE,"PEngD"}</definedName>
    <definedName name="fgdfg" localSheetId="8" hidden="1">{#N/A,#N/A,FALSE,"SumD";#N/A,#N/A,FALSE,"ElecD";#N/A,#N/A,FALSE,"MechD";#N/A,#N/A,FALSE,"GeotD";#N/A,#N/A,FALSE,"PrcsD";#N/A,#N/A,FALSE,"TunnD";#N/A,#N/A,FALSE,"CivlD";#N/A,#N/A,FALSE,"NtwkD";#N/A,#N/A,FALSE,"EstgD";#N/A,#N/A,FALSE,"PEngD"}</definedName>
    <definedName name="fgdfg" localSheetId="7" hidden="1">{#N/A,#N/A,FALSE,"SumD";#N/A,#N/A,FALSE,"ElecD";#N/A,#N/A,FALSE,"MechD";#N/A,#N/A,FALSE,"GeotD";#N/A,#N/A,FALSE,"PrcsD";#N/A,#N/A,FALSE,"TunnD";#N/A,#N/A,FALSE,"CivlD";#N/A,#N/A,FALSE,"NtwkD";#N/A,#N/A,FALSE,"EstgD";#N/A,#N/A,FALSE,"PEngD"}</definedName>
    <definedName name="fgdfg" localSheetId="3"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localSheetId="9" hidden="1">#REF!</definedName>
    <definedName name="FGDGB" localSheetId="8" hidden="1">#REF!</definedName>
    <definedName name="FGDGB" localSheetId="3" hidden="1">#REF!</definedName>
    <definedName name="FGDGB" localSheetId="13" hidden="1">#REF!</definedName>
    <definedName name="FGDGB" localSheetId="6" hidden="1">#REF!</definedName>
    <definedName name="FGDGB" hidden="1">#REF!</definedName>
    <definedName name="fgfdg" localSheetId="9" hidden="1">{#N/A,#N/A,FALSE,"SumG";#N/A,#N/A,FALSE,"ElecG";#N/A,#N/A,FALSE,"MechG";#N/A,#N/A,FALSE,"GeotG";#N/A,#N/A,FALSE,"PrcsG";#N/A,#N/A,FALSE,"TunnG";#N/A,#N/A,FALSE,"CivlG";#N/A,#N/A,FALSE,"NtwkG";#N/A,#N/A,FALSE,"EstgG";#N/A,#N/A,FALSE,"PEngG"}</definedName>
    <definedName name="fgfdg" localSheetId="8" hidden="1">{#N/A,#N/A,FALSE,"SumG";#N/A,#N/A,FALSE,"ElecG";#N/A,#N/A,FALSE,"MechG";#N/A,#N/A,FALSE,"GeotG";#N/A,#N/A,FALSE,"PrcsG";#N/A,#N/A,FALSE,"TunnG";#N/A,#N/A,FALSE,"CivlG";#N/A,#N/A,FALSE,"NtwkG";#N/A,#N/A,FALSE,"EstgG";#N/A,#N/A,FALSE,"PEngG"}</definedName>
    <definedName name="fgfdg" localSheetId="7" hidden="1">{#N/A,#N/A,FALSE,"SumG";#N/A,#N/A,FALSE,"ElecG";#N/A,#N/A,FALSE,"MechG";#N/A,#N/A,FALSE,"GeotG";#N/A,#N/A,FALSE,"PrcsG";#N/A,#N/A,FALSE,"TunnG";#N/A,#N/A,FALSE,"CivlG";#N/A,#N/A,FALSE,"NtwkG";#N/A,#N/A,FALSE,"EstgG";#N/A,#N/A,FALSE,"PEngG"}</definedName>
    <definedName name="fgfdg" localSheetId="3"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g" localSheetId="9" hidden="1">{"'장비'!$A$3:$M$12"}</definedName>
    <definedName name="fgg" localSheetId="8" hidden="1">{"'장비'!$A$3:$M$12"}</definedName>
    <definedName name="fgg" localSheetId="7" hidden="1">{"'장비'!$A$3:$M$12"}</definedName>
    <definedName name="fgg" localSheetId="3" hidden="1">{"'장비'!$A$3:$M$12"}</definedName>
    <definedName name="fgg" hidden="1">{"'장비'!$A$3:$M$12"}</definedName>
    <definedName name="fghfg" localSheetId="9" hidden="1">{#N/A,#N/A,FALSE,"SumD";#N/A,#N/A,FALSE,"ElecD";#N/A,#N/A,FALSE,"MechD";#N/A,#N/A,FALSE,"GeotD";#N/A,#N/A,FALSE,"PrcsD";#N/A,#N/A,FALSE,"TunnD";#N/A,#N/A,FALSE,"CivlD";#N/A,#N/A,FALSE,"NtwkD";#N/A,#N/A,FALSE,"EstgD";#N/A,#N/A,FALSE,"PEngD"}</definedName>
    <definedName name="fghfg" localSheetId="8" hidden="1">{#N/A,#N/A,FALSE,"SumD";#N/A,#N/A,FALSE,"ElecD";#N/A,#N/A,FALSE,"MechD";#N/A,#N/A,FALSE,"GeotD";#N/A,#N/A,FALSE,"PrcsD";#N/A,#N/A,FALSE,"TunnD";#N/A,#N/A,FALSE,"CivlD";#N/A,#N/A,FALSE,"NtwkD";#N/A,#N/A,FALSE,"EstgD";#N/A,#N/A,FALSE,"PEngD"}</definedName>
    <definedName name="fghfg" localSheetId="7" hidden="1">{#N/A,#N/A,FALSE,"SumD";#N/A,#N/A,FALSE,"ElecD";#N/A,#N/A,FALSE,"MechD";#N/A,#N/A,FALSE,"GeotD";#N/A,#N/A,FALSE,"PrcsD";#N/A,#N/A,FALSE,"TunnD";#N/A,#N/A,FALSE,"CivlD";#N/A,#N/A,FALSE,"NtwkD";#N/A,#N/A,FALSE,"EstgD";#N/A,#N/A,FALSE,"PEngD"}</definedName>
    <definedName name="fghfg" localSheetId="3"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9" hidden="1">{#N/A,#N/A,FALSE,"SumD";#N/A,#N/A,FALSE,"ElecD";#N/A,#N/A,FALSE,"MechD";#N/A,#N/A,FALSE,"GeotD";#N/A,#N/A,FALSE,"PrcsD";#N/A,#N/A,FALSE,"TunnD";#N/A,#N/A,FALSE,"CivlD";#N/A,#N/A,FALSE,"NtwkD";#N/A,#N/A,FALSE,"EstgD";#N/A,#N/A,FALSE,"PEngD"}</definedName>
    <definedName name="FGHH" localSheetId="8" hidden="1">{#N/A,#N/A,FALSE,"SumD";#N/A,#N/A,FALSE,"ElecD";#N/A,#N/A,FALSE,"MechD";#N/A,#N/A,FALSE,"GeotD";#N/A,#N/A,FALSE,"PrcsD";#N/A,#N/A,FALSE,"TunnD";#N/A,#N/A,FALSE,"CivlD";#N/A,#N/A,FALSE,"NtwkD";#N/A,#N/A,FALSE,"EstgD";#N/A,#N/A,FALSE,"PEngD"}</definedName>
    <definedName name="FGHH" localSheetId="7" hidden="1">{#N/A,#N/A,FALSE,"SumD";#N/A,#N/A,FALSE,"ElecD";#N/A,#N/A,FALSE,"MechD";#N/A,#N/A,FALSE,"GeotD";#N/A,#N/A,FALSE,"PrcsD";#N/A,#N/A,FALSE,"TunnD";#N/A,#N/A,FALSE,"CivlD";#N/A,#N/A,FALSE,"NtwkD";#N/A,#N/A,FALSE,"EstgD";#N/A,#N/A,FALSE,"PEngD"}</definedName>
    <definedName name="FGHH" localSheetId="3"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jjjkyg" localSheetId="9" hidden="1">{#N/A,#N/A,TRUE,"Cover";#N/A,#N/A,TRUE,"Conts";#N/A,#N/A,TRUE,"VOS";#N/A,#N/A,TRUE,"Warrington";#N/A,#N/A,TRUE,"Widnes"}</definedName>
    <definedName name="fgjjjkyg" localSheetId="8" hidden="1">{#N/A,#N/A,TRUE,"Cover";#N/A,#N/A,TRUE,"Conts";#N/A,#N/A,TRUE,"VOS";#N/A,#N/A,TRUE,"Warrington";#N/A,#N/A,TRUE,"Widnes"}</definedName>
    <definedName name="fgjjjkyg" localSheetId="7" hidden="1">{#N/A,#N/A,TRUE,"Cover";#N/A,#N/A,TRUE,"Conts";#N/A,#N/A,TRUE,"VOS";#N/A,#N/A,TRUE,"Warrington";#N/A,#N/A,TRUE,"Widnes"}</definedName>
    <definedName name="fgjjjkyg" localSheetId="3" hidden="1">{#N/A,#N/A,TRUE,"Cover";#N/A,#N/A,TRUE,"Conts";#N/A,#N/A,TRUE,"VOS";#N/A,#N/A,TRUE,"Warrington";#N/A,#N/A,TRUE,"Widnes"}</definedName>
    <definedName name="fgjjjkyg" hidden="1">{#N/A,#N/A,TRUE,"Cover";#N/A,#N/A,TRUE,"Conts";#N/A,#N/A,TRUE,"VOS";#N/A,#N/A,TRUE,"Warrington";#N/A,#N/A,TRUE,"Widnes"}</definedName>
    <definedName name="fgtt" localSheetId="9" hidden="1">{"'Sheet1'!$A$4386:$N$4591"}</definedName>
    <definedName name="fgtt" localSheetId="8" hidden="1">{"'Sheet1'!$A$4386:$N$4591"}</definedName>
    <definedName name="fgtt" localSheetId="7" hidden="1">{"'Sheet1'!$A$4386:$N$4591"}</definedName>
    <definedName name="fgtt" localSheetId="3" hidden="1">{"'Sheet1'!$A$4386:$N$4591"}</definedName>
    <definedName name="fgtt" hidden="1">{"'Sheet1'!$A$4386:$N$4591"}</definedName>
    <definedName name="fhgujguthi" localSheetId="9" hidden="1">{#N/A,#N/A,TRUE,"Cover";#N/A,#N/A,TRUE,"Conts";#N/A,#N/A,TRUE,"VOS";#N/A,#N/A,TRUE,"Warrington";#N/A,#N/A,TRUE,"Widnes"}</definedName>
    <definedName name="fhgujguthi" localSheetId="8" hidden="1">{#N/A,#N/A,TRUE,"Cover";#N/A,#N/A,TRUE,"Conts";#N/A,#N/A,TRUE,"VOS";#N/A,#N/A,TRUE,"Warrington";#N/A,#N/A,TRUE,"Widnes"}</definedName>
    <definedName name="fhgujguthi" localSheetId="7" hidden="1">{#N/A,#N/A,TRUE,"Cover";#N/A,#N/A,TRUE,"Conts";#N/A,#N/A,TRUE,"VOS";#N/A,#N/A,TRUE,"Warrington";#N/A,#N/A,TRUE,"Widnes"}</definedName>
    <definedName name="fhgujguthi" localSheetId="3" hidden="1">{#N/A,#N/A,TRUE,"Cover";#N/A,#N/A,TRUE,"Conts";#N/A,#N/A,TRUE,"VOS";#N/A,#N/A,TRUE,"Warrington";#N/A,#N/A,TRUE,"Widnes"}</definedName>
    <definedName name="fhgujguthi" hidden="1">{#N/A,#N/A,TRUE,"Cover";#N/A,#N/A,TRUE,"Conts";#N/A,#N/A,TRUE,"VOS";#N/A,#N/A,TRUE,"Warrington";#N/A,#N/A,TRUE,"Widnes"}</definedName>
    <definedName name="fhjsjs" localSheetId="9" hidden="1">{#N/A,#N/A,TRUE,"Cover";#N/A,#N/A,TRUE,"Conts";#N/A,#N/A,TRUE,"VOS";#N/A,#N/A,TRUE,"Warrington";#N/A,#N/A,TRUE,"Widnes"}</definedName>
    <definedName name="fhjsjs" localSheetId="8" hidden="1">{#N/A,#N/A,TRUE,"Cover";#N/A,#N/A,TRUE,"Conts";#N/A,#N/A,TRUE,"VOS";#N/A,#N/A,TRUE,"Warrington";#N/A,#N/A,TRUE,"Widnes"}</definedName>
    <definedName name="fhjsjs" localSheetId="7" hidden="1">{#N/A,#N/A,TRUE,"Cover";#N/A,#N/A,TRUE,"Conts";#N/A,#N/A,TRUE,"VOS";#N/A,#N/A,TRUE,"Warrington";#N/A,#N/A,TRUE,"Widnes"}</definedName>
    <definedName name="fhjsjs" localSheetId="3" hidden="1">{#N/A,#N/A,TRUE,"Cover";#N/A,#N/A,TRUE,"Conts";#N/A,#N/A,TRUE,"VOS";#N/A,#N/A,TRUE,"Warrington";#N/A,#N/A,TRUE,"Widnes"}</definedName>
    <definedName name="fhjsjs" hidden="1">{#N/A,#N/A,TRUE,"Cover";#N/A,#N/A,TRUE,"Conts";#N/A,#N/A,TRUE,"VOS";#N/A,#N/A,TRUE,"Warrington";#N/A,#N/A,TRUE,"Widnes"}</definedName>
    <definedName name="file" localSheetId="9" hidden="1">{#N/A,#N/A,TRUE,"Front";#N/A,#N/A,TRUE,"Simple Letter";#N/A,#N/A,TRUE,"Inside";#N/A,#N/A,TRUE,"Contents";#N/A,#N/A,TRUE,"Basis";#N/A,#N/A,TRUE,"Inclusions";#N/A,#N/A,TRUE,"Exclusions";#N/A,#N/A,TRUE,"Areas";#N/A,#N/A,TRUE,"Summary";#N/A,#N/A,TRUE,"Detail"}</definedName>
    <definedName name="file" localSheetId="8" hidden="1">{#N/A,#N/A,TRUE,"Front";#N/A,#N/A,TRUE,"Simple Letter";#N/A,#N/A,TRUE,"Inside";#N/A,#N/A,TRUE,"Contents";#N/A,#N/A,TRUE,"Basis";#N/A,#N/A,TRUE,"Inclusions";#N/A,#N/A,TRUE,"Exclusions";#N/A,#N/A,TRUE,"Areas";#N/A,#N/A,TRUE,"Summary";#N/A,#N/A,TRUE,"Detail"}</definedName>
    <definedName name="file" localSheetId="7" hidden="1">{#N/A,#N/A,TRUE,"Front";#N/A,#N/A,TRUE,"Simple Letter";#N/A,#N/A,TRUE,"Inside";#N/A,#N/A,TRUE,"Contents";#N/A,#N/A,TRUE,"Basis";#N/A,#N/A,TRUE,"Inclusions";#N/A,#N/A,TRUE,"Exclusions";#N/A,#N/A,TRUE,"Areas";#N/A,#N/A,TRUE,"Summary";#N/A,#N/A,TRUE,"Detail"}</definedName>
    <definedName name="file" localSheetId="3" hidden="1">{#N/A,#N/A,TRUE,"Front";#N/A,#N/A,TRUE,"Simple Letter";#N/A,#N/A,TRUE,"Inside";#N/A,#N/A,TRUE,"Contents";#N/A,#N/A,TRUE,"Basis";#N/A,#N/A,TRUE,"Inclusions";#N/A,#N/A,TRUE,"Exclusions";#N/A,#N/A,TRUE,"Areas";#N/A,#N/A,TRUE,"Summary";#N/A,#N/A,TRUE,"Detail"}</definedName>
    <definedName name="file" hidden="1">{#N/A,#N/A,TRUE,"Front";#N/A,#N/A,TRUE,"Simple Letter";#N/A,#N/A,TRUE,"Inside";#N/A,#N/A,TRUE,"Contents";#N/A,#N/A,TRUE,"Basis";#N/A,#N/A,TRUE,"Inclusions";#N/A,#N/A,TRUE,"Exclusions";#N/A,#N/A,TRUE,"Areas";#N/A,#N/A,TRUE,"Summary";#N/A,#N/A,TRUE,"Detail"}</definedName>
    <definedName name="FILL" localSheetId="9" hidden="1">'[11]A.O.R.'!#REF!</definedName>
    <definedName name="FILL" localSheetId="8" hidden="1">'[11]A.O.R.'!#REF!</definedName>
    <definedName name="FILL" localSheetId="13" hidden="1">'[11]A.O.R.'!#REF!</definedName>
    <definedName name="FILL" localSheetId="6" hidden="1">'[11]A.O.R.'!#REF!</definedName>
    <definedName name="FILL" hidden="1">'[11]A.O.R.'!#REF!</definedName>
    <definedName name="fino" localSheetId="9" hidden="1">{#N/A,#N/A,FALSE,"summary";#N/A,#N/A,FALSE,"preliminy";#N/A,#N/A,FALSE,"bill 3";#N/A,#N/A,FALSE,"bill 4"}</definedName>
    <definedName name="fino" localSheetId="8" hidden="1">{#N/A,#N/A,FALSE,"summary";#N/A,#N/A,FALSE,"preliminy";#N/A,#N/A,FALSE,"bill 3";#N/A,#N/A,FALSE,"bill 4"}</definedName>
    <definedName name="fino" localSheetId="7" hidden="1">{#N/A,#N/A,FALSE,"summary";#N/A,#N/A,FALSE,"preliminy";#N/A,#N/A,FALSE,"bill 3";#N/A,#N/A,FALSE,"bill 4"}</definedName>
    <definedName name="fino" localSheetId="3" hidden="1">{#N/A,#N/A,FALSE,"summary";#N/A,#N/A,FALSE,"preliminy";#N/A,#N/A,FALSE,"bill 3";#N/A,#N/A,FALSE,"bill 4"}</definedName>
    <definedName name="fino" hidden="1">{#N/A,#N/A,FALSE,"summary";#N/A,#N/A,FALSE,"preliminy";#N/A,#N/A,FALSE,"bill 3";#N/A,#N/A,FALSE,"bill 4"}</definedName>
    <definedName name="fino1" localSheetId="9" hidden="1">{#N/A,#N/A,FALSE,"summary";#N/A,#N/A,FALSE,"preliminy";#N/A,#N/A,FALSE,"bill 3";#N/A,#N/A,FALSE,"bill 4"}</definedName>
    <definedName name="fino1" localSheetId="8" hidden="1">{#N/A,#N/A,FALSE,"summary";#N/A,#N/A,FALSE,"preliminy";#N/A,#N/A,FALSE,"bill 3";#N/A,#N/A,FALSE,"bill 4"}</definedName>
    <definedName name="fino1" localSheetId="7" hidden="1">{#N/A,#N/A,FALSE,"summary";#N/A,#N/A,FALSE,"preliminy";#N/A,#N/A,FALSE,"bill 3";#N/A,#N/A,FALSE,"bill 4"}</definedName>
    <definedName name="fino1" localSheetId="3" hidden="1">{#N/A,#N/A,FALSE,"summary";#N/A,#N/A,FALSE,"preliminy";#N/A,#N/A,FALSE,"bill 3";#N/A,#N/A,FALSE,"bill 4"}</definedName>
    <definedName name="fino1" hidden="1">{#N/A,#N/A,FALSE,"summary";#N/A,#N/A,FALSE,"preliminy";#N/A,#N/A,FALSE,"bill 3";#N/A,#N/A,FALSE,"bill 4"}</definedName>
    <definedName name="fiyu" localSheetId="9" hidden="1">{"'Break down'!$A$4"}</definedName>
    <definedName name="fiyu" localSheetId="8" hidden="1">{"'Break down'!$A$4"}</definedName>
    <definedName name="fiyu" localSheetId="7" hidden="1">{"'Break down'!$A$4"}</definedName>
    <definedName name="fiyu" localSheetId="3" hidden="1">{"'Break down'!$A$4"}</definedName>
    <definedName name="fiyu" hidden="1">{"'Break down'!$A$4"}</definedName>
    <definedName name="fjhgfd" localSheetId="9" hidden="1">{"'Sheet1'!$A$4386:$N$4591"}</definedName>
    <definedName name="fjhgfd" localSheetId="8" hidden="1">{"'Sheet1'!$A$4386:$N$4591"}</definedName>
    <definedName name="fjhgfd" localSheetId="7" hidden="1">{"'Sheet1'!$A$4386:$N$4591"}</definedName>
    <definedName name="fjhgfd" localSheetId="3" hidden="1">{"'Sheet1'!$A$4386:$N$4591"}</definedName>
    <definedName name="fjhgfd" hidden="1">{"'Sheet1'!$A$4386:$N$4591"}</definedName>
    <definedName name="fkfkvhikkhju" localSheetId="9" hidden="1">{#N/A,#N/A,TRUE,"Cover";#N/A,#N/A,TRUE,"Conts";#N/A,#N/A,TRUE,"VOS";#N/A,#N/A,TRUE,"Warrington";#N/A,#N/A,TRUE,"Widnes"}</definedName>
    <definedName name="fkfkvhikkhju" localSheetId="8" hidden="1">{#N/A,#N/A,TRUE,"Cover";#N/A,#N/A,TRUE,"Conts";#N/A,#N/A,TRUE,"VOS";#N/A,#N/A,TRUE,"Warrington";#N/A,#N/A,TRUE,"Widnes"}</definedName>
    <definedName name="fkfkvhikkhju" localSheetId="7" hidden="1">{#N/A,#N/A,TRUE,"Cover";#N/A,#N/A,TRUE,"Conts";#N/A,#N/A,TRUE,"VOS";#N/A,#N/A,TRUE,"Warrington";#N/A,#N/A,TRUE,"Widnes"}</definedName>
    <definedName name="fkfkvhikkhju" localSheetId="3" hidden="1">{#N/A,#N/A,TRUE,"Cover";#N/A,#N/A,TRUE,"Conts";#N/A,#N/A,TRUE,"VOS";#N/A,#N/A,TRUE,"Warrington";#N/A,#N/A,TRUE,"Widnes"}</definedName>
    <definedName name="fkfkvhikkhju" hidden="1">{#N/A,#N/A,TRUE,"Cover";#N/A,#N/A,TRUE,"Conts";#N/A,#N/A,TRUE,"VOS";#N/A,#N/A,TRUE,"Warrington";#N/A,#N/A,TRUE,"Widnes"}</definedName>
    <definedName name="fre" localSheetId="9" hidden="1">{#N/A,#N/A,TRUE,"Cover";#N/A,#N/A,TRUE,"Conts";#N/A,#N/A,TRUE,"VOS";#N/A,#N/A,TRUE,"Warrington";#N/A,#N/A,TRUE,"Widnes"}</definedName>
    <definedName name="fre" localSheetId="8" hidden="1">{#N/A,#N/A,TRUE,"Cover";#N/A,#N/A,TRUE,"Conts";#N/A,#N/A,TRUE,"VOS";#N/A,#N/A,TRUE,"Warrington";#N/A,#N/A,TRUE,"Widnes"}</definedName>
    <definedName name="fre" localSheetId="7" hidden="1">{#N/A,#N/A,TRUE,"Cover";#N/A,#N/A,TRUE,"Conts";#N/A,#N/A,TRUE,"VOS";#N/A,#N/A,TRUE,"Warrington";#N/A,#N/A,TRUE,"Widnes"}</definedName>
    <definedName name="fre" localSheetId="3" hidden="1">{#N/A,#N/A,TRUE,"Cover";#N/A,#N/A,TRUE,"Conts";#N/A,#N/A,TRUE,"VOS";#N/A,#N/A,TRUE,"Warrington";#N/A,#N/A,TRUE,"Widnes"}</definedName>
    <definedName name="fre" hidden="1">{#N/A,#N/A,TRUE,"Cover";#N/A,#N/A,TRUE,"Conts";#N/A,#N/A,TRUE,"VOS";#N/A,#N/A,TRUE,"Warrington";#N/A,#N/A,TRUE,"Widnes"}</definedName>
    <definedName name="FReport5" localSheetId="9" hidden="1">{#N/A,#N/A,FALSE,"MARCH"}</definedName>
    <definedName name="FReport5" localSheetId="8" hidden="1">{#N/A,#N/A,FALSE,"MARCH"}</definedName>
    <definedName name="FReport5" localSheetId="7" hidden="1">{#N/A,#N/A,FALSE,"MARCH"}</definedName>
    <definedName name="FReport5" localSheetId="3" hidden="1">{#N/A,#N/A,FALSE,"MARCH"}</definedName>
    <definedName name="FReport5" hidden="1">{#N/A,#N/A,FALSE,"MARCH"}</definedName>
    <definedName name="frjj" localSheetId="9" hidden="1">{#N/A,#N/A,TRUE,"Cover";#N/A,#N/A,TRUE,"Conts";#N/A,#N/A,TRUE,"VOS";#N/A,#N/A,TRUE,"Warrington";#N/A,#N/A,TRUE,"Widnes"}</definedName>
    <definedName name="frjj" localSheetId="8" hidden="1">{#N/A,#N/A,TRUE,"Cover";#N/A,#N/A,TRUE,"Conts";#N/A,#N/A,TRUE,"VOS";#N/A,#N/A,TRUE,"Warrington";#N/A,#N/A,TRUE,"Widnes"}</definedName>
    <definedName name="frjj" localSheetId="7" hidden="1">{#N/A,#N/A,TRUE,"Cover";#N/A,#N/A,TRUE,"Conts";#N/A,#N/A,TRUE,"VOS";#N/A,#N/A,TRUE,"Warrington";#N/A,#N/A,TRUE,"Widnes"}</definedName>
    <definedName name="frjj" localSheetId="3" hidden="1">{#N/A,#N/A,TRUE,"Cover";#N/A,#N/A,TRUE,"Conts";#N/A,#N/A,TRUE,"VOS";#N/A,#N/A,TRUE,"Warrington";#N/A,#N/A,TRUE,"Widnes"}</definedName>
    <definedName name="frjj" hidden="1">{#N/A,#N/A,TRUE,"Cover";#N/A,#N/A,TRUE,"Conts";#N/A,#N/A,TRUE,"VOS";#N/A,#N/A,TRUE,"Warrington";#N/A,#N/A,TRUE,"Widnes"}</definedName>
    <definedName name="fsda" localSheetId="9" hidden="1">{#N/A,#N/A,TRUE,"Basic";#N/A,#N/A,TRUE,"EXT-TABLE";#N/A,#N/A,TRUE,"STEEL";#N/A,#N/A,TRUE,"INT-Table";#N/A,#N/A,TRUE,"STEEL";#N/A,#N/A,TRUE,"Door"}</definedName>
    <definedName name="fsda" localSheetId="8" hidden="1">{#N/A,#N/A,TRUE,"Basic";#N/A,#N/A,TRUE,"EXT-TABLE";#N/A,#N/A,TRUE,"STEEL";#N/A,#N/A,TRUE,"INT-Table";#N/A,#N/A,TRUE,"STEEL";#N/A,#N/A,TRUE,"Door"}</definedName>
    <definedName name="fsda" localSheetId="7" hidden="1">{#N/A,#N/A,TRUE,"Basic";#N/A,#N/A,TRUE,"EXT-TABLE";#N/A,#N/A,TRUE,"STEEL";#N/A,#N/A,TRUE,"INT-Table";#N/A,#N/A,TRUE,"STEEL";#N/A,#N/A,TRUE,"Door"}</definedName>
    <definedName name="fsda" localSheetId="3" hidden="1">{#N/A,#N/A,TRUE,"Basic";#N/A,#N/A,TRUE,"EXT-TABLE";#N/A,#N/A,TRUE,"STEEL";#N/A,#N/A,TRUE,"INT-Table";#N/A,#N/A,TRUE,"STEEL";#N/A,#N/A,TRUE,"Door"}</definedName>
    <definedName name="fsda" hidden="1">{#N/A,#N/A,TRUE,"Basic";#N/A,#N/A,TRUE,"EXT-TABLE";#N/A,#N/A,TRUE,"STEEL";#N/A,#N/A,TRUE,"INT-Table";#N/A,#N/A,TRUE,"STEEL";#N/A,#N/A,TRUE,"Door"}</definedName>
    <definedName name="fsdaa" localSheetId="9" hidden="1">{#N/A,#N/A,TRUE,"Basic";#N/A,#N/A,TRUE,"EXT-TABLE";#N/A,#N/A,TRUE,"STEEL";#N/A,#N/A,TRUE,"INT-Table";#N/A,#N/A,TRUE,"STEEL";#N/A,#N/A,TRUE,"Door"}</definedName>
    <definedName name="fsdaa" localSheetId="8" hidden="1">{#N/A,#N/A,TRUE,"Basic";#N/A,#N/A,TRUE,"EXT-TABLE";#N/A,#N/A,TRUE,"STEEL";#N/A,#N/A,TRUE,"INT-Table";#N/A,#N/A,TRUE,"STEEL";#N/A,#N/A,TRUE,"Door"}</definedName>
    <definedName name="fsdaa" localSheetId="7" hidden="1">{#N/A,#N/A,TRUE,"Basic";#N/A,#N/A,TRUE,"EXT-TABLE";#N/A,#N/A,TRUE,"STEEL";#N/A,#N/A,TRUE,"INT-Table";#N/A,#N/A,TRUE,"STEEL";#N/A,#N/A,TRUE,"Door"}</definedName>
    <definedName name="fsdaa" localSheetId="3" hidden="1">{#N/A,#N/A,TRUE,"Basic";#N/A,#N/A,TRUE,"EXT-TABLE";#N/A,#N/A,TRUE,"STEEL";#N/A,#N/A,TRUE,"INT-Table";#N/A,#N/A,TRUE,"STEEL";#N/A,#N/A,TRUE,"Door"}</definedName>
    <definedName name="fsdaa" hidden="1">{#N/A,#N/A,TRUE,"Basic";#N/A,#N/A,TRUE,"EXT-TABLE";#N/A,#N/A,TRUE,"STEEL";#N/A,#N/A,TRUE,"INT-Table";#N/A,#N/A,TRUE,"STEEL";#N/A,#N/A,TRUE,"Door"}</definedName>
    <definedName name="fund" localSheetId="9" hidden="1">{"'Sheet1'!$A$4386:$N$4591"}</definedName>
    <definedName name="fund" localSheetId="8" hidden="1">{"'Sheet1'!$A$4386:$N$4591"}</definedName>
    <definedName name="fund" localSheetId="7" hidden="1">{"'Sheet1'!$A$4386:$N$4591"}</definedName>
    <definedName name="fund" localSheetId="3" hidden="1">{"'Sheet1'!$A$4386:$N$4591"}</definedName>
    <definedName name="fund" hidden="1">{"'Sheet1'!$A$4386:$N$4591"}</definedName>
    <definedName name="funds" localSheetId="9" hidden="1">{"'Sheet1'!$A$4386:$N$4591"}</definedName>
    <definedName name="funds" localSheetId="8" hidden="1">{"'Sheet1'!$A$4386:$N$4591"}</definedName>
    <definedName name="funds" localSheetId="7" hidden="1">{"'Sheet1'!$A$4386:$N$4591"}</definedName>
    <definedName name="funds" localSheetId="3" hidden="1">{"'Sheet1'!$A$4386:$N$4591"}</definedName>
    <definedName name="funds" hidden="1">{"'Sheet1'!$A$4386:$N$4591"}</definedName>
    <definedName name="Furniture" localSheetId="9" hidden="1">{#N/A,#N/A,TRUE,"Basic";#N/A,#N/A,TRUE,"EXT-TABLE";#N/A,#N/A,TRUE,"STEEL";#N/A,#N/A,TRUE,"INT-Table";#N/A,#N/A,TRUE,"STEEL";#N/A,#N/A,TRUE,"Door"}</definedName>
    <definedName name="Furniture" localSheetId="8" hidden="1">{#N/A,#N/A,TRUE,"Basic";#N/A,#N/A,TRUE,"EXT-TABLE";#N/A,#N/A,TRUE,"STEEL";#N/A,#N/A,TRUE,"INT-Table";#N/A,#N/A,TRUE,"STEEL";#N/A,#N/A,TRUE,"Door"}</definedName>
    <definedName name="Furniture" localSheetId="7" hidden="1">{#N/A,#N/A,TRUE,"Basic";#N/A,#N/A,TRUE,"EXT-TABLE";#N/A,#N/A,TRUE,"STEEL";#N/A,#N/A,TRUE,"INT-Table";#N/A,#N/A,TRUE,"STEEL";#N/A,#N/A,TRUE,"Door"}</definedName>
    <definedName name="Furniture" localSheetId="3" hidden="1">{#N/A,#N/A,TRUE,"Basic";#N/A,#N/A,TRUE,"EXT-TABLE";#N/A,#N/A,TRUE,"STEEL";#N/A,#N/A,TRUE,"INT-Table";#N/A,#N/A,TRUE,"STEEL";#N/A,#N/A,TRUE,"Door"}</definedName>
    <definedName name="Furniture" hidden="1">{#N/A,#N/A,TRUE,"Basic";#N/A,#N/A,TRUE,"EXT-TABLE";#N/A,#N/A,TRUE,"STEEL";#N/A,#N/A,TRUE,"INT-Table";#N/A,#N/A,TRUE,"STEEL";#N/A,#N/A,TRUE,"Door"}</definedName>
    <definedName name="gaeg" localSheetId="9" hidden="1">{#N/A,#N/A,TRUE,"Cover";#N/A,#N/A,TRUE,"Conts";#N/A,#N/A,TRUE,"VOS";#N/A,#N/A,TRUE,"Warrington";#N/A,#N/A,TRUE,"Widnes"}</definedName>
    <definedName name="gaeg" localSheetId="8" hidden="1">{#N/A,#N/A,TRUE,"Cover";#N/A,#N/A,TRUE,"Conts";#N/A,#N/A,TRUE,"VOS";#N/A,#N/A,TRUE,"Warrington";#N/A,#N/A,TRUE,"Widnes"}</definedName>
    <definedName name="gaeg" localSheetId="7" hidden="1">{#N/A,#N/A,TRUE,"Cover";#N/A,#N/A,TRUE,"Conts";#N/A,#N/A,TRUE,"VOS";#N/A,#N/A,TRUE,"Warrington";#N/A,#N/A,TRUE,"Widnes"}</definedName>
    <definedName name="gaeg" localSheetId="3" hidden="1">{#N/A,#N/A,TRUE,"Cover";#N/A,#N/A,TRUE,"Conts";#N/A,#N/A,TRUE,"VOS";#N/A,#N/A,TRUE,"Warrington";#N/A,#N/A,TRUE,"Widnes"}</definedName>
    <definedName name="gaeg" hidden="1">{#N/A,#N/A,TRUE,"Cover";#N/A,#N/A,TRUE,"Conts";#N/A,#N/A,TRUE,"VOS";#N/A,#N/A,TRUE,"Warrington";#N/A,#N/A,TRUE,"Widnes"}</definedName>
    <definedName name="gaegg" localSheetId="9" hidden="1">{#N/A,#N/A,TRUE,"Cover";#N/A,#N/A,TRUE,"Conts";#N/A,#N/A,TRUE,"VOS";#N/A,#N/A,TRUE,"Warrington";#N/A,#N/A,TRUE,"Widnes"}</definedName>
    <definedName name="gaegg" localSheetId="8" hidden="1">{#N/A,#N/A,TRUE,"Cover";#N/A,#N/A,TRUE,"Conts";#N/A,#N/A,TRUE,"VOS";#N/A,#N/A,TRUE,"Warrington";#N/A,#N/A,TRUE,"Widnes"}</definedName>
    <definedName name="gaegg" localSheetId="7" hidden="1">{#N/A,#N/A,TRUE,"Cover";#N/A,#N/A,TRUE,"Conts";#N/A,#N/A,TRUE,"VOS";#N/A,#N/A,TRUE,"Warrington";#N/A,#N/A,TRUE,"Widnes"}</definedName>
    <definedName name="gaegg" localSheetId="3" hidden="1">{#N/A,#N/A,TRUE,"Cover";#N/A,#N/A,TRUE,"Conts";#N/A,#N/A,TRUE,"VOS";#N/A,#N/A,TRUE,"Warrington";#N/A,#N/A,TRUE,"Widnes"}</definedName>
    <definedName name="gaegg" hidden="1">{#N/A,#N/A,TRUE,"Cover";#N/A,#N/A,TRUE,"Conts";#N/A,#N/A,TRUE,"VOS";#N/A,#N/A,TRUE,"Warrington";#N/A,#N/A,TRUE,"Widnes"}</definedName>
    <definedName name="gdfgaefgasdfasdfasdfsdfsda" localSheetId="9" hidden="1">{#N/A,#N/A,FALSE,"MARCH"}</definedName>
    <definedName name="gdfgaefgasdfasdfasdfsdfsda" localSheetId="8" hidden="1">{#N/A,#N/A,FALSE,"MARCH"}</definedName>
    <definedName name="gdfgaefgasdfasdfasdfsdfsda" localSheetId="7" hidden="1">{#N/A,#N/A,FALSE,"MARCH"}</definedName>
    <definedName name="gdfgaefgasdfasdfasdfsdfsda" localSheetId="3" hidden="1">{#N/A,#N/A,FALSE,"MARCH"}</definedName>
    <definedName name="gdfgaefgasdfasdfasdfsdfsda" hidden="1">{#N/A,#N/A,FALSE,"MARCH"}</definedName>
    <definedName name="geag" localSheetId="9" hidden="1">{#N/A,#N/A,TRUE,"Cover";#N/A,#N/A,TRUE,"Conts";#N/A,#N/A,TRUE,"VOS";#N/A,#N/A,TRUE,"Warrington";#N/A,#N/A,TRUE,"Widnes"}</definedName>
    <definedName name="geag" localSheetId="8" hidden="1">{#N/A,#N/A,TRUE,"Cover";#N/A,#N/A,TRUE,"Conts";#N/A,#N/A,TRUE,"VOS";#N/A,#N/A,TRUE,"Warrington";#N/A,#N/A,TRUE,"Widnes"}</definedName>
    <definedName name="geag" localSheetId="7" hidden="1">{#N/A,#N/A,TRUE,"Cover";#N/A,#N/A,TRUE,"Conts";#N/A,#N/A,TRUE,"VOS";#N/A,#N/A,TRUE,"Warrington";#N/A,#N/A,TRUE,"Widnes"}</definedName>
    <definedName name="geag" localSheetId="3" hidden="1">{#N/A,#N/A,TRUE,"Cover";#N/A,#N/A,TRUE,"Conts";#N/A,#N/A,TRUE,"VOS";#N/A,#N/A,TRUE,"Warrington";#N/A,#N/A,TRUE,"Widnes"}</definedName>
    <definedName name="geag" hidden="1">{#N/A,#N/A,TRUE,"Cover";#N/A,#N/A,TRUE,"Conts";#N/A,#N/A,TRUE,"VOS";#N/A,#N/A,TRUE,"Warrington";#N/A,#N/A,TRUE,"Widnes"}</definedName>
    <definedName name="gerger" localSheetId="9" hidden="1">{#N/A,#N/A,TRUE,"Cover";#N/A,#N/A,TRUE,"Conts";#N/A,#N/A,TRUE,"VOS";#N/A,#N/A,TRUE,"Warrington";#N/A,#N/A,TRUE,"Widnes"}</definedName>
    <definedName name="gerger" localSheetId="8" hidden="1">{#N/A,#N/A,TRUE,"Cover";#N/A,#N/A,TRUE,"Conts";#N/A,#N/A,TRUE,"VOS";#N/A,#N/A,TRUE,"Warrington";#N/A,#N/A,TRUE,"Widnes"}</definedName>
    <definedName name="gerger" localSheetId="7" hidden="1">{#N/A,#N/A,TRUE,"Cover";#N/A,#N/A,TRUE,"Conts";#N/A,#N/A,TRUE,"VOS";#N/A,#N/A,TRUE,"Warrington";#N/A,#N/A,TRUE,"Widnes"}</definedName>
    <definedName name="gerger" localSheetId="3" hidden="1">{#N/A,#N/A,TRUE,"Cover";#N/A,#N/A,TRUE,"Conts";#N/A,#N/A,TRUE,"VOS";#N/A,#N/A,TRUE,"Warrington";#N/A,#N/A,TRUE,"Widnes"}</definedName>
    <definedName name="gerger" hidden="1">{#N/A,#N/A,TRUE,"Cover";#N/A,#N/A,TRUE,"Conts";#N/A,#N/A,TRUE,"VOS";#N/A,#N/A,TRUE,"Warrington";#N/A,#N/A,TRUE,"Widnes"}</definedName>
    <definedName name="gf" localSheetId="9" hidden="1">{#N/A,#N/A,TRUE,"Cover";#N/A,#N/A,TRUE,"Conts";#N/A,#N/A,TRUE,"VOS";#N/A,#N/A,TRUE,"Warrington";#N/A,#N/A,TRUE,"Widnes"}</definedName>
    <definedName name="gf" localSheetId="8" hidden="1">{#N/A,#N/A,TRUE,"Cover";#N/A,#N/A,TRUE,"Conts";#N/A,#N/A,TRUE,"VOS";#N/A,#N/A,TRUE,"Warrington";#N/A,#N/A,TRUE,"Widnes"}</definedName>
    <definedName name="gf" localSheetId="7" hidden="1">{#N/A,#N/A,TRUE,"Cover";#N/A,#N/A,TRUE,"Conts";#N/A,#N/A,TRUE,"VOS";#N/A,#N/A,TRUE,"Warrington";#N/A,#N/A,TRUE,"Widnes"}</definedName>
    <definedName name="gf" localSheetId="3" hidden="1">{#N/A,#N/A,TRUE,"Cover";#N/A,#N/A,TRUE,"Conts";#N/A,#N/A,TRUE,"VOS";#N/A,#N/A,TRUE,"Warrington";#N/A,#N/A,TRUE,"Widnes"}</definedName>
    <definedName name="gf" hidden="1">{#N/A,#N/A,TRUE,"Cover";#N/A,#N/A,TRUE,"Conts";#N/A,#N/A,TRUE,"VOS";#N/A,#N/A,TRUE,"Warrington";#N/A,#N/A,TRUE,"Widnes"}</definedName>
    <definedName name="gfdgfdg" localSheetId="9" hidden="1">{#N/A,#N/A,FALSE,"SumD";#N/A,#N/A,FALSE,"ElecD";#N/A,#N/A,FALSE,"MechD";#N/A,#N/A,FALSE,"GeotD";#N/A,#N/A,FALSE,"PrcsD";#N/A,#N/A,FALSE,"TunnD";#N/A,#N/A,FALSE,"CivlD";#N/A,#N/A,FALSE,"NtwkD";#N/A,#N/A,FALSE,"EstgD";#N/A,#N/A,FALSE,"PEngD"}</definedName>
    <definedName name="gfdgfdg" localSheetId="8" hidden="1">{#N/A,#N/A,FALSE,"SumD";#N/A,#N/A,FALSE,"ElecD";#N/A,#N/A,FALSE,"MechD";#N/A,#N/A,FALSE,"GeotD";#N/A,#N/A,FALSE,"PrcsD";#N/A,#N/A,FALSE,"TunnD";#N/A,#N/A,FALSE,"CivlD";#N/A,#N/A,FALSE,"NtwkD";#N/A,#N/A,FALSE,"EstgD";#N/A,#N/A,FALSE,"PEngD"}</definedName>
    <definedName name="gfdgfdg" localSheetId="7" hidden="1">{#N/A,#N/A,FALSE,"SumD";#N/A,#N/A,FALSE,"ElecD";#N/A,#N/A,FALSE,"MechD";#N/A,#N/A,FALSE,"GeotD";#N/A,#N/A,FALSE,"PrcsD";#N/A,#N/A,FALSE,"TunnD";#N/A,#N/A,FALSE,"CivlD";#N/A,#N/A,FALSE,"NtwkD";#N/A,#N/A,FALSE,"EstgD";#N/A,#N/A,FALSE,"PEngD"}</definedName>
    <definedName name="gfdgfdg" localSheetId="3"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gfgfgfg" localSheetId="9" hidden="1">{#N/A,#N/A,FALSE,"SumD";#N/A,#N/A,FALSE,"ElecD";#N/A,#N/A,FALSE,"MechD";#N/A,#N/A,FALSE,"GeotD";#N/A,#N/A,FALSE,"PrcsD";#N/A,#N/A,FALSE,"TunnD";#N/A,#N/A,FALSE,"CivlD";#N/A,#N/A,FALSE,"NtwkD";#N/A,#N/A,FALSE,"EstgD";#N/A,#N/A,FALSE,"PEngD"}</definedName>
    <definedName name="gfgfgfgfg" localSheetId="8" hidden="1">{#N/A,#N/A,FALSE,"SumD";#N/A,#N/A,FALSE,"ElecD";#N/A,#N/A,FALSE,"MechD";#N/A,#N/A,FALSE,"GeotD";#N/A,#N/A,FALSE,"PrcsD";#N/A,#N/A,FALSE,"TunnD";#N/A,#N/A,FALSE,"CivlD";#N/A,#N/A,FALSE,"NtwkD";#N/A,#N/A,FALSE,"EstgD";#N/A,#N/A,FALSE,"PEngD"}</definedName>
    <definedName name="gfgfgfgfg" localSheetId="7" hidden="1">{#N/A,#N/A,FALSE,"SumD";#N/A,#N/A,FALSE,"ElecD";#N/A,#N/A,FALSE,"MechD";#N/A,#N/A,FALSE,"GeotD";#N/A,#N/A,FALSE,"PrcsD";#N/A,#N/A,FALSE,"TunnD";#N/A,#N/A,FALSE,"CivlD";#N/A,#N/A,FALSE,"NtwkD";#N/A,#N/A,FALSE,"EstgD";#N/A,#N/A,FALSE,"PEngD"}</definedName>
    <definedName name="gfgfgfgfg" localSheetId="3"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9" hidden="1">{#N/A,#N/A,FALSE,"SumG";#N/A,#N/A,FALSE,"ElecG";#N/A,#N/A,FALSE,"MechG";#N/A,#N/A,FALSE,"GeotG";#N/A,#N/A,FALSE,"PrcsG";#N/A,#N/A,FALSE,"TunnG";#N/A,#N/A,FALSE,"CivlG";#N/A,#N/A,FALSE,"NtwkG";#N/A,#N/A,FALSE,"EstgG";#N/A,#N/A,FALSE,"PEngG"}</definedName>
    <definedName name="gfgfgfgss" localSheetId="8" hidden="1">{#N/A,#N/A,FALSE,"SumG";#N/A,#N/A,FALSE,"ElecG";#N/A,#N/A,FALSE,"MechG";#N/A,#N/A,FALSE,"GeotG";#N/A,#N/A,FALSE,"PrcsG";#N/A,#N/A,FALSE,"TunnG";#N/A,#N/A,FALSE,"CivlG";#N/A,#N/A,FALSE,"NtwkG";#N/A,#N/A,FALSE,"EstgG";#N/A,#N/A,FALSE,"PEngG"}</definedName>
    <definedName name="gfgfgfgss" localSheetId="7" hidden="1">{#N/A,#N/A,FALSE,"SumG";#N/A,#N/A,FALSE,"ElecG";#N/A,#N/A,FALSE,"MechG";#N/A,#N/A,FALSE,"GeotG";#N/A,#N/A,FALSE,"PrcsG";#N/A,#N/A,FALSE,"TunnG";#N/A,#N/A,FALSE,"CivlG";#N/A,#N/A,FALSE,"NtwkG";#N/A,#N/A,FALSE,"EstgG";#N/A,#N/A,FALSE,"PEngG"}</definedName>
    <definedName name="gfgfgfgss" localSheetId="3"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g" localSheetId="9" hidden="1">{"'장비'!$A$3:$M$12"}</definedName>
    <definedName name="gg" localSheetId="8" hidden="1">{"'장비'!$A$3:$M$12"}</definedName>
    <definedName name="gg" localSheetId="7" hidden="1">{"'장비'!$A$3:$M$12"}</definedName>
    <definedName name="gg" localSheetId="3" hidden="1">{"'장비'!$A$3:$M$12"}</definedName>
    <definedName name="gg" hidden="1">{"'장비'!$A$3:$M$12"}</definedName>
    <definedName name="ggdrgdfhyyj" localSheetId="9" hidden="1">{#N/A,#N/A,TRUE,"Cover";#N/A,#N/A,TRUE,"Conts";#N/A,#N/A,TRUE,"VOS";#N/A,#N/A,TRUE,"Warrington";#N/A,#N/A,TRUE,"Widnes"}</definedName>
    <definedName name="ggdrgdfhyyj" localSheetId="8" hidden="1">{#N/A,#N/A,TRUE,"Cover";#N/A,#N/A,TRUE,"Conts";#N/A,#N/A,TRUE,"VOS";#N/A,#N/A,TRUE,"Warrington";#N/A,#N/A,TRUE,"Widnes"}</definedName>
    <definedName name="ggdrgdfhyyj" localSheetId="7" hidden="1">{#N/A,#N/A,TRUE,"Cover";#N/A,#N/A,TRUE,"Conts";#N/A,#N/A,TRUE,"VOS";#N/A,#N/A,TRUE,"Warrington";#N/A,#N/A,TRUE,"Widnes"}</definedName>
    <definedName name="ggdrgdfhyyj" localSheetId="3" hidden="1">{#N/A,#N/A,TRUE,"Cover";#N/A,#N/A,TRUE,"Conts";#N/A,#N/A,TRUE,"VOS";#N/A,#N/A,TRUE,"Warrington";#N/A,#N/A,TRUE,"Widnes"}</definedName>
    <definedName name="ggdrgdfhyyj" hidden="1">{#N/A,#N/A,TRUE,"Cover";#N/A,#N/A,TRUE,"Conts";#N/A,#N/A,TRUE,"VOS";#N/A,#N/A,TRUE,"Warrington";#N/A,#N/A,TRUE,"Widnes"}</definedName>
    <definedName name="ggg" localSheetId="9" hidden="1">{#N/A,#N/A,TRUE,"Front";#N/A,#N/A,TRUE,"Simple Letter";#N/A,#N/A,TRUE,"Inside";#N/A,#N/A,TRUE,"Contents";#N/A,#N/A,TRUE,"Basis";#N/A,#N/A,TRUE,"Inclusions";#N/A,#N/A,TRUE,"Exclusions";#N/A,#N/A,TRUE,"Areas";#N/A,#N/A,TRUE,"Summary";#N/A,#N/A,TRUE,"Detail"}</definedName>
    <definedName name="ggg" localSheetId="8" hidden="1">{#N/A,#N/A,TRUE,"Front";#N/A,#N/A,TRUE,"Simple Letter";#N/A,#N/A,TRUE,"Inside";#N/A,#N/A,TRUE,"Contents";#N/A,#N/A,TRUE,"Basis";#N/A,#N/A,TRUE,"Inclusions";#N/A,#N/A,TRUE,"Exclusions";#N/A,#N/A,TRUE,"Areas";#N/A,#N/A,TRUE,"Summary";#N/A,#N/A,TRUE,"Detail"}</definedName>
    <definedName name="ggg" localSheetId="7" hidden="1">{#N/A,#N/A,TRUE,"Front";#N/A,#N/A,TRUE,"Simple Letter";#N/A,#N/A,TRUE,"Inside";#N/A,#N/A,TRUE,"Contents";#N/A,#N/A,TRUE,"Basis";#N/A,#N/A,TRUE,"Inclusions";#N/A,#N/A,TRUE,"Exclusions";#N/A,#N/A,TRUE,"Areas";#N/A,#N/A,TRUE,"Summary";#N/A,#N/A,TRUE,"Detail"}</definedName>
    <definedName name="ggg" localSheetId="3" hidden="1">{#N/A,#N/A,TRUE,"Front";#N/A,#N/A,TRUE,"Simple Letter";#N/A,#N/A,TRUE,"Inside";#N/A,#N/A,TRUE,"Contents";#N/A,#N/A,TRUE,"Basis";#N/A,#N/A,TRUE,"Inclusions";#N/A,#N/A,TRUE,"Exclusions";#N/A,#N/A,TRUE,"Areas";#N/A,#N/A,TRUE,"Summary";#N/A,#N/A,TRUE,"Detail"}</definedName>
    <definedName name="ggg" hidden="1">{#N/A,#N/A,TRUE,"Front";#N/A,#N/A,TRUE,"Simple Letter";#N/A,#N/A,TRUE,"Inside";#N/A,#N/A,TRUE,"Contents";#N/A,#N/A,TRUE,"Basis";#N/A,#N/A,TRUE,"Inclusions";#N/A,#N/A,TRUE,"Exclusions";#N/A,#N/A,TRUE,"Areas";#N/A,#N/A,TRUE,"Summary";#N/A,#N/A,TRUE,"Detail"}</definedName>
    <definedName name="gggg" localSheetId="9" hidden="1">{#N/A,#N/A,FALSE,"SumD";#N/A,#N/A,FALSE,"ElecD";#N/A,#N/A,FALSE,"MechD";#N/A,#N/A,FALSE,"GeotD";#N/A,#N/A,FALSE,"PrcsD";#N/A,#N/A,FALSE,"TunnD";#N/A,#N/A,FALSE,"CivlD";#N/A,#N/A,FALSE,"NtwkD";#N/A,#N/A,FALSE,"EstgD";#N/A,#N/A,FALSE,"PEngD"}</definedName>
    <definedName name="gggg" localSheetId="8" hidden="1">{#N/A,#N/A,FALSE,"SumD";#N/A,#N/A,FALSE,"ElecD";#N/A,#N/A,FALSE,"MechD";#N/A,#N/A,FALSE,"GeotD";#N/A,#N/A,FALSE,"PrcsD";#N/A,#N/A,FALSE,"TunnD";#N/A,#N/A,FALSE,"CivlD";#N/A,#N/A,FALSE,"NtwkD";#N/A,#N/A,FALSE,"EstgD";#N/A,#N/A,FALSE,"PEngD"}</definedName>
    <definedName name="gggg" localSheetId="7" hidden="1">{#N/A,#N/A,FALSE,"SumD";#N/A,#N/A,FALSE,"ElecD";#N/A,#N/A,FALSE,"MechD";#N/A,#N/A,FALSE,"GeotD";#N/A,#N/A,FALSE,"PrcsD";#N/A,#N/A,FALSE,"TunnD";#N/A,#N/A,FALSE,"CivlD";#N/A,#N/A,FALSE,"NtwkD";#N/A,#N/A,FALSE,"EstgD";#N/A,#N/A,FALSE,"PEngD"}</definedName>
    <definedName name="gggg" localSheetId="3"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hggg" localSheetId="9" hidden="1">{#N/A,#N/A,FALSE,"SumG";#N/A,#N/A,FALSE,"ElecG";#N/A,#N/A,FALSE,"MechG";#N/A,#N/A,FALSE,"GeotG";#N/A,#N/A,FALSE,"PrcsG";#N/A,#N/A,FALSE,"TunnG";#N/A,#N/A,FALSE,"CivlG";#N/A,#N/A,FALSE,"NtwkG";#N/A,#N/A,FALSE,"EstgG";#N/A,#N/A,FALSE,"PEngG"}</definedName>
    <definedName name="ghggg" localSheetId="8" hidden="1">{#N/A,#N/A,FALSE,"SumG";#N/A,#N/A,FALSE,"ElecG";#N/A,#N/A,FALSE,"MechG";#N/A,#N/A,FALSE,"GeotG";#N/A,#N/A,FALSE,"PrcsG";#N/A,#N/A,FALSE,"TunnG";#N/A,#N/A,FALSE,"CivlG";#N/A,#N/A,FALSE,"NtwkG";#N/A,#N/A,FALSE,"EstgG";#N/A,#N/A,FALSE,"PEngG"}</definedName>
    <definedName name="ghggg" localSheetId="7" hidden="1">{#N/A,#N/A,FALSE,"SumG";#N/A,#N/A,FALSE,"ElecG";#N/A,#N/A,FALSE,"MechG";#N/A,#N/A,FALSE,"GeotG";#N/A,#N/A,FALSE,"PrcsG";#N/A,#N/A,FALSE,"TunnG";#N/A,#N/A,FALSE,"CivlG";#N/A,#N/A,FALSE,"NtwkG";#N/A,#N/A,FALSE,"EstgG";#N/A,#N/A,FALSE,"PEngG"}</definedName>
    <definedName name="ghggg" localSheetId="3"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j" localSheetId="9" hidden="1">[5]FitOutConfCentre!#REF!</definedName>
    <definedName name="ghj" localSheetId="8" hidden="1">[5]FitOutConfCentre!#REF!</definedName>
    <definedName name="ghj" localSheetId="13" hidden="1">[5]FitOutConfCentre!#REF!</definedName>
    <definedName name="ghj" localSheetId="6" hidden="1">[5]FitOutConfCentre!#REF!</definedName>
    <definedName name="ghj" hidden="1">[5]FitOutConfCentre!#REF!</definedName>
    <definedName name="ghsdhth" localSheetId="9" hidden="1">{#N/A,#N/A,TRUE,"Cover";#N/A,#N/A,TRUE,"Conts";#N/A,#N/A,TRUE,"VOS";#N/A,#N/A,TRUE,"Warrington";#N/A,#N/A,TRUE,"Widnes"}</definedName>
    <definedName name="ghsdhth" localSheetId="8" hidden="1">{#N/A,#N/A,TRUE,"Cover";#N/A,#N/A,TRUE,"Conts";#N/A,#N/A,TRUE,"VOS";#N/A,#N/A,TRUE,"Warrington";#N/A,#N/A,TRUE,"Widnes"}</definedName>
    <definedName name="ghsdhth" localSheetId="7" hidden="1">{#N/A,#N/A,TRUE,"Cover";#N/A,#N/A,TRUE,"Conts";#N/A,#N/A,TRUE,"VOS";#N/A,#N/A,TRUE,"Warrington";#N/A,#N/A,TRUE,"Widnes"}</definedName>
    <definedName name="ghsdhth" localSheetId="3" hidden="1">{#N/A,#N/A,TRUE,"Cover";#N/A,#N/A,TRUE,"Conts";#N/A,#N/A,TRUE,"VOS";#N/A,#N/A,TRUE,"Warrington";#N/A,#N/A,TRUE,"Widnes"}</definedName>
    <definedName name="ghsdhth" hidden="1">{#N/A,#N/A,TRUE,"Cover";#N/A,#N/A,TRUE,"Conts";#N/A,#N/A,TRUE,"VOS";#N/A,#N/A,TRUE,"Warrington";#N/A,#N/A,TRUE,"Widnes"}</definedName>
    <definedName name="ghsg" localSheetId="9" hidden="1">{#N/A,#N/A,TRUE,"Cover";#N/A,#N/A,TRUE,"Conts";#N/A,#N/A,TRUE,"VOS";#N/A,#N/A,TRUE,"Warrington";#N/A,#N/A,TRUE,"Widnes"}</definedName>
    <definedName name="ghsg" localSheetId="8" hidden="1">{#N/A,#N/A,TRUE,"Cover";#N/A,#N/A,TRUE,"Conts";#N/A,#N/A,TRUE,"VOS";#N/A,#N/A,TRUE,"Warrington";#N/A,#N/A,TRUE,"Widnes"}</definedName>
    <definedName name="ghsg" localSheetId="7" hidden="1">{#N/A,#N/A,TRUE,"Cover";#N/A,#N/A,TRUE,"Conts";#N/A,#N/A,TRUE,"VOS";#N/A,#N/A,TRUE,"Warrington";#N/A,#N/A,TRUE,"Widnes"}</definedName>
    <definedName name="ghsg" localSheetId="3" hidden="1">{#N/A,#N/A,TRUE,"Cover";#N/A,#N/A,TRUE,"Conts";#N/A,#N/A,TRUE,"VOS";#N/A,#N/A,TRUE,"Warrington";#N/A,#N/A,TRUE,"Widnes"}</definedName>
    <definedName name="ghsg" hidden="1">{#N/A,#N/A,TRUE,"Cover";#N/A,#N/A,TRUE,"Conts";#N/A,#N/A,TRUE,"VOS";#N/A,#N/A,TRUE,"Warrington";#N/A,#N/A,TRUE,"Widnes"}</definedName>
    <definedName name="gij" localSheetId="9" hidden="1">{"'Break down'!$A$4"}</definedName>
    <definedName name="gij" localSheetId="8" hidden="1">{"'Break down'!$A$4"}</definedName>
    <definedName name="gij" localSheetId="7" hidden="1">{"'Break down'!$A$4"}</definedName>
    <definedName name="gij" localSheetId="3" hidden="1">{"'Break down'!$A$4"}</definedName>
    <definedName name="gij" hidden="1">{"'Break down'!$A$4"}</definedName>
    <definedName name="gjahgkj" localSheetId="9" hidden="1">{#N/A,#N/A,TRUE,"Cover";#N/A,#N/A,TRUE,"Conts";#N/A,#N/A,TRUE,"VOS";#N/A,#N/A,TRUE,"Warrington";#N/A,#N/A,TRUE,"Widnes"}</definedName>
    <definedName name="gjahgkj" localSheetId="8" hidden="1">{#N/A,#N/A,TRUE,"Cover";#N/A,#N/A,TRUE,"Conts";#N/A,#N/A,TRUE,"VOS";#N/A,#N/A,TRUE,"Warrington";#N/A,#N/A,TRUE,"Widnes"}</definedName>
    <definedName name="gjahgkj" localSheetId="7" hidden="1">{#N/A,#N/A,TRUE,"Cover";#N/A,#N/A,TRUE,"Conts";#N/A,#N/A,TRUE,"VOS";#N/A,#N/A,TRUE,"Warrington";#N/A,#N/A,TRUE,"Widnes"}</definedName>
    <definedName name="gjahgkj" localSheetId="3" hidden="1">{#N/A,#N/A,TRUE,"Cover";#N/A,#N/A,TRUE,"Conts";#N/A,#N/A,TRUE,"VOS";#N/A,#N/A,TRUE,"Warrington";#N/A,#N/A,TRUE,"Widnes"}</definedName>
    <definedName name="gjahgkj" hidden="1">{#N/A,#N/A,TRUE,"Cover";#N/A,#N/A,TRUE,"Conts";#N/A,#N/A,TRUE,"VOS";#N/A,#N/A,TRUE,"Warrington";#N/A,#N/A,TRUE,"Widnes"}</definedName>
    <definedName name="gjkkl" localSheetId="9" hidden="1">{#N/A,#N/A,TRUE,"Cover";#N/A,#N/A,TRUE,"Conts";#N/A,#N/A,TRUE,"VOS";#N/A,#N/A,TRUE,"Warrington";#N/A,#N/A,TRUE,"Widnes"}</definedName>
    <definedName name="gjkkl" localSheetId="8" hidden="1">{#N/A,#N/A,TRUE,"Cover";#N/A,#N/A,TRUE,"Conts";#N/A,#N/A,TRUE,"VOS";#N/A,#N/A,TRUE,"Warrington";#N/A,#N/A,TRUE,"Widnes"}</definedName>
    <definedName name="gjkkl" localSheetId="7" hidden="1">{#N/A,#N/A,TRUE,"Cover";#N/A,#N/A,TRUE,"Conts";#N/A,#N/A,TRUE,"VOS";#N/A,#N/A,TRUE,"Warrington";#N/A,#N/A,TRUE,"Widnes"}</definedName>
    <definedName name="gjkkl" localSheetId="3" hidden="1">{#N/A,#N/A,TRUE,"Cover";#N/A,#N/A,TRUE,"Conts";#N/A,#N/A,TRUE,"VOS";#N/A,#N/A,TRUE,"Warrington";#N/A,#N/A,TRUE,"Widnes"}</definedName>
    <definedName name="gjkkl" hidden="1">{#N/A,#N/A,TRUE,"Cover";#N/A,#N/A,TRUE,"Conts";#N/A,#N/A,TRUE,"VOS";#N/A,#N/A,TRUE,"Warrington";#N/A,#N/A,TRUE,"Widnes"}</definedName>
    <definedName name="gmo" localSheetId="9" hidden="1">{#N/A,#N/A,FALSE,"SumD";#N/A,#N/A,FALSE,"ElecD";#N/A,#N/A,FALSE,"MechD";#N/A,#N/A,FALSE,"GeotD";#N/A,#N/A,FALSE,"PrcsD";#N/A,#N/A,FALSE,"TunnD";#N/A,#N/A,FALSE,"CivlD";#N/A,#N/A,FALSE,"NtwkD";#N/A,#N/A,FALSE,"EstgD";#N/A,#N/A,FALSE,"PEngD"}</definedName>
    <definedName name="gmo" localSheetId="8" hidden="1">{#N/A,#N/A,FALSE,"SumD";#N/A,#N/A,FALSE,"ElecD";#N/A,#N/A,FALSE,"MechD";#N/A,#N/A,FALSE,"GeotD";#N/A,#N/A,FALSE,"PrcsD";#N/A,#N/A,FALSE,"TunnD";#N/A,#N/A,FALSE,"CivlD";#N/A,#N/A,FALSE,"NtwkD";#N/A,#N/A,FALSE,"EstgD";#N/A,#N/A,FALSE,"PEngD"}</definedName>
    <definedName name="gmo" localSheetId="7" hidden="1">{#N/A,#N/A,FALSE,"SumD";#N/A,#N/A,FALSE,"ElecD";#N/A,#N/A,FALSE,"MechD";#N/A,#N/A,FALSE,"GeotD";#N/A,#N/A,FALSE,"PrcsD";#N/A,#N/A,FALSE,"TunnD";#N/A,#N/A,FALSE,"CivlD";#N/A,#N/A,FALSE,"NtwkD";#N/A,#N/A,FALSE,"EstgD";#N/A,#N/A,FALSE,"PEngD"}</definedName>
    <definedName name="gmo" localSheetId="3"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roup"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STSYAEYAEYEYET" localSheetId="9" hidden="1">{"'Break down'!$A$4"}</definedName>
    <definedName name="GSTSYAEYAEYEYET" localSheetId="8" hidden="1">{"'Break down'!$A$4"}</definedName>
    <definedName name="GSTSYAEYAEYEYET" localSheetId="7" hidden="1">{"'Break down'!$A$4"}</definedName>
    <definedName name="GSTSYAEYAEYEYET" localSheetId="3" hidden="1">{"'Break down'!$A$4"}</definedName>
    <definedName name="GSTSYAEYAEYEYET" hidden="1">{"'Break down'!$A$4"}</definedName>
    <definedName name="gtrghr" localSheetId="9" hidden="1">{#N/A,#N/A,TRUE,"Cover";#N/A,#N/A,TRUE,"Conts";#N/A,#N/A,TRUE,"VOS";#N/A,#N/A,TRUE,"Warrington";#N/A,#N/A,TRUE,"Widnes"}</definedName>
    <definedName name="gtrghr" localSheetId="8" hidden="1">{#N/A,#N/A,TRUE,"Cover";#N/A,#N/A,TRUE,"Conts";#N/A,#N/A,TRUE,"VOS";#N/A,#N/A,TRUE,"Warrington";#N/A,#N/A,TRUE,"Widnes"}</definedName>
    <definedName name="gtrghr" localSheetId="7" hidden="1">{#N/A,#N/A,TRUE,"Cover";#N/A,#N/A,TRUE,"Conts";#N/A,#N/A,TRUE,"VOS";#N/A,#N/A,TRUE,"Warrington";#N/A,#N/A,TRUE,"Widnes"}</definedName>
    <definedName name="gtrghr" localSheetId="3" hidden="1">{#N/A,#N/A,TRUE,"Cover";#N/A,#N/A,TRUE,"Conts";#N/A,#N/A,TRUE,"VOS";#N/A,#N/A,TRUE,"Warrington";#N/A,#N/A,TRUE,"Widnes"}</definedName>
    <definedName name="gtrghr" hidden="1">{#N/A,#N/A,TRUE,"Cover";#N/A,#N/A,TRUE,"Conts";#N/A,#N/A,TRUE,"VOS";#N/A,#N/A,TRUE,"Warrington";#N/A,#N/A,TRUE,"Widnes"}</definedName>
    <definedName name="gurgaon112row" localSheetId="9" hidden="1">[12]XREF!#REF!</definedName>
    <definedName name="gurgaon112row" localSheetId="8" hidden="1">[12]XREF!#REF!</definedName>
    <definedName name="gurgaon112row" localSheetId="13" hidden="1">[12]XREF!#REF!</definedName>
    <definedName name="gurgaon112row" localSheetId="6" hidden="1">[12]XREF!#REF!</definedName>
    <definedName name="gurgaon112row" hidden="1">[12]XREF!#REF!</definedName>
    <definedName name="gwgtergyr" localSheetId="9" hidden="1">{#N/A,#N/A,TRUE,"Cover";#N/A,#N/A,TRUE,"Conts";#N/A,#N/A,TRUE,"VOS";#N/A,#N/A,TRUE,"Warrington";#N/A,#N/A,TRUE,"Widnes"}</definedName>
    <definedName name="gwgtergyr" localSheetId="8" hidden="1">{#N/A,#N/A,TRUE,"Cover";#N/A,#N/A,TRUE,"Conts";#N/A,#N/A,TRUE,"VOS";#N/A,#N/A,TRUE,"Warrington";#N/A,#N/A,TRUE,"Widnes"}</definedName>
    <definedName name="gwgtergyr" localSheetId="7" hidden="1">{#N/A,#N/A,TRUE,"Cover";#N/A,#N/A,TRUE,"Conts";#N/A,#N/A,TRUE,"VOS";#N/A,#N/A,TRUE,"Warrington";#N/A,#N/A,TRUE,"Widnes"}</definedName>
    <definedName name="gwgtergyr" localSheetId="3" hidden="1">{#N/A,#N/A,TRUE,"Cover";#N/A,#N/A,TRUE,"Conts";#N/A,#N/A,TRUE,"VOS";#N/A,#N/A,TRUE,"Warrington";#N/A,#N/A,TRUE,"Widnes"}</definedName>
    <definedName name="gwgtergyr" hidden="1">{#N/A,#N/A,TRUE,"Cover";#N/A,#N/A,TRUE,"Conts";#N/A,#N/A,TRUE,"VOS";#N/A,#N/A,TRUE,"Warrington";#N/A,#N/A,TRUE,"Widnes"}</definedName>
    <definedName name="h" localSheetId="9" hidden="1">{#N/A,#N/A,FALSE,"VCR"}</definedName>
    <definedName name="h" localSheetId="8" hidden="1">{#N/A,#N/A,FALSE,"VCR"}</definedName>
    <definedName name="h" localSheetId="7" hidden="1">{#N/A,#N/A,FALSE,"VCR"}</definedName>
    <definedName name="h" localSheetId="3" hidden="1">{#N/A,#N/A,FALSE,"VCR"}</definedName>
    <definedName name="h" hidden="1">{#N/A,#N/A,FALSE,"VCR"}</definedName>
    <definedName name="hb" localSheetId="9" hidden="1">{#N/A,#N/A,TRUE,"Cover";#N/A,#N/A,TRUE,"Conts";#N/A,#N/A,TRUE,"VOS";#N/A,#N/A,TRUE,"Warrington";#N/A,#N/A,TRUE,"Widnes"}</definedName>
    <definedName name="hb" localSheetId="8" hidden="1">{#N/A,#N/A,TRUE,"Cover";#N/A,#N/A,TRUE,"Conts";#N/A,#N/A,TRUE,"VOS";#N/A,#N/A,TRUE,"Warrington";#N/A,#N/A,TRUE,"Widnes"}</definedName>
    <definedName name="hb" localSheetId="7" hidden="1">{#N/A,#N/A,TRUE,"Cover";#N/A,#N/A,TRUE,"Conts";#N/A,#N/A,TRUE,"VOS";#N/A,#N/A,TRUE,"Warrington";#N/A,#N/A,TRUE,"Widnes"}</definedName>
    <definedName name="hb" localSheetId="3" hidden="1">{#N/A,#N/A,TRUE,"Cover";#N/A,#N/A,TRUE,"Conts";#N/A,#N/A,TRUE,"VOS";#N/A,#N/A,TRUE,"Warrington";#N/A,#N/A,TRUE,"Widnes"}</definedName>
    <definedName name="hb" hidden="1">{#N/A,#N/A,TRUE,"Cover";#N/A,#N/A,TRUE,"Conts";#N/A,#N/A,TRUE,"VOS";#N/A,#N/A,TRUE,"Warrington";#N/A,#N/A,TRUE,"Widnes"}</definedName>
    <definedName name="hfhgf" localSheetId="9" hidden="1">{#N/A,#N/A,TRUE,"Cover";#N/A,#N/A,TRUE,"Conts";#N/A,#N/A,TRUE,"VOS";#N/A,#N/A,TRUE,"Warrington";#N/A,#N/A,TRUE,"Widnes"}</definedName>
    <definedName name="hfhgf" localSheetId="8" hidden="1">{#N/A,#N/A,TRUE,"Cover";#N/A,#N/A,TRUE,"Conts";#N/A,#N/A,TRUE,"VOS";#N/A,#N/A,TRUE,"Warrington";#N/A,#N/A,TRUE,"Widnes"}</definedName>
    <definedName name="hfhgf" localSheetId="7" hidden="1">{#N/A,#N/A,TRUE,"Cover";#N/A,#N/A,TRUE,"Conts";#N/A,#N/A,TRUE,"VOS";#N/A,#N/A,TRUE,"Warrington";#N/A,#N/A,TRUE,"Widnes"}</definedName>
    <definedName name="hfhgf" localSheetId="3" hidden="1">{#N/A,#N/A,TRUE,"Cover";#N/A,#N/A,TRUE,"Conts";#N/A,#N/A,TRUE,"VOS";#N/A,#N/A,TRUE,"Warrington";#N/A,#N/A,TRUE,"Widnes"}</definedName>
    <definedName name="hfhgf" hidden="1">{#N/A,#N/A,TRUE,"Cover";#N/A,#N/A,TRUE,"Conts";#N/A,#N/A,TRUE,"VOS";#N/A,#N/A,TRUE,"Warrington";#N/A,#N/A,TRUE,"Widnes"}</definedName>
    <definedName name="hgkhkg" localSheetId="9" hidden="1">{#N/A,#N/A,TRUE,"Cover";#N/A,#N/A,TRUE,"Conts";#N/A,#N/A,TRUE,"VOS";#N/A,#N/A,TRUE,"Warrington";#N/A,#N/A,TRUE,"Widnes"}</definedName>
    <definedName name="hgkhkg" localSheetId="8" hidden="1">{#N/A,#N/A,TRUE,"Cover";#N/A,#N/A,TRUE,"Conts";#N/A,#N/A,TRUE,"VOS";#N/A,#N/A,TRUE,"Warrington";#N/A,#N/A,TRUE,"Widnes"}</definedName>
    <definedName name="hgkhkg" localSheetId="7" hidden="1">{#N/A,#N/A,TRUE,"Cover";#N/A,#N/A,TRUE,"Conts";#N/A,#N/A,TRUE,"VOS";#N/A,#N/A,TRUE,"Warrington";#N/A,#N/A,TRUE,"Widnes"}</definedName>
    <definedName name="hgkhkg" localSheetId="3" hidden="1">{#N/A,#N/A,TRUE,"Cover";#N/A,#N/A,TRUE,"Conts";#N/A,#N/A,TRUE,"VOS";#N/A,#N/A,TRUE,"Warrington";#N/A,#N/A,TRUE,"Widnes"}</definedName>
    <definedName name="hgkhkg" hidden="1">{#N/A,#N/A,TRUE,"Cover";#N/A,#N/A,TRUE,"Conts";#N/A,#N/A,TRUE,"VOS";#N/A,#N/A,TRUE,"Warrington";#N/A,#N/A,TRUE,"Widnes"}</definedName>
    <definedName name="HHH" localSheetId="9" hidden="1">{#N/A,#N/A,TRUE,"Basic";#N/A,#N/A,TRUE,"EXT-TABLE";#N/A,#N/A,TRUE,"STEEL";#N/A,#N/A,TRUE,"INT-Table";#N/A,#N/A,TRUE,"STEEL";#N/A,#N/A,TRUE,"Door"}</definedName>
    <definedName name="HHH" localSheetId="8" hidden="1">{#N/A,#N/A,TRUE,"Basic";#N/A,#N/A,TRUE,"EXT-TABLE";#N/A,#N/A,TRUE,"STEEL";#N/A,#N/A,TRUE,"INT-Table";#N/A,#N/A,TRUE,"STEEL";#N/A,#N/A,TRUE,"Door"}</definedName>
    <definedName name="HHH" localSheetId="7" hidden="1">{#N/A,#N/A,TRUE,"Basic";#N/A,#N/A,TRUE,"EXT-TABLE";#N/A,#N/A,TRUE,"STEEL";#N/A,#N/A,TRUE,"INT-Table";#N/A,#N/A,TRUE,"STEEL";#N/A,#N/A,TRUE,"Door"}</definedName>
    <definedName name="HHH" localSheetId="3" hidden="1">{#N/A,#N/A,TRUE,"Basic";#N/A,#N/A,TRUE,"EXT-TABLE";#N/A,#N/A,TRUE,"STEEL";#N/A,#N/A,TRUE,"INT-Table";#N/A,#N/A,TRUE,"STEEL";#N/A,#N/A,TRUE,"Door"}</definedName>
    <definedName name="HHH" hidden="1">{#N/A,#N/A,TRUE,"Basic";#N/A,#N/A,TRUE,"EXT-TABLE";#N/A,#N/A,TRUE,"STEEL";#N/A,#N/A,TRUE,"INT-Table";#N/A,#N/A,TRUE,"STEEL";#N/A,#N/A,TRUE,"Door"}</definedName>
    <definedName name="HiddenRows" localSheetId="9" hidden="1">#REF!</definedName>
    <definedName name="HiddenRows" localSheetId="8" hidden="1">#REF!</definedName>
    <definedName name="HiddenRows" localSheetId="3" hidden="1">#REF!</definedName>
    <definedName name="HiddenRows" localSheetId="13" hidden="1">#REF!</definedName>
    <definedName name="HiddenRows" localSheetId="6" hidden="1">#REF!</definedName>
    <definedName name="HiddenRows" hidden="1">#REF!</definedName>
    <definedName name="hjdj" localSheetId="9" hidden="1">{#N/A,#N/A,TRUE,"Cover";#N/A,#N/A,TRUE,"Conts";#N/A,#N/A,TRUE,"VOS";#N/A,#N/A,TRUE,"Warrington";#N/A,#N/A,TRUE,"Widnes"}</definedName>
    <definedName name="hjdj" localSheetId="8" hidden="1">{#N/A,#N/A,TRUE,"Cover";#N/A,#N/A,TRUE,"Conts";#N/A,#N/A,TRUE,"VOS";#N/A,#N/A,TRUE,"Warrington";#N/A,#N/A,TRUE,"Widnes"}</definedName>
    <definedName name="hjdj" localSheetId="7" hidden="1">{#N/A,#N/A,TRUE,"Cover";#N/A,#N/A,TRUE,"Conts";#N/A,#N/A,TRUE,"VOS";#N/A,#N/A,TRUE,"Warrington";#N/A,#N/A,TRUE,"Widnes"}</definedName>
    <definedName name="hjdj" localSheetId="3" hidden="1">{#N/A,#N/A,TRUE,"Cover";#N/A,#N/A,TRUE,"Conts";#N/A,#N/A,TRUE,"VOS";#N/A,#N/A,TRUE,"Warrington";#N/A,#N/A,TRUE,"Widnes"}</definedName>
    <definedName name="hjdj" hidden="1">{#N/A,#N/A,TRUE,"Cover";#N/A,#N/A,TRUE,"Conts";#N/A,#N/A,TRUE,"VOS";#N/A,#N/A,TRUE,"Warrington";#N/A,#N/A,TRUE,"Widnes"}</definedName>
    <definedName name="hjk" localSheetId="9" hidden="1">{#N/A,#N/A,FALSE,"MARCH"}</definedName>
    <definedName name="hjk" localSheetId="8" hidden="1">{#N/A,#N/A,FALSE,"MARCH"}</definedName>
    <definedName name="hjk" localSheetId="7" hidden="1">{#N/A,#N/A,FALSE,"MARCH"}</definedName>
    <definedName name="hjk" localSheetId="3" hidden="1">{#N/A,#N/A,FALSE,"MARCH"}</definedName>
    <definedName name="hjk" hidden="1">{#N/A,#N/A,FALSE,"MARCH"}</definedName>
    <definedName name="hjy" localSheetId="9" hidden="1">{"'Break down'!$A$4"}</definedName>
    <definedName name="hjy" localSheetId="8" hidden="1">{"'Break down'!$A$4"}</definedName>
    <definedName name="hjy" localSheetId="7" hidden="1">{"'Break down'!$A$4"}</definedName>
    <definedName name="hjy" localSheetId="3" hidden="1">{"'Break down'!$A$4"}</definedName>
    <definedName name="hjy" hidden="1">{"'Break down'!$A$4"}</definedName>
    <definedName name="hkjjhkhkhk" localSheetId="9" hidden="1">{#N/A,#N/A,TRUE,"Front";#N/A,#N/A,TRUE,"Simple Letter";#N/A,#N/A,TRUE,"Inside";#N/A,#N/A,TRUE,"Contents";#N/A,#N/A,TRUE,"Basis";#N/A,#N/A,TRUE,"Inclusions";#N/A,#N/A,TRUE,"Exclusions";#N/A,#N/A,TRUE,"Areas";#N/A,#N/A,TRUE,"Summary";#N/A,#N/A,TRUE,"Detail"}</definedName>
    <definedName name="hkjjhkhkhk" localSheetId="8" hidden="1">{#N/A,#N/A,TRUE,"Front";#N/A,#N/A,TRUE,"Simple Letter";#N/A,#N/A,TRUE,"Inside";#N/A,#N/A,TRUE,"Contents";#N/A,#N/A,TRUE,"Basis";#N/A,#N/A,TRUE,"Inclusions";#N/A,#N/A,TRUE,"Exclusions";#N/A,#N/A,TRUE,"Areas";#N/A,#N/A,TRUE,"Summary";#N/A,#N/A,TRUE,"Detail"}</definedName>
    <definedName name="hkjjhkhkhk" localSheetId="7" hidden="1">{#N/A,#N/A,TRUE,"Front";#N/A,#N/A,TRUE,"Simple Letter";#N/A,#N/A,TRUE,"Inside";#N/A,#N/A,TRUE,"Contents";#N/A,#N/A,TRUE,"Basis";#N/A,#N/A,TRUE,"Inclusions";#N/A,#N/A,TRUE,"Exclusions";#N/A,#N/A,TRUE,"Areas";#N/A,#N/A,TRUE,"Summary";#N/A,#N/A,TRUE,"Detail"}</definedName>
    <definedName name="hkjjhkhkhk" localSheetId="3"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shjy" localSheetId="9" hidden="1">{#N/A,#N/A,TRUE,"Cover";#N/A,#N/A,TRUE,"Conts";#N/A,#N/A,TRUE,"VOS";#N/A,#N/A,TRUE,"Warrington";#N/A,#N/A,TRUE,"Widnes"}</definedName>
    <definedName name="hshjy" localSheetId="8" hidden="1">{#N/A,#N/A,TRUE,"Cover";#N/A,#N/A,TRUE,"Conts";#N/A,#N/A,TRUE,"VOS";#N/A,#N/A,TRUE,"Warrington";#N/A,#N/A,TRUE,"Widnes"}</definedName>
    <definedName name="hshjy" localSheetId="7" hidden="1">{#N/A,#N/A,TRUE,"Cover";#N/A,#N/A,TRUE,"Conts";#N/A,#N/A,TRUE,"VOS";#N/A,#N/A,TRUE,"Warrington";#N/A,#N/A,TRUE,"Widnes"}</definedName>
    <definedName name="hshjy" localSheetId="3" hidden="1">{#N/A,#N/A,TRUE,"Cover";#N/A,#N/A,TRUE,"Conts";#N/A,#N/A,TRUE,"VOS";#N/A,#N/A,TRUE,"Warrington";#N/A,#N/A,TRUE,"Widnes"}</definedName>
    <definedName name="hshjy" hidden="1">{#N/A,#N/A,TRUE,"Cover";#N/A,#N/A,TRUE,"Conts";#N/A,#N/A,TRUE,"VOS";#N/A,#N/A,TRUE,"Warrington";#N/A,#N/A,TRUE,"Widnes"}</definedName>
    <definedName name="hshxdht" localSheetId="9" hidden="1">{#N/A,#N/A,TRUE,"Cover";#N/A,#N/A,TRUE,"Conts";#N/A,#N/A,TRUE,"VOS";#N/A,#N/A,TRUE,"Warrington";#N/A,#N/A,TRUE,"Widnes"}</definedName>
    <definedName name="hshxdht" localSheetId="8" hidden="1">{#N/A,#N/A,TRUE,"Cover";#N/A,#N/A,TRUE,"Conts";#N/A,#N/A,TRUE,"VOS";#N/A,#N/A,TRUE,"Warrington";#N/A,#N/A,TRUE,"Widnes"}</definedName>
    <definedName name="hshxdht" localSheetId="7" hidden="1">{#N/A,#N/A,TRUE,"Cover";#N/A,#N/A,TRUE,"Conts";#N/A,#N/A,TRUE,"VOS";#N/A,#N/A,TRUE,"Warrington";#N/A,#N/A,TRUE,"Widnes"}</definedName>
    <definedName name="hshxdht" localSheetId="3" hidden="1">{#N/A,#N/A,TRUE,"Cover";#N/A,#N/A,TRUE,"Conts";#N/A,#N/A,TRUE,"VOS";#N/A,#N/A,TRUE,"Warrington";#N/A,#N/A,TRUE,"Widnes"}</definedName>
    <definedName name="hshxdht" hidden="1">{#N/A,#N/A,TRUE,"Cover";#N/A,#N/A,TRUE,"Conts";#N/A,#N/A,TRUE,"VOS";#N/A,#N/A,TRUE,"Warrington";#N/A,#N/A,TRUE,"Widnes"}</definedName>
    <definedName name="hsyhjtyhj" localSheetId="9" hidden="1">{#N/A,#N/A,TRUE,"Cover";#N/A,#N/A,TRUE,"Conts";#N/A,#N/A,TRUE,"VOS";#N/A,#N/A,TRUE,"Warrington";#N/A,#N/A,TRUE,"Widnes"}</definedName>
    <definedName name="hsyhjtyhj" localSheetId="8" hidden="1">{#N/A,#N/A,TRUE,"Cover";#N/A,#N/A,TRUE,"Conts";#N/A,#N/A,TRUE,"VOS";#N/A,#N/A,TRUE,"Warrington";#N/A,#N/A,TRUE,"Widnes"}</definedName>
    <definedName name="hsyhjtyhj" localSheetId="7" hidden="1">{#N/A,#N/A,TRUE,"Cover";#N/A,#N/A,TRUE,"Conts";#N/A,#N/A,TRUE,"VOS";#N/A,#N/A,TRUE,"Warrington";#N/A,#N/A,TRUE,"Widnes"}</definedName>
    <definedName name="hsyhjtyhj" localSheetId="3" hidden="1">{#N/A,#N/A,TRUE,"Cover";#N/A,#N/A,TRUE,"Conts";#N/A,#N/A,TRUE,"VOS";#N/A,#N/A,TRUE,"Warrington";#N/A,#N/A,TRUE,"Widnes"}</definedName>
    <definedName name="hsyhjtyhj" hidden="1">{#N/A,#N/A,TRUE,"Cover";#N/A,#N/A,TRUE,"Conts";#N/A,#N/A,TRUE,"VOS";#N/A,#N/A,TRUE,"Warrington";#N/A,#N/A,TRUE,"Widnes"}</definedName>
    <definedName name="ht" localSheetId="9" hidden="1">{"'Break down'!$A$4"}</definedName>
    <definedName name="ht" localSheetId="8" hidden="1">{"'Break down'!$A$4"}</definedName>
    <definedName name="ht" localSheetId="7" hidden="1">{"'Break down'!$A$4"}</definedName>
    <definedName name="ht" localSheetId="3" hidden="1">{"'Break down'!$A$4"}</definedName>
    <definedName name="ht" hidden="1">{"'Break down'!$A$4"}</definedName>
    <definedName name="HTML" localSheetId="9" hidden="1">{"'장비'!$A$3:$M$12"}</definedName>
    <definedName name="HTML" localSheetId="8" hidden="1">{"'장비'!$A$3:$M$12"}</definedName>
    <definedName name="HTML" localSheetId="7" hidden="1">{"'장비'!$A$3:$M$12"}</definedName>
    <definedName name="HTML" localSheetId="3" hidden="1">{"'장비'!$A$3:$M$12"}</definedName>
    <definedName name="HTML" hidden="1">{"'장비'!$A$3:$M$12"}</definedName>
    <definedName name="HTML_CodePage" hidden="1">1252</definedName>
    <definedName name="HTML_Control" localSheetId="9" hidden="1">{"'Furniture&amp; O.E'!$A$4:$D$27"}</definedName>
    <definedName name="HTML_Control" localSheetId="8" hidden="1">{"'Furniture&amp; O.E'!$A$4:$D$27"}</definedName>
    <definedName name="HTML_Control" localSheetId="7" hidden="1">{"'Furniture&amp; O.E'!$A$4:$D$27"}</definedName>
    <definedName name="HTML_Control" localSheetId="3" hidden="1">{"'Furniture&amp; O.E'!$A$4:$D$27"}</definedName>
    <definedName name="HTML_Control" hidden="1">{"'Furniture&amp; O.E'!$A$4:$D$27"}</definedName>
    <definedName name="html_control1" localSheetId="9" hidden="1">{"'Sheet1'!$A$4386:$N$4591"}</definedName>
    <definedName name="html_control1" localSheetId="8" hidden="1">{"'Sheet1'!$A$4386:$N$4591"}</definedName>
    <definedName name="html_control1" localSheetId="7" hidden="1">{"'Sheet1'!$A$4386:$N$4591"}</definedName>
    <definedName name="html_control1" localSheetId="3" hidden="1">{"'Sheet1'!$A$4386:$N$4591"}</definedName>
    <definedName name="html_control1" hidden="1">{"'Sheet1'!$A$4386:$N$4591"}</definedName>
    <definedName name="HTML_control2" localSheetId="9" hidden="1">{"'Sheet1'!$A$4386:$N$4591"}</definedName>
    <definedName name="HTML_control2" localSheetId="8" hidden="1">{"'Sheet1'!$A$4386:$N$4591"}</definedName>
    <definedName name="HTML_control2" localSheetId="7" hidden="1">{"'Sheet1'!$A$4386:$N$4591"}</definedName>
    <definedName name="HTML_control2" localSheetId="3" hidden="1">{"'Sheet1'!$A$4386:$N$4591"}</definedName>
    <definedName name="HTML_control2" hidden="1">{"'Sheet1'!$A$4386:$N$4591"}</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4" hidden="1">TRUE</definedName>
    <definedName name="HTML_OS" hidden="1">0</definedName>
    <definedName name="HTML_PathFile" hidden="1">"C:\My Documents\MyHTML.htm"</definedName>
    <definedName name="HTML_Title" hidden="1">"New Codes"</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9" hidden="1">{"'Break down'!$A$4"}</definedName>
    <definedName name="htr" localSheetId="8" hidden="1">{"'Break down'!$A$4"}</definedName>
    <definedName name="htr" localSheetId="7" hidden="1">{"'Break down'!$A$4"}</definedName>
    <definedName name="htr" localSheetId="3" hidden="1">{"'Break down'!$A$4"}</definedName>
    <definedName name="htr" hidden="1">{"'Break down'!$A$4"}</definedName>
    <definedName name="htrhrsth" localSheetId="9" hidden="1">{#N/A,#N/A,TRUE,"Cover";#N/A,#N/A,TRUE,"Conts";#N/A,#N/A,TRUE,"VOS";#N/A,#N/A,TRUE,"Warrington";#N/A,#N/A,TRUE,"Widnes"}</definedName>
    <definedName name="htrhrsth" localSheetId="8" hidden="1">{#N/A,#N/A,TRUE,"Cover";#N/A,#N/A,TRUE,"Conts";#N/A,#N/A,TRUE,"VOS";#N/A,#N/A,TRUE,"Warrington";#N/A,#N/A,TRUE,"Widnes"}</definedName>
    <definedName name="htrhrsth" localSheetId="7" hidden="1">{#N/A,#N/A,TRUE,"Cover";#N/A,#N/A,TRUE,"Conts";#N/A,#N/A,TRUE,"VOS";#N/A,#N/A,TRUE,"Warrington";#N/A,#N/A,TRUE,"Widnes"}</definedName>
    <definedName name="htrhrsth" localSheetId="3" hidden="1">{#N/A,#N/A,TRUE,"Cover";#N/A,#N/A,TRUE,"Conts";#N/A,#N/A,TRUE,"VOS";#N/A,#N/A,TRUE,"Warrington";#N/A,#N/A,TRUE,"Widnes"}</definedName>
    <definedName name="htrhrsth" hidden="1">{#N/A,#N/A,TRUE,"Cover";#N/A,#N/A,TRUE,"Conts";#N/A,#N/A,TRUE,"VOS";#N/A,#N/A,TRUE,"Warrington";#N/A,#N/A,TRUE,"Widnes"}</definedName>
    <definedName name="hu" localSheetId="9" hidden="1">{"'Break down'!$A$4"}</definedName>
    <definedName name="hu" localSheetId="8" hidden="1">{"'Break down'!$A$4"}</definedName>
    <definedName name="hu" localSheetId="7" hidden="1">{"'Break down'!$A$4"}</definedName>
    <definedName name="hu" localSheetId="3" hidden="1">{"'Break down'!$A$4"}</definedName>
    <definedName name="hu" hidden="1">{"'Break down'!$A$4"}</definedName>
    <definedName name="hutgfru" localSheetId="9" hidden="1">{#N/A,#N/A,TRUE,"Cover";#N/A,#N/A,TRUE,"Conts";#N/A,#N/A,TRUE,"VOS";#N/A,#N/A,TRUE,"Warrington";#N/A,#N/A,TRUE,"Widnes"}</definedName>
    <definedName name="hutgfru" localSheetId="8" hidden="1">{#N/A,#N/A,TRUE,"Cover";#N/A,#N/A,TRUE,"Conts";#N/A,#N/A,TRUE,"VOS";#N/A,#N/A,TRUE,"Warrington";#N/A,#N/A,TRUE,"Widnes"}</definedName>
    <definedName name="hutgfru" localSheetId="7" hidden="1">{#N/A,#N/A,TRUE,"Cover";#N/A,#N/A,TRUE,"Conts";#N/A,#N/A,TRUE,"VOS";#N/A,#N/A,TRUE,"Warrington";#N/A,#N/A,TRUE,"Widnes"}</definedName>
    <definedName name="hutgfru" localSheetId="3" hidden="1">{#N/A,#N/A,TRUE,"Cover";#N/A,#N/A,TRUE,"Conts";#N/A,#N/A,TRUE,"VOS";#N/A,#N/A,TRUE,"Warrington";#N/A,#N/A,TRUE,"Widnes"}</definedName>
    <definedName name="hutgfru" hidden="1">{#N/A,#N/A,TRUE,"Cover";#N/A,#N/A,TRUE,"Conts";#N/A,#N/A,TRUE,"VOS";#N/A,#N/A,TRUE,"Warrington";#N/A,#N/A,TRUE,"Widnes"}</definedName>
    <definedName name="hy" localSheetId="9" hidden="1">{#N/A,#N/A,TRUE,"Front";#N/A,#N/A,TRUE,"Simple Letter";#N/A,#N/A,TRUE,"Inside";#N/A,#N/A,TRUE,"Contents";#N/A,#N/A,TRUE,"Basis";#N/A,#N/A,TRUE,"Inclusions";#N/A,#N/A,TRUE,"Exclusions";#N/A,#N/A,TRUE,"Areas";#N/A,#N/A,TRUE,"Summary";#N/A,#N/A,TRUE,"Detail"}</definedName>
    <definedName name="hy" localSheetId="8" hidden="1">{#N/A,#N/A,TRUE,"Front";#N/A,#N/A,TRUE,"Simple Letter";#N/A,#N/A,TRUE,"Inside";#N/A,#N/A,TRUE,"Contents";#N/A,#N/A,TRUE,"Basis";#N/A,#N/A,TRUE,"Inclusions";#N/A,#N/A,TRUE,"Exclusions";#N/A,#N/A,TRUE,"Areas";#N/A,#N/A,TRUE,"Summary";#N/A,#N/A,TRUE,"Detail"}</definedName>
    <definedName name="hy" localSheetId="7" hidden="1">{#N/A,#N/A,TRUE,"Front";#N/A,#N/A,TRUE,"Simple Letter";#N/A,#N/A,TRUE,"Inside";#N/A,#N/A,TRUE,"Contents";#N/A,#N/A,TRUE,"Basis";#N/A,#N/A,TRUE,"Inclusions";#N/A,#N/A,TRUE,"Exclusions";#N/A,#N/A,TRUE,"Areas";#N/A,#N/A,TRUE,"Summary";#N/A,#N/A,TRUE,"Detail"}</definedName>
    <definedName name="hy" localSheetId="3"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i" localSheetId="9" hidden="1">{#N/A,#N/A,TRUE,"Front";#N/A,#N/A,TRUE,"Simple Letter";#N/A,#N/A,TRUE,"Inside";#N/A,#N/A,TRUE,"Contents";#N/A,#N/A,TRUE,"Basis";#N/A,#N/A,TRUE,"Inclusions";#N/A,#N/A,TRUE,"Exclusions";#N/A,#N/A,TRUE,"Areas";#N/A,#N/A,TRUE,"Summary";#N/A,#N/A,TRUE,"Detail"}</definedName>
    <definedName name="i" localSheetId="8" hidden="1">{#N/A,#N/A,TRUE,"Front";#N/A,#N/A,TRUE,"Simple Letter";#N/A,#N/A,TRUE,"Inside";#N/A,#N/A,TRUE,"Contents";#N/A,#N/A,TRUE,"Basis";#N/A,#N/A,TRUE,"Inclusions";#N/A,#N/A,TRUE,"Exclusions";#N/A,#N/A,TRUE,"Areas";#N/A,#N/A,TRUE,"Summary";#N/A,#N/A,TRUE,"Detail"}</definedName>
    <definedName name="i" localSheetId="7" hidden="1">{#N/A,#N/A,TRUE,"Front";#N/A,#N/A,TRUE,"Simple Letter";#N/A,#N/A,TRUE,"Inside";#N/A,#N/A,TRUE,"Contents";#N/A,#N/A,TRUE,"Basis";#N/A,#N/A,TRUE,"Inclusions";#N/A,#N/A,TRUE,"Exclusions";#N/A,#N/A,TRUE,"Areas";#N/A,#N/A,TRUE,"Summary";#N/A,#N/A,TRUE,"Detail"}</definedName>
    <definedName name="i" localSheetId="3" hidden="1">{#N/A,#N/A,TRUE,"Front";#N/A,#N/A,TRUE,"Simple Letter";#N/A,#N/A,TRUE,"Inside";#N/A,#N/A,TRUE,"Contents";#N/A,#N/A,TRUE,"Basis";#N/A,#N/A,TRUE,"Inclusions";#N/A,#N/A,TRUE,"Exclusions";#N/A,#N/A,TRUE,"Areas";#N/A,#N/A,TRUE,"Summary";#N/A,#N/A,TRUE,"Detail"}</definedName>
    <definedName name="i" hidden="1">{#N/A,#N/A,TRUE,"Front";#N/A,#N/A,TRUE,"Simple Letter";#N/A,#N/A,TRUE,"Inside";#N/A,#N/A,TRUE,"Contents";#N/A,#N/A,TRUE,"Basis";#N/A,#N/A,TRUE,"Inclusions";#N/A,#N/A,TRUE,"Exclusions";#N/A,#N/A,TRUE,"Areas";#N/A,#N/A,TRUE,"Summary";#N/A,#N/A,TRUE,"Detail"}</definedName>
    <definedName name="i8uiuyi" localSheetId="9" hidden="1">{#N/A,#N/A,TRUE,"Cover";#N/A,#N/A,TRUE,"Conts";#N/A,#N/A,TRUE,"VOS";#N/A,#N/A,TRUE,"Warrington";#N/A,#N/A,TRUE,"Widnes"}</definedName>
    <definedName name="i8uiuyi" localSheetId="8" hidden="1">{#N/A,#N/A,TRUE,"Cover";#N/A,#N/A,TRUE,"Conts";#N/A,#N/A,TRUE,"VOS";#N/A,#N/A,TRUE,"Warrington";#N/A,#N/A,TRUE,"Widnes"}</definedName>
    <definedName name="i8uiuyi" localSheetId="7" hidden="1">{#N/A,#N/A,TRUE,"Cover";#N/A,#N/A,TRUE,"Conts";#N/A,#N/A,TRUE,"VOS";#N/A,#N/A,TRUE,"Warrington";#N/A,#N/A,TRUE,"Widnes"}</definedName>
    <definedName name="i8uiuyi" localSheetId="3" hidden="1">{#N/A,#N/A,TRUE,"Cover";#N/A,#N/A,TRUE,"Conts";#N/A,#N/A,TRUE,"VOS";#N/A,#N/A,TRUE,"Warrington";#N/A,#N/A,TRUE,"Widnes"}</definedName>
    <definedName name="i8uiuyi" hidden="1">{#N/A,#N/A,TRUE,"Cover";#N/A,#N/A,TRUE,"Conts";#N/A,#N/A,TRUE,"VOS";#N/A,#N/A,TRUE,"Warrington";#N/A,#N/A,TRUE,"Widnes"}</definedName>
    <definedName name="IAM" localSheetId="9" hidden="1">{"'Sheet1'!$A$4386:$N$4591"}</definedName>
    <definedName name="IAM" localSheetId="8" hidden="1">{"'Sheet1'!$A$4386:$N$4591"}</definedName>
    <definedName name="IAM" localSheetId="7" hidden="1">{"'Sheet1'!$A$4386:$N$4591"}</definedName>
    <definedName name="IAM" localSheetId="3" hidden="1">{"'Sheet1'!$A$4386:$N$4591"}</definedName>
    <definedName name="IAM" hidden="1">{"'Sheet1'!$A$4386:$N$4591"}</definedName>
    <definedName name="ihg" localSheetId="9" hidden="1">{#N/A,#N/A,TRUE,"Cover";#N/A,#N/A,TRUE,"Conts";#N/A,#N/A,TRUE,"VOS";#N/A,#N/A,TRUE,"Warrington";#N/A,#N/A,TRUE,"Widnes"}</definedName>
    <definedName name="ihg" localSheetId="8" hidden="1">{#N/A,#N/A,TRUE,"Cover";#N/A,#N/A,TRUE,"Conts";#N/A,#N/A,TRUE,"VOS";#N/A,#N/A,TRUE,"Warrington";#N/A,#N/A,TRUE,"Widnes"}</definedName>
    <definedName name="ihg" localSheetId="7" hidden="1">{#N/A,#N/A,TRUE,"Cover";#N/A,#N/A,TRUE,"Conts";#N/A,#N/A,TRUE,"VOS";#N/A,#N/A,TRUE,"Warrington";#N/A,#N/A,TRUE,"Widnes"}</definedName>
    <definedName name="ihg" localSheetId="3" hidden="1">{#N/A,#N/A,TRUE,"Cover";#N/A,#N/A,TRUE,"Conts";#N/A,#N/A,TRUE,"VOS";#N/A,#N/A,TRUE,"Warrington";#N/A,#N/A,TRUE,"Widnes"}</definedName>
    <definedName name="ihg" hidden="1">{#N/A,#N/A,TRUE,"Cover";#N/A,#N/A,TRUE,"Conts";#N/A,#N/A,TRUE,"VOS";#N/A,#N/A,TRUE,"Warrington";#N/A,#N/A,TRUE,"Widnes"}</definedName>
    <definedName name="iho" localSheetId="9" hidden="1">{#N/A,#N/A,TRUE,"Cover";#N/A,#N/A,TRUE,"Conts";#N/A,#N/A,TRUE,"VOS";#N/A,#N/A,TRUE,"Warrington";#N/A,#N/A,TRUE,"Widnes"}</definedName>
    <definedName name="iho" localSheetId="8" hidden="1">{#N/A,#N/A,TRUE,"Cover";#N/A,#N/A,TRUE,"Conts";#N/A,#N/A,TRUE,"VOS";#N/A,#N/A,TRUE,"Warrington";#N/A,#N/A,TRUE,"Widnes"}</definedName>
    <definedName name="iho" localSheetId="7" hidden="1">{#N/A,#N/A,TRUE,"Cover";#N/A,#N/A,TRUE,"Conts";#N/A,#N/A,TRUE,"VOS";#N/A,#N/A,TRUE,"Warrington";#N/A,#N/A,TRUE,"Widnes"}</definedName>
    <definedName name="iho" localSheetId="3" hidden="1">{#N/A,#N/A,TRUE,"Cover";#N/A,#N/A,TRUE,"Conts";#N/A,#N/A,TRUE,"VOS";#N/A,#N/A,TRUE,"Warrington";#N/A,#N/A,TRUE,"Widnes"}</definedName>
    <definedName name="iho" hidden="1">{#N/A,#N/A,TRUE,"Cover";#N/A,#N/A,TRUE,"Conts";#N/A,#N/A,TRUE,"VOS";#N/A,#N/A,TRUE,"Warrington";#N/A,#N/A,TRUE,"Widnes"}</definedName>
    <definedName name="iiip" localSheetId="9" hidden="1">{"'Break down'!$A$4"}</definedName>
    <definedName name="iiip" localSheetId="8" hidden="1">{"'Break down'!$A$4"}</definedName>
    <definedName name="iiip" localSheetId="7" hidden="1">{"'Break down'!$A$4"}</definedName>
    <definedName name="iiip" localSheetId="3" hidden="1">{"'Break down'!$A$4"}</definedName>
    <definedName name="iiip" hidden="1">{"'Break down'!$A$4"}</definedName>
    <definedName name="iiy" localSheetId="9" hidden="1">{"'Break down'!$A$4"}</definedName>
    <definedName name="iiy" localSheetId="8" hidden="1">{"'Break down'!$A$4"}</definedName>
    <definedName name="iiy" localSheetId="7" hidden="1">{"'Break down'!$A$4"}</definedName>
    <definedName name="iiy" localSheetId="3" hidden="1">{"'Break down'!$A$4"}</definedName>
    <definedName name="iiy" hidden="1">{"'Break down'!$A$4"}</definedName>
    <definedName name="ijn" localSheetId="9" hidden="1">{#N/A,#N/A,FALSE,"MARCH"}</definedName>
    <definedName name="ijn" localSheetId="8" hidden="1">{#N/A,#N/A,FALSE,"MARCH"}</definedName>
    <definedName name="ijn" localSheetId="7" hidden="1">{#N/A,#N/A,FALSE,"MARCH"}</definedName>
    <definedName name="ijn" localSheetId="3" hidden="1">{#N/A,#N/A,FALSE,"MARCH"}</definedName>
    <definedName name="ijn" hidden="1">{#N/A,#N/A,FALSE,"MARCH"}</definedName>
    <definedName name="Indirect" localSheetId="9" hidden="1">{"Total Indirect Manpower",#N/A,FALSE,"J";"Total Direct Manpower",#N/A,FALSE,"J";"Direct Structural Manpower",#N/A,FALSE,"J";"Direct Mechanical Manpower",#N/A,FALSE,"J";"Direct Piping Manpower",#N/A,FALSE,"J";"Direct Tanks Manpower",#N/A,FALSE,"J";"Direct ElecInstrSS Manpower",#N/A,FALSE,"J"}</definedName>
    <definedName name="Indirect" localSheetId="8" hidden="1">{"Total Indirect Manpower",#N/A,FALSE,"J";"Total Direct Manpower",#N/A,FALSE,"J";"Direct Structural Manpower",#N/A,FALSE,"J";"Direct Mechanical Manpower",#N/A,FALSE,"J";"Direct Piping Manpower",#N/A,FALSE,"J";"Direct Tanks Manpower",#N/A,FALSE,"J";"Direct ElecInstrSS Manpower",#N/A,FALSE,"J"}</definedName>
    <definedName name="Indirect" localSheetId="7" hidden="1">{"Total Indirect Manpower",#N/A,FALSE,"J";"Total Direct Manpower",#N/A,FALSE,"J";"Direct Structural Manpower",#N/A,FALSE,"J";"Direct Mechanical Manpower",#N/A,FALSE,"J";"Direct Piping Manpower",#N/A,FALSE,"J";"Direct Tanks Manpower",#N/A,FALSE,"J";"Direct ElecInstrSS Manpower",#N/A,FALSE,"J"}</definedName>
    <definedName name="Indirect" localSheetId="3"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 localSheetId="9" hidden="1">{#N/A,#N/A,TRUE,"Front";#N/A,#N/A,TRUE,"Simple Letter";#N/A,#N/A,TRUE,"Inside";#N/A,#N/A,TRUE,"Contents";#N/A,#N/A,TRUE,"Basis";#N/A,#N/A,TRUE,"Inclusions";#N/A,#N/A,TRUE,"Exclusions";#N/A,#N/A,TRUE,"Areas";#N/A,#N/A,TRUE,"Summary";#N/A,#N/A,TRUE,"Detail"}</definedName>
    <definedName name="io" localSheetId="8" hidden="1">{#N/A,#N/A,TRUE,"Front";#N/A,#N/A,TRUE,"Simple Letter";#N/A,#N/A,TRUE,"Inside";#N/A,#N/A,TRUE,"Contents";#N/A,#N/A,TRUE,"Basis";#N/A,#N/A,TRUE,"Inclusions";#N/A,#N/A,TRUE,"Exclusions";#N/A,#N/A,TRUE,"Areas";#N/A,#N/A,TRUE,"Summary";#N/A,#N/A,TRUE,"Detail"}</definedName>
    <definedName name="io" localSheetId="7" hidden="1">{#N/A,#N/A,TRUE,"Front";#N/A,#N/A,TRUE,"Simple Letter";#N/A,#N/A,TRUE,"Inside";#N/A,#N/A,TRUE,"Contents";#N/A,#N/A,TRUE,"Basis";#N/A,#N/A,TRUE,"Inclusions";#N/A,#N/A,TRUE,"Exclusions";#N/A,#N/A,TRUE,"Areas";#N/A,#N/A,TRUE,"Summary";#N/A,#N/A,TRUE,"Detail"}</definedName>
    <definedName name="io" localSheetId="3" hidden="1">{#N/A,#N/A,TRUE,"Front";#N/A,#N/A,TRUE,"Simple Letter";#N/A,#N/A,TRUE,"Inside";#N/A,#N/A,TRUE,"Contents";#N/A,#N/A,TRUE,"Basis";#N/A,#N/A,TRUE,"Inclusions";#N/A,#N/A,TRUE,"Exclusions";#N/A,#N/A,TRUE,"Areas";#N/A,#N/A,TRUE,"Summary";#N/A,#N/A,TRUE,"Detail"}</definedName>
    <definedName name="io" hidden="1">{#N/A,#N/A,TRUE,"Front";#N/A,#N/A,TRUE,"Simple Letter";#N/A,#N/A,TRUE,"Inside";#N/A,#N/A,TRUE,"Contents";#N/A,#N/A,TRUE,"Basis";#N/A,#N/A,TRUE,"Inclusions";#N/A,#N/A,TRUE,"Exclusions";#N/A,#N/A,TRUE,"Areas";#N/A,#N/A,TRUE,"Summary";#N/A,#N/A,TRUE,"Detail"}</definedName>
    <definedName name="io8yuou8y" localSheetId="9" hidden="1">{#N/A,#N/A,TRUE,"Cover";#N/A,#N/A,TRUE,"Conts";#N/A,#N/A,TRUE,"VOS";#N/A,#N/A,TRUE,"Warrington";#N/A,#N/A,TRUE,"Widnes"}</definedName>
    <definedName name="io8yuou8y" localSheetId="8" hidden="1">{#N/A,#N/A,TRUE,"Cover";#N/A,#N/A,TRUE,"Conts";#N/A,#N/A,TRUE,"VOS";#N/A,#N/A,TRUE,"Warrington";#N/A,#N/A,TRUE,"Widnes"}</definedName>
    <definedName name="io8yuou8y" localSheetId="7" hidden="1">{#N/A,#N/A,TRUE,"Cover";#N/A,#N/A,TRUE,"Conts";#N/A,#N/A,TRUE,"VOS";#N/A,#N/A,TRUE,"Warrington";#N/A,#N/A,TRUE,"Widnes"}</definedName>
    <definedName name="io8yuou8y" localSheetId="3" hidden="1">{#N/A,#N/A,TRUE,"Cover";#N/A,#N/A,TRUE,"Conts";#N/A,#N/A,TRUE,"VOS";#N/A,#N/A,TRUE,"Warrington";#N/A,#N/A,TRUE,"Widnes"}</definedName>
    <definedName name="io8yuou8y" hidden="1">{#N/A,#N/A,TRUE,"Cover";#N/A,#N/A,TRUE,"Conts";#N/A,#N/A,TRUE,"VOS";#N/A,#N/A,TRUE,"Warrington";#N/A,#N/A,TRUE,"Widnes"}</definedName>
    <definedName name="iol" localSheetId="9" hidden="1">{#N/A,#N/A,TRUE,"Cover";#N/A,#N/A,TRUE,"Conts";#N/A,#N/A,TRUE,"VOS";#N/A,#N/A,TRUE,"Warrington";#N/A,#N/A,TRUE,"Widnes"}</definedName>
    <definedName name="iol" localSheetId="8" hidden="1">{#N/A,#N/A,TRUE,"Cover";#N/A,#N/A,TRUE,"Conts";#N/A,#N/A,TRUE,"VOS";#N/A,#N/A,TRUE,"Warrington";#N/A,#N/A,TRUE,"Widnes"}</definedName>
    <definedName name="iol" localSheetId="7" hidden="1">{#N/A,#N/A,TRUE,"Cover";#N/A,#N/A,TRUE,"Conts";#N/A,#N/A,TRUE,"VOS";#N/A,#N/A,TRUE,"Warrington";#N/A,#N/A,TRUE,"Widnes"}</definedName>
    <definedName name="iol" localSheetId="3" hidden="1">{#N/A,#N/A,TRUE,"Cover";#N/A,#N/A,TRUE,"Conts";#N/A,#N/A,TRUE,"VOS";#N/A,#N/A,TRUE,"Warrington";#N/A,#N/A,TRUE,"Widnes"}</definedName>
    <definedName name="iol" hidden="1">{#N/A,#N/A,TRUE,"Cover";#N/A,#N/A,TRUE,"Conts";#N/A,#N/A,TRUE,"VOS";#N/A,#N/A,TRUE,"Warrington";#N/A,#N/A,TRUE,"Widnes"}</definedName>
    <definedName name="ioykyoyu" localSheetId="9" hidden="1">{#N/A,#N/A,TRUE,"Cover";#N/A,#N/A,TRUE,"Conts";#N/A,#N/A,TRUE,"VOS";#N/A,#N/A,TRUE,"Warrington";#N/A,#N/A,TRUE,"Widnes"}</definedName>
    <definedName name="ioykyoyu" localSheetId="8" hidden="1">{#N/A,#N/A,TRUE,"Cover";#N/A,#N/A,TRUE,"Conts";#N/A,#N/A,TRUE,"VOS";#N/A,#N/A,TRUE,"Warrington";#N/A,#N/A,TRUE,"Widnes"}</definedName>
    <definedName name="ioykyoyu" localSheetId="7" hidden="1">{#N/A,#N/A,TRUE,"Cover";#N/A,#N/A,TRUE,"Conts";#N/A,#N/A,TRUE,"VOS";#N/A,#N/A,TRUE,"Warrington";#N/A,#N/A,TRUE,"Widnes"}</definedName>
    <definedName name="ioykyoyu" localSheetId="3"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u" localSheetId="9" hidden="1">{#N/A,#N/A,TRUE,"Cover";#N/A,#N/A,TRUE,"Conts";#N/A,#N/A,TRUE,"VOS";#N/A,#N/A,TRUE,"Warrington";#N/A,#N/A,TRUE,"Widnes"}</definedName>
    <definedName name="iu" localSheetId="8" hidden="1">{#N/A,#N/A,TRUE,"Cover";#N/A,#N/A,TRUE,"Conts";#N/A,#N/A,TRUE,"VOS";#N/A,#N/A,TRUE,"Warrington";#N/A,#N/A,TRUE,"Widnes"}</definedName>
    <definedName name="iu" localSheetId="7" hidden="1">{#N/A,#N/A,TRUE,"Cover";#N/A,#N/A,TRUE,"Conts";#N/A,#N/A,TRUE,"VOS";#N/A,#N/A,TRUE,"Warrington";#N/A,#N/A,TRUE,"Widnes"}</definedName>
    <definedName name="iu" localSheetId="3" hidden="1">{#N/A,#N/A,TRUE,"Cover";#N/A,#N/A,TRUE,"Conts";#N/A,#N/A,TRUE,"VOS";#N/A,#N/A,TRUE,"Warrington";#N/A,#N/A,TRUE,"Widnes"}</definedName>
    <definedName name="iu" hidden="1">{#N/A,#N/A,TRUE,"Cover";#N/A,#N/A,TRUE,"Conts";#N/A,#N/A,TRUE,"VOS";#N/A,#N/A,TRUE,"Warrington";#N/A,#N/A,TRUE,"Widnes"}</definedName>
    <definedName name="iuh" localSheetId="9" hidden="1">{#N/A,#N/A,TRUE,"Cover";#N/A,#N/A,TRUE,"Conts";#N/A,#N/A,TRUE,"VOS";#N/A,#N/A,TRUE,"Warrington";#N/A,#N/A,TRUE,"Widnes"}</definedName>
    <definedName name="iuh" localSheetId="8" hidden="1">{#N/A,#N/A,TRUE,"Cover";#N/A,#N/A,TRUE,"Conts";#N/A,#N/A,TRUE,"VOS";#N/A,#N/A,TRUE,"Warrington";#N/A,#N/A,TRUE,"Widnes"}</definedName>
    <definedName name="iuh" localSheetId="7" hidden="1">{#N/A,#N/A,TRUE,"Cover";#N/A,#N/A,TRUE,"Conts";#N/A,#N/A,TRUE,"VOS";#N/A,#N/A,TRUE,"Warrington";#N/A,#N/A,TRUE,"Widnes"}</definedName>
    <definedName name="iuh" localSheetId="3" hidden="1">{#N/A,#N/A,TRUE,"Cover";#N/A,#N/A,TRUE,"Conts";#N/A,#N/A,TRUE,"VOS";#N/A,#N/A,TRUE,"Warrington";#N/A,#N/A,TRUE,"Widnes"}</definedName>
    <definedName name="iuh" hidden="1">{#N/A,#N/A,TRUE,"Cover";#N/A,#N/A,TRUE,"Conts";#N/A,#N/A,TRUE,"VOS";#N/A,#N/A,TRUE,"Warrington";#N/A,#N/A,TRUE,"Widnes"}</definedName>
    <definedName name="iui" localSheetId="9" hidden="1">{#N/A,#N/A,TRUE,"Cover";#N/A,#N/A,TRUE,"Conts";#N/A,#N/A,TRUE,"VOS";#N/A,#N/A,TRUE,"Warrington";#N/A,#N/A,TRUE,"Widnes"}</definedName>
    <definedName name="iui" localSheetId="8" hidden="1">{#N/A,#N/A,TRUE,"Cover";#N/A,#N/A,TRUE,"Conts";#N/A,#N/A,TRUE,"VOS";#N/A,#N/A,TRUE,"Warrington";#N/A,#N/A,TRUE,"Widnes"}</definedName>
    <definedName name="iui" localSheetId="7" hidden="1">{#N/A,#N/A,TRUE,"Cover";#N/A,#N/A,TRUE,"Conts";#N/A,#N/A,TRUE,"VOS";#N/A,#N/A,TRUE,"Warrington";#N/A,#N/A,TRUE,"Widnes"}</definedName>
    <definedName name="iui" localSheetId="3" hidden="1">{#N/A,#N/A,TRUE,"Cover";#N/A,#N/A,TRUE,"Conts";#N/A,#N/A,TRUE,"VOS";#N/A,#N/A,TRUE,"Warrington";#N/A,#N/A,TRUE,"Widnes"}</definedName>
    <definedName name="iui" hidden="1">{#N/A,#N/A,TRUE,"Cover";#N/A,#N/A,TRUE,"Conts";#N/A,#N/A,TRUE,"VOS";#N/A,#N/A,TRUE,"Warrington";#N/A,#N/A,TRUE,"Widnes"}</definedName>
    <definedName name="iuiou" localSheetId="9" hidden="1">{#N/A,#N/A,TRUE,"Cover";#N/A,#N/A,TRUE,"Conts";#N/A,#N/A,TRUE,"VOS";#N/A,#N/A,TRUE,"Warrington";#N/A,#N/A,TRUE,"Widnes"}</definedName>
    <definedName name="iuiou" localSheetId="8" hidden="1">{#N/A,#N/A,TRUE,"Cover";#N/A,#N/A,TRUE,"Conts";#N/A,#N/A,TRUE,"VOS";#N/A,#N/A,TRUE,"Warrington";#N/A,#N/A,TRUE,"Widnes"}</definedName>
    <definedName name="iuiou" localSheetId="7" hidden="1">{#N/A,#N/A,TRUE,"Cover";#N/A,#N/A,TRUE,"Conts";#N/A,#N/A,TRUE,"VOS";#N/A,#N/A,TRUE,"Warrington";#N/A,#N/A,TRUE,"Widnes"}</definedName>
    <definedName name="iuiou" localSheetId="3" hidden="1">{#N/A,#N/A,TRUE,"Cover";#N/A,#N/A,TRUE,"Conts";#N/A,#N/A,TRUE,"VOS";#N/A,#N/A,TRUE,"Warrington";#N/A,#N/A,TRUE,"Widnes"}</definedName>
    <definedName name="iuiou" hidden="1">{#N/A,#N/A,TRUE,"Cover";#N/A,#N/A,TRUE,"Conts";#N/A,#N/A,TRUE,"VOS";#N/A,#N/A,TRUE,"Warrington";#N/A,#N/A,TRUE,"Widnes"}</definedName>
    <definedName name="iuk" localSheetId="9" hidden="1">{#N/A,#N/A,TRUE,"Cover";#N/A,#N/A,TRUE,"Conts";#N/A,#N/A,TRUE,"VOS";#N/A,#N/A,TRUE,"Warrington";#N/A,#N/A,TRUE,"Widnes"}</definedName>
    <definedName name="iuk" localSheetId="8" hidden="1">{#N/A,#N/A,TRUE,"Cover";#N/A,#N/A,TRUE,"Conts";#N/A,#N/A,TRUE,"VOS";#N/A,#N/A,TRUE,"Warrington";#N/A,#N/A,TRUE,"Widnes"}</definedName>
    <definedName name="iuk" localSheetId="7" hidden="1">{#N/A,#N/A,TRUE,"Cover";#N/A,#N/A,TRUE,"Conts";#N/A,#N/A,TRUE,"VOS";#N/A,#N/A,TRUE,"Warrington";#N/A,#N/A,TRUE,"Widnes"}</definedName>
    <definedName name="iuk" localSheetId="3" hidden="1">{#N/A,#N/A,TRUE,"Cover";#N/A,#N/A,TRUE,"Conts";#N/A,#N/A,TRUE,"VOS";#N/A,#N/A,TRUE,"Warrington";#N/A,#N/A,TRUE,"Widnes"}</definedName>
    <definedName name="iuk" hidden="1">{#N/A,#N/A,TRUE,"Cover";#N/A,#N/A,TRUE,"Conts";#N/A,#N/A,TRUE,"VOS";#N/A,#N/A,TRUE,"Warrington";#N/A,#N/A,TRUE,"Widnes"}</definedName>
    <definedName name="iukh" localSheetId="9" hidden="1">{#N/A,#N/A,TRUE,"Cover";#N/A,#N/A,TRUE,"Conts";#N/A,#N/A,TRUE,"VOS";#N/A,#N/A,TRUE,"Warrington";#N/A,#N/A,TRUE,"Widnes"}</definedName>
    <definedName name="iukh" localSheetId="8" hidden="1">{#N/A,#N/A,TRUE,"Cover";#N/A,#N/A,TRUE,"Conts";#N/A,#N/A,TRUE,"VOS";#N/A,#N/A,TRUE,"Warrington";#N/A,#N/A,TRUE,"Widnes"}</definedName>
    <definedName name="iukh" localSheetId="7" hidden="1">{#N/A,#N/A,TRUE,"Cover";#N/A,#N/A,TRUE,"Conts";#N/A,#N/A,TRUE,"VOS";#N/A,#N/A,TRUE,"Warrington";#N/A,#N/A,TRUE,"Widnes"}</definedName>
    <definedName name="iukh" localSheetId="3" hidden="1">{#N/A,#N/A,TRUE,"Cover";#N/A,#N/A,TRUE,"Conts";#N/A,#N/A,TRUE,"VOS";#N/A,#N/A,TRUE,"Warrington";#N/A,#N/A,TRUE,"Widnes"}</definedName>
    <definedName name="iukh" hidden="1">{#N/A,#N/A,TRUE,"Cover";#N/A,#N/A,TRUE,"Conts";#N/A,#N/A,TRUE,"VOS";#N/A,#N/A,TRUE,"Warrington";#N/A,#N/A,TRUE,"Widnes"}</definedName>
    <definedName name="iulouy" localSheetId="9" hidden="1">{#N/A,#N/A,TRUE,"Cover";#N/A,#N/A,TRUE,"Conts";#N/A,#N/A,TRUE,"VOS";#N/A,#N/A,TRUE,"Warrington";#N/A,#N/A,TRUE,"Widnes"}</definedName>
    <definedName name="iulouy" localSheetId="8" hidden="1">{#N/A,#N/A,TRUE,"Cover";#N/A,#N/A,TRUE,"Conts";#N/A,#N/A,TRUE,"VOS";#N/A,#N/A,TRUE,"Warrington";#N/A,#N/A,TRUE,"Widnes"}</definedName>
    <definedName name="iulouy" localSheetId="7" hidden="1">{#N/A,#N/A,TRUE,"Cover";#N/A,#N/A,TRUE,"Conts";#N/A,#N/A,TRUE,"VOS";#N/A,#N/A,TRUE,"Warrington";#N/A,#N/A,TRUE,"Widnes"}</definedName>
    <definedName name="iulouy" localSheetId="3" hidden="1">{#N/A,#N/A,TRUE,"Cover";#N/A,#N/A,TRUE,"Conts";#N/A,#N/A,TRUE,"VOS";#N/A,#N/A,TRUE,"Warrington";#N/A,#N/A,TRUE,"Widnes"}</definedName>
    <definedName name="iulouy" hidden="1">{#N/A,#N/A,TRUE,"Cover";#N/A,#N/A,TRUE,"Conts";#N/A,#N/A,TRUE,"VOS";#N/A,#N/A,TRUE,"Warrington";#N/A,#N/A,TRUE,"Widnes"}</definedName>
    <definedName name="ivrcl" localSheetId="9" hidden="1">{"'Sheet1'!$A$4386:$N$4591"}</definedName>
    <definedName name="ivrcl" localSheetId="8" hidden="1">{"'Sheet1'!$A$4386:$N$4591"}</definedName>
    <definedName name="ivrcl" localSheetId="7" hidden="1">{"'Sheet1'!$A$4386:$N$4591"}</definedName>
    <definedName name="ivrcl" localSheetId="3" hidden="1">{"'Sheet1'!$A$4386:$N$4591"}</definedName>
    <definedName name="ivrcl" hidden="1">{"'Sheet1'!$A$4386:$N$4591"}</definedName>
    <definedName name="j" localSheetId="9" hidden="1">{#N/A,#N/A,TRUE,"Front";#N/A,#N/A,TRUE,"Simple Letter";#N/A,#N/A,TRUE,"Inside";#N/A,#N/A,TRUE,"Contents";#N/A,#N/A,TRUE,"Basis";#N/A,#N/A,TRUE,"Inclusions";#N/A,#N/A,TRUE,"Exclusions";#N/A,#N/A,TRUE,"Areas";#N/A,#N/A,TRUE,"Summary";#N/A,#N/A,TRUE,"Detail"}</definedName>
    <definedName name="j" localSheetId="8" hidden="1">{#N/A,#N/A,TRUE,"Front";#N/A,#N/A,TRUE,"Simple Letter";#N/A,#N/A,TRUE,"Inside";#N/A,#N/A,TRUE,"Contents";#N/A,#N/A,TRUE,"Basis";#N/A,#N/A,TRUE,"Inclusions";#N/A,#N/A,TRUE,"Exclusions";#N/A,#N/A,TRUE,"Areas";#N/A,#N/A,TRUE,"Summary";#N/A,#N/A,TRUE,"Detail"}</definedName>
    <definedName name="j" localSheetId="7" hidden="1">{#N/A,#N/A,TRUE,"Front";#N/A,#N/A,TRUE,"Simple Letter";#N/A,#N/A,TRUE,"Inside";#N/A,#N/A,TRUE,"Contents";#N/A,#N/A,TRUE,"Basis";#N/A,#N/A,TRUE,"Inclusions";#N/A,#N/A,TRUE,"Exclusions";#N/A,#N/A,TRUE,"Areas";#N/A,#N/A,TRUE,"Summary";#N/A,#N/A,TRUE,"Detail"}</definedName>
    <definedName name="j" localSheetId="3" hidden="1">{#N/A,#N/A,TRUE,"Front";#N/A,#N/A,TRUE,"Simple Letter";#N/A,#N/A,TRUE,"Inside";#N/A,#N/A,TRUE,"Contents";#N/A,#N/A,TRUE,"Basis";#N/A,#N/A,TRUE,"Inclusions";#N/A,#N/A,TRUE,"Exclusions";#N/A,#N/A,TRUE,"Areas";#N/A,#N/A,TRUE,"Summary";#N/A,#N/A,TRUE,"Detail"}</definedName>
    <definedName name="j" hidden="1">{#N/A,#N/A,TRUE,"Front";#N/A,#N/A,TRUE,"Simple Letter";#N/A,#N/A,TRUE,"Inside";#N/A,#N/A,TRUE,"Contents";#N/A,#N/A,TRUE,"Basis";#N/A,#N/A,TRUE,"Inclusions";#N/A,#N/A,TRUE,"Exclusions";#N/A,#N/A,TRUE,"Areas";#N/A,#N/A,TRUE,"Summary";#N/A,#N/A,TRUE,"Detail"}</definedName>
    <definedName name="jabel2" localSheetId="9" hidden="1">{#N/A,#N/A,TRUE,"Front";#N/A,#N/A,TRUE,"Simple Letter";#N/A,#N/A,TRUE,"Inside";#N/A,#N/A,TRUE,"Contents";#N/A,#N/A,TRUE,"Basis";#N/A,#N/A,TRUE,"Inclusions";#N/A,#N/A,TRUE,"Exclusions";#N/A,#N/A,TRUE,"Areas";#N/A,#N/A,TRUE,"Summary";#N/A,#N/A,TRUE,"Detail"}</definedName>
    <definedName name="jabel2" localSheetId="8" hidden="1">{#N/A,#N/A,TRUE,"Front";#N/A,#N/A,TRUE,"Simple Letter";#N/A,#N/A,TRUE,"Inside";#N/A,#N/A,TRUE,"Contents";#N/A,#N/A,TRUE,"Basis";#N/A,#N/A,TRUE,"Inclusions";#N/A,#N/A,TRUE,"Exclusions";#N/A,#N/A,TRUE,"Areas";#N/A,#N/A,TRUE,"Summary";#N/A,#N/A,TRUE,"Detail"}</definedName>
    <definedName name="jabel2" localSheetId="7" hidden="1">{#N/A,#N/A,TRUE,"Front";#N/A,#N/A,TRUE,"Simple Letter";#N/A,#N/A,TRUE,"Inside";#N/A,#N/A,TRUE,"Contents";#N/A,#N/A,TRUE,"Basis";#N/A,#N/A,TRUE,"Inclusions";#N/A,#N/A,TRUE,"Exclusions";#N/A,#N/A,TRUE,"Areas";#N/A,#N/A,TRUE,"Summary";#N/A,#N/A,TRUE,"Detail"}</definedName>
    <definedName name="jabel2" localSheetId="3"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g" localSheetId="9" hidden="1">{#N/A,#N/A,TRUE,"Cover";#N/A,#N/A,TRUE,"Conts";#N/A,#N/A,TRUE,"VOS";#N/A,#N/A,TRUE,"Warrington";#N/A,#N/A,TRUE,"Widnes"}</definedName>
    <definedName name="jg" localSheetId="8" hidden="1">{#N/A,#N/A,TRUE,"Cover";#N/A,#N/A,TRUE,"Conts";#N/A,#N/A,TRUE,"VOS";#N/A,#N/A,TRUE,"Warrington";#N/A,#N/A,TRUE,"Widnes"}</definedName>
    <definedName name="jg" localSheetId="7" hidden="1">{#N/A,#N/A,TRUE,"Cover";#N/A,#N/A,TRUE,"Conts";#N/A,#N/A,TRUE,"VOS";#N/A,#N/A,TRUE,"Warrington";#N/A,#N/A,TRUE,"Widnes"}</definedName>
    <definedName name="jg" localSheetId="3" hidden="1">{#N/A,#N/A,TRUE,"Cover";#N/A,#N/A,TRUE,"Conts";#N/A,#N/A,TRUE,"VOS";#N/A,#N/A,TRUE,"Warrington";#N/A,#N/A,TRUE,"Widnes"}</definedName>
    <definedName name="jg" hidden="1">{#N/A,#N/A,TRUE,"Cover";#N/A,#N/A,TRUE,"Conts";#N/A,#N/A,TRUE,"VOS";#N/A,#N/A,TRUE,"Warrington";#N/A,#N/A,TRUE,"Widnes"}</definedName>
    <definedName name="jgt" localSheetId="9" hidden="1">{"'Break down'!$A$4"}</definedName>
    <definedName name="jgt" localSheetId="8" hidden="1">{"'Break down'!$A$4"}</definedName>
    <definedName name="jgt" localSheetId="7" hidden="1">{"'Break down'!$A$4"}</definedName>
    <definedName name="jgt" localSheetId="3" hidden="1">{"'Break down'!$A$4"}</definedName>
    <definedName name="jgt" hidden="1">{"'Break down'!$A$4"}</definedName>
    <definedName name="jh" localSheetId="9" hidden="1">{#N/A,#N/A,FALSE,"SumG";#N/A,#N/A,FALSE,"ElecG";#N/A,#N/A,FALSE,"MechG";#N/A,#N/A,FALSE,"GeotG";#N/A,#N/A,FALSE,"PrcsG";#N/A,#N/A,FALSE,"TunnG";#N/A,#N/A,FALSE,"CivlG";#N/A,#N/A,FALSE,"NtwkG";#N/A,#N/A,FALSE,"EstgG";#N/A,#N/A,FALSE,"PEngG"}</definedName>
    <definedName name="jh" localSheetId="8" hidden="1">{#N/A,#N/A,FALSE,"SumG";#N/A,#N/A,FALSE,"ElecG";#N/A,#N/A,FALSE,"MechG";#N/A,#N/A,FALSE,"GeotG";#N/A,#N/A,FALSE,"PrcsG";#N/A,#N/A,FALSE,"TunnG";#N/A,#N/A,FALSE,"CivlG";#N/A,#N/A,FALSE,"NtwkG";#N/A,#N/A,FALSE,"EstgG";#N/A,#N/A,FALSE,"PEngG"}</definedName>
    <definedName name="jh" localSheetId="7" hidden="1">{#N/A,#N/A,FALSE,"SumG";#N/A,#N/A,FALSE,"ElecG";#N/A,#N/A,FALSE,"MechG";#N/A,#N/A,FALSE,"GeotG";#N/A,#N/A,FALSE,"PrcsG";#N/A,#N/A,FALSE,"TunnG";#N/A,#N/A,FALSE,"CivlG";#N/A,#N/A,FALSE,"NtwkG";#N/A,#N/A,FALSE,"EstgG";#N/A,#N/A,FALSE,"PEngG"}</definedName>
    <definedName name="jh" localSheetId="3" hidden="1">{#N/A,#N/A,FALSE,"SumG";#N/A,#N/A,FALSE,"ElecG";#N/A,#N/A,FALSE,"MechG";#N/A,#N/A,FALSE,"GeotG";#N/A,#N/A,FALSE,"PrcsG";#N/A,#N/A,FALSE,"TunnG";#N/A,#N/A,FALSE,"CivlG";#N/A,#N/A,FALSE,"NtwkG";#N/A,#N/A,FALSE,"EstgG";#N/A,#N/A,FALSE,"PEngG"}</definedName>
    <definedName name="jh" hidden="1">{#N/A,#N/A,FALSE,"SumG";#N/A,#N/A,FALSE,"ElecG";#N/A,#N/A,FALSE,"MechG";#N/A,#N/A,FALSE,"GeotG";#N/A,#N/A,FALSE,"PrcsG";#N/A,#N/A,FALSE,"TunnG";#N/A,#N/A,FALSE,"CivlG";#N/A,#N/A,FALSE,"NtwkG";#N/A,#N/A,FALSE,"EstgG";#N/A,#N/A,FALSE,"PEngG"}</definedName>
    <definedName name="jhg" localSheetId="9" hidden="1">{#N/A,#N/A,TRUE,"Cover";#N/A,#N/A,TRUE,"Conts";#N/A,#N/A,TRUE,"VOS";#N/A,#N/A,TRUE,"Warrington";#N/A,#N/A,TRUE,"Widnes"}</definedName>
    <definedName name="jhg" localSheetId="8" hidden="1">{#N/A,#N/A,TRUE,"Cover";#N/A,#N/A,TRUE,"Conts";#N/A,#N/A,TRUE,"VOS";#N/A,#N/A,TRUE,"Warrington";#N/A,#N/A,TRUE,"Widnes"}</definedName>
    <definedName name="jhg" localSheetId="7" hidden="1">{#N/A,#N/A,TRUE,"Cover";#N/A,#N/A,TRUE,"Conts";#N/A,#N/A,TRUE,"VOS";#N/A,#N/A,TRUE,"Warrington";#N/A,#N/A,TRUE,"Widnes"}</definedName>
    <definedName name="jhg" localSheetId="3" hidden="1">{#N/A,#N/A,TRUE,"Cover";#N/A,#N/A,TRUE,"Conts";#N/A,#N/A,TRUE,"VOS";#N/A,#N/A,TRUE,"Warrington";#N/A,#N/A,TRUE,"Widnes"}</definedName>
    <definedName name="jhg" hidden="1">{#N/A,#N/A,TRUE,"Cover";#N/A,#N/A,TRUE,"Conts";#N/A,#N/A,TRUE,"VOS";#N/A,#N/A,TRUE,"Warrington";#N/A,#N/A,TRUE,"Widnes"}</definedName>
    <definedName name="jhiokjhjhbhb" localSheetId="9" hidden="1">[5]FitOutConfCentre!#REF!</definedName>
    <definedName name="jhiokjhjhbhb" localSheetId="8" hidden="1">[5]FitOutConfCentre!#REF!</definedName>
    <definedName name="jhiokjhjhbhb" localSheetId="13" hidden="1">[5]FitOutConfCentre!#REF!</definedName>
    <definedName name="jhiokjhjhbhb" localSheetId="6" hidden="1">[5]FitOutConfCentre!#REF!</definedName>
    <definedName name="jhiokjhjhbhb" hidden="1">[5]FitOutConfCentre!#REF!</definedName>
    <definedName name="jjy" localSheetId="9" hidden="1">{"'Break down'!$A$4"}</definedName>
    <definedName name="jjy" localSheetId="8" hidden="1">{"'Break down'!$A$4"}</definedName>
    <definedName name="jjy" localSheetId="7" hidden="1">{"'Break down'!$A$4"}</definedName>
    <definedName name="jjy" localSheetId="3" hidden="1">{"'Break down'!$A$4"}</definedName>
    <definedName name="jjy" hidden="1">{"'Break down'!$A$4"}</definedName>
    <definedName name="jk" localSheetId="9" hidden="1">{#N/A,#N/A,TRUE,"Cover";#N/A,#N/A,TRUE,"Conts";#N/A,#N/A,TRUE,"VOS";#N/A,#N/A,TRUE,"Warrington";#N/A,#N/A,TRUE,"Widnes"}</definedName>
    <definedName name="jk" localSheetId="8" hidden="1">{#N/A,#N/A,TRUE,"Cover";#N/A,#N/A,TRUE,"Conts";#N/A,#N/A,TRUE,"VOS";#N/A,#N/A,TRUE,"Warrington";#N/A,#N/A,TRUE,"Widnes"}</definedName>
    <definedName name="jk" localSheetId="7" hidden="1">{#N/A,#N/A,TRUE,"Cover";#N/A,#N/A,TRUE,"Conts";#N/A,#N/A,TRUE,"VOS";#N/A,#N/A,TRUE,"Warrington";#N/A,#N/A,TRUE,"Widnes"}</definedName>
    <definedName name="jk" localSheetId="3" hidden="1">{#N/A,#N/A,TRUE,"Cover";#N/A,#N/A,TRUE,"Conts";#N/A,#N/A,TRUE,"VOS";#N/A,#N/A,TRUE,"Warrington";#N/A,#N/A,TRUE,"Widnes"}</definedName>
    <definedName name="jk" hidden="1">{#N/A,#N/A,TRUE,"Cover";#N/A,#N/A,TRUE,"Conts";#N/A,#N/A,TRUE,"VOS";#N/A,#N/A,TRUE,"Warrington";#N/A,#N/A,TRUE,"Widnes"}</definedName>
    <definedName name="jk.j.oi" localSheetId="9" hidden="1">{#N/A,#N/A,TRUE,"Cover";#N/A,#N/A,TRUE,"Conts";#N/A,#N/A,TRUE,"VOS";#N/A,#N/A,TRUE,"Warrington";#N/A,#N/A,TRUE,"Widnes"}</definedName>
    <definedName name="jk.j.oi" localSheetId="8" hidden="1">{#N/A,#N/A,TRUE,"Cover";#N/A,#N/A,TRUE,"Conts";#N/A,#N/A,TRUE,"VOS";#N/A,#N/A,TRUE,"Warrington";#N/A,#N/A,TRUE,"Widnes"}</definedName>
    <definedName name="jk.j.oi" localSheetId="7" hidden="1">{#N/A,#N/A,TRUE,"Cover";#N/A,#N/A,TRUE,"Conts";#N/A,#N/A,TRUE,"VOS";#N/A,#N/A,TRUE,"Warrington";#N/A,#N/A,TRUE,"Widnes"}</definedName>
    <definedName name="jk.j.oi" localSheetId="3" hidden="1">{#N/A,#N/A,TRUE,"Cover";#N/A,#N/A,TRUE,"Conts";#N/A,#N/A,TRUE,"VOS";#N/A,#N/A,TRUE,"Warrington";#N/A,#N/A,TRUE,"Widnes"}</definedName>
    <definedName name="jk.j.oi" hidden="1">{#N/A,#N/A,TRUE,"Cover";#N/A,#N/A,TRUE,"Conts";#N/A,#N/A,TRUE,"VOS";#N/A,#N/A,TRUE,"Warrington";#N/A,#N/A,TRUE,"Widnes"}</definedName>
    <definedName name="JKGKJHK" localSheetId="9" hidden="1">{#N/A,#N/A,TRUE,"Cover";#N/A,#N/A,TRUE,"Conts";#N/A,#N/A,TRUE,"VOS";#N/A,#N/A,TRUE,"Warrington";#N/A,#N/A,TRUE,"Widnes"}</definedName>
    <definedName name="JKGKJHK" localSheetId="8" hidden="1">{#N/A,#N/A,TRUE,"Cover";#N/A,#N/A,TRUE,"Conts";#N/A,#N/A,TRUE,"VOS";#N/A,#N/A,TRUE,"Warrington";#N/A,#N/A,TRUE,"Widnes"}</definedName>
    <definedName name="JKGKJHK" localSheetId="7" hidden="1">{#N/A,#N/A,TRUE,"Cover";#N/A,#N/A,TRUE,"Conts";#N/A,#N/A,TRUE,"VOS";#N/A,#N/A,TRUE,"Warrington";#N/A,#N/A,TRUE,"Widnes"}</definedName>
    <definedName name="JKGKJHK" localSheetId="3" hidden="1">{#N/A,#N/A,TRUE,"Cover";#N/A,#N/A,TRUE,"Conts";#N/A,#N/A,TRUE,"VOS";#N/A,#N/A,TRUE,"Warrington";#N/A,#N/A,TRUE,"Widnes"}</definedName>
    <definedName name="JKGKJHK" hidden="1">{#N/A,#N/A,TRUE,"Cover";#N/A,#N/A,TRUE,"Conts";#N/A,#N/A,TRUE,"VOS";#N/A,#N/A,TRUE,"Warrington";#N/A,#N/A,TRUE,"Widnes"}</definedName>
    <definedName name="jkljljkl" localSheetId="9" hidden="1">{#N/A,#N/A,TRUE,"Cover";#N/A,#N/A,TRUE,"Conts";#N/A,#N/A,TRUE,"VOS";#N/A,#N/A,TRUE,"Warrington";#N/A,#N/A,TRUE,"Widnes"}</definedName>
    <definedName name="jkljljkl" localSheetId="8" hidden="1">{#N/A,#N/A,TRUE,"Cover";#N/A,#N/A,TRUE,"Conts";#N/A,#N/A,TRUE,"VOS";#N/A,#N/A,TRUE,"Warrington";#N/A,#N/A,TRUE,"Widnes"}</definedName>
    <definedName name="jkljljkl" localSheetId="7" hidden="1">{#N/A,#N/A,TRUE,"Cover";#N/A,#N/A,TRUE,"Conts";#N/A,#N/A,TRUE,"VOS";#N/A,#N/A,TRUE,"Warrington";#N/A,#N/A,TRUE,"Widnes"}</definedName>
    <definedName name="jkljljkl" localSheetId="3" hidden="1">{#N/A,#N/A,TRUE,"Cover";#N/A,#N/A,TRUE,"Conts";#N/A,#N/A,TRUE,"VOS";#N/A,#N/A,TRUE,"Warrington";#N/A,#N/A,TRUE,"Widnes"}</definedName>
    <definedName name="jkljljkl" hidden="1">{#N/A,#N/A,TRUE,"Cover";#N/A,#N/A,TRUE,"Conts";#N/A,#N/A,TRUE,"VOS";#N/A,#N/A,TRUE,"Warrington";#N/A,#N/A,TRUE,"Widnes"}</definedName>
    <definedName name="jktrujij" localSheetId="9" hidden="1">{#N/A,#N/A,TRUE,"Cover";#N/A,#N/A,TRUE,"Conts";#N/A,#N/A,TRUE,"VOS";#N/A,#N/A,TRUE,"Warrington";#N/A,#N/A,TRUE,"Widnes"}</definedName>
    <definedName name="jktrujij" localSheetId="8" hidden="1">{#N/A,#N/A,TRUE,"Cover";#N/A,#N/A,TRUE,"Conts";#N/A,#N/A,TRUE,"VOS";#N/A,#N/A,TRUE,"Warrington";#N/A,#N/A,TRUE,"Widnes"}</definedName>
    <definedName name="jktrujij" localSheetId="7" hidden="1">{#N/A,#N/A,TRUE,"Cover";#N/A,#N/A,TRUE,"Conts";#N/A,#N/A,TRUE,"VOS";#N/A,#N/A,TRUE,"Warrington";#N/A,#N/A,TRUE,"Widnes"}</definedName>
    <definedName name="jktrujij" localSheetId="3" hidden="1">{#N/A,#N/A,TRUE,"Cover";#N/A,#N/A,TRUE,"Conts";#N/A,#N/A,TRUE,"VOS";#N/A,#N/A,TRUE,"Warrington";#N/A,#N/A,TRUE,"Widnes"}</definedName>
    <definedName name="jktrujij" hidden="1">{#N/A,#N/A,TRUE,"Cover";#N/A,#N/A,TRUE,"Conts";#N/A,#N/A,TRUE,"VOS";#N/A,#N/A,TRUE,"Warrington";#N/A,#N/A,TRUE,"Widnes"}</definedName>
    <definedName name="jktukk" localSheetId="9" hidden="1">{#N/A,#N/A,TRUE,"Cover";#N/A,#N/A,TRUE,"Conts";#N/A,#N/A,TRUE,"VOS";#N/A,#N/A,TRUE,"Warrington";#N/A,#N/A,TRUE,"Widnes"}</definedName>
    <definedName name="jktukk" localSheetId="8" hidden="1">{#N/A,#N/A,TRUE,"Cover";#N/A,#N/A,TRUE,"Conts";#N/A,#N/A,TRUE,"VOS";#N/A,#N/A,TRUE,"Warrington";#N/A,#N/A,TRUE,"Widnes"}</definedName>
    <definedName name="jktukk" localSheetId="7" hidden="1">{#N/A,#N/A,TRUE,"Cover";#N/A,#N/A,TRUE,"Conts";#N/A,#N/A,TRUE,"VOS";#N/A,#N/A,TRUE,"Warrington";#N/A,#N/A,TRUE,"Widnes"}</definedName>
    <definedName name="jktukk" localSheetId="3" hidden="1">{#N/A,#N/A,TRUE,"Cover";#N/A,#N/A,TRUE,"Conts";#N/A,#N/A,TRUE,"VOS";#N/A,#N/A,TRUE,"Warrington";#N/A,#N/A,TRUE,"Widnes"}</definedName>
    <definedName name="jktukk" hidden="1">{#N/A,#N/A,TRUE,"Cover";#N/A,#N/A,TRUE,"Conts";#N/A,#N/A,TRUE,"VOS";#N/A,#N/A,TRUE,"Warrington";#N/A,#N/A,TRUE,"Widnes"}</definedName>
    <definedName name="jky" localSheetId="9" hidden="1">{#N/A,#N/A,TRUE,"Cover";#N/A,#N/A,TRUE,"Conts";#N/A,#N/A,TRUE,"VOS";#N/A,#N/A,TRUE,"Warrington";#N/A,#N/A,TRUE,"Widnes"}</definedName>
    <definedName name="jky" localSheetId="8" hidden="1">{#N/A,#N/A,TRUE,"Cover";#N/A,#N/A,TRUE,"Conts";#N/A,#N/A,TRUE,"VOS";#N/A,#N/A,TRUE,"Warrington";#N/A,#N/A,TRUE,"Widnes"}</definedName>
    <definedName name="jky" localSheetId="7" hidden="1">{#N/A,#N/A,TRUE,"Cover";#N/A,#N/A,TRUE,"Conts";#N/A,#N/A,TRUE,"VOS";#N/A,#N/A,TRUE,"Warrington";#N/A,#N/A,TRUE,"Widnes"}</definedName>
    <definedName name="jky" localSheetId="3" hidden="1">{#N/A,#N/A,TRUE,"Cover";#N/A,#N/A,TRUE,"Conts";#N/A,#N/A,TRUE,"VOS";#N/A,#N/A,TRUE,"Warrington";#N/A,#N/A,TRUE,"Widnes"}</definedName>
    <definedName name="jky" hidden="1">{#N/A,#N/A,TRUE,"Cover";#N/A,#N/A,TRUE,"Conts";#N/A,#N/A,TRUE,"VOS";#N/A,#N/A,TRUE,"Warrington";#N/A,#N/A,TRUE,"Widnes"}</definedName>
    <definedName name="jmjkjk" localSheetId="9" hidden="1">{"'Break down'!$A$4"}</definedName>
    <definedName name="jmjkjk" localSheetId="8" hidden="1">{"'Break down'!$A$4"}</definedName>
    <definedName name="jmjkjk" localSheetId="7" hidden="1">{"'Break down'!$A$4"}</definedName>
    <definedName name="jmjkjk" localSheetId="3" hidden="1">{"'Break down'!$A$4"}</definedName>
    <definedName name="jmjkjk" hidden="1">{"'Break down'!$A$4"}</definedName>
    <definedName name="jo" localSheetId="9" hidden="1">{"'Break down'!$A$4"}</definedName>
    <definedName name="jo" localSheetId="8" hidden="1">{"'Break down'!$A$4"}</definedName>
    <definedName name="jo" localSheetId="7" hidden="1">{"'Break down'!$A$4"}</definedName>
    <definedName name="jo" localSheetId="3" hidden="1">{"'Break down'!$A$4"}</definedName>
    <definedName name="jo" hidden="1">{"'Break down'!$A$4"}</definedName>
    <definedName name="joy" localSheetId="9" hidden="1">{"'Break down'!$A$4"}</definedName>
    <definedName name="joy" localSheetId="8" hidden="1">{"'Break down'!$A$4"}</definedName>
    <definedName name="joy" localSheetId="7" hidden="1">{"'Break down'!$A$4"}</definedName>
    <definedName name="joy" localSheetId="3" hidden="1">{"'Break down'!$A$4"}</definedName>
    <definedName name="joy" hidden="1">{"'Break down'!$A$4"}</definedName>
    <definedName name="joyr" localSheetId="9" hidden="1">{"'Break down'!$A$4"}</definedName>
    <definedName name="joyr" localSheetId="8" hidden="1">{"'Break down'!$A$4"}</definedName>
    <definedName name="joyr" localSheetId="7" hidden="1">{"'Break down'!$A$4"}</definedName>
    <definedName name="joyr" localSheetId="3" hidden="1">{"'Break down'!$A$4"}</definedName>
    <definedName name="joyr" hidden="1">{"'Break down'!$A$4"}</definedName>
    <definedName name="jpg" localSheetId="9" hidden="1">{#N/A,#N/A,TRUE,"Front";#N/A,#N/A,TRUE,"Simple Letter";#N/A,#N/A,TRUE,"Inside";#N/A,#N/A,TRUE,"Contents";#N/A,#N/A,TRUE,"Basis";#N/A,#N/A,TRUE,"Inclusions";#N/A,#N/A,TRUE,"Exclusions";#N/A,#N/A,TRUE,"Areas";#N/A,#N/A,TRUE,"Summary";#N/A,#N/A,TRUE,"Detail"}</definedName>
    <definedName name="jpg" localSheetId="8" hidden="1">{#N/A,#N/A,TRUE,"Front";#N/A,#N/A,TRUE,"Simple Letter";#N/A,#N/A,TRUE,"Inside";#N/A,#N/A,TRUE,"Contents";#N/A,#N/A,TRUE,"Basis";#N/A,#N/A,TRUE,"Inclusions";#N/A,#N/A,TRUE,"Exclusions";#N/A,#N/A,TRUE,"Areas";#N/A,#N/A,TRUE,"Summary";#N/A,#N/A,TRUE,"Detail"}</definedName>
    <definedName name="jpg" localSheetId="7" hidden="1">{#N/A,#N/A,TRUE,"Front";#N/A,#N/A,TRUE,"Simple Letter";#N/A,#N/A,TRUE,"Inside";#N/A,#N/A,TRUE,"Contents";#N/A,#N/A,TRUE,"Basis";#N/A,#N/A,TRUE,"Inclusions";#N/A,#N/A,TRUE,"Exclusions";#N/A,#N/A,TRUE,"Areas";#N/A,#N/A,TRUE,"Summary";#N/A,#N/A,TRUE,"Detail"}</definedName>
    <definedName name="jpg" localSheetId="3"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9" hidden="1">{#N/A,#N/A,TRUE,"Cover";#N/A,#N/A,TRUE,"Conts";#N/A,#N/A,TRUE,"VOS";#N/A,#N/A,TRUE,"Warrington";#N/A,#N/A,TRUE,"Widnes"}</definedName>
    <definedName name="jtyhjswjy" localSheetId="8" hidden="1">{#N/A,#N/A,TRUE,"Cover";#N/A,#N/A,TRUE,"Conts";#N/A,#N/A,TRUE,"VOS";#N/A,#N/A,TRUE,"Warrington";#N/A,#N/A,TRUE,"Widnes"}</definedName>
    <definedName name="jtyhjswjy" localSheetId="7" hidden="1">{#N/A,#N/A,TRUE,"Cover";#N/A,#N/A,TRUE,"Conts";#N/A,#N/A,TRUE,"VOS";#N/A,#N/A,TRUE,"Warrington";#N/A,#N/A,TRUE,"Widnes"}</definedName>
    <definedName name="jtyhjswjy" localSheetId="3" hidden="1">{#N/A,#N/A,TRUE,"Cover";#N/A,#N/A,TRUE,"Conts";#N/A,#N/A,TRUE,"VOS";#N/A,#N/A,TRUE,"Warrington";#N/A,#N/A,TRUE,"Widnes"}</definedName>
    <definedName name="jtyhjswjy" hidden="1">{#N/A,#N/A,TRUE,"Cover";#N/A,#N/A,TRUE,"Conts";#N/A,#N/A,TRUE,"VOS";#N/A,#N/A,TRUE,"Warrington";#N/A,#N/A,TRUE,"Widnes"}</definedName>
    <definedName name="kasdfjhd" localSheetId="9" hidden="1">{"'Typical Costs Estimates'!$C$158:$H$161"}</definedName>
    <definedName name="kasdfjhd" localSheetId="8" hidden="1">{"'Typical Costs Estimates'!$C$158:$H$161"}</definedName>
    <definedName name="kasdfjhd" localSheetId="7" hidden="1">{"'Typical Costs Estimates'!$C$158:$H$161"}</definedName>
    <definedName name="kasdfjhd" localSheetId="3" hidden="1">{"'Typical Costs Estimates'!$C$158:$H$161"}</definedName>
    <definedName name="kasdfjhd" hidden="1">{"'Typical Costs Estimates'!$C$158:$H$161"}</definedName>
    <definedName name="kgj" localSheetId="9" hidden="1">{#N/A,#N/A,FALSE,"MARCH"}</definedName>
    <definedName name="kgj" localSheetId="8" hidden="1">{#N/A,#N/A,FALSE,"MARCH"}</definedName>
    <definedName name="kgj" localSheetId="7" hidden="1">{#N/A,#N/A,FALSE,"MARCH"}</definedName>
    <definedName name="kgj" localSheetId="3" hidden="1">{#N/A,#N/A,FALSE,"MARCH"}</definedName>
    <definedName name="kgj" hidden="1">{#N/A,#N/A,FALSE,"MARCH"}</definedName>
    <definedName name="kgjfgjgj" localSheetId="9" hidden="1">{#N/A,#N/A,TRUE,"Cover";#N/A,#N/A,TRUE,"Conts";#N/A,#N/A,TRUE,"VOS";#N/A,#N/A,TRUE,"Warrington";#N/A,#N/A,TRUE,"Widnes"}</definedName>
    <definedName name="kgjfgjgj" localSheetId="8" hidden="1">{#N/A,#N/A,TRUE,"Cover";#N/A,#N/A,TRUE,"Conts";#N/A,#N/A,TRUE,"VOS";#N/A,#N/A,TRUE,"Warrington";#N/A,#N/A,TRUE,"Widnes"}</definedName>
    <definedName name="kgjfgjgj" localSheetId="7" hidden="1">{#N/A,#N/A,TRUE,"Cover";#N/A,#N/A,TRUE,"Conts";#N/A,#N/A,TRUE,"VOS";#N/A,#N/A,TRUE,"Warrington";#N/A,#N/A,TRUE,"Widnes"}</definedName>
    <definedName name="kgjfgjgj" localSheetId="3" hidden="1">{#N/A,#N/A,TRUE,"Cover";#N/A,#N/A,TRUE,"Conts";#N/A,#N/A,TRUE,"VOS";#N/A,#N/A,TRUE,"Warrington";#N/A,#N/A,TRUE,"Widnes"}</definedName>
    <definedName name="kgjfgjgj" hidden="1">{#N/A,#N/A,TRUE,"Cover";#N/A,#N/A,TRUE,"Conts";#N/A,#N/A,TRUE,"VOS";#N/A,#N/A,TRUE,"Warrington";#N/A,#N/A,TRUE,"Widnes"}</definedName>
    <definedName name="khgfkhgf" localSheetId="9" hidden="1">{#N/A,#N/A,TRUE,"Cover";#N/A,#N/A,TRUE,"Conts";#N/A,#N/A,TRUE,"VOS";#N/A,#N/A,TRUE,"Warrington";#N/A,#N/A,TRUE,"Widnes"}</definedName>
    <definedName name="khgfkhgf" localSheetId="8" hidden="1">{#N/A,#N/A,TRUE,"Cover";#N/A,#N/A,TRUE,"Conts";#N/A,#N/A,TRUE,"VOS";#N/A,#N/A,TRUE,"Warrington";#N/A,#N/A,TRUE,"Widnes"}</definedName>
    <definedName name="khgfkhgf" localSheetId="7" hidden="1">{#N/A,#N/A,TRUE,"Cover";#N/A,#N/A,TRUE,"Conts";#N/A,#N/A,TRUE,"VOS";#N/A,#N/A,TRUE,"Warrington";#N/A,#N/A,TRUE,"Widnes"}</definedName>
    <definedName name="khgfkhgf" localSheetId="3" hidden="1">{#N/A,#N/A,TRUE,"Cover";#N/A,#N/A,TRUE,"Conts";#N/A,#N/A,TRUE,"VOS";#N/A,#N/A,TRUE,"Warrington";#N/A,#N/A,TRUE,"Widnes"}</definedName>
    <definedName name="khgfkhgf" hidden="1">{#N/A,#N/A,TRUE,"Cover";#N/A,#N/A,TRUE,"Conts";#N/A,#N/A,TRUE,"VOS";#N/A,#N/A,TRUE,"Warrington";#N/A,#N/A,TRUE,"Widnes"}</definedName>
    <definedName name="kij" localSheetId="9" hidden="1">{#N/A,#N/A,FALSE,"MARCH"}</definedName>
    <definedName name="kij" localSheetId="8" hidden="1">{#N/A,#N/A,FALSE,"MARCH"}</definedName>
    <definedName name="kij" localSheetId="7" hidden="1">{#N/A,#N/A,FALSE,"MARCH"}</definedName>
    <definedName name="kij" localSheetId="3" hidden="1">{#N/A,#N/A,FALSE,"MARCH"}</definedName>
    <definedName name="kij" hidden="1">{#N/A,#N/A,FALSE,"MARCH"}</definedName>
    <definedName name="kj" localSheetId="9" hidden="1">{#N/A,#N/A,TRUE,"Cover";#N/A,#N/A,TRUE,"Conts";#N/A,#N/A,TRUE,"VOS";#N/A,#N/A,TRUE,"Warrington";#N/A,#N/A,TRUE,"Widnes"}</definedName>
    <definedName name="kj" localSheetId="8" hidden="1">{#N/A,#N/A,TRUE,"Cover";#N/A,#N/A,TRUE,"Conts";#N/A,#N/A,TRUE,"VOS";#N/A,#N/A,TRUE,"Warrington";#N/A,#N/A,TRUE,"Widnes"}</definedName>
    <definedName name="kj" localSheetId="7" hidden="1">{#N/A,#N/A,TRUE,"Cover";#N/A,#N/A,TRUE,"Conts";#N/A,#N/A,TRUE,"VOS";#N/A,#N/A,TRUE,"Warrington";#N/A,#N/A,TRUE,"Widnes"}</definedName>
    <definedName name="kj" localSheetId="3" hidden="1">{#N/A,#N/A,TRUE,"Cover";#N/A,#N/A,TRUE,"Conts";#N/A,#N/A,TRUE,"VOS";#N/A,#N/A,TRUE,"Warrington";#N/A,#N/A,TRUE,"Widnes"}</definedName>
    <definedName name="kj" hidden="1">{#N/A,#N/A,TRUE,"Cover";#N/A,#N/A,TRUE,"Conts";#N/A,#N/A,TRUE,"VOS";#N/A,#N/A,TRUE,"Warrington";#N/A,#N/A,TRUE,"Widnes"}</definedName>
    <definedName name="kjhkj" localSheetId="9" hidden="1">{#N/A,#N/A,FALSE,"SumG";#N/A,#N/A,FALSE,"ElecG";#N/A,#N/A,FALSE,"MechG";#N/A,#N/A,FALSE,"GeotG";#N/A,#N/A,FALSE,"PrcsG";#N/A,#N/A,FALSE,"TunnG";#N/A,#N/A,FALSE,"CivlG";#N/A,#N/A,FALSE,"NtwkG";#N/A,#N/A,FALSE,"EstgG";#N/A,#N/A,FALSE,"PEngG"}</definedName>
    <definedName name="kjhkj" localSheetId="8" hidden="1">{#N/A,#N/A,FALSE,"SumG";#N/A,#N/A,FALSE,"ElecG";#N/A,#N/A,FALSE,"MechG";#N/A,#N/A,FALSE,"GeotG";#N/A,#N/A,FALSE,"PrcsG";#N/A,#N/A,FALSE,"TunnG";#N/A,#N/A,FALSE,"CivlG";#N/A,#N/A,FALSE,"NtwkG";#N/A,#N/A,FALSE,"EstgG";#N/A,#N/A,FALSE,"PEngG"}</definedName>
    <definedName name="kjhkj" localSheetId="7" hidden="1">{#N/A,#N/A,FALSE,"SumG";#N/A,#N/A,FALSE,"ElecG";#N/A,#N/A,FALSE,"MechG";#N/A,#N/A,FALSE,"GeotG";#N/A,#N/A,FALSE,"PrcsG";#N/A,#N/A,FALSE,"TunnG";#N/A,#N/A,FALSE,"CivlG";#N/A,#N/A,FALSE,"NtwkG";#N/A,#N/A,FALSE,"EstgG";#N/A,#N/A,FALSE,"PEngG"}</definedName>
    <definedName name="kjhkj" localSheetId="3"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klmlk" localSheetId="9" hidden="1">{#N/A,#N/A,TRUE,"Cover";#N/A,#N/A,TRUE,"Conts";#N/A,#N/A,TRUE,"VOS";#N/A,#N/A,TRUE,"Warrington";#N/A,#N/A,TRUE,"Widnes"}</definedName>
    <definedName name="kklmlk" localSheetId="8" hidden="1">{#N/A,#N/A,TRUE,"Cover";#N/A,#N/A,TRUE,"Conts";#N/A,#N/A,TRUE,"VOS";#N/A,#N/A,TRUE,"Warrington";#N/A,#N/A,TRUE,"Widnes"}</definedName>
    <definedName name="kklmlk" localSheetId="7" hidden="1">{#N/A,#N/A,TRUE,"Cover";#N/A,#N/A,TRUE,"Conts";#N/A,#N/A,TRUE,"VOS";#N/A,#N/A,TRUE,"Warrington";#N/A,#N/A,TRUE,"Widnes"}</definedName>
    <definedName name="kklmlk" localSheetId="3" hidden="1">{#N/A,#N/A,TRUE,"Cover";#N/A,#N/A,TRUE,"Conts";#N/A,#N/A,TRUE,"VOS";#N/A,#N/A,TRUE,"Warrington";#N/A,#N/A,TRUE,"Widnes"}</definedName>
    <definedName name="kklmlk" hidden="1">{#N/A,#N/A,TRUE,"Cover";#N/A,#N/A,TRUE,"Conts";#N/A,#N/A,TRUE,"VOS";#N/A,#N/A,TRUE,"Warrington";#N/A,#N/A,TRUE,"Widnes"}</definedName>
    <definedName name="KO" localSheetId="9" hidden="1">{"'Break down'!$A$4"}</definedName>
    <definedName name="KO" localSheetId="8" hidden="1">{"'Break down'!$A$4"}</definedName>
    <definedName name="KO" localSheetId="7" hidden="1">{"'Break down'!$A$4"}</definedName>
    <definedName name="KO" localSheetId="3" hidden="1">{"'Break down'!$A$4"}</definedName>
    <definedName name="KO" hidden="1">{"'Break down'!$A$4"}</definedName>
    <definedName name="kp" localSheetId="9" hidden="1">{#N/A,#N/A,TRUE,"Front";#N/A,#N/A,TRUE,"Simple Letter";#N/A,#N/A,TRUE,"Inside";#N/A,#N/A,TRUE,"Contents";#N/A,#N/A,TRUE,"Basis";#N/A,#N/A,TRUE,"Inclusions";#N/A,#N/A,TRUE,"Exclusions";#N/A,#N/A,TRUE,"Areas";#N/A,#N/A,TRUE,"Summary";#N/A,#N/A,TRUE,"Detail"}</definedName>
    <definedName name="kp" localSheetId="8" hidden="1">{#N/A,#N/A,TRUE,"Front";#N/A,#N/A,TRUE,"Simple Letter";#N/A,#N/A,TRUE,"Inside";#N/A,#N/A,TRUE,"Contents";#N/A,#N/A,TRUE,"Basis";#N/A,#N/A,TRUE,"Inclusions";#N/A,#N/A,TRUE,"Exclusions";#N/A,#N/A,TRUE,"Areas";#N/A,#N/A,TRUE,"Summary";#N/A,#N/A,TRUE,"Detail"}</definedName>
    <definedName name="kp" localSheetId="7" hidden="1">{#N/A,#N/A,TRUE,"Front";#N/A,#N/A,TRUE,"Simple Letter";#N/A,#N/A,TRUE,"Inside";#N/A,#N/A,TRUE,"Contents";#N/A,#N/A,TRUE,"Basis";#N/A,#N/A,TRUE,"Inclusions";#N/A,#N/A,TRUE,"Exclusions";#N/A,#N/A,TRUE,"Areas";#N/A,#N/A,TRUE,"Summary";#N/A,#N/A,TRUE,"Detail"}</definedName>
    <definedName name="kp" localSheetId="3"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9" hidden="1">{#N/A,#N/A,TRUE,"Cover";#N/A,#N/A,TRUE,"Conts";#N/A,#N/A,TRUE,"VOS";#N/A,#N/A,TRUE,"Warrington";#N/A,#N/A,TRUE,"Widnes"}</definedName>
    <definedName name="kryk" localSheetId="8" hidden="1">{#N/A,#N/A,TRUE,"Cover";#N/A,#N/A,TRUE,"Conts";#N/A,#N/A,TRUE,"VOS";#N/A,#N/A,TRUE,"Warrington";#N/A,#N/A,TRUE,"Widnes"}</definedName>
    <definedName name="kryk" localSheetId="7" hidden="1">{#N/A,#N/A,TRUE,"Cover";#N/A,#N/A,TRUE,"Conts";#N/A,#N/A,TRUE,"VOS";#N/A,#N/A,TRUE,"Warrington";#N/A,#N/A,TRUE,"Widnes"}</definedName>
    <definedName name="kryk" localSheetId="3" hidden="1">{#N/A,#N/A,TRUE,"Cover";#N/A,#N/A,TRUE,"Conts";#N/A,#N/A,TRUE,"VOS";#N/A,#N/A,TRUE,"Warrington";#N/A,#N/A,TRUE,"Widnes"}</definedName>
    <definedName name="kryk" hidden="1">{#N/A,#N/A,TRUE,"Cover";#N/A,#N/A,TRUE,"Conts";#N/A,#N/A,TRUE,"VOS";#N/A,#N/A,TRUE,"Warrington";#N/A,#N/A,TRUE,"Widnes"}</definedName>
    <definedName name="KYSTH" localSheetId="9" hidden="1">{#N/A,#N/A,TRUE,"Cover";#N/A,#N/A,TRUE,"Conts";#N/A,#N/A,TRUE,"VOS";#N/A,#N/A,TRUE,"Warrington";#N/A,#N/A,TRUE,"Widnes"}</definedName>
    <definedName name="KYSTH" localSheetId="8" hidden="1">{#N/A,#N/A,TRUE,"Cover";#N/A,#N/A,TRUE,"Conts";#N/A,#N/A,TRUE,"VOS";#N/A,#N/A,TRUE,"Warrington";#N/A,#N/A,TRUE,"Widnes"}</definedName>
    <definedName name="KYSTH" localSheetId="7" hidden="1">{#N/A,#N/A,TRUE,"Cover";#N/A,#N/A,TRUE,"Conts";#N/A,#N/A,TRUE,"VOS";#N/A,#N/A,TRUE,"Warrington";#N/A,#N/A,TRUE,"Widnes"}</definedName>
    <definedName name="KYSTH" localSheetId="3" hidden="1">{#N/A,#N/A,TRUE,"Cover";#N/A,#N/A,TRUE,"Conts";#N/A,#N/A,TRUE,"VOS";#N/A,#N/A,TRUE,"Warrington";#N/A,#N/A,TRUE,"Widnes"}</definedName>
    <definedName name="KYSTH" hidden="1">{#N/A,#N/A,TRUE,"Cover";#N/A,#N/A,TRUE,"Conts";#N/A,#N/A,TRUE,"VOS";#N/A,#N/A,TRUE,"Warrington";#N/A,#N/A,TRUE,"Widnes"}</definedName>
    <definedName name="l" localSheetId="9" hidden="1">{#N/A,#N/A,TRUE,"Front";#N/A,#N/A,TRUE,"Simple Letter";#N/A,#N/A,TRUE,"Inside";#N/A,#N/A,TRUE,"Contents";#N/A,#N/A,TRUE,"Basis";#N/A,#N/A,TRUE,"Inclusions";#N/A,#N/A,TRUE,"Exclusions";#N/A,#N/A,TRUE,"Areas";#N/A,#N/A,TRUE,"Summary";#N/A,#N/A,TRUE,"Detail"}</definedName>
    <definedName name="l" localSheetId="8" hidden="1">{#N/A,#N/A,TRUE,"Front";#N/A,#N/A,TRUE,"Simple Letter";#N/A,#N/A,TRUE,"Inside";#N/A,#N/A,TRUE,"Contents";#N/A,#N/A,TRUE,"Basis";#N/A,#N/A,TRUE,"Inclusions";#N/A,#N/A,TRUE,"Exclusions";#N/A,#N/A,TRUE,"Areas";#N/A,#N/A,TRUE,"Summary";#N/A,#N/A,TRUE,"Detail"}</definedName>
    <definedName name="l" localSheetId="7" hidden="1">{#N/A,#N/A,TRUE,"Front";#N/A,#N/A,TRUE,"Simple Letter";#N/A,#N/A,TRUE,"Inside";#N/A,#N/A,TRUE,"Contents";#N/A,#N/A,TRUE,"Basis";#N/A,#N/A,TRUE,"Inclusions";#N/A,#N/A,TRUE,"Exclusions";#N/A,#N/A,TRUE,"Areas";#N/A,#N/A,TRUE,"Summary";#N/A,#N/A,TRUE,"Detail"}</definedName>
    <definedName name="l" localSheetId="3" hidden="1">{#N/A,#N/A,TRUE,"Front";#N/A,#N/A,TRUE,"Simple Letter";#N/A,#N/A,TRUE,"Inside";#N/A,#N/A,TRUE,"Contents";#N/A,#N/A,TRUE,"Basis";#N/A,#N/A,TRUE,"Inclusions";#N/A,#N/A,TRUE,"Exclusions";#N/A,#N/A,TRUE,"Areas";#N/A,#N/A,TRUE,"Summary";#N/A,#N/A,TRUE,"Detail"}</definedName>
    <definedName name="l" hidden="1">{#N/A,#N/A,TRUE,"Front";#N/A,#N/A,TRUE,"Simple Letter";#N/A,#N/A,TRUE,"Inside";#N/A,#N/A,TRUE,"Contents";#N/A,#N/A,TRUE,"Basis";#N/A,#N/A,TRUE,"Inclusions";#N/A,#N/A,TRUE,"Exclusions";#N/A,#N/A,TRUE,"Areas";#N/A,#N/A,TRUE,"Summary";#N/A,#N/A,TRUE,"Detail"}</definedName>
    <definedName name="ledger" localSheetId="9" hidden="1">{"'Break down'!$A$4"}</definedName>
    <definedName name="ledger" localSheetId="8" hidden="1">{"'Break down'!$A$4"}</definedName>
    <definedName name="ledger" localSheetId="7" hidden="1">{"'Break down'!$A$4"}</definedName>
    <definedName name="ledger" localSheetId="3" hidden="1">{"'Break down'!$A$4"}</definedName>
    <definedName name="ledger" hidden="1">{"'Break down'!$A$4"}</definedName>
    <definedName name="LEE" localSheetId="9" hidden="1">{#N/A,#N/A,TRUE,"Basic";#N/A,#N/A,TRUE,"EXT-TABLE";#N/A,#N/A,TRUE,"STEEL";#N/A,#N/A,TRUE,"INT-Table";#N/A,#N/A,TRUE,"STEEL";#N/A,#N/A,TRUE,"Door"}</definedName>
    <definedName name="LEE" localSheetId="8" hidden="1">{#N/A,#N/A,TRUE,"Basic";#N/A,#N/A,TRUE,"EXT-TABLE";#N/A,#N/A,TRUE,"STEEL";#N/A,#N/A,TRUE,"INT-Table";#N/A,#N/A,TRUE,"STEEL";#N/A,#N/A,TRUE,"Door"}</definedName>
    <definedName name="LEE" localSheetId="7" hidden="1">{#N/A,#N/A,TRUE,"Basic";#N/A,#N/A,TRUE,"EXT-TABLE";#N/A,#N/A,TRUE,"STEEL";#N/A,#N/A,TRUE,"INT-Table";#N/A,#N/A,TRUE,"STEEL";#N/A,#N/A,TRUE,"Door"}</definedName>
    <definedName name="LEE" localSheetId="3" hidden="1">{#N/A,#N/A,TRUE,"Basic";#N/A,#N/A,TRUE,"EXT-TABLE";#N/A,#N/A,TRUE,"STEEL";#N/A,#N/A,TRUE,"INT-Table";#N/A,#N/A,TRUE,"STEEL";#N/A,#N/A,TRUE,"Door"}</definedName>
    <definedName name="LEE" hidden="1">{#N/A,#N/A,TRUE,"Basic";#N/A,#N/A,TRUE,"EXT-TABLE";#N/A,#N/A,TRUE,"STEEL";#N/A,#N/A,TRUE,"INT-Table";#N/A,#N/A,TRUE,"STEEL";#N/A,#N/A,TRUE,"Door"}</definedName>
    <definedName name="level" localSheetId="9" hidden="1">{#N/A,#N/A,TRUE,"Cover";#N/A,#N/A,TRUE,"Conts";#N/A,#N/A,TRUE,"VOS";#N/A,#N/A,TRUE,"Warrington";#N/A,#N/A,TRUE,"Widnes"}</definedName>
    <definedName name="level" localSheetId="8" hidden="1">{#N/A,#N/A,TRUE,"Cover";#N/A,#N/A,TRUE,"Conts";#N/A,#N/A,TRUE,"VOS";#N/A,#N/A,TRUE,"Warrington";#N/A,#N/A,TRUE,"Widnes"}</definedName>
    <definedName name="level" localSheetId="7" hidden="1">{#N/A,#N/A,TRUE,"Cover";#N/A,#N/A,TRUE,"Conts";#N/A,#N/A,TRUE,"VOS";#N/A,#N/A,TRUE,"Warrington";#N/A,#N/A,TRUE,"Widnes"}</definedName>
    <definedName name="level" localSheetId="3" hidden="1">{#N/A,#N/A,TRUE,"Cover";#N/A,#N/A,TRUE,"Conts";#N/A,#N/A,TRUE,"VOS";#N/A,#N/A,TRUE,"Warrington";#N/A,#N/A,TRUE,"Widnes"}</definedName>
    <definedName name="level" hidden="1">{#N/A,#N/A,TRUE,"Cover";#N/A,#N/A,TRUE,"Conts";#N/A,#N/A,TRUE,"VOS";#N/A,#N/A,TRUE,"Warrington";#N/A,#N/A,TRUE,"Widnes"}</definedName>
    <definedName name="level3" localSheetId="9" hidden="1">{#N/A,#N/A,TRUE,"Cover";#N/A,#N/A,TRUE,"Conts";#N/A,#N/A,TRUE,"VOS";#N/A,#N/A,TRUE,"Warrington";#N/A,#N/A,TRUE,"Widnes"}</definedName>
    <definedName name="level3" localSheetId="8" hidden="1">{#N/A,#N/A,TRUE,"Cover";#N/A,#N/A,TRUE,"Conts";#N/A,#N/A,TRUE,"VOS";#N/A,#N/A,TRUE,"Warrington";#N/A,#N/A,TRUE,"Widnes"}</definedName>
    <definedName name="level3" localSheetId="7" hidden="1">{#N/A,#N/A,TRUE,"Cover";#N/A,#N/A,TRUE,"Conts";#N/A,#N/A,TRUE,"VOS";#N/A,#N/A,TRUE,"Warrington";#N/A,#N/A,TRUE,"Widnes"}</definedName>
    <definedName name="level3" localSheetId="3" hidden="1">{#N/A,#N/A,TRUE,"Cover";#N/A,#N/A,TRUE,"Conts";#N/A,#N/A,TRUE,"VOS";#N/A,#N/A,TRUE,"Warrington";#N/A,#N/A,TRUE,"Widnes"}</definedName>
    <definedName name="level3" hidden="1">{#N/A,#N/A,TRUE,"Cover";#N/A,#N/A,TRUE,"Conts";#N/A,#N/A,TRUE,"VOS";#N/A,#N/A,TRUE,"Warrington";#N/A,#N/A,TRUE,"Widnes"}</definedName>
    <definedName name="lgoguliu" localSheetId="9" hidden="1">{#N/A,#N/A,TRUE,"Cover";#N/A,#N/A,TRUE,"Conts";#N/A,#N/A,TRUE,"VOS";#N/A,#N/A,TRUE,"Warrington";#N/A,#N/A,TRUE,"Widnes"}</definedName>
    <definedName name="lgoguliu" localSheetId="8" hidden="1">{#N/A,#N/A,TRUE,"Cover";#N/A,#N/A,TRUE,"Conts";#N/A,#N/A,TRUE,"VOS";#N/A,#N/A,TRUE,"Warrington";#N/A,#N/A,TRUE,"Widnes"}</definedName>
    <definedName name="lgoguliu" localSheetId="7" hidden="1">{#N/A,#N/A,TRUE,"Cover";#N/A,#N/A,TRUE,"Conts";#N/A,#N/A,TRUE,"VOS";#N/A,#N/A,TRUE,"Warrington";#N/A,#N/A,TRUE,"Widnes"}</definedName>
    <definedName name="lgoguliu" localSheetId="3" hidden="1">{#N/A,#N/A,TRUE,"Cover";#N/A,#N/A,TRUE,"Conts";#N/A,#N/A,TRUE,"VOS";#N/A,#N/A,TRUE,"Warrington";#N/A,#N/A,TRUE,"Widnes"}</definedName>
    <definedName name="lgoguliu" hidden="1">{#N/A,#N/A,TRUE,"Cover";#N/A,#N/A,TRUE,"Conts";#N/A,#N/A,TRUE,"VOS";#N/A,#N/A,TRUE,"Warrington";#N/A,#N/A,TRUE,"Widnes"}</definedName>
    <definedName name="limcount" hidden="1">1</definedName>
    <definedName name="liop" localSheetId="9" hidden="1">{"'Break down'!$A$4"}</definedName>
    <definedName name="liop" localSheetId="8" hidden="1">{"'Break down'!$A$4"}</definedName>
    <definedName name="liop" localSheetId="7" hidden="1">{"'Break down'!$A$4"}</definedName>
    <definedName name="liop" localSheetId="3" hidden="1">{"'Break down'!$A$4"}</definedName>
    <definedName name="liop" hidden="1">{"'Break down'!$A$4"}</definedName>
    <definedName name="list01" localSheetId="9" hidden="1">{#N/A,#N/A,TRUE,"Basic";#N/A,#N/A,TRUE,"EXT-TABLE";#N/A,#N/A,TRUE,"STEEL";#N/A,#N/A,TRUE,"INT-Table";#N/A,#N/A,TRUE,"STEEL";#N/A,#N/A,TRUE,"Door"}</definedName>
    <definedName name="list01" localSheetId="8" hidden="1">{#N/A,#N/A,TRUE,"Basic";#N/A,#N/A,TRUE,"EXT-TABLE";#N/A,#N/A,TRUE,"STEEL";#N/A,#N/A,TRUE,"INT-Table";#N/A,#N/A,TRUE,"STEEL";#N/A,#N/A,TRUE,"Door"}</definedName>
    <definedName name="list01" localSheetId="7" hidden="1">{#N/A,#N/A,TRUE,"Basic";#N/A,#N/A,TRUE,"EXT-TABLE";#N/A,#N/A,TRUE,"STEEL";#N/A,#N/A,TRUE,"INT-Table";#N/A,#N/A,TRUE,"STEEL";#N/A,#N/A,TRUE,"Door"}</definedName>
    <definedName name="list01" localSheetId="3" hidden="1">{#N/A,#N/A,TRUE,"Basic";#N/A,#N/A,TRUE,"EXT-TABLE";#N/A,#N/A,TRUE,"STEEL";#N/A,#N/A,TRUE,"INT-Table";#N/A,#N/A,TRUE,"STEEL";#N/A,#N/A,TRUE,"Door"}</definedName>
    <definedName name="list01" hidden="1">{#N/A,#N/A,TRUE,"Basic";#N/A,#N/A,TRUE,"EXT-TABLE";#N/A,#N/A,TRUE,"STEEL";#N/A,#N/A,TRUE,"INT-Table";#N/A,#N/A,TRUE,"STEEL";#N/A,#N/A,TRUE,"Door"}</definedName>
    <definedName name="list02" localSheetId="9" hidden="1">{#N/A,#N/A,TRUE,"Basic";#N/A,#N/A,TRUE,"EXT-TABLE";#N/A,#N/A,TRUE,"STEEL";#N/A,#N/A,TRUE,"INT-Table";#N/A,#N/A,TRUE,"STEEL";#N/A,#N/A,TRUE,"Door"}</definedName>
    <definedName name="list02" localSheetId="8" hidden="1">{#N/A,#N/A,TRUE,"Basic";#N/A,#N/A,TRUE,"EXT-TABLE";#N/A,#N/A,TRUE,"STEEL";#N/A,#N/A,TRUE,"INT-Table";#N/A,#N/A,TRUE,"STEEL";#N/A,#N/A,TRUE,"Door"}</definedName>
    <definedName name="list02" localSheetId="7" hidden="1">{#N/A,#N/A,TRUE,"Basic";#N/A,#N/A,TRUE,"EXT-TABLE";#N/A,#N/A,TRUE,"STEEL";#N/A,#N/A,TRUE,"INT-Table";#N/A,#N/A,TRUE,"STEEL";#N/A,#N/A,TRUE,"Door"}</definedName>
    <definedName name="list02" localSheetId="3" hidden="1">{#N/A,#N/A,TRUE,"Basic";#N/A,#N/A,TRUE,"EXT-TABLE";#N/A,#N/A,TRUE,"STEEL";#N/A,#N/A,TRUE,"INT-Table";#N/A,#N/A,TRUE,"STEEL";#N/A,#N/A,TRUE,"Door"}</definedName>
    <definedName name="list02" hidden="1">{#N/A,#N/A,TRUE,"Basic";#N/A,#N/A,TRUE,"EXT-TABLE";#N/A,#N/A,TRUE,"STEEL";#N/A,#N/A,TRUE,"INT-Table";#N/A,#N/A,TRUE,"STEEL";#N/A,#N/A,TRUE,"Door"}</definedName>
    <definedName name="LK"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lkjikjoi" localSheetId="9" hidden="1">{#N/A,#N/A,TRUE,"Cover";#N/A,#N/A,TRUE,"Conts";#N/A,#N/A,TRUE,"VOS";#N/A,#N/A,TRUE,"Warrington";#N/A,#N/A,TRUE,"Widnes"}</definedName>
    <definedName name="lkjikjoi" localSheetId="8" hidden="1">{#N/A,#N/A,TRUE,"Cover";#N/A,#N/A,TRUE,"Conts";#N/A,#N/A,TRUE,"VOS";#N/A,#N/A,TRUE,"Warrington";#N/A,#N/A,TRUE,"Widnes"}</definedName>
    <definedName name="lkjikjoi" localSheetId="7" hidden="1">{#N/A,#N/A,TRUE,"Cover";#N/A,#N/A,TRUE,"Conts";#N/A,#N/A,TRUE,"VOS";#N/A,#N/A,TRUE,"Warrington";#N/A,#N/A,TRUE,"Widnes"}</definedName>
    <definedName name="lkjikjoi" localSheetId="3" hidden="1">{#N/A,#N/A,TRUE,"Cover";#N/A,#N/A,TRUE,"Conts";#N/A,#N/A,TRUE,"VOS";#N/A,#N/A,TRUE,"Warrington";#N/A,#N/A,TRUE,"Widnes"}</definedName>
    <definedName name="lkjikjoi" hidden="1">{#N/A,#N/A,TRUE,"Cover";#N/A,#N/A,TRUE,"Conts";#N/A,#N/A,TRUE,"VOS";#N/A,#N/A,TRUE,"Warrington";#N/A,#N/A,TRUE,"Widnes"}</definedName>
    <definedName name="LKL" localSheetId="9" hidden="1">{#N/A,#N/A,FALSE,"SumG";#N/A,#N/A,FALSE,"ElecG";#N/A,#N/A,FALSE,"MechG";#N/A,#N/A,FALSE,"GeotG";#N/A,#N/A,FALSE,"PrcsG";#N/A,#N/A,FALSE,"TunnG";#N/A,#N/A,FALSE,"CivlG";#N/A,#N/A,FALSE,"NtwkG";#N/A,#N/A,FALSE,"EstgG";#N/A,#N/A,FALSE,"PEngG"}</definedName>
    <definedName name="LKL" localSheetId="8" hidden="1">{#N/A,#N/A,FALSE,"SumG";#N/A,#N/A,FALSE,"ElecG";#N/A,#N/A,FALSE,"MechG";#N/A,#N/A,FALSE,"GeotG";#N/A,#N/A,FALSE,"PrcsG";#N/A,#N/A,FALSE,"TunnG";#N/A,#N/A,FALSE,"CivlG";#N/A,#N/A,FALSE,"NtwkG";#N/A,#N/A,FALSE,"EstgG";#N/A,#N/A,FALSE,"PEngG"}</definedName>
    <definedName name="LKL" localSheetId="7" hidden="1">{#N/A,#N/A,FALSE,"SumG";#N/A,#N/A,FALSE,"ElecG";#N/A,#N/A,FALSE,"MechG";#N/A,#N/A,FALSE,"GeotG";#N/A,#N/A,FALSE,"PrcsG";#N/A,#N/A,FALSE,"TunnG";#N/A,#N/A,FALSE,"CivlG";#N/A,#N/A,FALSE,"NtwkG";#N/A,#N/A,FALSE,"EstgG";#N/A,#N/A,FALSE,"PEngG"}</definedName>
    <definedName name="LKL" localSheetId="3"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lll" localSheetId="9" hidden="1">{"'Break down'!$A$4"}</definedName>
    <definedName name="llll" localSheetId="8" hidden="1">{"'Break down'!$A$4"}</definedName>
    <definedName name="llll" localSheetId="7" hidden="1">{"'Break down'!$A$4"}</definedName>
    <definedName name="llll" localSheetId="3" hidden="1">{"'Break down'!$A$4"}</definedName>
    <definedName name="llll" hidden="1">{"'Break down'!$A$4"}</definedName>
    <definedName name="lllll" localSheetId="9" hidden="1">{#N/A,#N/A,FALSE,"Pricing";#N/A,#N/A,FALSE,"Summary";#N/A,#N/A,FALSE,"CompProd";#N/A,#N/A,FALSE,"CompJobhrs";#N/A,#N/A,FALSE,"Escalation";#N/A,#N/A,FALSE,"Contingency";#N/A,#N/A,FALSE,"GM";#N/A,#N/A,FALSE,"CompWage";#N/A,#N/A,FALSE,"costSum"}</definedName>
    <definedName name="lllll" localSheetId="8" hidden="1">{#N/A,#N/A,FALSE,"Pricing";#N/A,#N/A,FALSE,"Summary";#N/A,#N/A,FALSE,"CompProd";#N/A,#N/A,FALSE,"CompJobhrs";#N/A,#N/A,FALSE,"Escalation";#N/A,#N/A,FALSE,"Contingency";#N/A,#N/A,FALSE,"GM";#N/A,#N/A,FALSE,"CompWage";#N/A,#N/A,FALSE,"costSum"}</definedName>
    <definedName name="lllll" localSheetId="7" hidden="1">{#N/A,#N/A,FALSE,"Pricing";#N/A,#N/A,FALSE,"Summary";#N/A,#N/A,FALSE,"CompProd";#N/A,#N/A,FALSE,"CompJobhrs";#N/A,#N/A,FALSE,"Escalation";#N/A,#N/A,FALSE,"Contingency";#N/A,#N/A,FALSE,"GM";#N/A,#N/A,FALSE,"CompWage";#N/A,#N/A,FALSE,"costSum"}</definedName>
    <definedName name="lllll" localSheetId="3"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P" localSheetId="9" hidden="1">{#N/A,#N/A,TRUE,"Front";#N/A,#N/A,TRUE,"Simple Letter";#N/A,#N/A,TRUE,"Inside";#N/A,#N/A,TRUE,"Contents";#N/A,#N/A,TRUE,"Basis";#N/A,#N/A,TRUE,"Inclusions";#N/A,#N/A,TRUE,"Exclusions";#N/A,#N/A,TRUE,"Areas";#N/A,#N/A,TRUE,"Summary";#N/A,#N/A,TRUE,"Detail"}</definedName>
    <definedName name="LOP" localSheetId="8" hidden="1">{#N/A,#N/A,TRUE,"Front";#N/A,#N/A,TRUE,"Simple Letter";#N/A,#N/A,TRUE,"Inside";#N/A,#N/A,TRUE,"Contents";#N/A,#N/A,TRUE,"Basis";#N/A,#N/A,TRUE,"Inclusions";#N/A,#N/A,TRUE,"Exclusions";#N/A,#N/A,TRUE,"Areas";#N/A,#N/A,TRUE,"Summary";#N/A,#N/A,TRUE,"Detail"}</definedName>
    <definedName name="LOP" localSheetId="7" hidden="1">{#N/A,#N/A,TRUE,"Front";#N/A,#N/A,TRUE,"Simple Letter";#N/A,#N/A,TRUE,"Inside";#N/A,#N/A,TRUE,"Contents";#N/A,#N/A,TRUE,"Basis";#N/A,#N/A,TRUE,"Inclusions";#N/A,#N/A,TRUE,"Exclusions";#N/A,#N/A,TRUE,"Areas";#N/A,#N/A,TRUE,"Summary";#N/A,#N/A,TRUE,"Detail"}</definedName>
    <definedName name="LOP" localSheetId="3"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m" localSheetId="9" hidden="1">{#N/A,#N/A,TRUE,"Front";#N/A,#N/A,TRUE,"Simple Letter";#N/A,#N/A,TRUE,"Inside";#N/A,#N/A,TRUE,"Contents";#N/A,#N/A,TRUE,"Basis";#N/A,#N/A,TRUE,"Inclusions";#N/A,#N/A,TRUE,"Exclusions";#N/A,#N/A,TRUE,"Areas";#N/A,#N/A,TRUE,"Summary";#N/A,#N/A,TRUE,"Detail"}</definedName>
    <definedName name="m" localSheetId="8" hidden="1">{#N/A,#N/A,TRUE,"Front";#N/A,#N/A,TRUE,"Simple Letter";#N/A,#N/A,TRUE,"Inside";#N/A,#N/A,TRUE,"Contents";#N/A,#N/A,TRUE,"Basis";#N/A,#N/A,TRUE,"Inclusions";#N/A,#N/A,TRUE,"Exclusions";#N/A,#N/A,TRUE,"Areas";#N/A,#N/A,TRUE,"Summary";#N/A,#N/A,TRUE,"Detail"}</definedName>
    <definedName name="m" localSheetId="7" hidden="1">{#N/A,#N/A,TRUE,"Front";#N/A,#N/A,TRUE,"Simple Letter";#N/A,#N/A,TRUE,"Inside";#N/A,#N/A,TRUE,"Contents";#N/A,#N/A,TRUE,"Basis";#N/A,#N/A,TRUE,"Inclusions";#N/A,#N/A,TRUE,"Exclusions";#N/A,#N/A,TRUE,"Areas";#N/A,#N/A,TRUE,"Summary";#N/A,#N/A,TRUE,"Detail"}</definedName>
    <definedName name="m" localSheetId="3" hidden="1">{#N/A,#N/A,TRUE,"Front";#N/A,#N/A,TRUE,"Simple Letter";#N/A,#N/A,TRUE,"Inside";#N/A,#N/A,TRUE,"Contents";#N/A,#N/A,TRUE,"Basis";#N/A,#N/A,TRUE,"Inclusions";#N/A,#N/A,TRUE,"Exclusions";#N/A,#N/A,TRUE,"Areas";#N/A,#N/A,TRUE,"Summary";#N/A,#N/A,TRUE,"Detail"}</definedName>
    <definedName name="m" hidden="1">{#N/A,#N/A,TRUE,"Front";#N/A,#N/A,TRUE,"Simple Letter";#N/A,#N/A,TRUE,"Inside";#N/A,#N/A,TRUE,"Contents";#N/A,#N/A,TRUE,"Basis";#N/A,#N/A,TRUE,"Inclusions";#N/A,#N/A,TRUE,"Exclusions";#N/A,#N/A,TRUE,"Areas";#N/A,#N/A,TRUE,"Summary";#N/A,#N/A,TRUE,"Detail"}</definedName>
    <definedName name="ma" localSheetId="9" hidden="1">{#N/A,#N/A,TRUE,"Cover";#N/A,#N/A,TRUE,"Conts";#N/A,#N/A,TRUE,"VOS";#N/A,#N/A,TRUE,"Warrington";#N/A,#N/A,TRUE,"Widnes"}</definedName>
    <definedName name="ma" localSheetId="8" hidden="1">{#N/A,#N/A,TRUE,"Cover";#N/A,#N/A,TRUE,"Conts";#N/A,#N/A,TRUE,"VOS";#N/A,#N/A,TRUE,"Warrington";#N/A,#N/A,TRUE,"Widnes"}</definedName>
    <definedName name="ma" localSheetId="7" hidden="1">{#N/A,#N/A,TRUE,"Cover";#N/A,#N/A,TRUE,"Conts";#N/A,#N/A,TRUE,"VOS";#N/A,#N/A,TRUE,"Warrington";#N/A,#N/A,TRUE,"Widnes"}</definedName>
    <definedName name="ma" localSheetId="3" hidden="1">{#N/A,#N/A,TRUE,"Cover";#N/A,#N/A,TRUE,"Conts";#N/A,#N/A,TRUE,"VOS";#N/A,#N/A,TRUE,"Warrington";#N/A,#N/A,TRUE,"Widnes"}</definedName>
    <definedName name="ma" hidden="1">{#N/A,#N/A,TRUE,"Cover";#N/A,#N/A,TRUE,"Conts";#N/A,#N/A,TRUE,"VOS";#N/A,#N/A,TRUE,"Warrington";#N/A,#N/A,TRUE,"Widnes"}</definedName>
    <definedName name="Machinary"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9" hidden="1">{"Total Indirect Manpower",#N/A,FALSE,"J";"Total Direct Manpower",#N/A,FALSE,"J";"Direct Structural Manpower",#N/A,FALSE,"J";"Direct Mechanical Manpower",#N/A,FALSE,"J";"Direct Piping Manpower",#N/A,FALSE,"J";"Direct Tanks Manpower",#N/A,FALSE,"J";"Direct ElecInstrSS Manpower",#N/A,FALSE,"J"}</definedName>
    <definedName name="man" localSheetId="8" hidden="1">{"Total Indirect Manpower",#N/A,FALSE,"J";"Total Direct Manpower",#N/A,FALSE,"J";"Direct Structural Manpower",#N/A,FALSE,"J";"Direct Mechanical Manpower",#N/A,FALSE,"J";"Direct Piping Manpower",#N/A,FALSE,"J";"Direct Tanks Manpower",#N/A,FALSE,"J";"Direct ElecInstrSS Manpower",#N/A,FALSE,"J"}</definedName>
    <definedName name="man" localSheetId="7" hidden="1">{"Total Indirect Manpower",#N/A,FALSE,"J";"Total Direct Manpower",#N/A,FALSE,"J";"Direct Structural Manpower",#N/A,FALSE,"J";"Direct Mechanical Manpower",#N/A,FALSE,"J";"Direct Piping Manpower",#N/A,FALSE,"J";"Direct Tanks Manpower",#N/A,FALSE,"J";"Direct ElecInstrSS Manpower",#N/A,FALSE,"J"}</definedName>
    <definedName name="man" localSheetId="3"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t" localSheetId="9" hidden="1">{#N/A,#N/A,TRUE,"Front";#N/A,#N/A,TRUE,"Simple Letter";#N/A,#N/A,TRUE,"Inside";#N/A,#N/A,TRUE,"Contents";#N/A,#N/A,TRUE,"Basis";#N/A,#N/A,TRUE,"Inclusions";#N/A,#N/A,TRUE,"Exclusions";#N/A,#N/A,TRUE,"Areas";#N/A,#N/A,TRUE,"Summary";#N/A,#N/A,TRUE,"Detail"}</definedName>
    <definedName name="mat" localSheetId="8" hidden="1">{#N/A,#N/A,TRUE,"Front";#N/A,#N/A,TRUE,"Simple Letter";#N/A,#N/A,TRUE,"Inside";#N/A,#N/A,TRUE,"Contents";#N/A,#N/A,TRUE,"Basis";#N/A,#N/A,TRUE,"Inclusions";#N/A,#N/A,TRUE,"Exclusions";#N/A,#N/A,TRUE,"Areas";#N/A,#N/A,TRUE,"Summary";#N/A,#N/A,TRUE,"Detail"}</definedName>
    <definedName name="mat" localSheetId="7" hidden="1">{#N/A,#N/A,TRUE,"Front";#N/A,#N/A,TRUE,"Simple Letter";#N/A,#N/A,TRUE,"Inside";#N/A,#N/A,TRUE,"Contents";#N/A,#N/A,TRUE,"Basis";#N/A,#N/A,TRUE,"Inclusions";#N/A,#N/A,TRUE,"Exclusions";#N/A,#N/A,TRUE,"Areas";#N/A,#N/A,TRUE,"Summary";#N/A,#N/A,TRUE,"Detail"}</definedName>
    <definedName name="mat" localSheetId="3" hidden="1">{#N/A,#N/A,TRUE,"Front";#N/A,#N/A,TRUE,"Simple Letter";#N/A,#N/A,TRUE,"Inside";#N/A,#N/A,TRUE,"Contents";#N/A,#N/A,TRUE,"Basis";#N/A,#N/A,TRUE,"Inclusions";#N/A,#N/A,TRUE,"Exclusions";#N/A,#N/A,TRUE,"Areas";#N/A,#N/A,TRUE,"Summary";#N/A,#N/A,TRUE,"Detail"}</definedName>
    <definedName name="mat" hidden="1">{#N/A,#N/A,TRUE,"Front";#N/A,#N/A,TRUE,"Simple Letter";#N/A,#N/A,TRUE,"Inside";#N/A,#N/A,TRUE,"Contents";#N/A,#N/A,TRUE,"Basis";#N/A,#N/A,TRUE,"Inclusions";#N/A,#N/A,TRUE,"Exclusions";#N/A,#N/A,TRUE,"Areas";#N/A,#N/A,TRUE,"Summary";#N/A,#N/A,TRUE,"Detail"}</definedName>
    <definedName name="May" localSheetId="9" hidden="1">{#N/A,#N/A,FALSE,"MARCH"}</definedName>
    <definedName name="May" localSheetId="8" hidden="1">{#N/A,#N/A,FALSE,"MARCH"}</definedName>
    <definedName name="May" localSheetId="7" hidden="1">{#N/A,#N/A,FALSE,"MARCH"}</definedName>
    <definedName name="May" localSheetId="3" hidden="1">{#N/A,#N/A,FALSE,"MARCH"}</definedName>
    <definedName name="May" hidden="1">{#N/A,#N/A,FALSE,"MARCH"}</definedName>
    <definedName name="measur" localSheetId="9" hidden="1">{#N/A,#N/A,TRUE,"Front";#N/A,#N/A,TRUE,"Simple Letter";#N/A,#N/A,TRUE,"Inside";#N/A,#N/A,TRUE,"Contents";#N/A,#N/A,TRUE,"Basis";#N/A,#N/A,TRUE,"Inclusions";#N/A,#N/A,TRUE,"Exclusions";#N/A,#N/A,TRUE,"Areas";#N/A,#N/A,TRUE,"Summary";#N/A,#N/A,TRUE,"Detail"}</definedName>
    <definedName name="measur" localSheetId="8" hidden="1">{#N/A,#N/A,TRUE,"Front";#N/A,#N/A,TRUE,"Simple Letter";#N/A,#N/A,TRUE,"Inside";#N/A,#N/A,TRUE,"Contents";#N/A,#N/A,TRUE,"Basis";#N/A,#N/A,TRUE,"Inclusions";#N/A,#N/A,TRUE,"Exclusions";#N/A,#N/A,TRUE,"Areas";#N/A,#N/A,TRUE,"Summary";#N/A,#N/A,TRUE,"Detail"}</definedName>
    <definedName name="measur" localSheetId="7" hidden="1">{#N/A,#N/A,TRUE,"Front";#N/A,#N/A,TRUE,"Simple Letter";#N/A,#N/A,TRUE,"Inside";#N/A,#N/A,TRUE,"Contents";#N/A,#N/A,TRUE,"Basis";#N/A,#N/A,TRUE,"Inclusions";#N/A,#N/A,TRUE,"Exclusions";#N/A,#N/A,TRUE,"Areas";#N/A,#N/A,TRUE,"Summary";#N/A,#N/A,TRUE,"Detail"}</definedName>
    <definedName name="measur" localSheetId="3"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hjj" localSheetId="9" hidden="1">{"'Bill No. 7'!$A$1:$G$32"}</definedName>
    <definedName name="mhjj" localSheetId="8" hidden="1">{"'Bill No. 7'!$A$1:$G$32"}</definedName>
    <definedName name="mhjj" localSheetId="7" hidden="1">{"'Bill No. 7'!$A$1:$G$32"}</definedName>
    <definedName name="mhjj" localSheetId="3" hidden="1">{"'Bill No. 7'!$A$1:$G$32"}</definedName>
    <definedName name="mhjj" hidden="1">{"'Bill No. 7'!$A$1:$G$32"}</definedName>
    <definedName name="Miss" localSheetId="9" hidden="1">{#N/A,#N/A,TRUE,"Front";#N/A,#N/A,TRUE,"Simple Letter";#N/A,#N/A,TRUE,"Inside";#N/A,#N/A,TRUE,"Contents";#N/A,#N/A,TRUE,"Basis";#N/A,#N/A,TRUE,"Inclusions";#N/A,#N/A,TRUE,"Exclusions";#N/A,#N/A,TRUE,"Areas";#N/A,#N/A,TRUE,"Summary";#N/A,#N/A,TRUE,"Detail"}</definedName>
    <definedName name="Miss" localSheetId="8" hidden="1">{#N/A,#N/A,TRUE,"Front";#N/A,#N/A,TRUE,"Simple Letter";#N/A,#N/A,TRUE,"Inside";#N/A,#N/A,TRUE,"Contents";#N/A,#N/A,TRUE,"Basis";#N/A,#N/A,TRUE,"Inclusions";#N/A,#N/A,TRUE,"Exclusions";#N/A,#N/A,TRUE,"Areas";#N/A,#N/A,TRUE,"Summary";#N/A,#N/A,TRUE,"Detail"}</definedName>
    <definedName name="Miss" localSheetId="7" hidden="1">{#N/A,#N/A,TRUE,"Front";#N/A,#N/A,TRUE,"Simple Letter";#N/A,#N/A,TRUE,"Inside";#N/A,#N/A,TRUE,"Contents";#N/A,#N/A,TRUE,"Basis";#N/A,#N/A,TRUE,"Inclusions";#N/A,#N/A,TRUE,"Exclusions";#N/A,#N/A,TRUE,"Areas";#N/A,#N/A,TRUE,"Summary";#N/A,#N/A,TRUE,"Detail"}</definedName>
    <definedName name="Miss" localSheetId="3"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k" localSheetId="9" hidden="1">[5]FitOutConfCentre!#REF!</definedName>
    <definedName name="mk" localSheetId="8" hidden="1">[5]FitOutConfCentre!#REF!</definedName>
    <definedName name="mk" localSheetId="13" hidden="1">[5]FitOutConfCentre!#REF!</definedName>
    <definedName name="mk" localSheetId="6" hidden="1">[5]FitOutConfCentre!#REF!</definedName>
    <definedName name="mk" hidden="1">[5]FitOutConfCentre!#REF!</definedName>
    <definedName name="mouli" localSheetId="9" hidden="1">{"'Sheet1'!$A$4386:$N$4591"}</definedName>
    <definedName name="mouli" localSheetId="8" hidden="1">{"'Sheet1'!$A$4386:$N$4591"}</definedName>
    <definedName name="mouli" localSheetId="7" hidden="1">{"'Sheet1'!$A$4386:$N$4591"}</definedName>
    <definedName name="mouli" localSheetId="3" hidden="1">{"'Sheet1'!$A$4386:$N$4591"}</definedName>
    <definedName name="mouli" hidden="1">{"'Sheet1'!$A$4386:$N$4591"}</definedName>
    <definedName name="mta" localSheetId="9" hidden="1">{#N/A,#N/A,TRUE,"Front";#N/A,#N/A,TRUE,"Simple Letter";#N/A,#N/A,TRUE,"Inside";#N/A,#N/A,TRUE,"Contents";#N/A,#N/A,TRUE,"Basis";#N/A,#N/A,TRUE,"Inclusions";#N/A,#N/A,TRUE,"Exclusions";#N/A,#N/A,TRUE,"Areas";#N/A,#N/A,TRUE,"Summary";#N/A,#N/A,TRUE,"Detail"}</definedName>
    <definedName name="mta" localSheetId="8" hidden="1">{#N/A,#N/A,TRUE,"Front";#N/A,#N/A,TRUE,"Simple Letter";#N/A,#N/A,TRUE,"Inside";#N/A,#N/A,TRUE,"Contents";#N/A,#N/A,TRUE,"Basis";#N/A,#N/A,TRUE,"Inclusions";#N/A,#N/A,TRUE,"Exclusions";#N/A,#N/A,TRUE,"Areas";#N/A,#N/A,TRUE,"Summary";#N/A,#N/A,TRUE,"Detail"}</definedName>
    <definedName name="mta" localSheetId="7" hidden="1">{#N/A,#N/A,TRUE,"Front";#N/A,#N/A,TRUE,"Simple Letter";#N/A,#N/A,TRUE,"Inside";#N/A,#N/A,TRUE,"Contents";#N/A,#N/A,TRUE,"Basis";#N/A,#N/A,TRUE,"Inclusions";#N/A,#N/A,TRUE,"Exclusions";#N/A,#N/A,TRUE,"Areas";#N/A,#N/A,TRUE,"Summary";#N/A,#N/A,TRUE,"Detail"}</definedName>
    <definedName name="mta" localSheetId="3"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ddddddddf" localSheetId="9" hidden="1">{#N/A,#N/A,TRUE,"Cover";#N/A,#N/A,TRUE,"Conts";#N/A,#N/A,TRUE,"VOS";#N/A,#N/A,TRUE,"Warrington";#N/A,#N/A,TRUE,"Widnes"}</definedName>
    <definedName name="nddddddddf" localSheetId="8" hidden="1">{#N/A,#N/A,TRUE,"Cover";#N/A,#N/A,TRUE,"Conts";#N/A,#N/A,TRUE,"VOS";#N/A,#N/A,TRUE,"Warrington";#N/A,#N/A,TRUE,"Widnes"}</definedName>
    <definedName name="nddddddddf" localSheetId="7" hidden="1">{#N/A,#N/A,TRUE,"Cover";#N/A,#N/A,TRUE,"Conts";#N/A,#N/A,TRUE,"VOS";#N/A,#N/A,TRUE,"Warrington";#N/A,#N/A,TRUE,"Widnes"}</definedName>
    <definedName name="nddddddddf" localSheetId="3" hidden="1">{#N/A,#N/A,TRUE,"Cover";#N/A,#N/A,TRUE,"Conts";#N/A,#N/A,TRUE,"VOS";#N/A,#N/A,TRUE,"Warrington";#N/A,#N/A,TRUE,"Widnes"}</definedName>
    <definedName name="nddddddddf" hidden="1">{#N/A,#N/A,TRUE,"Cover";#N/A,#N/A,TRUE,"Conts";#N/A,#N/A,TRUE,"VOS";#N/A,#N/A,TRUE,"Warrington";#N/A,#N/A,TRUE,"Widnes"}</definedName>
    <definedName name="ng" localSheetId="9"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8"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7"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localSheetId="3"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il" localSheetId="9" hidden="1">{#N/A,#N/A,TRUE,"11"", 9-5'8 Csg";#N/A,#N/A,TRUE,"11"", 7"" Csg";#N/A,#N/A,TRUE,"11"", 2-7'8 Tbg";#N/A,#N/A,TRUE,"9"" Twin, 26"" Csg";#N/A,#N/A,TRUE,"9"" Twin, 9-5'8 Csg";#N/A,#N/A,TRUE,"9"" Twin, 7"" Csg";#N/A,#N/A,TRUE,"9"" Twin, 2-7'8 Tbg"}</definedName>
    <definedName name="nil" localSheetId="8" hidden="1">{#N/A,#N/A,TRUE,"11"", 9-5'8 Csg";#N/A,#N/A,TRUE,"11"", 7"" Csg";#N/A,#N/A,TRUE,"11"", 2-7'8 Tbg";#N/A,#N/A,TRUE,"9"" Twin, 26"" Csg";#N/A,#N/A,TRUE,"9"" Twin, 9-5'8 Csg";#N/A,#N/A,TRUE,"9"" Twin, 7"" Csg";#N/A,#N/A,TRUE,"9"" Twin, 2-7'8 Tbg"}</definedName>
    <definedName name="nil" localSheetId="7" hidden="1">{#N/A,#N/A,TRUE,"11"", 9-5'8 Csg";#N/A,#N/A,TRUE,"11"", 7"" Csg";#N/A,#N/A,TRUE,"11"", 2-7'8 Tbg";#N/A,#N/A,TRUE,"9"" Twin, 26"" Csg";#N/A,#N/A,TRUE,"9"" Twin, 9-5'8 Csg";#N/A,#N/A,TRUE,"9"" Twin, 7"" Csg";#N/A,#N/A,TRUE,"9"" Twin, 2-7'8 Tbg"}</definedName>
    <definedName name="nil" localSheetId="3"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nn" localSheetId="9" hidden="1">{#N/A,#N/A,FALSE,"SumD";#N/A,#N/A,FALSE,"ElecD";#N/A,#N/A,FALSE,"MechD";#N/A,#N/A,FALSE,"GeotD";#N/A,#N/A,FALSE,"PrcsD";#N/A,#N/A,FALSE,"TunnD";#N/A,#N/A,FALSE,"CivlD";#N/A,#N/A,FALSE,"NtwkD";#N/A,#N/A,FALSE,"EstgD";#N/A,#N/A,FALSE,"PEngD"}</definedName>
    <definedName name="nnn" localSheetId="8" hidden="1">{#N/A,#N/A,FALSE,"SumD";#N/A,#N/A,FALSE,"ElecD";#N/A,#N/A,FALSE,"MechD";#N/A,#N/A,FALSE,"GeotD";#N/A,#N/A,FALSE,"PrcsD";#N/A,#N/A,FALSE,"TunnD";#N/A,#N/A,FALSE,"CivlD";#N/A,#N/A,FALSE,"NtwkD";#N/A,#N/A,FALSE,"EstgD";#N/A,#N/A,FALSE,"PEngD"}</definedName>
    <definedName name="nnn" localSheetId="7" hidden="1">{#N/A,#N/A,FALSE,"SumD";#N/A,#N/A,FALSE,"ElecD";#N/A,#N/A,FALSE,"MechD";#N/A,#N/A,FALSE,"GeotD";#N/A,#N/A,FALSE,"PrcsD";#N/A,#N/A,FALSE,"TunnD";#N/A,#N/A,FALSE,"CivlD";#N/A,#N/A,FALSE,"NtwkD";#N/A,#N/A,FALSE,"EstgD";#N/A,#N/A,FALSE,"PEngD"}</definedName>
    <definedName name="nnn" localSheetId="3" hidden="1">{#N/A,#N/A,FALSE,"SumD";#N/A,#N/A,FALSE,"ElecD";#N/A,#N/A,FALSE,"MechD";#N/A,#N/A,FALSE,"GeotD";#N/A,#N/A,FALSE,"PrcsD";#N/A,#N/A,FALSE,"TunnD";#N/A,#N/A,FALSE,"CivlD";#N/A,#N/A,FALSE,"NtwkD";#N/A,#N/A,FALSE,"EstgD";#N/A,#N/A,FALSE,"PEngD"}</definedName>
    <definedName name="nnn" hidden="1">{#N/A,#N/A,FALSE,"SumD";#N/A,#N/A,FALSE,"ElecD";#N/A,#N/A,FALSE,"MechD";#N/A,#N/A,FALSE,"GeotD";#N/A,#N/A,FALSE,"PrcsD";#N/A,#N/A,FALSE,"TunnD";#N/A,#N/A,FALSE,"CivlD";#N/A,#N/A,FALSE,"NtwkD";#N/A,#N/A,FALSE,"EstgD";#N/A,#N/A,FALSE,"PEngD"}</definedName>
    <definedName name="nnnn" localSheetId="9" hidden="1">[5]FitOutConfCentre!#REF!</definedName>
    <definedName name="nnnn" localSheetId="8" hidden="1">[5]FitOutConfCentre!#REF!</definedName>
    <definedName name="nnnn" localSheetId="13" hidden="1">[5]FitOutConfCentre!#REF!</definedName>
    <definedName name="nnnn" localSheetId="6" hidden="1">[5]FitOutConfCentre!#REF!</definedName>
    <definedName name="nnnn" hidden="1">[5]FitOutConfCentre!#REF!</definedName>
    <definedName name="nnnnn" localSheetId="9" hidden="1">{#N/A,#N/A,FALSE,"SumG";#N/A,#N/A,FALSE,"ElecG";#N/A,#N/A,FALSE,"MechG";#N/A,#N/A,FALSE,"GeotG";#N/A,#N/A,FALSE,"PrcsG";#N/A,#N/A,FALSE,"TunnG";#N/A,#N/A,FALSE,"CivlG";#N/A,#N/A,FALSE,"NtwkG";#N/A,#N/A,FALSE,"EstgG";#N/A,#N/A,FALSE,"PEngG"}</definedName>
    <definedName name="nnnnn" localSheetId="8" hidden="1">{#N/A,#N/A,FALSE,"SumG";#N/A,#N/A,FALSE,"ElecG";#N/A,#N/A,FALSE,"MechG";#N/A,#N/A,FALSE,"GeotG";#N/A,#N/A,FALSE,"PrcsG";#N/A,#N/A,FALSE,"TunnG";#N/A,#N/A,FALSE,"CivlG";#N/A,#N/A,FALSE,"NtwkG";#N/A,#N/A,FALSE,"EstgG";#N/A,#N/A,FALSE,"PEngG"}</definedName>
    <definedName name="nnnnn" localSheetId="7" hidden="1">{#N/A,#N/A,FALSE,"SumG";#N/A,#N/A,FALSE,"ElecG";#N/A,#N/A,FALSE,"MechG";#N/A,#N/A,FALSE,"GeotG";#N/A,#N/A,FALSE,"PrcsG";#N/A,#N/A,FALSE,"TunnG";#N/A,#N/A,FALSE,"CivlG";#N/A,#N/A,FALSE,"NtwkG";#N/A,#N/A,FALSE,"EstgG";#N/A,#N/A,FALSE,"PEngG"}</definedName>
    <definedName name="nnnnn" localSheetId="3" hidden="1">{#N/A,#N/A,FALSE,"SumG";#N/A,#N/A,FALSE,"ElecG";#N/A,#N/A,FALSE,"MechG";#N/A,#N/A,FALSE,"GeotG";#N/A,#N/A,FALSE,"PrcsG";#N/A,#N/A,FALSE,"TunnG";#N/A,#N/A,FALSE,"CivlG";#N/A,#N/A,FALSE,"NtwkG";#N/A,#N/A,FALSE,"EstgG";#N/A,#N/A,FALSE,"PEngG"}</definedName>
    <definedName name="nnnnn" hidden="1">{#N/A,#N/A,FALSE,"SumG";#N/A,#N/A,FALSE,"ElecG";#N/A,#N/A,FALSE,"MechG";#N/A,#N/A,FALSE,"GeotG";#N/A,#N/A,FALSE,"PrcsG";#N/A,#N/A,FALSE,"TunnG";#N/A,#N/A,FALSE,"CivlG";#N/A,#N/A,FALSE,"NtwkG";#N/A,#N/A,FALSE,"EstgG";#N/A,#N/A,FALSE,"PEngG"}</definedName>
    <definedName name="o" localSheetId="9" hidden="1">{#N/A,#N/A,TRUE,"Front";#N/A,#N/A,TRUE,"Simple Letter";#N/A,#N/A,TRUE,"Inside";#N/A,#N/A,TRUE,"Contents";#N/A,#N/A,TRUE,"Basis";#N/A,#N/A,TRUE,"Inclusions";#N/A,#N/A,TRUE,"Exclusions";#N/A,#N/A,TRUE,"Areas";#N/A,#N/A,TRUE,"Summary";#N/A,#N/A,TRUE,"Detail"}</definedName>
    <definedName name="o" localSheetId="8" hidden="1">{#N/A,#N/A,TRUE,"Front";#N/A,#N/A,TRUE,"Simple Letter";#N/A,#N/A,TRUE,"Inside";#N/A,#N/A,TRUE,"Contents";#N/A,#N/A,TRUE,"Basis";#N/A,#N/A,TRUE,"Inclusions";#N/A,#N/A,TRUE,"Exclusions";#N/A,#N/A,TRUE,"Areas";#N/A,#N/A,TRUE,"Summary";#N/A,#N/A,TRUE,"Detail"}</definedName>
    <definedName name="o" localSheetId="7" hidden="1">{#N/A,#N/A,TRUE,"Front";#N/A,#N/A,TRUE,"Simple Letter";#N/A,#N/A,TRUE,"Inside";#N/A,#N/A,TRUE,"Contents";#N/A,#N/A,TRUE,"Basis";#N/A,#N/A,TRUE,"Inclusions";#N/A,#N/A,TRUE,"Exclusions";#N/A,#N/A,TRUE,"Areas";#N/A,#N/A,TRUE,"Summary";#N/A,#N/A,TRUE,"Detail"}</definedName>
    <definedName name="o" localSheetId="3" hidden="1">{#N/A,#N/A,TRUE,"Front";#N/A,#N/A,TRUE,"Simple Letter";#N/A,#N/A,TRUE,"Inside";#N/A,#N/A,TRUE,"Contents";#N/A,#N/A,TRUE,"Basis";#N/A,#N/A,TRUE,"Inclusions";#N/A,#N/A,TRUE,"Exclusions";#N/A,#N/A,TRUE,"Areas";#N/A,#N/A,TRUE,"Summary";#N/A,#N/A,TRUE,"Detail"}</definedName>
    <definedName name="o" hidden="1">{#N/A,#N/A,TRUE,"Front";#N/A,#N/A,TRUE,"Simple Letter";#N/A,#N/A,TRUE,"Inside";#N/A,#N/A,TRUE,"Contents";#N/A,#N/A,TRUE,"Basis";#N/A,#N/A,TRUE,"Inclusions";#N/A,#N/A,TRUE,"Exclusions";#N/A,#N/A,TRUE,"Areas";#N/A,#N/A,TRUE,"Summary";#N/A,#N/A,TRUE,"Detail"}</definedName>
    <definedName name="o9u0piupi" localSheetId="9" hidden="1">{#N/A,#N/A,TRUE,"Cover";#N/A,#N/A,TRUE,"Conts";#N/A,#N/A,TRUE,"VOS";#N/A,#N/A,TRUE,"Warrington";#N/A,#N/A,TRUE,"Widnes"}</definedName>
    <definedName name="o9u0piupi" localSheetId="8" hidden="1">{#N/A,#N/A,TRUE,"Cover";#N/A,#N/A,TRUE,"Conts";#N/A,#N/A,TRUE,"VOS";#N/A,#N/A,TRUE,"Warrington";#N/A,#N/A,TRUE,"Widnes"}</definedName>
    <definedName name="o9u0piupi" localSheetId="7" hidden="1">{#N/A,#N/A,TRUE,"Cover";#N/A,#N/A,TRUE,"Conts";#N/A,#N/A,TRUE,"VOS";#N/A,#N/A,TRUE,"Warrington";#N/A,#N/A,TRUE,"Widnes"}</definedName>
    <definedName name="o9u0piupi" localSheetId="3" hidden="1">{#N/A,#N/A,TRUE,"Cover";#N/A,#N/A,TRUE,"Conts";#N/A,#N/A,TRUE,"VOS";#N/A,#N/A,TRUE,"Warrington";#N/A,#N/A,TRUE,"Widnes"}</definedName>
    <definedName name="o9u0piupi" hidden="1">{#N/A,#N/A,TRUE,"Cover";#N/A,#N/A,TRUE,"Conts";#N/A,#N/A,TRUE,"VOS";#N/A,#N/A,TRUE,"Warrington";#N/A,#N/A,TRUE,"Widnes"}</definedName>
    <definedName name="ODH" localSheetId="9" hidden="1">#REF!</definedName>
    <definedName name="ODH" localSheetId="8" hidden="1">#REF!</definedName>
    <definedName name="ODH" localSheetId="3" hidden="1">#REF!</definedName>
    <definedName name="ODH" localSheetId="13" hidden="1">#REF!</definedName>
    <definedName name="ODH" localSheetId="6" hidden="1">#REF!</definedName>
    <definedName name="ODH" hidden="1">#REF!</definedName>
    <definedName name="oi" localSheetId="9" hidden="1">{#N/A,#N/A,TRUE,"Cover";#N/A,#N/A,TRUE,"Conts";#N/A,#N/A,TRUE,"VOS";#N/A,#N/A,TRUE,"Warrington";#N/A,#N/A,TRUE,"Widnes"}</definedName>
    <definedName name="oi" localSheetId="8" hidden="1">{#N/A,#N/A,TRUE,"Cover";#N/A,#N/A,TRUE,"Conts";#N/A,#N/A,TRUE,"VOS";#N/A,#N/A,TRUE,"Warrington";#N/A,#N/A,TRUE,"Widnes"}</definedName>
    <definedName name="oi" localSheetId="7" hidden="1">{#N/A,#N/A,TRUE,"Cover";#N/A,#N/A,TRUE,"Conts";#N/A,#N/A,TRUE,"VOS";#N/A,#N/A,TRUE,"Warrington";#N/A,#N/A,TRUE,"Widnes"}</definedName>
    <definedName name="oi" localSheetId="3" hidden="1">{#N/A,#N/A,TRUE,"Cover";#N/A,#N/A,TRUE,"Conts";#N/A,#N/A,TRUE,"VOS";#N/A,#N/A,TRUE,"Warrington";#N/A,#N/A,TRUE,"Widnes"}</definedName>
    <definedName name="oi" hidden="1">{#N/A,#N/A,TRUE,"Cover";#N/A,#N/A,TRUE,"Conts";#N/A,#N/A,TRUE,"VOS";#N/A,#N/A,TRUE,"Warrington";#N/A,#N/A,TRUE,"Widnes"}</definedName>
    <definedName name="oip" localSheetId="9" hidden="1">{"'Break down'!$A$4"}</definedName>
    <definedName name="oip" localSheetId="8" hidden="1">{"'Break down'!$A$4"}</definedName>
    <definedName name="oip" localSheetId="7" hidden="1">{"'Break down'!$A$4"}</definedName>
    <definedName name="oip" localSheetId="3" hidden="1">{"'Break down'!$A$4"}</definedName>
    <definedName name="oip" hidden="1">{"'Break down'!$A$4"}</definedName>
    <definedName name="OO" localSheetId="9" hidden="1">{"'Sheet1'!$A$4386:$N$4591"}</definedName>
    <definedName name="OO" localSheetId="8" hidden="1">{"'Sheet1'!$A$4386:$N$4591"}</definedName>
    <definedName name="OO" localSheetId="7" hidden="1">{"'Sheet1'!$A$4386:$N$4591"}</definedName>
    <definedName name="OO" localSheetId="3" hidden="1">{"'Sheet1'!$A$4386:$N$4591"}</definedName>
    <definedName name="OO" hidden="1">{"'Sheet1'!$A$4386:$N$4591"}</definedName>
    <definedName name="ooo" localSheetId="9" hidden="1">{"'Break down'!$A$4"}</definedName>
    <definedName name="ooo" localSheetId="8" hidden="1">{"'Break down'!$A$4"}</definedName>
    <definedName name="ooo" localSheetId="7" hidden="1">{"'Break down'!$A$4"}</definedName>
    <definedName name="ooo" localSheetId="3" hidden="1">{"'Break down'!$A$4"}</definedName>
    <definedName name="ooo" hidden="1">{"'Break down'!$A$4"}</definedName>
    <definedName name="opogd" localSheetId="9" hidden="1">{#N/A,#N/A,TRUE,"Cover";#N/A,#N/A,TRUE,"Conts";#N/A,#N/A,TRUE,"VOS";#N/A,#N/A,TRUE,"Warrington";#N/A,#N/A,TRUE,"Widnes"}</definedName>
    <definedName name="opogd" localSheetId="8" hidden="1">{#N/A,#N/A,TRUE,"Cover";#N/A,#N/A,TRUE,"Conts";#N/A,#N/A,TRUE,"VOS";#N/A,#N/A,TRUE,"Warrington";#N/A,#N/A,TRUE,"Widnes"}</definedName>
    <definedName name="opogd" localSheetId="7" hidden="1">{#N/A,#N/A,TRUE,"Cover";#N/A,#N/A,TRUE,"Conts";#N/A,#N/A,TRUE,"VOS";#N/A,#N/A,TRUE,"Warrington";#N/A,#N/A,TRUE,"Widnes"}</definedName>
    <definedName name="opogd" localSheetId="3" hidden="1">{#N/A,#N/A,TRUE,"Cover";#N/A,#N/A,TRUE,"Conts";#N/A,#N/A,TRUE,"VOS";#N/A,#N/A,TRUE,"Warrington";#N/A,#N/A,TRUE,"Widnes"}</definedName>
    <definedName name="opogd" hidden="1">{#N/A,#N/A,TRUE,"Cover";#N/A,#N/A,TRUE,"Conts";#N/A,#N/A,TRUE,"VOS";#N/A,#N/A,TRUE,"Warrington";#N/A,#N/A,TRUE,"Widnes"}</definedName>
    <definedName name="Option1" localSheetId="9" hidden="1">#REF!</definedName>
    <definedName name="Option1" localSheetId="8" hidden="1">#REF!</definedName>
    <definedName name="Option1" localSheetId="3" hidden="1">#REF!</definedName>
    <definedName name="Option1" localSheetId="13" hidden="1">#REF!</definedName>
    <definedName name="Option1" localSheetId="6" hidden="1">#REF!</definedName>
    <definedName name="Option1" hidden="1">#REF!</definedName>
    <definedName name="OrderTable" localSheetId="9" hidden="1">#REF!</definedName>
    <definedName name="OrderTable" localSheetId="8" hidden="1">#REF!</definedName>
    <definedName name="OrderTable" localSheetId="3" hidden="1">#REF!</definedName>
    <definedName name="OrderTable" localSheetId="13" hidden="1">#REF!</definedName>
    <definedName name="OrderTable" localSheetId="6" hidden="1">#REF!</definedName>
    <definedName name="OrderTable" hidden="1">#REF!</definedName>
    <definedName name="osdnvkls" hidden="1">'[13]Labor abs-NMR'!$I$1:$I$7</definedName>
    <definedName name="p7y" localSheetId="9" hidden="1">{#N/A,#N/A,TRUE,"Cover";#N/A,#N/A,TRUE,"Conts";#N/A,#N/A,TRUE,"VOS";#N/A,#N/A,TRUE,"Warrington";#N/A,#N/A,TRUE,"Widnes"}</definedName>
    <definedName name="p7y" localSheetId="8" hidden="1">{#N/A,#N/A,TRUE,"Cover";#N/A,#N/A,TRUE,"Conts";#N/A,#N/A,TRUE,"VOS";#N/A,#N/A,TRUE,"Warrington";#N/A,#N/A,TRUE,"Widnes"}</definedName>
    <definedName name="p7y" localSheetId="7" hidden="1">{#N/A,#N/A,TRUE,"Cover";#N/A,#N/A,TRUE,"Conts";#N/A,#N/A,TRUE,"VOS";#N/A,#N/A,TRUE,"Warrington";#N/A,#N/A,TRUE,"Widnes"}</definedName>
    <definedName name="p7y" localSheetId="3" hidden="1">{#N/A,#N/A,TRUE,"Cover";#N/A,#N/A,TRUE,"Conts";#N/A,#N/A,TRUE,"VOS";#N/A,#N/A,TRUE,"Warrington";#N/A,#N/A,TRUE,"Widnes"}</definedName>
    <definedName name="p7y" hidden="1">{#N/A,#N/A,TRUE,"Cover";#N/A,#N/A,TRUE,"Conts";#N/A,#N/A,TRUE,"VOS";#N/A,#N/A,TRUE,"Warrington";#N/A,#N/A,TRUE,"Widnes"}</definedName>
    <definedName name="pafegseg" localSheetId="9" hidden="1">{#N/A,#N/A,TRUE,"Cover";#N/A,#N/A,TRUE,"Conts";#N/A,#N/A,TRUE,"VOS";#N/A,#N/A,TRUE,"Warrington";#N/A,#N/A,TRUE,"Widnes"}</definedName>
    <definedName name="pafegseg" localSheetId="8" hidden="1">{#N/A,#N/A,TRUE,"Cover";#N/A,#N/A,TRUE,"Conts";#N/A,#N/A,TRUE,"VOS";#N/A,#N/A,TRUE,"Warrington";#N/A,#N/A,TRUE,"Widnes"}</definedName>
    <definedName name="pafegseg" localSheetId="7" hidden="1">{#N/A,#N/A,TRUE,"Cover";#N/A,#N/A,TRUE,"Conts";#N/A,#N/A,TRUE,"VOS";#N/A,#N/A,TRUE,"Warrington";#N/A,#N/A,TRUE,"Widnes"}</definedName>
    <definedName name="pafegseg" localSheetId="3" hidden="1">{#N/A,#N/A,TRUE,"Cover";#N/A,#N/A,TRUE,"Conts";#N/A,#N/A,TRUE,"VOS";#N/A,#N/A,TRUE,"Warrington";#N/A,#N/A,TRUE,"Widnes"}</definedName>
    <definedName name="pafegseg" hidden="1">{#N/A,#N/A,TRUE,"Cover";#N/A,#N/A,TRUE,"Conts";#N/A,#N/A,TRUE,"VOS";#N/A,#N/A,TRUE,"Warrington";#N/A,#N/A,TRUE,"Widnes"}</definedName>
    <definedName name="Pal_Workbook_GUID" hidden="1">"8HCIDT26H4PQ5VYPC7FKU7HT"</definedName>
    <definedName name="Panel" localSheetId="9" hidden="1">{#N/A,#N/A,TRUE,"Basic";#N/A,#N/A,TRUE,"EXT-TABLE";#N/A,#N/A,TRUE,"STEEL";#N/A,#N/A,TRUE,"INT-Table";#N/A,#N/A,TRUE,"STEEL";#N/A,#N/A,TRUE,"Door"}</definedName>
    <definedName name="Panel" localSheetId="8" hidden="1">{#N/A,#N/A,TRUE,"Basic";#N/A,#N/A,TRUE,"EXT-TABLE";#N/A,#N/A,TRUE,"STEEL";#N/A,#N/A,TRUE,"INT-Table";#N/A,#N/A,TRUE,"STEEL";#N/A,#N/A,TRUE,"Door"}</definedName>
    <definedName name="Panel" localSheetId="7" hidden="1">{#N/A,#N/A,TRUE,"Basic";#N/A,#N/A,TRUE,"EXT-TABLE";#N/A,#N/A,TRUE,"STEEL";#N/A,#N/A,TRUE,"INT-Table";#N/A,#N/A,TRUE,"STEEL";#N/A,#N/A,TRUE,"Door"}</definedName>
    <definedName name="Panel" localSheetId="3" hidden="1">{#N/A,#N/A,TRUE,"Basic";#N/A,#N/A,TRUE,"EXT-TABLE";#N/A,#N/A,TRUE,"STEEL";#N/A,#N/A,TRUE,"INT-Table";#N/A,#N/A,TRUE,"STEEL";#N/A,#N/A,TRUE,"Door"}</definedName>
    <definedName name="Panel" hidden="1">{#N/A,#N/A,TRUE,"Basic";#N/A,#N/A,TRUE,"EXT-TABLE";#N/A,#N/A,TRUE,"STEEL";#N/A,#N/A,TRUE,"INT-Table";#N/A,#N/A,TRUE,"STEEL";#N/A,#N/A,TRUE,"Door"}</definedName>
    <definedName name="PHASE" localSheetId="9" hidden="1">{#N/A,#N/A,TRUE,"Basic";#N/A,#N/A,TRUE,"EXT-TABLE";#N/A,#N/A,TRUE,"STEEL";#N/A,#N/A,TRUE,"INT-Table";#N/A,#N/A,TRUE,"STEEL";#N/A,#N/A,TRUE,"Door"}</definedName>
    <definedName name="PHASE" localSheetId="8" hidden="1">{#N/A,#N/A,TRUE,"Basic";#N/A,#N/A,TRUE,"EXT-TABLE";#N/A,#N/A,TRUE,"STEEL";#N/A,#N/A,TRUE,"INT-Table";#N/A,#N/A,TRUE,"STEEL";#N/A,#N/A,TRUE,"Door"}</definedName>
    <definedName name="PHASE" localSheetId="7" hidden="1">{#N/A,#N/A,TRUE,"Basic";#N/A,#N/A,TRUE,"EXT-TABLE";#N/A,#N/A,TRUE,"STEEL";#N/A,#N/A,TRUE,"INT-Table";#N/A,#N/A,TRUE,"STEEL";#N/A,#N/A,TRUE,"Door"}</definedName>
    <definedName name="PHASE" localSheetId="3" hidden="1">{#N/A,#N/A,TRUE,"Basic";#N/A,#N/A,TRUE,"EXT-TABLE";#N/A,#N/A,TRUE,"STEEL";#N/A,#N/A,TRUE,"INT-Table";#N/A,#N/A,TRUE,"STEEL";#N/A,#N/A,TRUE,"Door"}</definedName>
    <definedName name="PHASE" hidden="1">{#N/A,#N/A,TRUE,"Basic";#N/A,#N/A,TRUE,"EXT-TABLE";#N/A,#N/A,TRUE,"STEEL";#N/A,#N/A,TRUE,"INT-Table";#N/A,#N/A,TRUE,"STEEL";#N/A,#N/A,TRUE,"Door"}</definedName>
    <definedName name="pkml" localSheetId="9" hidden="1">{#N/A,#N/A,TRUE,"Cover";#N/A,#N/A,TRUE,"Conts";#N/A,#N/A,TRUE,"VOS";#N/A,#N/A,TRUE,"Warrington";#N/A,#N/A,TRUE,"Widnes"}</definedName>
    <definedName name="pkml" localSheetId="8" hidden="1">{#N/A,#N/A,TRUE,"Cover";#N/A,#N/A,TRUE,"Conts";#N/A,#N/A,TRUE,"VOS";#N/A,#N/A,TRUE,"Warrington";#N/A,#N/A,TRUE,"Widnes"}</definedName>
    <definedName name="pkml" localSheetId="7" hidden="1">{#N/A,#N/A,TRUE,"Cover";#N/A,#N/A,TRUE,"Conts";#N/A,#N/A,TRUE,"VOS";#N/A,#N/A,TRUE,"Warrington";#N/A,#N/A,TRUE,"Widnes"}</definedName>
    <definedName name="pkml" localSheetId="3" hidden="1">{#N/A,#N/A,TRUE,"Cover";#N/A,#N/A,TRUE,"Conts";#N/A,#N/A,TRUE,"VOS";#N/A,#N/A,TRUE,"Warrington";#N/A,#N/A,TRUE,"Widnes"}</definedName>
    <definedName name="pkml" hidden="1">{#N/A,#N/A,TRUE,"Cover";#N/A,#N/A,TRUE,"Conts";#N/A,#N/A,TRUE,"VOS";#N/A,#N/A,TRUE,"Warrington";#N/A,#N/A,TRUE,"Widnes"}</definedName>
    <definedName name="PLAT" localSheetId="9" hidden="1">{#N/A,#N/A,TRUE,"Cover";#N/A,#N/A,TRUE,"Conts";#N/A,#N/A,TRUE,"VOS";#N/A,#N/A,TRUE,"Warrington";#N/A,#N/A,TRUE,"Widnes"}</definedName>
    <definedName name="PLAT" localSheetId="8" hidden="1">{#N/A,#N/A,TRUE,"Cover";#N/A,#N/A,TRUE,"Conts";#N/A,#N/A,TRUE,"VOS";#N/A,#N/A,TRUE,"Warrington";#N/A,#N/A,TRUE,"Widnes"}</definedName>
    <definedName name="PLAT" localSheetId="7" hidden="1">{#N/A,#N/A,TRUE,"Cover";#N/A,#N/A,TRUE,"Conts";#N/A,#N/A,TRUE,"VOS";#N/A,#N/A,TRUE,"Warrington";#N/A,#N/A,TRUE,"Widnes"}</definedName>
    <definedName name="PLAT" localSheetId="3" hidden="1">{#N/A,#N/A,TRUE,"Cover";#N/A,#N/A,TRUE,"Conts";#N/A,#N/A,TRUE,"VOS";#N/A,#N/A,TRUE,"Warrington";#N/A,#N/A,TRUE,"Widnes"}</definedName>
    <definedName name="PLAT" hidden="1">{#N/A,#N/A,TRUE,"Cover";#N/A,#N/A,TRUE,"Conts";#N/A,#N/A,TRUE,"VOS";#N/A,#N/A,TRUE,"Warrington";#N/A,#N/A,TRUE,"Widnes"}</definedName>
    <definedName name="PLATFORM" localSheetId="9" hidden="1">{#N/A,#N/A,TRUE,"Cover";#N/A,#N/A,TRUE,"Conts";#N/A,#N/A,TRUE,"VOS";#N/A,#N/A,TRUE,"Warrington";#N/A,#N/A,TRUE,"Widnes"}</definedName>
    <definedName name="PLATFORM" localSheetId="8" hidden="1">{#N/A,#N/A,TRUE,"Cover";#N/A,#N/A,TRUE,"Conts";#N/A,#N/A,TRUE,"VOS";#N/A,#N/A,TRUE,"Warrington";#N/A,#N/A,TRUE,"Widnes"}</definedName>
    <definedName name="PLATFORM" localSheetId="7" hidden="1">{#N/A,#N/A,TRUE,"Cover";#N/A,#N/A,TRUE,"Conts";#N/A,#N/A,TRUE,"VOS";#N/A,#N/A,TRUE,"Warrington";#N/A,#N/A,TRUE,"Widnes"}</definedName>
    <definedName name="PLATFORM" localSheetId="3" hidden="1">{#N/A,#N/A,TRUE,"Cover";#N/A,#N/A,TRUE,"Conts";#N/A,#N/A,TRUE,"VOS";#N/A,#N/A,TRUE,"Warrington";#N/A,#N/A,TRUE,"Widnes"}</definedName>
    <definedName name="PLATFORM" hidden="1">{#N/A,#N/A,TRUE,"Cover";#N/A,#N/A,TRUE,"Conts";#N/A,#N/A,TRUE,"VOS";#N/A,#N/A,TRUE,"Warrington";#N/A,#N/A,TRUE,"Widnes"}</definedName>
    <definedName name="PO" localSheetId="9" hidden="1">{"'Break down'!$A$4"}</definedName>
    <definedName name="PO" localSheetId="8" hidden="1">{"'Break down'!$A$4"}</definedName>
    <definedName name="PO" localSheetId="7" hidden="1">{"'Break down'!$A$4"}</definedName>
    <definedName name="PO" localSheetId="3" hidden="1">{"'Break down'!$A$4"}</definedName>
    <definedName name="PO" hidden="1">{"'Break down'!$A$4"}</definedName>
    <definedName name="pojboijioljn" localSheetId="9" hidden="1">{#N/A,#N/A,TRUE,"Cover";#N/A,#N/A,TRUE,"Conts";#N/A,#N/A,TRUE,"VOS";#N/A,#N/A,TRUE,"Warrington";#N/A,#N/A,TRUE,"Widnes"}</definedName>
    <definedName name="pojboijioljn" localSheetId="8" hidden="1">{#N/A,#N/A,TRUE,"Cover";#N/A,#N/A,TRUE,"Conts";#N/A,#N/A,TRUE,"VOS";#N/A,#N/A,TRUE,"Warrington";#N/A,#N/A,TRUE,"Widnes"}</definedName>
    <definedName name="pojboijioljn" localSheetId="7" hidden="1">{#N/A,#N/A,TRUE,"Cover";#N/A,#N/A,TRUE,"Conts";#N/A,#N/A,TRUE,"VOS";#N/A,#N/A,TRUE,"Warrington";#N/A,#N/A,TRUE,"Widnes"}</definedName>
    <definedName name="pojboijioljn" localSheetId="3" hidden="1">{#N/A,#N/A,TRUE,"Cover";#N/A,#N/A,TRUE,"Conts";#N/A,#N/A,TRUE,"VOS";#N/A,#N/A,TRUE,"Warrington";#N/A,#N/A,TRUE,"Widnes"}</definedName>
    <definedName name="pojboijioljn" hidden="1">{#N/A,#N/A,TRUE,"Cover";#N/A,#N/A,TRUE,"Conts";#N/A,#N/A,TRUE,"VOS";#N/A,#N/A,TRUE,"Warrington";#N/A,#N/A,TRUE,"Widnes"}</definedName>
    <definedName name="ppo" localSheetId="9" hidden="1">{"'Break down'!$A$4"}</definedName>
    <definedName name="ppo" localSheetId="8" hidden="1">{"'Break down'!$A$4"}</definedName>
    <definedName name="ppo" localSheetId="7" hidden="1">{"'Break down'!$A$4"}</definedName>
    <definedName name="ppo" localSheetId="3" hidden="1">{"'Break down'!$A$4"}</definedName>
    <definedName name="ppo" hidden="1">{"'Break down'!$A$4"}</definedName>
    <definedName name="ppok" localSheetId="9" hidden="1">{#N/A,#N/A,TRUE,"Cover";#N/A,#N/A,TRUE,"Conts";#N/A,#N/A,TRUE,"VOS";#N/A,#N/A,TRUE,"Warrington";#N/A,#N/A,TRUE,"Widnes"}</definedName>
    <definedName name="ppok" localSheetId="8" hidden="1">{#N/A,#N/A,TRUE,"Cover";#N/A,#N/A,TRUE,"Conts";#N/A,#N/A,TRUE,"VOS";#N/A,#N/A,TRUE,"Warrington";#N/A,#N/A,TRUE,"Widnes"}</definedName>
    <definedName name="ppok" localSheetId="7" hidden="1">{#N/A,#N/A,TRUE,"Cover";#N/A,#N/A,TRUE,"Conts";#N/A,#N/A,TRUE,"VOS";#N/A,#N/A,TRUE,"Warrington";#N/A,#N/A,TRUE,"Widnes"}</definedName>
    <definedName name="ppok" localSheetId="3" hidden="1">{#N/A,#N/A,TRUE,"Cover";#N/A,#N/A,TRUE,"Conts";#N/A,#N/A,TRUE,"VOS";#N/A,#N/A,TRUE,"Warrington";#N/A,#N/A,TRUE,"Widnes"}</definedName>
    <definedName name="ppok" hidden="1">{#N/A,#N/A,TRUE,"Cover";#N/A,#N/A,TRUE,"Conts";#N/A,#N/A,TRUE,"VOS";#N/A,#N/A,TRUE,"Warrington";#N/A,#N/A,TRUE,"Widnes"}</definedName>
    <definedName name="ppp" localSheetId="9" hidden="1">{"'Break down'!$A$4"}</definedName>
    <definedName name="ppp" localSheetId="8" hidden="1">{"'Break down'!$A$4"}</definedName>
    <definedName name="ppp" localSheetId="7" hidden="1">{"'Break down'!$A$4"}</definedName>
    <definedName name="ppp" localSheetId="3" hidden="1">{"'Break down'!$A$4"}</definedName>
    <definedName name="ppp" hidden="1">{"'Break down'!$A$4"}</definedName>
    <definedName name="pratap" localSheetId="9" hidden="1">{"'Sheet1'!$A$4386:$N$4591"}</definedName>
    <definedName name="pratap" localSheetId="8" hidden="1">{"'Sheet1'!$A$4386:$N$4591"}</definedName>
    <definedName name="pratap" localSheetId="7" hidden="1">{"'Sheet1'!$A$4386:$N$4591"}</definedName>
    <definedName name="pratap" localSheetId="3" hidden="1">{"'Sheet1'!$A$4386:$N$4591"}</definedName>
    <definedName name="pratap" hidden="1">{"'Sheet1'!$A$4386:$N$4591"}</definedName>
    <definedName name="prelim2" localSheetId="9" hidden="1">{#N/A,#N/A,FALSE,"summary";#N/A,#N/A,FALSE,"preliminy";#N/A,#N/A,FALSE,"bill 3";#N/A,#N/A,FALSE,"bill 4"}</definedName>
    <definedName name="prelim2" localSheetId="8" hidden="1">{#N/A,#N/A,FALSE,"summary";#N/A,#N/A,FALSE,"preliminy";#N/A,#N/A,FALSE,"bill 3";#N/A,#N/A,FALSE,"bill 4"}</definedName>
    <definedName name="prelim2" localSheetId="7" hidden="1">{#N/A,#N/A,FALSE,"summary";#N/A,#N/A,FALSE,"preliminy";#N/A,#N/A,FALSE,"bill 3";#N/A,#N/A,FALSE,"bill 4"}</definedName>
    <definedName name="prelim2" localSheetId="3" hidden="1">{#N/A,#N/A,FALSE,"summary";#N/A,#N/A,FALSE,"preliminy";#N/A,#N/A,FALSE,"bill 3";#N/A,#N/A,FALSE,"bill 4"}</definedName>
    <definedName name="prelim2" hidden="1">{#N/A,#N/A,FALSE,"summary";#N/A,#N/A,FALSE,"preliminy";#N/A,#N/A,FALSE,"bill 3";#N/A,#N/A,FALSE,"bill 4"}</definedName>
    <definedName name="PRELIMS" localSheetId="9" hidden="1">{#N/A,#N/A,TRUE,"Front";#N/A,#N/A,TRUE,"Simple Letter";#N/A,#N/A,TRUE,"Inside";#N/A,#N/A,TRUE,"Contents";#N/A,#N/A,TRUE,"Basis";#N/A,#N/A,TRUE,"Inclusions";#N/A,#N/A,TRUE,"Exclusions";#N/A,#N/A,TRUE,"Areas";#N/A,#N/A,TRUE,"Summary";#N/A,#N/A,TRUE,"Detail"}</definedName>
    <definedName name="PRELIMS" localSheetId="8" hidden="1">{#N/A,#N/A,TRUE,"Front";#N/A,#N/A,TRUE,"Simple Letter";#N/A,#N/A,TRUE,"Inside";#N/A,#N/A,TRUE,"Contents";#N/A,#N/A,TRUE,"Basis";#N/A,#N/A,TRUE,"Inclusions";#N/A,#N/A,TRUE,"Exclusions";#N/A,#N/A,TRUE,"Areas";#N/A,#N/A,TRUE,"Summary";#N/A,#N/A,TRUE,"Detail"}</definedName>
    <definedName name="PRELIMS" localSheetId="7" hidden="1">{#N/A,#N/A,TRUE,"Front";#N/A,#N/A,TRUE,"Simple Letter";#N/A,#N/A,TRUE,"Inside";#N/A,#N/A,TRUE,"Contents";#N/A,#N/A,TRUE,"Basis";#N/A,#N/A,TRUE,"Inclusions";#N/A,#N/A,TRUE,"Exclusions";#N/A,#N/A,TRUE,"Areas";#N/A,#N/A,TRUE,"Summary";#N/A,#N/A,TRUE,"Detail"}</definedName>
    <definedName name="PRELIMS" localSheetId="3" hidden="1">{#N/A,#N/A,TRUE,"Front";#N/A,#N/A,TRUE,"Simple Letter";#N/A,#N/A,TRUE,"Inside";#N/A,#N/A,TRUE,"Contents";#N/A,#N/A,TRUE,"Basis";#N/A,#N/A,TRUE,"Inclusions";#N/A,#N/A,TRUE,"Exclusions";#N/A,#N/A,TRUE,"Areas";#N/A,#N/A,TRUE,"Summary";#N/A,#N/A,TRUE,"Detail"}</definedName>
    <definedName name="PRELIMS" hidden="1">{#N/A,#N/A,TRUE,"Front";#N/A,#N/A,TRUE,"Simple Letter";#N/A,#N/A,TRUE,"Inside";#N/A,#N/A,TRUE,"Contents";#N/A,#N/A,TRUE,"Basis";#N/A,#N/A,TRUE,"Inclusions";#N/A,#N/A,TRUE,"Exclusions";#N/A,#N/A,TRUE,"Areas";#N/A,#N/A,TRUE,"Summary";#N/A,#N/A,TRUE,"Detail"}</definedName>
    <definedName name="_xlnm.Print_Area" localSheetId="9">'1.Ceiling Tiles '!$A$1:$K$247</definedName>
    <definedName name="_xlnm.Print_Area" localSheetId="4">BOQ!$A$1:$Y$94</definedName>
    <definedName name="_xlnm.Print_Area" localSheetId="8">Corridor!$B$1:$N$112</definedName>
    <definedName name="_xlnm.Print_Area" localSheetId="17">'Demising &amp; Shaft Walls '!$A$1:$K$52</definedName>
    <definedName name="_xlnm.Print_Area" localSheetId="1">IPA!$A$1:$H$59</definedName>
    <definedName name="_xlnm.Print_Area" localSheetId="7">Paint!$A$1:$U$431</definedName>
    <definedName name="_xlnm.Print_Area" localSheetId="2">SUMMARY!$A$1:$J$18</definedName>
    <definedName name="_xlnm.Print_Area" localSheetId="3">'SUMMARY (2)'!$A$1:$I$11</definedName>
    <definedName name="_xlnm.Print_Area" localSheetId="25">Valuation!$A$1:$G$58</definedName>
    <definedName name="_xlnm.Print_Area" localSheetId="13">'VO 01'!$A$1:$I$67</definedName>
    <definedName name="_xlnm.Print_Area" localSheetId="14">'VO 02'!$A$1:$K$42</definedName>
    <definedName name="_xlnm.Print_Area" localSheetId="6">'VO -Day work)'!$A$1:$O$34</definedName>
    <definedName name="_xlnm.Print_Area" localSheetId="5">'VO List'!$A$1:$O$114</definedName>
    <definedName name="_xlnm.Print_Area" localSheetId="19">'VO-09'!$A$1:$L$373</definedName>
    <definedName name="_xlnm.Print_Area" localSheetId="20">'VO-11'!$A$1:$J$188</definedName>
    <definedName name="_xlnm.Print_Area" localSheetId="18">'Wall Liner - KCE'!$A$1:$X$68</definedName>
    <definedName name="_xlnm.Print_Titles" localSheetId="4">BOQ!$6:$9</definedName>
    <definedName name="_xlnm.Print_Titles" localSheetId="25">Valuation!$1:$7</definedName>
    <definedName name="_xlnm.Print_Titles" localSheetId="13">'VO 01'!$5:$6</definedName>
    <definedName name="ProdForm" localSheetId="9" hidden="1">#REF!</definedName>
    <definedName name="ProdForm" localSheetId="8" hidden="1">#REF!</definedName>
    <definedName name="ProdForm" localSheetId="3" hidden="1">#REF!</definedName>
    <definedName name="ProdForm" localSheetId="13" hidden="1">#REF!</definedName>
    <definedName name="ProdForm" localSheetId="6" hidden="1">#REF!</definedName>
    <definedName name="ProdForm" hidden="1">#REF!</definedName>
    <definedName name="Product" localSheetId="9" hidden="1">#REF!</definedName>
    <definedName name="Product" localSheetId="8" hidden="1">#REF!</definedName>
    <definedName name="Product" localSheetId="3" hidden="1">#REF!</definedName>
    <definedName name="Product" localSheetId="13" hidden="1">#REF!</definedName>
    <definedName name="Product" localSheetId="6" hidden="1">#REF!</definedName>
    <definedName name="Product" hidden="1">#REF!</definedName>
    <definedName name="program" localSheetId="9" hidden="1">{#N/A,#N/A,TRUE,"Front";#N/A,#N/A,TRUE,"Simple Letter";#N/A,#N/A,TRUE,"Inside";#N/A,#N/A,TRUE,"Contents";#N/A,#N/A,TRUE,"Basis";#N/A,#N/A,TRUE,"Inclusions";#N/A,#N/A,TRUE,"Exclusions";#N/A,#N/A,TRUE,"Areas";#N/A,#N/A,TRUE,"Summary";#N/A,#N/A,TRUE,"Detail"}</definedName>
    <definedName name="program" localSheetId="8" hidden="1">{#N/A,#N/A,TRUE,"Front";#N/A,#N/A,TRUE,"Simple Letter";#N/A,#N/A,TRUE,"Inside";#N/A,#N/A,TRUE,"Contents";#N/A,#N/A,TRUE,"Basis";#N/A,#N/A,TRUE,"Inclusions";#N/A,#N/A,TRUE,"Exclusions";#N/A,#N/A,TRUE,"Areas";#N/A,#N/A,TRUE,"Summary";#N/A,#N/A,TRUE,"Detail"}</definedName>
    <definedName name="program" localSheetId="7" hidden="1">{#N/A,#N/A,TRUE,"Front";#N/A,#N/A,TRUE,"Simple Letter";#N/A,#N/A,TRUE,"Inside";#N/A,#N/A,TRUE,"Contents";#N/A,#N/A,TRUE,"Basis";#N/A,#N/A,TRUE,"Inclusions";#N/A,#N/A,TRUE,"Exclusions";#N/A,#N/A,TRUE,"Areas";#N/A,#N/A,TRUE,"Summary";#N/A,#N/A,TRUE,"Detail"}</definedName>
    <definedName name="program" localSheetId="3"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9" hidden="1">{#N/A,#N/A,TRUE,"Cover";#N/A,#N/A,TRUE,"Conts";#N/A,#N/A,TRUE,"VOS";#N/A,#N/A,TRUE,"Warrington";#N/A,#N/A,TRUE,"Widnes"}</definedName>
    <definedName name="pswyry" localSheetId="8" hidden="1">{#N/A,#N/A,TRUE,"Cover";#N/A,#N/A,TRUE,"Conts";#N/A,#N/A,TRUE,"VOS";#N/A,#N/A,TRUE,"Warrington";#N/A,#N/A,TRUE,"Widnes"}</definedName>
    <definedName name="pswyry" localSheetId="7" hidden="1">{#N/A,#N/A,TRUE,"Cover";#N/A,#N/A,TRUE,"Conts";#N/A,#N/A,TRUE,"VOS";#N/A,#N/A,TRUE,"Warrington";#N/A,#N/A,TRUE,"Widnes"}</definedName>
    <definedName name="pswyry" localSheetId="3" hidden="1">{#N/A,#N/A,TRUE,"Cover";#N/A,#N/A,TRUE,"Conts";#N/A,#N/A,TRUE,"VOS";#N/A,#N/A,TRUE,"Warrington";#N/A,#N/A,TRUE,"Widnes"}</definedName>
    <definedName name="pswyry" hidden="1">{#N/A,#N/A,TRUE,"Cover";#N/A,#N/A,TRUE,"Conts";#N/A,#N/A,TRUE,"VOS";#N/A,#N/A,TRUE,"Warrington";#N/A,#N/A,TRUE,"Widnes"}</definedName>
    <definedName name="puy" localSheetId="9" hidden="1">{#N/A,#N/A,TRUE,"Cover";#N/A,#N/A,TRUE,"Conts";#N/A,#N/A,TRUE,"VOS";#N/A,#N/A,TRUE,"Warrington";#N/A,#N/A,TRUE,"Widnes"}</definedName>
    <definedName name="puy" localSheetId="8" hidden="1">{#N/A,#N/A,TRUE,"Cover";#N/A,#N/A,TRUE,"Conts";#N/A,#N/A,TRUE,"VOS";#N/A,#N/A,TRUE,"Warrington";#N/A,#N/A,TRUE,"Widnes"}</definedName>
    <definedName name="puy" localSheetId="7" hidden="1">{#N/A,#N/A,TRUE,"Cover";#N/A,#N/A,TRUE,"Conts";#N/A,#N/A,TRUE,"VOS";#N/A,#N/A,TRUE,"Warrington";#N/A,#N/A,TRUE,"Widnes"}</definedName>
    <definedName name="puy" localSheetId="3" hidden="1">{#N/A,#N/A,TRUE,"Cover";#N/A,#N/A,TRUE,"Conts";#N/A,#N/A,TRUE,"VOS";#N/A,#N/A,TRUE,"Warrington";#N/A,#N/A,TRUE,"Widnes"}</definedName>
    <definedName name="puy" hidden="1">{#N/A,#N/A,TRUE,"Cover";#N/A,#N/A,TRUE,"Conts";#N/A,#N/A,TRUE,"VOS";#N/A,#N/A,TRUE,"Warrington";#N/A,#N/A,TRUE,"Widnes"}</definedName>
    <definedName name="q" localSheetId="9" hidden="1">{#N/A,#N/A,TRUE,"Front";#N/A,#N/A,TRUE,"Simple Letter";#N/A,#N/A,TRUE,"Inside";#N/A,#N/A,TRUE,"Contents";#N/A,#N/A,TRUE,"Basis";#N/A,#N/A,TRUE,"Inclusions";#N/A,#N/A,TRUE,"Exclusions";#N/A,#N/A,TRUE,"Areas";#N/A,#N/A,TRUE,"Summary";#N/A,#N/A,TRUE,"Detail"}</definedName>
    <definedName name="q" localSheetId="8" hidden="1">{#N/A,#N/A,TRUE,"Front";#N/A,#N/A,TRUE,"Simple Letter";#N/A,#N/A,TRUE,"Inside";#N/A,#N/A,TRUE,"Contents";#N/A,#N/A,TRUE,"Basis";#N/A,#N/A,TRUE,"Inclusions";#N/A,#N/A,TRUE,"Exclusions";#N/A,#N/A,TRUE,"Areas";#N/A,#N/A,TRUE,"Summary";#N/A,#N/A,TRUE,"Detail"}</definedName>
    <definedName name="q" localSheetId="7" hidden="1">{#N/A,#N/A,TRUE,"Front";#N/A,#N/A,TRUE,"Simple Letter";#N/A,#N/A,TRUE,"Inside";#N/A,#N/A,TRUE,"Contents";#N/A,#N/A,TRUE,"Basis";#N/A,#N/A,TRUE,"Inclusions";#N/A,#N/A,TRUE,"Exclusions";#N/A,#N/A,TRUE,"Areas";#N/A,#N/A,TRUE,"Summary";#N/A,#N/A,TRUE,"Detail"}</definedName>
    <definedName name="q" localSheetId="3" hidden="1">{#N/A,#N/A,TRUE,"Front";#N/A,#N/A,TRUE,"Simple Letter";#N/A,#N/A,TRUE,"Inside";#N/A,#N/A,TRUE,"Contents";#N/A,#N/A,TRUE,"Basis";#N/A,#N/A,TRUE,"Inclusions";#N/A,#N/A,TRUE,"Exclusions";#N/A,#N/A,TRUE,"Areas";#N/A,#N/A,TRUE,"Summary";#N/A,#N/A,TRUE,"Detail"}</definedName>
    <definedName name="q" hidden="1">{#N/A,#N/A,TRUE,"Front";#N/A,#N/A,TRUE,"Simple Letter";#N/A,#N/A,TRUE,"Inside";#N/A,#N/A,TRUE,"Contents";#N/A,#N/A,TRUE,"Basis";#N/A,#N/A,TRUE,"Inclusions";#N/A,#N/A,TRUE,"Exclusions";#N/A,#N/A,TRUE,"Areas";#N/A,#N/A,TRUE,"Summary";#N/A,#N/A,TRUE,"Detail"}</definedName>
    <definedName name="q3tqtq" localSheetId="9" hidden="1">{#N/A,#N/A,TRUE,"Cover";#N/A,#N/A,TRUE,"Conts";#N/A,#N/A,TRUE,"VOS";#N/A,#N/A,TRUE,"Warrington";#N/A,#N/A,TRUE,"Widnes"}</definedName>
    <definedName name="q3tqtq" localSheetId="8" hidden="1">{#N/A,#N/A,TRUE,"Cover";#N/A,#N/A,TRUE,"Conts";#N/A,#N/A,TRUE,"VOS";#N/A,#N/A,TRUE,"Warrington";#N/A,#N/A,TRUE,"Widnes"}</definedName>
    <definedName name="q3tqtq" localSheetId="7" hidden="1">{#N/A,#N/A,TRUE,"Cover";#N/A,#N/A,TRUE,"Conts";#N/A,#N/A,TRUE,"VOS";#N/A,#N/A,TRUE,"Warrington";#N/A,#N/A,TRUE,"Widnes"}</definedName>
    <definedName name="q3tqtq" localSheetId="3" hidden="1">{#N/A,#N/A,TRUE,"Cover";#N/A,#N/A,TRUE,"Conts";#N/A,#N/A,TRUE,"VOS";#N/A,#N/A,TRUE,"Warrington";#N/A,#N/A,TRUE,"Widnes"}</definedName>
    <definedName name="q3tqtq" hidden="1">{#N/A,#N/A,TRUE,"Cover";#N/A,#N/A,TRUE,"Conts";#N/A,#N/A,TRUE,"VOS";#N/A,#N/A,TRUE,"Warrington";#N/A,#N/A,TRUE,"Widnes"}</definedName>
    <definedName name="q5ttyr" localSheetId="9" hidden="1">{#N/A,#N/A,TRUE,"Cover";#N/A,#N/A,TRUE,"Conts";#N/A,#N/A,TRUE,"VOS";#N/A,#N/A,TRUE,"Warrington";#N/A,#N/A,TRUE,"Widnes"}</definedName>
    <definedName name="q5ttyr" localSheetId="8" hidden="1">{#N/A,#N/A,TRUE,"Cover";#N/A,#N/A,TRUE,"Conts";#N/A,#N/A,TRUE,"VOS";#N/A,#N/A,TRUE,"Warrington";#N/A,#N/A,TRUE,"Widnes"}</definedName>
    <definedName name="q5ttyr" localSheetId="7" hidden="1">{#N/A,#N/A,TRUE,"Cover";#N/A,#N/A,TRUE,"Conts";#N/A,#N/A,TRUE,"VOS";#N/A,#N/A,TRUE,"Warrington";#N/A,#N/A,TRUE,"Widnes"}</definedName>
    <definedName name="q5ttyr" localSheetId="3" hidden="1">{#N/A,#N/A,TRUE,"Cover";#N/A,#N/A,TRUE,"Conts";#N/A,#N/A,TRUE,"VOS";#N/A,#N/A,TRUE,"Warrington";#N/A,#N/A,TRUE,"Widnes"}</definedName>
    <definedName name="q5ttyr" hidden="1">{#N/A,#N/A,TRUE,"Cover";#N/A,#N/A,TRUE,"Conts";#N/A,#N/A,TRUE,"VOS";#N/A,#N/A,TRUE,"Warrington";#N/A,#N/A,TRUE,"Widnes"}</definedName>
    <definedName name="qap" localSheetId="9" hidden="1">{"'Typical Costs Estimates'!$C$158:$H$161"}</definedName>
    <definedName name="qap" localSheetId="8" hidden="1">{"'Typical Costs Estimates'!$C$158:$H$161"}</definedName>
    <definedName name="qap" localSheetId="7" hidden="1">{"'Typical Costs Estimates'!$C$158:$H$161"}</definedName>
    <definedName name="qap" localSheetId="3" hidden="1">{"'Typical Costs Estimates'!$C$158:$H$161"}</definedName>
    <definedName name="qap" hidden="1">{"'Typical Costs Estimates'!$C$158:$H$161"}</definedName>
    <definedName name="qe" localSheetId="9" hidden="1">{"'Break down'!$A$4"}</definedName>
    <definedName name="qe" localSheetId="8" hidden="1">{"'Break down'!$A$4"}</definedName>
    <definedName name="qe" localSheetId="7" hidden="1">{"'Break down'!$A$4"}</definedName>
    <definedName name="qe" localSheetId="3" hidden="1">{"'Break down'!$A$4"}</definedName>
    <definedName name="qe" hidden="1">{"'Break down'!$A$4"}</definedName>
    <definedName name="qqq" localSheetId="9" hidden="1">{#N/A,#N/A,TRUE,"Cover";#N/A,#N/A,TRUE,"Conts";#N/A,#N/A,TRUE,"VOS";#N/A,#N/A,TRUE,"Warrington";#N/A,#N/A,TRUE,"Widnes"}</definedName>
    <definedName name="qqq" localSheetId="8" hidden="1">{#N/A,#N/A,TRUE,"Cover";#N/A,#N/A,TRUE,"Conts";#N/A,#N/A,TRUE,"VOS";#N/A,#N/A,TRUE,"Warrington";#N/A,#N/A,TRUE,"Widnes"}</definedName>
    <definedName name="qqq" localSheetId="7" hidden="1">{#N/A,#N/A,TRUE,"Cover";#N/A,#N/A,TRUE,"Conts";#N/A,#N/A,TRUE,"VOS";#N/A,#N/A,TRUE,"Warrington";#N/A,#N/A,TRUE,"Widnes"}</definedName>
    <definedName name="qqq" localSheetId="3" hidden="1">{#N/A,#N/A,TRUE,"Cover";#N/A,#N/A,TRUE,"Conts";#N/A,#N/A,TRUE,"VOS";#N/A,#N/A,TRUE,"Warrington";#N/A,#N/A,TRUE,"Widnes"}</definedName>
    <definedName name="qqq" hidden="1">{#N/A,#N/A,TRUE,"Cover";#N/A,#N/A,TRUE,"Conts";#N/A,#N/A,TRUE,"VOS";#N/A,#N/A,TRUE,"Warrington";#N/A,#N/A,TRUE,"Widnes"}</definedName>
    <definedName name="QQQQ" localSheetId="9" hidden="1">{#N/A,#N/A,TRUE,"Basic";#N/A,#N/A,TRUE,"EXT-TABLE";#N/A,#N/A,TRUE,"STEEL";#N/A,#N/A,TRUE,"INT-Table";#N/A,#N/A,TRUE,"STEEL";#N/A,#N/A,TRUE,"Door"}</definedName>
    <definedName name="QQQQ" localSheetId="8" hidden="1">{#N/A,#N/A,TRUE,"Basic";#N/A,#N/A,TRUE,"EXT-TABLE";#N/A,#N/A,TRUE,"STEEL";#N/A,#N/A,TRUE,"INT-Table";#N/A,#N/A,TRUE,"STEEL";#N/A,#N/A,TRUE,"Door"}</definedName>
    <definedName name="QQQQ" localSheetId="7" hidden="1">{#N/A,#N/A,TRUE,"Basic";#N/A,#N/A,TRUE,"EXT-TABLE";#N/A,#N/A,TRUE,"STEEL";#N/A,#N/A,TRUE,"INT-Table";#N/A,#N/A,TRUE,"STEEL";#N/A,#N/A,TRUE,"Door"}</definedName>
    <definedName name="QQQQ" localSheetId="3" hidden="1">{#N/A,#N/A,TRUE,"Basic";#N/A,#N/A,TRUE,"EXT-TABLE";#N/A,#N/A,TRUE,"STEEL";#N/A,#N/A,TRUE,"INT-Table";#N/A,#N/A,TRUE,"STEEL";#N/A,#N/A,TRUE,"Door"}</definedName>
    <definedName name="QQQQ" hidden="1">{#N/A,#N/A,TRUE,"Basic";#N/A,#N/A,TRUE,"EXT-TABLE";#N/A,#N/A,TRUE,"STEEL";#N/A,#N/A,TRUE,"INT-Table";#N/A,#N/A,TRUE,"STEEL";#N/A,#N/A,TRUE,"Door"}</definedName>
    <definedName name="qqqqq" localSheetId="9" hidden="1">{#N/A,#N/A,TRUE,"Basic";#N/A,#N/A,TRUE,"EXT-TABLE";#N/A,#N/A,TRUE,"STEEL";#N/A,#N/A,TRUE,"INT-Table";#N/A,#N/A,TRUE,"STEEL";#N/A,#N/A,TRUE,"Door"}</definedName>
    <definedName name="qqqqq" localSheetId="8" hidden="1">{#N/A,#N/A,TRUE,"Basic";#N/A,#N/A,TRUE,"EXT-TABLE";#N/A,#N/A,TRUE,"STEEL";#N/A,#N/A,TRUE,"INT-Table";#N/A,#N/A,TRUE,"STEEL";#N/A,#N/A,TRUE,"Door"}</definedName>
    <definedName name="qqqqq" localSheetId="7" hidden="1">{#N/A,#N/A,TRUE,"Basic";#N/A,#N/A,TRUE,"EXT-TABLE";#N/A,#N/A,TRUE,"STEEL";#N/A,#N/A,TRUE,"INT-Table";#N/A,#N/A,TRUE,"STEEL";#N/A,#N/A,TRUE,"Door"}</definedName>
    <definedName name="qqqqq" localSheetId="3" hidden="1">{#N/A,#N/A,TRUE,"Basic";#N/A,#N/A,TRUE,"EXT-TABLE";#N/A,#N/A,TRUE,"STEEL";#N/A,#N/A,TRUE,"INT-Table";#N/A,#N/A,TRUE,"STEEL";#N/A,#N/A,TRUE,"Door"}</definedName>
    <definedName name="qqqqq" hidden="1">{#N/A,#N/A,TRUE,"Basic";#N/A,#N/A,TRUE,"EXT-TABLE";#N/A,#N/A,TRUE,"STEEL";#N/A,#N/A,TRUE,"INT-Table";#N/A,#N/A,TRUE,"STEEL";#N/A,#N/A,TRUE,"Door"}</definedName>
    <definedName name="qrt" localSheetId="9" hidden="1">{#N/A,#N/A,TRUE,"Cover";#N/A,#N/A,TRUE,"Conts";#N/A,#N/A,TRUE,"VOS";#N/A,#N/A,TRUE,"Warrington";#N/A,#N/A,TRUE,"Widnes"}</definedName>
    <definedName name="qrt" localSheetId="8" hidden="1">{#N/A,#N/A,TRUE,"Cover";#N/A,#N/A,TRUE,"Conts";#N/A,#N/A,TRUE,"VOS";#N/A,#N/A,TRUE,"Warrington";#N/A,#N/A,TRUE,"Widnes"}</definedName>
    <definedName name="qrt" localSheetId="7" hidden="1">{#N/A,#N/A,TRUE,"Cover";#N/A,#N/A,TRUE,"Conts";#N/A,#N/A,TRUE,"VOS";#N/A,#N/A,TRUE,"Warrington";#N/A,#N/A,TRUE,"Widnes"}</definedName>
    <definedName name="qrt" localSheetId="3" hidden="1">{#N/A,#N/A,TRUE,"Cover";#N/A,#N/A,TRUE,"Conts";#N/A,#N/A,TRUE,"VOS";#N/A,#N/A,TRUE,"Warrington";#N/A,#N/A,TRUE,"Widnes"}</definedName>
    <definedName name="qrt" hidden="1">{#N/A,#N/A,TRUE,"Cover";#N/A,#N/A,TRUE,"Conts";#N/A,#N/A,TRUE,"VOS";#N/A,#N/A,TRUE,"Warrington";#N/A,#N/A,TRUE,"Widnes"}</definedName>
    <definedName name="qttyry" localSheetId="9" hidden="1">{#N/A,#N/A,TRUE,"Cover";#N/A,#N/A,TRUE,"Conts";#N/A,#N/A,TRUE,"VOS";#N/A,#N/A,TRUE,"Warrington";#N/A,#N/A,TRUE,"Widnes"}</definedName>
    <definedName name="qttyry" localSheetId="8" hidden="1">{#N/A,#N/A,TRUE,"Cover";#N/A,#N/A,TRUE,"Conts";#N/A,#N/A,TRUE,"VOS";#N/A,#N/A,TRUE,"Warrington";#N/A,#N/A,TRUE,"Widnes"}</definedName>
    <definedName name="qttyry" localSheetId="7" hidden="1">{#N/A,#N/A,TRUE,"Cover";#N/A,#N/A,TRUE,"Conts";#N/A,#N/A,TRUE,"VOS";#N/A,#N/A,TRUE,"Warrington";#N/A,#N/A,TRUE,"Widnes"}</definedName>
    <definedName name="qttyry" localSheetId="3" hidden="1">{#N/A,#N/A,TRUE,"Cover";#N/A,#N/A,TRUE,"Conts";#N/A,#N/A,TRUE,"VOS";#N/A,#N/A,TRUE,"Warrington";#N/A,#N/A,TRUE,"Widnes"}</definedName>
    <definedName name="qttyry" hidden="1">{#N/A,#N/A,TRUE,"Cover";#N/A,#N/A,TRUE,"Conts";#N/A,#N/A,TRUE,"VOS";#N/A,#N/A,TRUE,"Warrington";#N/A,#N/A,TRUE,"Widnes"}</definedName>
    <definedName name="qtyhytrh" localSheetId="9" hidden="1">{#N/A,#N/A,TRUE,"Cover";#N/A,#N/A,TRUE,"Conts";#N/A,#N/A,TRUE,"VOS";#N/A,#N/A,TRUE,"Warrington";#N/A,#N/A,TRUE,"Widnes"}</definedName>
    <definedName name="qtyhytrh" localSheetId="8" hidden="1">{#N/A,#N/A,TRUE,"Cover";#N/A,#N/A,TRUE,"Conts";#N/A,#N/A,TRUE,"VOS";#N/A,#N/A,TRUE,"Warrington";#N/A,#N/A,TRUE,"Widnes"}</definedName>
    <definedName name="qtyhytrh" localSheetId="7" hidden="1">{#N/A,#N/A,TRUE,"Cover";#N/A,#N/A,TRUE,"Conts";#N/A,#N/A,TRUE,"VOS";#N/A,#N/A,TRUE,"Warrington";#N/A,#N/A,TRUE,"Widnes"}</definedName>
    <definedName name="qtyhytrh" localSheetId="3" hidden="1">{#N/A,#N/A,TRUE,"Cover";#N/A,#N/A,TRUE,"Conts";#N/A,#N/A,TRUE,"VOS";#N/A,#N/A,TRUE,"Warrington";#N/A,#N/A,TRUE,"Widnes"}</definedName>
    <definedName name="qtyhytrh" hidden="1">{#N/A,#N/A,TRUE,"Cover";#N/A,#N/A,TRUE,"Conts";#N/A,#N/A,TRUE,"VOS";#N/A,#N/A,TRUE,"Warrington";#N/A,#N/A,TRUE,"Widnes"}</definedName>
    <definedName name="qtyu" localSheetId="9" hidden="1">{#N/A,#N/A,TRUE,"Cover";#N/A,#N/A,TRUE,"Conts";#N/A,#N/A,TRUE,"VOS";#N/A,#N/A,TRUE,"Warrington";#N/A,#N/A,TRUE,"Widnes"}</definedName>
    <definedName name="qtyu" localSheetId="8" hidden="1">{#N/A,#N/A,TRUE,"Cover";#N/A,#N/A,TRUE,"Conts";#N/A,#N/A,TRUE,"VOS";#N/A,#N/A,TRUE,"Warrington";#N/A,#N/A,TRUE,"Widnes"}</definedName>
    <definedName name="qtyu" localSheetId="7" hidden="1">{#N/A,#N/A,TRUE,"Cover";#N/A,#N/A,TRUE,"Conts";#N/A,#N/A,TRUE,"VOS";#N/A,#N/A,TRUE,"Warrington";#N/A,#N/A,TRUE,"Widnes"}</definedName>
    <definedName name="qtyu" localSheetId="3" hidden="1">{#N/A,#N/A,TRUE,"Cover";#N/A,#N/A,TRUE,"Conts";#N/A,#N/A,TRUE,"VOS";#N/A,#N/A,TRUE,"Warrington";#N/A,#N/A,TRUE,"Widnes"}</definedName>
    <definedName name="qtyu" hidden="1">{#N/A,#N/A,TRUE,"Cover";#N/A,#N/A,TRUE,"Conts";#N/A,#N/A,TRUE,"VOS";#N/A,#N/A,TRUE,"Warrington";#N/A,#N/A,TRUE,"Widnes"}</definedName>
    <definedName name="qtyyut" localSheetId="9" hidden="1">{#N/A,#N/A,TRUE,"Cover";#N/A,#N/A,TRUE,"Conts";#N/A,#N/A,TRUE,"VOS";#N/A,#N/A,TRUE,"Warrington";#N/A,#N/A,TRUE,"Widnes"}</definedName>
    <definedName name="qtyyut" localSheetId="8" hidden="1">{#N/A,#N/A,TRUE,"Cover";#N/A,#N/A,TRUE,"Conts";#N/A,#N/A,TRUE,"VOS";#N/A,#N/A,TRUE,"Warrington";#N/A,#N/A,TRUE,"Widnes"}</definedName>
    <definedName name="qtyyut" localSheetId="7" hidden="1">{#N/A,#N/A,TRUE,"Cover";#N/A,#N/A,TRUE,"Conts";#N/A,#N/A,TRUE,"VOS";#N/A,#N/A,TRUE,"Warrington";#N/A,#N/A,TRUE,"Widnes"}</definedName>
    <definedName name="qtyyut" localSheetId="3" hidden="1">{#N/A,#N/A,TRUE,"Cover";#N/A,#N/A,TRUE,"Conts";#N/A,#N/A,TRUE,"VOS";#N/A,#N/A,TRUE,"Warrington";#N/A,#N/A,TRUE,"Widnes"}</definedName>
    <definedName name="qtyyut" hidden="1">{#N/A,#N/A,TRUE,"Cover";#N/A,#N/A,TRUE,"Conts";#N/A,#N/A,TRUE,"VOS";#N/A,#N/A,TRUE,"Warrington";#N/A,#N/A,TRUE,"Widnes"}</definedName>
    <definedName name="qtyyyhh" localSheetId="9" hidden="1">{#N/A,#N/A,TRUE,"Cover";#N/A,#N/A,TRUE,"Conts";#N/A,#N/A,TRUE,"VOS";#N/A,#N/A,TRUE,"Warrington";#N/A,#N/A,TRUE,"Widnes"}</definedName>
    <definedName name="qtyyyhh" localSheetId="8" hidden="1">{#N/A,#N/A,TRUE,"Cover";#N/A,#N/A,TRUE,"Conts";#N/A,#N/A,TRUE,"VOS";#N/A,#N/A,TRUE,"Warrington";#N/A,#N/A,TRUE,"Widnes"}</definedName>
    <definedName name="qtyyyhh" localSheetId="7" hidden="1">{#N/A,#N/A,TRUE,"Cover";#N/A,#N/A,TRUE,"Conts";#N/A,#N/A,TRUE,"VOS";#N/A,#N/A,TRUE,"Warrington";#N/A,#N/A,TRUE,"Widnes"}</definedName>
    <definedName name="qtyyyhh" localSheetId="3" hidden="1">{#N/A,#N/A,TRUE,"Cover";#N/A,#N/A,TRUE,"Conts";#N/A,#N/A,TRUE,"VOS";#N/A,#N/A,TRUE,"Warrington";#N/A,#N/A,TRUE,"Widnes"}</definedName>
    <definedName name="qtyyyhh" hidden="1">{#N/A,#N/A,TRUE,"Cover";#N/A,#N/A,TRUE,"Conts";#N/A,#N/A,TRUE,"VOS";#N/A,#N/A,TRUE,"Warrington";#N/A,#N/A,TRUE,"Widnes"}</definedName>
    <definedName name="qw" localSheetId="9" hidden="1">{#N/A,#N/A,TRUE,"Basic";#N/A,#N/A,TRUE,"EXT-TABLE";#N/A,#N/A,TRUE,"STEEL";#N/A,#N/A,TRUE,"INT-Table";#N/A,#N/A,TRUE,"STEEL";#N/A,#N/A,TRUE,"Door"}</definedName>
    <definedName name="qw" localSheetId="8" hidden="1">{#N/A,#N/A,TRUE,"Basic";#N/A,#N/A,TRUE,"EXT-TABLE";#N/A,#N/A,TRUE,"STEEL";#N/A,#N/A,TRUE,"INT-Table";#N/A,#N/A,TRUE,"STEEL";#N/A,#N/A,TRUE,"Door"}</definedName>
    <definedName name="qw" localSheetId="7" hidden="1">{#N/A,#N/A,TRUE,"Basic";#N/A,#N/A,TRUE,"EXT-TABLE";#N/A,#N/A,TRUE,"STEEL";#N/A,#N/A,TRUE,"INT-Table";#N/A,#N/A,TRUE,"STEEL";#N/A,#N/A,TRUE,"Door"}</definedName>
    <definedName name="qw" localSheetId="3" hidden="1">{#N/A,#N/A,TRUE,"Basic";#N/A,#N/A,TRUE,"EXT-TABLE";#N/A,#N/A,TRUE,"STEEL";#N/A,#N/A,TRUE,"INT-Table";#N/A,#N/A,TRUE,"STEEL";#N/A,#N/A,TRUE,"Door"}</definedName>
    <definedName name="qw" hidden="1">{#N/A,#N/A,TRUE,"Basic";#N/A,#N/A,TRUE,"EXT-TABLE";#N/A,#N/A,TRUE,"STEEL";#N/A,#N/A,TRUE,"INT-Table";#N/A,#N/A,TRUE,"STEEL";#N/A,#N/A,TRUE,"Door"}</definedName>
    <definedName name="qwe" localSheetId="9" hidden="1">{#N/A,#N/A,TRUE,"Front";#N/A,#N/A,TRUE,"Simple Letter";#N/A,#N/A,TRUE,"Inside";#N/A,#N/A,TRUE,"Contents";#N/A,#N/A,TRUE,"Basis";#N/A,#N/A,TRUE,"Inclusions";#N/A,#N/A,TRUE,"Exclusions";#N/A,#N/A,TRUE,"Areas";#N/A,#N/A,TRUE,"Summary";#N/A,#N/A,TRUE,"Detail"}</definedName>
    <definedName name="qwe" localSheetId="8" hidden="1">{#N/A,#N/A,TRUE,"Front";#N/A,#N/A,TRUE,"Simple Letter";#N/A,#N/A,TRUE,"Inside";#N/A,#N/A,TRUE,"Contents";#N/A,#N/A,TRUE,"Basis";#N/A,#N/A,TRUE,"Inclusions";#N/A,#N/A,TRUE,"Exclusions";#N/A,#N/A,TRUE,"Areas";#N/A,#N/A,TRUE,"Summary";#N/A,#N/A,TRUE,"Detail"}</definedName>
    <definedName name="qwe" localSheetId="7" hidden="1">{#N/A,#N/A,TRUE,"Front";#N/A,#N/A,TRUE,"Simple Letter";#N/A,#N/A,TRUE,"Inside";#N/A,#N/A,TRUE,"Contents";#N/A,#N/A,TRUE,"Basis";#N/A,#N/A,TRUE,"Inclusions";#N/A,#N/A,TRUE,"Exclusions";#N/A,#N/A,TRUE,"Areas";#N/A,#N/A,TRUE,"Summary";#N/A,#N/A,TRUE,"Detail"}</definedName>
    <definedName name="qwe" localSheetId="3" hidden="1">{#N/A,#N/A,TRUE,"Front";#N/A,#N/A,TRUE,"Simple Letter";#N/A,#N/A,TRUE,"Inside";#N/A,#N/A,TRUE,"Contents";#N/A,#N/A,TRUE,"Basis";#N/A,#N/A,TRUE,"Inclusions";#N/A,#N/A,TRUE,"Exclusions";#N/A,#N/A,TRUE,"Areas";#N/A,#N/A,TRUE,"Summary";#N/A,#N/A,TRUE,"Detail"}</definedName>
    <definedName name="qwe" hidden="1">{#N/A,#N/A,TRUE,"Front";#N/A,#N/A,TRUE,"Simple Letter";#N/A,#N/A,TRUE,"Inside";#N/A,#N/A,TRUE,"Contents";#N/A,#N/A,TRUE,"Basis";#N/A,#N/A,TRUE,"Inclusions";#N/A,#N/A,TRUE,"Exclusions";#N/A,#N/A,TRUE,"Areas";#N/A,#N/A,TRUE,"Summary";#N/A,#N/A,TRUE,"Detail"}</definedName>
    <definedName name="raaa" localSheetId="9" hidden="1">{"'Sheet1'!$A$4386:$N$4591"}</definedName>
    <definedName name="raaa" localSheetId="8" hidden="1">{"'Sheet1'!$A$4386:$N$4591"}</definedName>
    <definedName name="raaa" localSheetId="7" hidden="1">{"'Sheet1'!$A$4386:$N$4591"}</definedName>
    <definedName name="raaa" localSheetId="3" hidden="1">{"'Sheet1'!$A$4386:$N$4591"}</definedName>
    <definedName name="raaa" hidden="1">{"'Sheet1'!$A$4386:$N$4591"}</definedName>
    <definedName name="railway" localSheetId="9" hidden="1">{"'Sheet1'!$A$4386:$N$4591"}</definedName>
    <definedName name="railway" localSheetId="8" hidden="1">{"'Sheet1'!$A$4386:$N$4591"}</definedName>
    <definedName name="railway" localSheetId="7" hidden="1">{"'Sheet1'!$A$4386:$N$4591"}</definedName>
    <definedName name="railway" localSheetId="3" hidden="1">{"'Sheet1'!$A$4386:$N$4591"}</definedName>
    <definedName name="railway" hidden="1">{"'Sheet1'!$A$4386:$N$4591"}</definedName>
    <definedName name="Raj" localSheetId="9" hidden="1">{"'Sheet1'!$A$4386:$N$4591"}</definedName>
    <definedName name="Raj" localSheetId="8" hidden="1">{"'Sheet1'!$A$4386:$N$4591"}</definedName>
    <definedName name="Raj" localSheetId="7" hidden="1">{"'Sheet1'!$A$4386:$N$4591"}</definedName>
    <definedName name="Raj" localSheetId="3" hidden="1">{"'Sheet1'!$A$4386:$N$4591"}</definedName>
    <definedName name="Raj" hidden="1">{"'Sheet1'!$A$4386:$N$4591"}</definedName>
    <definedName name="rasgg" localSheetId="9" hidden="1">{#N/A,#N/A,TRUE,"Cover";#N/A,#N/A,TRUE,"Conts";#N/A,#N/A,TRUE,"VOS";#N/A,#N/A,TRUE,"Warrington";#N/A,#N/A,TRUE,"Widnes"}</definedName>
    <definedName name="rasgg" localSheetId="8" hidden="1">{#N/A,#N/A,TRUE,"Cover";#N/A,#N/A,TRUE,"Conts";#N/A,#N/A,TRUE,"VOS";#N/A,#N/A,TRUE,"Warrington";#N/A,#N/A,TRUE,"Widnes"}</definedName>
    <definedName name="rasgg" localSheetId="7" hidden="1">{#N/A,#N/A,TRUE,"Cover";#N/A,#N/A,TRUE,"Conts";#N/A,#N/A,TRUE,"VOS";#N/A,#N/A,TRUE,"Warrington";#N/A,#N/A,TRUE,"Widnes"}</definedName>
    <definedName name="rasgg" localSheetId="3" hidden="1">{#N/A,#N/A,TRUE,"Cover";#N/A,#N/A,TRUE,"Conts";#N/A,#N/A,TRUE,"VOS";#N/A,#N/A,TRUE,"Warrington";#N/A,#N/A,TRUE,"Widnes"}</definedName>
    <definedName name="rasgg" hidden="1">{#N/A,#N/A,TRUE,"Cover";#N/A,#N/A,TRUE,"Conts";#N/A,#N/A,TRUE,"VOS";#N/A,#N/A,TRUE,"Warrington";#N/A,#N/A,TRUE,"Widnes"}</definedName>
    <definedName name="ravi" localSheetId="9" hidden="1">{#N/A,#N/A,TRUE,"Front";#N/A,#N/A,TRUE,"Simple Letter";#N/A,#N/A,TRUE,"Inside";#N/A,#N/A,TRUE,"Contents";#N/A,#N/A,TRUE,"Basis";#N/A,#N/A,TRUE,"Inclusions";#N/A,#N/A,TRUE,"Exclusions";#N/A,#N/A,TRUE,"Areas";#N/A,#N/A,TRUE,"Summary";#N/A,#N/A,TRUE,"Detail"}</definedName>
    <definedName name="ravi" localSheetId="8" hidden="1">{#N/A,#N/A,TRUE,"Front";#N/A,#N/A,TRUE,"Simple Letter";#N/A,#N/A,TRUE,"Inside";#N/A,#N/A,TRUE,"Contents";#N/A,#N/A,TRUE,"Basis";#N/A,#N/A,TRUE,"Inclusions";#N/A,#N/A,TRUE,"Exclusions";#N/A,#N/A,TRUE,"Areas";#N/A,#N/A,TRUE,"Summary";#N/A,#N/A,TRUE,"Detail"}</definedName>
    <definedName name="ravi" localSheetId="7" hidden="1">{#N/A,#N/A,TRUE,"Front";#N/A,#N/A,TRUE,"Simple Letter";#N/A,#N/A,TRUE,"Inside";#N/A,#N/A,TRUE,"Contents";#N/A,#N/A,TRUE,"Basis";#N/A,#N/A,TRUE,"Inclusions";#N/A,#N/A,TRUE,"Exclusions";#N/A,#N/A,TRUE,"Areas";#N/A,#N/A,TRUE,"Summary";#N/A,#N/A,TRUE,"Detail"}</definedName>
    <definedName name="ravi" localSheetId="3"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B7.4" localSheetId="9" hidden="1">#REF!</definedName>
    <definedName name="RB7.4" localSheetId="8" hidden="1">#REF!</definedName>
    <definedName name="RB7.4" localSheetId="3" hidden="1">#REF!</definedName>
    <definedName name="RB7.4" localSheetId="13" hidden="1">#REF!</definedName>
    <definedName name="RB7.4" localSheetId="6" hidden="1">#REF!</definedName>
    <definedName name="RB7.4" hidden="1">#REF!</definedName>
    <definedName name="RCArea" localSheetId="9" hidden="1">#REF!</definedName>
    <definedName name="RCArea" localSheetId="8" hidden="1">#REF!</definedName>
    <definedName name="RCArea" localSheetId="3" hidden="1">#REF!</definedName>
    <definedName name="RCArea" localSheetId="13" hidden="1">#REF!</definedName>
    <definedName name="RCArea" localSheetId="6" hidden="1">#REF!</definedName>
    <definedName name="RCArea" hidden="1">#REF!</definedName>
    <definedName name="rd" localSheetId="9" hidden="1">{#N/A,#N/A,FALSE,"One Pager";#N/A,#N/A,FALSE,"Technical"}</definedName>
    <definedName name="rd" localSheetId="8" hidden="1">{#N/A,#N/A,FALSE,"One Pager";#N/A,#N/A,FALSE,"Technical"}</definedName>
    <definedName name="rd" localSheetId="7" hidden="1">{#N/A,#N/A,FALSE,"One Pager";#N/A,#N/A,FALSE,"Technical"}</definedName>
    <definedName name="rd" localSheetId="3" hidden="1">{#N/A,#N/A,FALSE,"One Pager";#N/A,#N/A,FALSE,"Technical"}</definedName>
    <definedName name="rd" hidden="1">{#N/A,#N/A,FALSE,"One Pager";#N/A,#N/A,FALSE,"Technical"}</definedName>
    <definedName name="rdegsegrg" localSheetId="9" hidden="1">{#N/A,#N/A,TRUE,"Cover";#N/A,#N/A,TRUE,"Conts";#N/A,#N/A,TRUE,"VOS";#N/A,#N/A,TRUE,"Warrington";#N/A,#N/A,TRUE,"Widnes"}</definedName>
    <definedName name="rdegsegrg" localSheetId="8" hidden="1">{#N/A,#N/A,TRUE,"Cover";#N/A,#N/A,TRUE,"Conts";#N/A,#N/A,TRUE,"VOS";#N/A,#N/A,TRUE,"Warrington";#N/A,#N/A,TRUE,"Widnes"}</definedName>
    <definedName name="rdegsegrg" localSheetId="7" hidden="1">{#N/A,#N/A,TRUE,"Cover";#N/A,#N/A,TRUE,"Conts";#N/A,#N/A,TRUE,"VOS";#N/A,#N/A,TRUE,"Warrington";#N/A,#N/A,TRUE,"Widnes"}</definedName>
    <definedName name="rdegsegrg" localSheetId="3" hidden="1">{#N/A,#N/A,TRUE,"Cover";#N/A,#N/A,TRUE,"Conts";#N/A,#N/A,TRUE,"VOS";#N/A,#N/A,TRUE,"Warrington";#N/A,#N/A,TRUE,"Widnes"}</definedName>
    <definedName name="rdegsegrg" hidden="1">{#N/A,#N/A,TRUE,"Cover";#N/A,#N/A,TRUE,"Conts";#N/A,#N/A,TRUE,"VOS";#N/A,#N/A,TRUE,"Warrington";#N/A,#N/A,TRUE,"Widnes"}</definedName>
    <definedName name="Recom" localSheetId="9" hidden="1">{"'Break down'!$A$4"}</definedName>
    <definedName name="Recom" localSheetId="8" hidden="1">{"'Break down'!$A$4"}</definedName>
    <definedName name="Recom" localSheetId="7" hidden="1">{"'Break down'!$A$4"}</definedName>
    <definedName name="Recom" localSheetId="3" hidden="1">{"'Break down'!$A$4"}</definedName>
    <definedName name="Recom" hidden="1">{"'Break down'!$A$4"}</definedName>
    <definedName name="ref" localSheetId="9" hidden="1">{"'Break down'!$A$4"}</definedName>
    <definedName name="ref" localSheetId="8" hidden="1">{"'Break down'!$A$4"}</definedName>
    <definedName name="ref" localSheetId="7" hidden="1">{"'Break down'!$A$4"}</definedName>
    <definedName name="ref" localSheetId="3" hidden="1">{"'Break down'!$A$4"}</definedName>
    <definedName name="ref" hidden="1">{"'Break down'!$A$4"}</definedName>
    <definedName name="REN" localSheetId="9" hidden="1">{"'Break down'!$A$4"}</definedName>
    <definedName name="REN" localSheetId="8" hidden="1">{"'Break down'!$A$4"}</definedName>
    <definedName name="REN" localSheetId="7" hidden="1">{"'Break down'!$A$4"}</definedName>
    <definedName name="REN" localSheetId="3" hidden="1">{"'Break down'!$A$4"}</definedName>
    <definedName name="REN" hidden="1">{"'Break down'!$A$4"}</definedName>
    <definedName name="rer" localSheetId="9" hidden="1">{#N/A,#N/A,TRUE,"Cover";#N/A,#N/A,TRUE,"Conts";#N/A,#N/A,TRUE,"VOS";#N/A,#N/A,TRUE,"Warrington";#N/A,#N/A,TRUE,"Widnes"}</definedName>
    <definedName name="rer" localSheetId="8" hidden="1">{#N/A,#N/A,TRUE,"Cover";#N/A,#N/A,TRUE,"Conts";#N/A,#N/A,TRUE,"VOS";#N/A,#N/A,TRUE,"Warrington";#N/A,#N/A,TRUE,"Widnes"}</definedName>
    <definedName name="rer" localSheetId="7" hidden="1">{#N/A,#N/A,TRUE,"Cover";#N/A,#N/A,TRUE,"Conts";#N/A,#N/A,TRUE,"VOS";#N/A,#N/A,TRUE,"Warrington";#N/A,#N/A,TRUE,"Widnes"}</definedName>
    <definedName name="rer" localSheetId="3" hidden="1">{#N/A,#N/A,TRUE,"Cover";#N/A,#N/A,TRUE,"Conts";#N/A,#N/A,TRUE,"VOS";#N/A,#N/A,TRUE,"Warrington";#N/A,#N/A,TRUE,"Widnes"}</definedName>
    <definedName name="rer" hidden="1">{#N/A,#N/A,TRUE,"Cover";#N/A,#N/A,TRUE,"Conts";#N/A,#N/A,TRUE,"VOS";#N/A,#N/A,TRUE,"Warrington";#N/A,#N/A,TRUE,"Widnes"}</definedName>
    <definedName name="RFG" localSheetId="9" hidden="1">{"'Revised (2)'!$A$1:$K$76"}</definedName>
    <definedName name="RFG" localSheetId="8" hidden="1">{"'Revised (2)'!$A$1:$K$76"}</definedName>
    <definedName name="RFG" localSheetId="7" hidden="1">{"'Revised (2)'!$A$1:$K$76"}</definedName>
    <definedName name="RFG" localSheetId="3" hidden="1">{"'Revised (2)'!$A$1:$K$76"}</definedName>
    <definedName name="RFG" hidden="1">{"'Revised (2)'!$A$1:$K$76"}</definedName>
    <definedName name="rghhythy" localSheetId="9" hidden="1">{#N/A,#N/A,TRUE,"Cover";#N/A,#N/A,TRUE,"Conts";#N/A,#N/A,TRUE,"VOS";#N/A,#N/A,TRUE,"Warrington";#N/A,#N/A,TRUE,"Widnes"}</definedName>
    <definedName name="rghhythy" localSheetId="8" hidden="1">{#N/A,#N/A,TRUE,"Cover";#N/A,#N/A,TRUE,"Conts";#N/A,#N/A,TRUE,"VOS";#N/A,#N/A,TRUE,"Warrington";#N/A,#N/A,TRUE,"Widnes"}</definedName>
    <definedName name="rghhythy" localSheetId="7" hidden="1">{#N/A,#N/A,TRUE,"Cover";#N/A,#N/A,TRUE,"Conts";#N/A,#N/A,TRUE,"VOS";#N/A,#N/A,TRUE,"Warrington";#N/A,#N/A,TRUE,"Widnes"}</definedName>
    <definedName name="rghhythy" localSheetId="3" hidden="1">{#N/A,#N/A,TRUE,"Cover";#N/A,#N/A,TRUE,"Conts";#N/A,#N/A,TRUE,"VOS";#N/A,#N/A,TRUE,"Warrington";#N/A,#N/A,TRUE,"Widnes"}</definedName>
    <definedName name="rghhythy" hidden="1">{#N/A,#N/A,TRUE,"Cover";#N/A,#N/A,TRUE,"Conts";#N/A,#N/A,TRUE,"VOS";#N/A,#N/A,TRUE,"Warrington";#N/A,#N/A,TRUE,"Widnes"}</definedName>
    <definedName name="rhyuyi" localSheetId="9" hidden="1">{#N/A,#N/A,TRUE,"Cover";#N/A,#N/A,TRUE,"Conts";#N/A,#N/A,TRUE,"VOS";#N/A,#N/A,TRUE,"Warrington";#N/A,#N/A,TRUE,"Widnes"}</definedName>
    <definedName name="rhyuyi" localSheetId="8" hidden="1">{#N/A,#N/A,TRUE,"Cover";#N/A,#N/A,TRUE,"Conts";#N/A,#N/A,TRUE,"VOS";#N/A,#N/A,TRUE,"Warrington";#N/A,#N/A,TRUE,"Widnes"}</definedName>
    <definedName name="rhyuyi" localSheetId="7" hidden="1">{#N/A,#N/A,TRUE,"Cover";#N/A,#N/A,TRUE,"Conts";#N/A,#N/A,TRUE,"VOS";#N/A,#N/A,TRUE,"Warrington";#N/A,#N/A,TRUE,"Widnes"}</definedName>
    <definedName name="rhyuyi" localSheetId="3" hidden="1">{#N/A,#N/A,TRUE,"Cover";#N/A,#N/A,TRUE,"Conts";#N/A,#N/A,TRUE,"VOS";#N/A,#N/A,TRUE,"Warrington";#N/A,#N/A,TRUE,"Widnes"}</definedName>
    <definedName name="rhyuyi" hidden="1">{#N/A,#N/A,TRUE,"Cover";#N/A,#N/A,TRUE,"Conts";#N/A,#N/A,TRUE,"VOS";#N/A,#N/A,TRUE,"Warrington";#N/A,#N/A,TRUE,"Widnes"}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u" localSheetId="9" hidden="1">{"'Break down'!$A$4"}</definedName>
    <definedName name="rou" localSheetId="8" hidden="1">{"'Break down'!$A$4"}</definedName>
    <definedName name="rou" localSheetId="7" hidden="1">{"'Break down'!$A$4"}</definedName>
    <definedName name="rou" localSheetId="3" hidden="1">{"'Break down'!$A$4"}</definedName>
    <definedName name="rou" hidden="1">{"'Break down'!$A$4"}</definedName>
    <definedName name="rpppp" localSheetId="9" hidden="1">{"'Break down'!$A$4"}</definedName>
    <definedName name="rpppp" localSheetId="8" hidden="1">{"'Break down'!$A$4"}</definedName>
    <definedName name="rpppp" localSheetId="7" hidden="1">{"'Break down'!$A$4"}</definedName>
    <definedName name="rpppp" localSheetId="3" hidden="1">{"'Break down'!$A$4"}</definedName>
    <definedName name="rpppp" hidden="1">{"'Break down'!$A$4"}</definedName>
    <definedName name="rr" localSheetId="9" hidden="1">{#N/A,#N/A,TRUE,"Cover";#N/A,#N/A,TRUE,"Conts";#N/A,#N/A,TRUE,"VOS";#N/A,#N/A,TRUE,"Warrington";#N/A,#N/A,TRUE,"Widnes"}</definedName>
    <definedName name="rr" localSheetId="8" hidden="1">{#N/A,#N/A,TRUE,"Cover";#N/A,#N/A,TRUE,"Conts";#N/A,#N/A,TRUE,"VOS";#N/A,#N/A,TRUE,"Warrington";#N/A,#N/A,TRUE,"Widnes"}</definedName>
    <definedName name="rr" localSheetId="7" hidden="1">{#N/A,#N/A,TRUE,"Cover";#N/A,#N/A,TRUE,"Conts";#N/A,#N/A,TRUE,"VOS";#N/A,#N/A,TRUE,"Warrington";#N/A,#N/A,TRUE,"Widnes"}</definedName>
    <definedName name="rr" localSheetId="3" hidden="1">{#N/A,#N/A,TRUE,"Cover";#N/A,#N/A,TRUE,"Conts";#N/A,#N/A,TRUE,"VOS";#N/A,#N/A,TRUE,"Warrington";#N/A,#N/A,TRUE,"Widnes"}</definedName>
    <definedName name="rr" hidden="1">{#N/A,#N/A,TRUE,"Cover";#N/A,#N/A,TRUE,"Conts";#N/A,#N/A,TRUE,"VOS";#N/A,#N/A,TRUE,"Warrington";#N/A,#N/A,TRUE,"Widnes"}</definedName>
    <definedName name="rrr" localSheetId="9" hidden="1">{#N/A,#N/A,TRUE,"Cover";#N/A,#N/A,TRUE,"Conts";#N/A,#N/A,TRUE,"VOS";#N/A,#N/A,TRUE,"Warrington";#N/A,#N/A,TRUE,"Widnes"}</definedName>
    <definedName name="rrr" localSheetId="8" hidden="1">{#N/A,#N/A,TRUE,"Cover";#N/A,#N/A,TRUE,"Conts";#N/A,#N/A,TRUE,"VOS";#N/A,#N/A,TRUE,"Warrington";#N/A,#N/A,TRUE,"Widnes"}</definedName>
    <definedName name="rrr" localSheetId="7" hidden="1">{#N/A,#N/A,TRUE,"Cover";#N/A,#N/A,TRUE,"Conts";#N/A,#N/A,TRUE,"VOS";#N/A,#N/A,TRUE,"Warrington";#N/A,#N/A,TRUE,"Widnes"}</definedName>
    <definedName name="rrr" localSheetId="3" hidden="1">{#N/A,#N/A,TRUE,"Cover";#N/A,#N/A,TRUE,"Conts";#N/A,#N/A,TRUE,"VOS";#N/A,#N/A,TRUE,"Warrington";#N/A,#N/A,TRUE,"Widnes"}</definedName>
    <definedName name="rrr" hidden="1">{#N/A,#N/A,TRUE,"Cover";#N/A,#N/A,TRUE,"Conts";#N/A,#N/A,TRUE,"VOS";#N/A,#N/A,TRUE,"Warrington";#N/A,#N/A,TRUE,"Widnes"}</definedName>
    <definedName name="rrrr" localSheetId="9" hidden="1">{#N/A,#N/A,TRUE,"Cover";#N/A,#N/A,TRUE,"Conts";#N/A,#N/A,TRUE,"VOS";#N/A,#N/A,TRUE,"Warrington";#N/A,#N/A,TRUE,"Widnes"}</definedName>
    <definedName name="rrrr" localSheetId="8" hidden="1">{#N/A,#N/A,TRUE,"Cover";#N/A,#N/A,TRUE,"Conts";#N/A,#N/A,TRUE,"VOS";#N/A,#N/A,TRUE,"Warrington";#N/A,#N/A,TRUE,"Widnes"}</definedName>
    <definedName name="rrrr" localSheetId="7" hidden="1">{#N/A,#N/A,TRUE,"Cover";#N/A,#N/A,TRUE,"Conts";#N/A,#N/A,TRUE,"VOS";#N/A,#N/A,TRUE,"Warrington";#N/A,#N/A,TRUE,"Widnes"}</definedName>
    <definedName name="rrrr" localSheetId="3" hidden="1">{#N/A,#N/A,TRUE,"Cover";#N/A,#N/A,TRUE,"Conts";#N/A,#N/A,TRUE,"VOS";#N/A,#N/A,TRUE,"Warrington";#N/A,#N/A,TRUE,"Widnes"}</definedName>
    <definedName name="rrrr" hidden="1">{#N/A,#N/A,TRUE,"Cover";#N/A,#N/A,TRUE,"Conts";#N/A,#N/A,TRUE,"VOS";#N/A,#N/A,TRUE,"Warrington";#N/A,#N/A,TRUE,"Widnes"}</definedName>
    <definedName name="rrrrr" localSheetId="9" hidden="1">{"'장비'!$A$3:$M$12"}</definedName>
    <definedName name="rrrrr" localSheetId="8" hidden="1">{"'장비'!$A$3:$M$12"}</definedName>
    <definedName name="rrrrr" localSheetId="7" hidden="1">{"'장비'!$A$3:$M$12"}</definedName>
    <definedName name="rrrrr" localSheetId="3" hidden="1">{"'장비'!$A$3:$M$12"}</definedName>
    <definedName name="rrrrr" hidden="1">{"'장비'!$A$3:$M$12"}</definedName>
    <definedName name="rrrrrrr" localSheetId="9" hidden="1">{#N/A,#N/A,TRUE,"Cover";#N/A,#N/A,TRUE,"Conts";#N/A,#N/A,TRUE,"VOS";#N/A,#N/A,TRUE,"Warrington";#N/A,#N/A,TRUE,"Widnes"}</definedName>
    <definedName name="rrrrrrr" localSheetId="8" hidden="1">{#N/A,#N/A,TRUE,"Cover";#N/A,#N/A,TRUE,"Conts";#N/A,#N/A,TRUE,"VOS";#N/A,#N/A,TRUE,"Warrington";#N/A,#N/A,TRUE,"Widnes"}</definedName>
    <definedName name="rrrrrrr" localSheetId="7" hidden="1">{#N/A,#N/A,TRUE,"Cover";#N/A,#N/A,TRUE,"Conts";#N/A,#N/A,TRUE,"VOS";#N/A,#N/A,TRUE,"Warrington";#N/A,#N/A,TRUE,"Widnes"}</definedName>
    <definedName name="rrrrrrr" localSheetId="3" hidden="1">{#N/A,#N/A,TRUE,"Cover";#N/A,#N/A,TRUE,"Conts";#N/A,#N/A,TRUE,"VOS";#N/A,#N/A,TRUE,"Warrington";#N/A,#N/A,TRUE,"Widnes"}</definedName>
    <definedName name="rrrrrrr" hidden="1">{#N/A,#N/A,TRUE,"Cover";#N/A,#N/A,TRUE,"Conts";#N/A,#N/A,TRUE,"VOS";#N/A,#N/A,TRUE,"Warrington";#N/A,#N/A,TRUE,"Widnes"}</definedName>
    <definedName name="rrrrrrrr" localSheetId="9" hidden="1">{"'장비'!$A$3:$M$12"}</definedName>
    <definedName name="rrrrrrrr" localSheetId="8" hidden="1">{"'장비'!$A$3:$M$12"}</definedName>
    <definedName name="rrrrrrrr" localSheetId="7" hidden="1">{"'장비'!$A$3:$M$12"}</definedName>
    <definedName name="rrrrrrrr" localSheetId="3" hidden="1">{"'장비'!$A$3:$M$12"}</definedName>
    <definedName name="rrrrrrrr" hidden="1">{"'장비'!$A$3:$M$12"}</definedName>
    <definedName name="rrrrrrrrrr" localSheetId="9" hidden="1">{#N/A,#N/A,TRUE,"Cover";#N/A,#N/A,TRUE,"Conts";#N/A,#N/A,TRUE,"VOS";#N/A,#N/A,TRUE,"Warrington";#N/A,#N/A,TRUE,"Widnes"}</definedName>
    <definedName name="rrrrrrrrrr" localSheetId="8" hidden="1">{#N/A,#N/A,TRUE,"Cover";#N/A,#N/A,TRUE,"Conts";#N/A,#N/A,TRUE,"VOS";#N/A,#N/A,TRUE,"Warrington";#N/A,#N/A,TRUE,"Widnes"}</definedName>
    <definedName name="rrrrrrrrrr" localSheetId="7" hidden="1">{#N/A,#N/A,TRUE,"Cover";#N/A,#N/A,TRUE,"Conts";#N/A,#N/A,TRUE,"VOS";#N/A,#N/A,TRUE,"Warrington";#N/A,#N/A,TRUE,"Widnes"}</definedName>
    <definedName name="rrrrrrrrrr" localSheetId="3" hidden="1">{#N/A,#N/A,TRUE,"Cover";#N/A,#N/A,TRUE,"Conts";#N/A,#N/A,TRUE,"VOS";#N/A,#N/A,TRUE,"Warrington";#N/A,#N/A,TRUE,"Widnes"}</definedName>
    <definedName name="rrrrrrrrrr" hidden="1">{#N/A,#N/A,TRUE,"Cover";#N/A,#N/A,TRUE,"Conts";#N/A,#N/A,TRUE,"VOS";#N/A,#N/A,TRUE,"Warrington";#N/A,#N/A,TRUE,"Widnes"}</definedName>
    <definedName name="rrttt" localSheetId="9" hidden="1">{#N/A,#N/A,TRUE,"Cover";#N/A,#N/A,TRUE,"Conts";#N/A,#N/A,TRUE,"VOS";#N/A,#N/A,TRUE,"Warrington";#N/A,#N/A,TRUE,"Widnes"}</definedName>
    <definedName name="rrttt" localSheetId="8" hidden="1">{#N/A,#N/A,TRUE,"Cover";#N/A,#N/A,TRUE,"Conts";#N/A,#N/A,TRUE,"VOS";#N/A,#N/A,TRUE,"Warrington";#N/A,#N/A,TRUE,"Widnes"}</definedName>
    <definedName name="rrttt" localSheetId="7" hidden="1">{#N/A,#N/A,TRUE,"Cover";#N/A,#N/A,TRUE,"Conts";#N/A,#N/A,TRUE,"VOS";#N/A,#N/A,TRUE,"Warrington";#N/A,#N/A,TRUE,"Widnes"}</definedName>
    <definedName name="rrttt" localSheetId="3" hidden="1">{#N/A,#N/A,TRUE,"Cover";#N/A,#N/A,TRUE,"Conts";#N/A,#N/A,TRUE,"VOS";#N/A,#N/A,TRUE,"Warrington";#N/A,#N/A,TRUE,"Widnes"}</definedName>
    <definedName name="rrttt" hidden="1">{#N/A,#N/A,TRUE,"Cover";#N/A,#N/A,TRUE,"Conts";#N/A,#N/A,TRUE,"VOS";#N/A,#N/A,TRUE,"Warrington";#N/A,#N/A,TRUE,"Widnes"}</definedName>
    <definedName name="rt" localSheetId="9" hidden="1">{"'Break down'!$A$4"}</definedName>
    <definedName name="rt" localSheetId="8" hidden="1">{"'Break down'!$A$4"}</definedName>
    <definedName name="rt" localSheetId="7" hidden="1">{"'Break down'!$A$4"}</definedName>
    <definedName name="rt" localSheetId="3" hidden="1">{"'Break down'!$A$4"}</definedName>
    <definedName name="rt" hidden="1">{"'Break down'!$A$4"}</definedName>
    <definedName name="rthsrhs" localSheetId="9" hidden="1">{#N/A,#N/A,TRUE,"Cover";#N/A,#N/A,TRUE,"Conts";#N/A,#N/A,TRUE,"VOS";#N/A,#N/A,TRUE,"Warrington";#N/A,#N/A,TRUE,"Widnes"}</definedName>
    <definedName name="rthsrhs" localSheetId="8" hidden="1">{#N/A,#N/A,TRUE,"Cover";#N/A,#N/A,TRUE,"Conts";#N/A,#N/A,TRUE,"VOS";#N/A,#N/A,TRUE,"Warrington";#N/A,#N/A,TRUE,"Widnes"}</definedName>
    <definedName name="rthsrhs" localSheetId="7" hidden="1">{#N/A,#N/A,TRUE,"Cover";#N/A,#N/A,TRUE,"Conts";#N/A,#N/A,TRUE,"VOS";#N/A,#N/A,TRUE,"Warrington";#N/A,#N/A,TRUE,"Widnes"}</definedName>
    <definedName name="rthsrhs" localSheetId="3" hidden="1">{#N/A,#N/A,TRUE,"Cover";#N/A,#N/A,TRUE,"Conts";#N/A,#N/A,TRUE,"VOS";#N/A,#N/A,TRUE,"Warrington";#N/A,#N/A,TRUE,"Widnes"}</definedName>
    <definedName name="rthsrhs" hidden="1">{#N/A,#N/A,TRUE,"Cover";#N/A,#N/A,TRUE,"Conts";#N/A,#N/A,TRUE,"VOS";#N/A,#N/A,TRUE,"Warrington";#N/A,#N/A,TRUE,"Widnes"}</definedName>
    <definedName name="rtp" localSheetId="9" hidden="1">{"'Break down'!$A$4"}</definedName>
    <definedName name="rtp" localSheetId="8" hidden="1">{"'Break down'!$A$4"}</definedName>
    <definedName name="rtp" localSheetId="7" hidden="1">{"'Break down'!$A$4"}</definedName>
    <definedName name="rtp" localSheetId="3" hidden="1">{"'Break down'!$A$4"}</definedName>
    <definedName name="rtp" hidden="1">{"'Break down'!$A$4"}</definedName>
    <definedName name="rtpqwp" localSheetId="9" hidden="1">{"'Break down'!$A$4"}</definedName>
    <definedName name="rtpqwp" localSheetId="8" hidden="1">{"'Break down'!$A$4"}</definedName>
    <definedName name="rtpqwp" localSheetId="7" hidden="1">{"'Break down'!$A$4"}</definedName>
    <definedName name="rtpqwp" localSheetId="3" hidden="1">{"'Break down'!$A$4"}</definedName>
    <definedName name="rtpqwp" hidden="1">{"'Break down'!$A$4"}</definedName>
    <definedName name="rtr" localSheetId="9" hidden="1">{"'Break down'!$A$4"}</definedName>
    <definedName name="rtr" localSheetId="8" hidden="1">{"'Break down'!$A$4"}</definedName>
    <definedName name="rtr" localSheetId="7" hidden="1">{"'Break down'!$A$4"}</definedName>
    <definedName name="rtr" localSheetId="3" hidden="1">{"'Break down'!$A$4"}</definedName>
    <definedName name="rtr" hidden="1">{"'Break down'!$A$4"}</definedName>
    <definedName name="RTRGJHJ" localSheetId="9" hidden="1">{#N/A,#N/A,TRUE,"Cover";#N/A,#N/A,TRUE,"Conts";#N/A,#N/A,TRUE,"VOS";#N/A,#N/A,TRUE,"Warrington";#N/A,#N/A,TRUE,"Widnes"}</definedName>
    <definedName name="RTRGJHJ" localSheetId="8" hidden="1">{#N/A,#N/A,TRUE,"Cover";#N/A,#N/A,TRUE,"Conts";#N/A,#N/A,TRUE,"VOS";#N/A,#N/A,TRUE,"Warrington";#N/A,#N/A,TRUE,"Widnes"}</definedName>
    <definedName name="RTRGJHJ" localSheetId="7" hidden="1">{#N/A,#N/A,TRUE,"Cover";#N/A,#N/A,TRUE,"Conts";#N/A,#N/A,TRUE,"VOS";#N/A,#N/A,TRUE,"Warrington";#N/A,#N/A,TRUE,"Widnes"}</definedName>
    <definedName name="RTRGJHJ" localSheetId="3" hidden="1">{#N/A,#N/A,TRUE,"Cover";#N/A,#N/A,TRUE,"Conts";#N/A,#N/A,TRUE,"VOS";#N/A,#N/A,TRUE,"Warrington";#N/A,#N/A,TRUE,"Widnes"}</definedName>
    <definedName name="RTRGJHJ" hidden="1">{#N/A,#N/A,TRUE,"Cover";#N/A,#N/A,TRUE,"Conts";#N/A,#N/A,TRUE,"VOS";#N/A,#N/A,TRUE,"Warrington";#N/A,#N/A,TRUE,"Widnes"}</definedName>
    <definedName name="rtryj" localSheetId="9" hidden="1">{#N/A,#N/A,TRUE,"Cover";#N/A,#N/A,TRUE,"Conts";#N/A,#N/A,TRUE,"VOS";#N/A,#N/A,TRUE,"Warrington";#N/A,#N/A,TRUE,"Widnes"}</definedName>
    <definedName name="rtryj" localSheetId="8" hidden="1">{#N/A,#N/A,TRUE,"Cover";#N/A,#N/A,TRUE,"Conts";#N/A,#N/A,TRUE,"VOS";#N/A,#N/A,TRUE,"Warrington";#N/A,#N/A,TRUE,"Widnes"}</definedName>
    <definedName name="rtryj" localSheetId="7" hidden="1">{#N/A,#N/A,TRUE,"Cover";#N/A,#N/A,TRUE,"Conts";#N/A,#N/A,TRUE,"VOS";#N/A,#N/A,TRUE,"Warrington";#N/A,#N/A,TRUE,"Widnes"}</definedName>
    <definedName name="rtryj" localSheetId="3" hidden="1">{#N/A,#N/A,TRUE,"Cover";#N/A,#N/A,TRUE,"Conts";#N/A,#N/A,TRUE,"VOS";#N/A,#N/A,TRUE,"Warrington";#N/A,#N/A,TRUE,"Widnes"}</definedName>
    <definedName name="rtryj" hidden="1">{#N/A,#N/A,TRUE,"Cover";#N/A,#N/A,TRUE,"Conts";#N/A,#N/A,TRUE,"VOS";#N/A,#N/A,TRUE,"Warrington";#N/A,#N/A,TRUE,"Widnes"}</definedName>
    <definedName name="rturudu" localSheetId="9" hidden="1">{#N/A,#N/A,TRUE,"Cover";#N/A,#N/A,TRUE,"Conts";#N/A,#N/A,TRUE,"VOS";#N/A,#N/A,TRUE,"Warrington";#N/A,#N/A,TRUE,"Widnes"}</definedName>
    <definedName name="rturudu" localSheetId="8" hidden="1">{#N/A,#N/A,TRUE,"Cover";#N/A,#N/A,TRUE,"Conts";#N/A,#N/A,TRUE,"VOS";#N/A,#N/A,TRUE,"Warrington";#N/A,#N/A,TRUE,"Widnes"}</definedName>
    <definedName name="rturudu" localSheetId="7" hidden="1">{#N/A,#N/A,TRUE,"Cover";#N/A,#N/A,TRUE,"Conts";#N/A,#N/A,TRUE,"VOS";#N/A,#N/A,TRUE,"Warrington";#N/A,#N/A,TRUE,"Widnes"}</definedName>
    <definedName name="rturudu" localSheetId="3" hidden="1">{#N/A,#N/A,TRUE,"Cover";#N/A,#N/A,TRUE,"Conts";#N/A,#N/A,TRUE,"VOS";#N/A,#N/A,TRUE,"Warrington";#N/A,#N/A,TRUE,"Widnes"}</definedName>
    <definedName name="rturudu" hidden="1">{#N/A,#N/A,TRUE,"Cover";#N/A,#N/A,TRUE,"Conts";#N/A,#N/A,TRUE,"VOS";#N/A,#N/A,TRUE,"Warrington";#N/A,#N/A,TRUE,"Widnes"}</definedName>
    <definedName name="RTYE" localSheetId="9" hidden="1">{"'장비'!$A$3:$M$12"}</definedName>
    <definedName name="RTYE" localSheetId="8" hidden="1">{"'장비'!$A$3:$M$12"}</definedName>
    <definedName name="RTYE" localSheetId="7" hidden="1">{"'장비'!$A$3:$M$12"}</definedName>
    <definedName name="RTYE" localSheetId="3" hidden="1">{"'장비'!$A$3:$M$12"}</definedName>
    <definedName name="RTYE" hidden="1">{"'장비'!$A$3:$M$12"}</definedName>
    <definedName name="rtysh" localSheetId="9" hidden="1">{#N/A,#N/A,TRUE,"Cover";#N/A,#N/A,TRUE,"Conts";#N/A,#N/A,TRUE,"VOS";#N/A,#N/A,TRUE,"Warrington";#N/A,#N/A,TRUE,"Widnes"}</definedName>
    <definedName name="rtysh" localSheetId="8" hidden="1">{#N/A,#N/A,TRUE,"Cover";#N/A,#N/A,TRUE,"Conts";#N/A,#N/A,TRUE,"VOS";#N/A,#N/A,TRUE,"Warrington";#N/A,#N/A,TRUE,"Widnes"}</definedName>
    <definedName name="rtysh" localSheetId="7" hidden="1">{#N/A,#N/A,TRUE,"Cover";#N/A,#N/A,TRUE,"Conts";#N/A,#N/A,TRUE,"VOS";#N/A,#N/A,TRUE,"Warrington";#N/A,#N/A,TRUE,"Widnes"}</definedName>
    <definedName name="rtysh" localSheetId="3" hidden="1">{#N/A,#N/A,TRUE,"Cover";#N/A,#N/A,TRUE,"Conts";#N/A,#N/A,TRUE,"VOS";#N/A,#N/A,TRUE,"Warrington";#N/A,#N/A,TRUE,"Widnes"}</definedName>
    <definedName name="rtysh" hidden="1">{#N/A,#N/A,TRUE,"Cover";#N/A,#N/A,TRUE,"Conts";#N/A,#N/A,TRUE,"VOS";#N/A,#N/A,TRUE,"Warrington";#N/A,#N/A,TRUE,"Widnes"}</definedName>
    <definedName name="RWF" localSheetId="9" hidden="1">{"'Sheet1'!$A$4386:$N$4591"}</definedName>
    <definedName name="RWF" localSheetId="8" hidden="1">{"'Sheet1'!$A$4386:$N$4591"}</definedName>
    <definedName name="RWF" localSheetId="7" hidden="1">{"'Sheet1'!$A$4386:$N$4591"}</definedName>
    <definedName name="RWF" localSheetId="3" hidden="1">{"'Sheet1'!$A$4386:$N$4591"}</definedName>
    <definedName name="RWF" hidden="1">{"'Sheet1'!$A$4386:$N$4591"}</definedName>
    <definedName name="rwt" localSheetId="9" hidden="1">{#N/A,#N/A,TRUE,"Cover";#N/A,#N/A,TRUE,"Conts";#N/A,#N/A,TRUE,"VOS";#N/A,#N/A,TRUE,"Warrington";#N/A,#N/A,TRUE,"Widnes"}</definedName>
    <definedName name="rwt" localSheetId="8" hidden="1">{#N/A,#N/A,TRUE,"Cover";#N/A,#N/A,TRUE,"Conts";#N/A,#N/A,TRUE,"VOS";#N/A,#N/A,TRUE,"Warrington";#N/A,#N/A,TRUE,"Widnes"}</definedName>
    <definedName name="rwt" localSheetId="7" hidden="1">{#N/A,#N/A,TRUE,"Cover";#N/A,#N/A,TRUE,"Conts";#N/A,#N/A,TRUE,"VOS";#N/A,#N/A,TRUE,"Warrington";#N/A,#N/A,TRUE,"Widnes"}</definedName>
    <definedName name="rwt" localSheetId="3" hidden="1">{#N/A,#N/A,TRUE,"Cover";#N/A,#N/A,TRUE,"Conts";#N/A,#N/A,TRUE,"VOS";#N/A,#N/A,TRUE,"Warrington";#N/A,#N/A,TRUE,"Widnes"}</definedName>
    <definedName name="rwt" hidden="1">{#N/A,#N/A,TRUE,"Cover";#N/A,#N/A,TRUE,"Conts";#N/A,#N/A,TRUE,"VOS";#N/A,#N/A,TRUE,"Warrington";#N/A,#N/A,TRUE,"Widnes"}</definedName>
    <definedName name="ryeru" localSheetId="9" hidden="1">{#N/A,#N/A,TRUE,"Cover";#N/A,#N/A,TRUE,"Conts";#N/A,#N/A,TRUE,"VOS";#N/A,#N/A,TRUE,"Warrington";#N/A,#N/A,TRUE,"Widnes"}</definedName>
    <definedName name="ryeru" localSheetId="8" hidden="1">{#N/A,#N/A,TRUE,"Cover";#N/A,#N/A,TRUE,"Conts";#N/A,#N/A,TRUE,"VOS";#N/A,#N/A,TRUE,"Warrington";#N/A,#N/A,TRUE,"Widnes"}</definedName>
    <definedName name="ryeru" localSheetId="7" hidden="1">{#N/A,#N/A,TRUE,"Cover";#N/A,#N/A,TRUE,"Conts";#N/A,#N/A,TRUE,"VOS";#N/A,#N/A,TRUE,"Warrington";#N/A,#N/A,TRUE,"Widnes"}</definedName>
    <definedName name="ryeru" localSheetId="3" hidden="1">{#N/A,#N/A,TRUE,"Cover";#N/A,#N/A,TRUE,"Conts";#N/A,#N/A,TRUE,"VOS";#N/A,#N/A,TRUE,"Warrington";#N/A,#N/A,TRUE,"Widnes"}</definedName>
    <definedName name="ryeru" hidden="1">{#N/A,#N/A,TRUE,"Cover";#N/A,#N/A,TRUE,"Conts";#N/A,#N/A,TRUE,"VOS";#N/A,#N/A,TRUE,"Warrington";#N/A,#N/A,TRUE,"Widnes"}</definedName>
    <definedName name="rysrtryftry" localSheetId="9" hidden="1">{#N/A,#N/A,TRUE,"Cover";#N/A,#N/A,TRUE,"Conts";#N/A,#N/A,TRUE,"VOS";#N/A,#N/A,TRUE,"Warrington";#N/A,#N/A,TRUE,"Widnes"}</definedName>
    <definedName name="rysrtryftry" localSheetId="8" hidden="1">{#N/A,#N/A,TRUE,"Cover";#N/A,#N/A,TRUE,"Conts";#N/A,#N/A,TRUE,"VOS";#N/A,#N/A,TRUE,"Warrington";#N/A,#N/A,TRUE,"Widnes"}</definedName>
    <definedName name="rysrtryftry" localSheetId="7" hidden="1">{#N/A,#N/A,TRUE,"Cover";#N/A,#N/A,TRUE,"Conts";#N/A,#N/A,TRUE,"VOS";#N/A,#N/A,TRUE,"Warrington";#N/A,#N/A,TRUE,"Widnes"}</definedName>
    <definedName name="rysrtryftry" localSheetId="3" hidden="1">{#N/A,#N/A,TRUE,"Cover";#N/A,#N/A,TRUE,"Conts";#N/A,#N/A,TRUE,"VOS";#N/A,#N/A,TRUE,"Warrington";#N/A,#N/A,TRUE,"Widnes"}</definedName>
    <definedName name="rysrtryftry" hidden="1">{#N/A,#N/A,TRUE,"Cover";#N/A,#N/A,TRUE,"Conts";#N/A,#N/A,TRUE,"VOS";#N/A,#N/A,TRUE,"Warrington";#N/A,#N/A,TRUE,"Widnes"}</definedName>
    <definedName name="S" localSheetId="9" hidden="1">{#N/A,#N/A,TRUE,"Cover";#N/A,#N/A,TRUE,"Conts";#N/A,#N/A,TRUE,"VOS";#N/A,#N/A,TRUE,"Warrington";#N/A,#N/A,TRUE,"Widnes"}</definedName>
    <definedName name="S" localSheetId="8" hidden="1">{#N/A,#N/A,TRUE,"Cover";#N/A,#N/A,TRUE,"Conts";#N/A,#N/A,TRUE,"VOS";#N/A,#N/A,TRUE,"Warrington";#N/A,#N/A,TRUE,"Widnes"}</definedName>
    <definedName name="S" localSheetId="7" hidden="1">{#N/A,#N/A,TRUE,"Cover";#N/A,#N/A,TRUE,"Conts";#N/A,#N/A,TRUE,"VOS";#N/A,#N/A,TRUE,"Warrington";#N/A,#N/A,TRUE,"Widnes"}</definedName>
    <definedName name="S" localSheetId="3" hidden="1">{#N/A,#N/A,TRUE,"Cover";#N/A,#N/A,TRUE,"Conts";#N/A,#N/A,TRUE,"VOS";#N/A,#N/A,TRUE,"Warrington";#N/A,#N/A,TRUE,"Widnes"}</definedName>
    <definedName name="S" hidden="1">{#N/A,#N/A,TRUE,"Cover";#N/A,#N/A,TRUE,"Conts";#N/A,#N/A,TRUE,"VOS";#N/A,#N/A,TRUE,"Warrington";#N/A,#N/A,TRUE,"Widnes"}</definedName>
    <definedName name="SAM" localSheetId="9" hidden="1">{#N/A,#N/A,TRUE,"Basic";#N/A,#N/A,TRUE,"EXT-TABLE";#N/A,#N/A,TRUE,"STEEL";#N/A,#N/A,TRUE,"INT-Table";#N/A,#N/A,TRUE,"STEEL";#N/A,#N/A,TRUE,"Door"}</definedName>
    <definedName name="SAM" localSheetId="8" hidden="1">{#N/A,#N/A,TRUE,"Basic";#N/A,#N/A,TRUE,"EXT-TABLE";#N/A,#N/A,TRUE,"STEEL";#N/A,#N/A,TRUE,"INT-Table";#N/A,#N/A,TRUE,"STEEL";#N/A,#N/A,TRUE,"Door"}</definedName>
    <definedName name="SAM" localSheetId="7" hidden="1">{#N/A,#N/A,TRUE,"Basic";#N/A,#N/A,TRUE,"EXT-TABLE";#N/A,#N/A,TRUE,"STEEL";#N/A,#N/A,TRUE,"INT-Table";#N/A,#N/A,TRUE,"STEEL";#N/A,#N/A,TRUE,"Door"}</definedName>
    <definedName name="SAM" localSheetId="3" hidden="1">{#N/A,#N/A,TRUE,"Basic";#N/A,#N/A,TRUE,"EXT-TABLE";#N/A,#N/A,TRUE,"STEEL";#N/A,#N/A,TRUE,"INT-Table";#N/A,#N/A,TRUE,"STEEL";#N/A,#N/A,TRUE,"Door"}</definedName>
    <definedName name="SAM" hidden="1">{#N/A,#N/A,TRUE,"Basic";#N/A,#N/A,TRUE,"EXT-TABLE";#N/A,#N/A,TRUE,"STEEL";#N/A,#N/A,TRUE,"INT-Table";#N/A,#N/A,TRUE,"STEEL";#N/A,#N/A,TRUE,"Door"}</definedName>
    <definedName name="sasf" localSheetId="9" hidden="1">{#N/A,#N/A,TRUE,"Summary";#N/A,#N/A,TRUE,"Overall";#N/A,#N/A,TRUE,"engineering";#N/A,#N/A,TRUE,"Procurement";#N/A,#N/A,TRUE,"Construction"}</definedName>
    <definedName name="sasf" localSheetId="8" hidden="1">{#N/A,#N/A,TRUE,"Summary";#N/A,#N/A,TRUE,"Overall";#N/A,#N/A,TRUE,"engineering";#N/A,#N/A,TRUE,"Procurement";#N/A,#N/A,TRUE,"Construction"}</definedName>
    <definedName name="sasf" localSheetId="7" hidden="1">{#N/A,#N/A,TRUE,"Summary";#N/A,#N/A,TRUE,"Overall";#N/A,#N/A,TRUE,"engineering";#N/A,#N/A,TRUE,"Procurement";#N/A,#N/A,TRUE,"Construction"}</definedName>
    <definedName name="sasf" localSheetId="3" hidden="1">{#N/A,#N/A,TRUE,"Summary";#N/A,#N/A,TRUE,"Overall";#N/A,#N/A,TRUE,"engineering";#N/A,#N/A,TRUE,"Procurement";#N/A,#N/A,TRUE,"Construction"}</definedName>
    <definedName name="sasf" hidden="1">{#N/A,#N/A,TRUE,"Summary";#N/A,#N/A,TRUE,"Overall";#N/A,#N/A,TRUE,"engineering";#N/A,#N/A,TRUE,"Procurement";#N/A,#N/A,TRUE,"Construction"}</definedName>
    <definedName name="sat" localSheetId="9" hidden="1">{#N/A,#N/A,TRUE,"Front";#N/A,#N/A,TRUE,"Simple Letter";#N/A,#N/A,TRUE,"Inside";#N/A,#N/A,TRUE,"Contents";#N/A,#N/A,TRUE,"Basis";#N/A,#N/A,TRUE,"Inclusions";#N/A,#N/A,TRUE,"Exclusions";#N/A,#N/A,TRUE,"Areas";#N/A,#N/A,TRUE,"Summary";#N/A,#N/A,TRUE,"Detail"}</definedName>
    <definedName name="sat" localSheetId="8" hidden="1">{#N/A,#N/A,TRUE,"Front";#N/A,#N/A,TRUE,"Simple Letter";#N/A,#N/A,TRUE,"Inside";#N/A,#N/A,TRUE,"Contents";#N/A,#N/A,TRUE,"Basis";#N/A,#N/A,TRUE,"Inclusions";#N/A,#N/A,TRUE,"Exclusions";#N/A,#N/A,TRUE,"Areas";#N/A,#N/A,TRUE,"Summary";#N/A,#N/A,TRUE,"Detail"}</definedName>
    <definedName name="sat" localSheetId="7" hidden="1">{#N/A,#N/A,TRUE,"Front";#N/A,#N/A,TRUE,"Simple Letter";#N/A,#N/A,TRUE,"Inside";#N/A,#N/A,TRUE,"Contents";#N/A,#N/A,TRUE,"Basis";#N/A,#N/A,TRUE,"Inclusions";#N/A,#N/A,TRUE,"Exclusions";#N/A,#N/A,TRUE,"Areas";#N/A,#N/A,TRUE,"Summary";#N/A,#N/A,TRUE,"Detail"}</definedName>
    <definedName name="sat" localSheetId="3"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 localSheetId="9" hidden="1">{"'Break down'!$A$4"}</definedName>
    <definedName name="sc" localSheetId="8" hidden="1">{"'Break down'!$A$4"}</definedName>
    <definedName name="sc" localSheetId="7" hidden="1">{"'Break down'!$A$4"}</definedName>
    <definedName name="sc" localSheetId="3" hidden="1">{"'Break down'!$A$4"}</definedName>
    <definedName name="sc" hidden="1">{"'Break down'!$A$4"}</definedName>
    <definedName name="SCAF" localSheetId="9" hidden="1">{"'Break down'!$A$4"}</definedName>
    <definedName name="SCAF" localSheetId="8" hidden="1">{"'Break down'!$A$4"}</definedName>
    <definedName name="SCAF" localSheetId="7" hidden="1">{"'Break down'!$A$4"}</definedName>
    <definedName name="SCAF" localSheetId="3" hidden="1">{"'Break down'!$A$4"}</definedName>
    <definedName name="SCAF" hidden="1">{"'Break down'!$A$4"}</definedName>
    <definedName name="Scaffolding" localSheetId="9" hidden="1">{"'Break down'!$A$4"}</definedName>
    <definedName name="Scaffolding" localSheetId="8" hidden="1">{"'Break down'!$A$4"}</definedName>
    <definedName name="Scaffolding" localSheetId="7" hidden="1">{"'Break down'!$A$4"}</definedName>
    <definedName name="Scaffolding" localSheetId="3" hidden="1">{"'Break down'!$A$4"}</definedName>
    <definedName name="Scaffolding" hidden="1">{"'Break down'!$A$4"}</definedName>
    <definedName name="scarce" localSheetId="9" hidden="1">{#N/A,#N/A,FALSE,"Summary";#N/A,#N/A,FALSE,"3TJ";#N/A,#N/A,FALSE,"3TN";#N/A,#N/A,FALSE,"3TP";#N/A,#N/A,FALSE,"3SJ";#N/A,#N/A,FALSE,"3CJ";#N/A,#N/A,FALSE,"3CN";#N/A,#N/A,FALSE,"3CP";#N/A,#N/A,FALSE,"3A"}</definedName>
    <definedName name="scarce" localSheetId="8" hidden="1">{#N/A,#N/A,FALSE,"Summary";#N/A,#N/A,FALSE,"3TJ";#N/A,#N/A,FALSE,"3TN";#N/A,#N/A,FALSE,"3TP";#N/A,#N/A,FALSE,"3SJ";#N/A,#N/A,FALSE,"3CJ";#N/A,#N/A,FALSE,"3CN";#N/A,#N/A,FALSE,"3CP";#N/A,#N/A,FALSE,"3A"}</definedName>
    <definedName name="scarce" localSheetId="7" hidden="1">{#N/A,#N/A,FALSE,"Summary";#N/A,#N/A,FALSE,"3TJ";#N/A,#N/A,FALSE,"3TN";#N/A,#N/A,FALSE,"3TP";#N/A,#N/A,FALSE,"3SJ";#N/A,#N/A,FALSE,"3CJ";#N/A,#N/A,FALSE,"3CN";#N/A,#N/A,FALSE,"3CP";#N/A,#N/A,FALSE,"3A"}</definedName>
    <definedName name="scarce" localSheetId="3"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9" hidden="1">{#N/A,#N/A,TRUE,"Front";#N/A,#N/A,TRUE,"Simple Letter";#N/A,#N/A,TRUE,"Inside";#N/A,#N/A,TRUE,"Contents";#N/A,#N/A,TRUE,"Basis";#N/A,#N/A,TRUE,"Inclusions";#N/A,#N/A,TRUE,"Exclusions";#N/A,#N/A,TRUE,"Areas";#N/A,#N/A,TRUE,"Summary";#N/A,#N/A,TRUE,"Detail"}</definedName>
    <definedName name="SCREED" localSheetId="8" hidden="1">{#N/A,#N/A,TRUE,"Front";#N/A,#N/A,TRUE,"Simple Letter";#N/A,#N/A,TRUE,"Inside";#N/A,#N/A,TRUE,"Contents";#N/A,#N/A,TRUE,"Basis";#N/A,#N/A,TRUE,"Inclusions";#N/A,#N/A,TRUE,"Exclusions";#N/A,#N/A,TRUE,"Areas";#N/A,#N/A,TRUE,"Summary";#N/A,#N/A,TRUE,"Detail"}</definedName>
    <definedName name="SCREED" localSheetId="7" hidden="1">{#N/A,#N/A,TRUE,"Front";#N/A,#N/A,TRUE,"Simple Letter";#N/A,#N/A,TRUE,"Inside";#N/A,#N/A,TRUE,"Contents";#N/A,#N/A,TRUE,"Basis";#N/A,#N/A,TRUE,"Inclusions";#N/A,#N/A,TRUE,"Exclusions";#N/A,#N/A,TRUE,"Areas";#N/A,#N/A,TRUE,"Summary";#N/A,#N/A,TRUE,"Detail"}</definedName>
    <definedName name="SCREED" localSheetId="3"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9" hidden="1">#REF!</definedName>
    <definedName name="SCURVE" localSheetId="8" hidden="1">#REF!</definedName>
    <definedName name="SCURVE" localSheetId="3" hidden="1">#REF!</definedName>
    <definedName name="SCURVE" localSheetId="13" hidden="1">#REF!</definedName>
    <definedName name="SCURVE" localSheetId="6" hidden="1">#REF!</definedName>
    <definedName name="SCURVE" hidden="1">#REF!</definedName>
    <definedName name="scx" localSheetId="9" hidden="1">{"'Break down'!$A$4"}</definedName>
    <definedName name="scx" localSheetId="8" hidden="1">{"'Break down'!$A$4"}</definedName>
    <definedName name="scx" localSheetId="7" hidden="1">{"'Break down'!$A$4"}</definedName>
    <definedName name="scx" localSheetId="3" hidden="1">{"'Break down'!$A$4"}</definedName>
    <definedName name="scx" hidden="1">{"'Break down'!$A$4"}</definedName>
    <definedName name="sd" localSheetId="9" hidden="1">{#N/A,#N/A,FALSE,"SumG";#N/A,#N/A,FALSE,"ElecG";#N/A,#N/A,FALSE,"MechG";#N/A,#N/A,FALSE,"GeotG";#N/A,#N/A,FALSE,"PrcsG";#N/A,#N/A,FALSE,"TunnG";#N/A,#N/A,FALSE,"CivlG";#N/A,#N/A,FALSE,"NtwkG";#N/A,#N/A,FALSE,"EstgG";#N/A,#N/A,FALSE,"PEngG"}</definedName>
    <definedName name="sd" localSheetId="8" hidden="1">{#N/A,#N/A,FALSE,"SumG";#N/A,#N/A,FALSE,"ElecG";#N/A,#N/A,FALSE,"MechG";#N/A,#N/A,FALSE,"GeotG";#N/A,#N/A,FALSE,"PrcsG";#N/A,#N/A,FALSE,"TunnG";#N/A,#N/A,FALSE,"CivlG";#N/A,#N/A,FALSE,"NtwkG";#N/A,#N/A,FALSE,"EstgG";#N/A,#N/A,FALSE,"PEngG"}</definedName>
    <definedName name="sd" localSheetId="7" hidden="1">{#N/A,#N/A,FALSE,"SumG";#N/A,#N/A,FALSE,"ElecG";#N/A,#N/A,FALSE,"MechG";#N/A,#N/A,FALSE,"GeotG";#N/A,#N/A,FALSE,"PrcsG";#N/A,#N/A,FALSE,"TunnG";#N/A,#N/A,FALSE,"CivlG";#N/A,#N/A,FALSE,"NtwkG";#N/A,#N/A,FALSE,"EstgG";#N/A,#N/A,FALSE,"PEngG"}</definedName>
    <definedName name="sd" localSheetId="3" hidden="1">{#N/A,#N/A,FALSE,"SumG";#N/A,#N/A,FALSE,"ElecG";#N/A,#N/A,FALSE,"MechG";#N/A,#N/A,FALSE,"GeotG";#N/A,#N/A,FALSE,"PrcsG";#N/A,#N/A,FALSE,"TunnG";#N/A,#N/A,FALSE,"CivlG";#N/A,#N/A,FALSE,"NtwkG";#N/A,#N/A,FALSE,"EstgG";#N/A,#N/A,FALSE,"PEngG"}</definedName>
    <definedName name="sd" hidden="1">{#N/A,#N/A,FALSE,"SumG";#N/A,#N/A,FALSE,"ElecG";#N/A,#N/A,FALSE,"MechG";#N/A,#N/A,FALSE,"GeotG";#N/A,#N/A,FALSE,"PrcsG";#N/A,#N/A,FALSE,"TunnG";#N/A,#N/A,FALSE,"CivlG";#N/A,#N/A,FALSE,"NtwkG";#N/A,#N/A,FALSE,"EstgG";#N/A,#N/A,FALSE,"PEngG"}</definedName>
    <definedName name="sdafdsa" localSheetId="9" hidden="1">{#N/A,#N/A,TRUE,"Front";#N/A,#N/A,TRUE,"Simple Letter";#N/A,#N/A,TRUE,"Inside";#N/A,#N/A,TRUE,"Contents";#N/A,#N/A,TRUE,"Basis";#N/A,#N/A,TRUE,"Inclusions";#N/A,#N/A,TRUE,"Exclusions";#N/A,#N/A,TRUE,"Areas";#N/A,#N/A,TRUE,"Summary";#N/A,#N/A,TRUE,"Detail"}</definedName>
    <definedName name="sdafdsa" localSheetId="8" hidden="1">{#N/A,#N/A,TRUE,"Front";#N/A,#N/A,TRUE,"Simple Letter";#N/A,#N/A,TRUE,"Inside";#N/A,#N/A,TRUE,"Contents";#N/A,#N/A,TRUE,"Basis";#N/A,#N/A,TRUE,"Inclusions";#N/A,#N/A,TRUE,"Exclusions";#N/A,#N/A,TRUE,"Areas";#N/A,#N/A,TRUE,"Summary";#N/A,#N/A,TRUE,"Detail"}</definedName>
    <definedName name="sdafdsa" localSheetId="7" hidden="1">{#N/A,#N/A,TRUE,"Front";#N/A,#N/A,TRUE,"Simple Letter";#N/A,#N/A,TRUE,"Inside";#N/A,#N/A,TRUE,"Contents";#N/A,#N/A,TRUE,"Basis";#N/A,#N/A,TRUE,"Inclusions";#N/A,#N/A,TRUE,"Exclusions";#N/A,#N/A,TRUE,"Areas";#N/A,#N/A,TRUE,"Summary";#N/A,#N/A,TRUE,"Detail"}</definedName>
    <definedName name="sdafdsa" localSheetId="3"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9" hidden="1">#REF!</definedName>
    <definedName name="sddf" localSheetId="8" hidden="1">#REF!</definedName>
    <definedName name="sddf" localSheetId="3" hidden="1">#REF!</definedName>
    <definedName name="sddf" localSheetId="13" hidden="1">#REF!</definedName>
    <definedName name="sddf" localSheetId="6" hidden="1">#REF!</definedName>
    <definedName name="sddf" hidden="1">#REF!</definedName>
    <definedName name="sddsd" localSheetId="9" hidden="1">{"'Break down'!$A$4"}</definedName>
    <definedName name="sddsd" localSheetId="8" hidden="1">{"'Break down'!$A$4"}</definedName>
    <definedName name="sddsd" localSheetId="7" hidden="1">{"'Break down'!$A$4"}</definedName>
    <definedName name="sddsd" localSheetId="3" hidden="1">{"'Break down'!$A$4"}</definedName>
    <definedName name="sddsd" hidden="1">{"'Break down'!$A$4"}</definedName>
    <definedName name="sdefegdeg" localSheetId="9" hidden="1">{#N/A,#N/A,TRUE,"Cover";#N/A,#N/A,TRUE,"Conts";#N/A,#N/A,TRUE,"VOS";#N/A,#N/A,TRUE,"Warrington";#N/A,#N/A,TRUE,"Widnes"}</definedName>
    <definedName name="sdefegdeg" localSheetId="8" hidden="1">{#N/A,#N/A,TRUE,"Cover";#N/A,#N/A,TRUE,"Conts";#N/A,#N/A,TRUE,"VOS";#N/A,#N/A,TRUE,"Warrington";#N/A,#N/A,TRUE,"Widnes"}</definedName>
    <definedName name="sdefegdeg" localSheetId="7" hidden="1">{#N/A,#N/A,TRUE,"Cover";#N/A,#N/A,TRUE,"Conts";#N/A,#N/A,TRUE,"VOS";#N/A,#N/A,TRUE,"Warrington";#N/A,#N/A,TRUE,"Widnes"}</definedName>
    <definedName name="sdefegdeg" localSheetId="3" hidden="1">{#N/A,#N/A,TRUE,"Cover";#N/A,#N/A,TRUE,"Conts";#N/A,#N/A,TRUE,"VOS";#N/A,#N/A,TRUE,"Warrington";#N/A,#N/A,TRUE,"Widnes"}</definedName>
    <definedName name="sdefegdeg" hidden="1">{#N/A,#N/A,TRUE,"Cover";#N/A,#N/A,TRUE,"Conts";#N/A,#N/A,TRUE,"VOS";#N/A,#N/A,TRUE,"Warrington";#N/A,#N/A,TRUE,"Widnes"}</definedName>
    <definedName name="sdf" localSheetId="9" hidden="1">{#N/A,#N/A,TRUE,"Cover";#N/A,#N/A,TRUE,"Conts";#N/A,#N/A,TRUE,"VOS";#N/A,#N/A,TRUE,"Warrington";#N/A,#N/A,TRUE,"Widnes"}</definedName>
    <definedName name="sdf" localSheetId="8" hidden="1">{#N/A,#N/A,TRUE,"Cover";#N/A,#N/A,TRUE,"Conts";#N/A,#N/A,TRUE,"VOS";#N/A,#N/A,TRUE,"Warrington";#N/A,#N/A,TRUE,"Widnes"}</definedName>
    <definedName name="sdf" localSheetId="7" hidden="1">{#N/A,#N/A,TRUE,"Cover";#N/A,#N/A,TRUE,"Conts";#N/A,#N/A,TRUE,"VOS";#N/A,#N/A,TRUE,"Warrington";#N/A,#N/A,TRUE,"Widnes"}</definedName>
    <definedName name="sdf" localSheetId="3" hidden="1">{#N/A,#N/A,TRUE,"Cover";#N/A,#N/A,TRUE,"Conts";#N/A,#N/A,TRUE,"VOS";#N/A,#N/A,TRUE,"Warrington";#N/A,#N/A,TRUE,"Widnes"}</definedName>
    <definedName name="sdf" hidden="1">{#N/A,#N/A,TRUE,"Cover";#N/A,#N/A,TRUE,"Conts";#N/A,#N/A,TRUE,"VOS";#N/A,#N/A,TRUE,"Warrington";#N/A,#N/A,TRUE,"Widnes"}</definedName>
    <definedName name="sdfds" localSheetId="9" hidden="1">{#N/A,#N/A,TRUE,"Front";#N/A,#N/A,TRUE,"Simple Letter";#N/A,#N/A,TRUE,"Inside";#N/A,#N/A,TRUE,"Contents";#N/A,#N/A,TRUE,"Basis";#N/A,#N/A,TRUE,"Inclusions";#N/A,#N/A,TRUE,"Exclusions";#N/A,#N/A,TRUE,"Areas";#N/A,#N/A,TRUE,"Summary";#N/A,#N/A,TRUE,"Detail"}</definedName>
    <definedName name="sdfds" localSheetId="8" hidden="1">{#N/A,#N/A,TRUE,"Front";#N/A,#N/A,TRUE,"Simple Letter";#N/A,#N/A,TRUE,"Inside";#N/A,#N/A,TRUE,"Contents";#N/A,#N/A,TRUE,"Basis";#N/A,#N/A,TRUE,"Inclusions";#N/A,#N/A,TRUE,"Exclusions";#N/A,#N/A,TRUE,"Areas";#N/A,#N/A,TRUE,"Summary";#N/A,#N/A,TRUE,"Detail"}</definedName>
    <definedName name="sdfds" localSheetId="7" hidden="1">{#N/A,#N/A,TRUE,"Front";#N/A,#N/A,TRUE,"Simple Letter";#N/A,#N/A,TRUE,"Inside";#N/A,#N/A,TRUE,"Contents";#N/A,#N/A,TRUE,"Basis";#N/A,#N/A,TRUE,"Inclusions";#N/A,#N/A,TRUE,"Exclusions";#N/A,#N/A,TRUE,"Areas";#N/A,#N/A,TRUE,"Summary";#N/A,#N/A,TRUE,"Detail"}</definedName>
    <definedName name="sdfds" localSheetId="3"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sd" localSheetId="9" hidden="1">{#N/A,#N/A,TRUE,"Front";#N/A,#N/A,TRUE,"Simple Letter";#N/A,#N/A,TRUE,"Inside";#N/A,#N/A,TRUE,"Contents";#N/A,#N/A,TRUE,"Basis";#N/A,#N/A,TRUE,"Inclusions";#N/A,#N/A,TRUE,"Exclusions";#N/A,#N/A,TRUE,"Areas";#N/A,#N/A,TRUE,"Summary";#N/A,#N/A,TRUE,"Detail"}</definedName>
    <definedName name="sdfsd" localSheetId="8" hidden="1">{#N/A,#N/A,TRUE,"Front";#N/A,#N/A,TRUE,"Simple Letter";#N/A,#N/A,TRUE,"Inside";#N/A,#N/A,TRUE,"Contents";#N/A,#N/A,TRUE,"Basis";#N/A,#N/A,TRUE,"Inclusions";#N/A,#N/A,TRUE,"Exclusions";#N/A,#N/A,TRUE,"Areas";#N/A,#N/A,TRUE,"Summary";#N/A,#N/A,TRUE,"Detail"}</definedName>
    <definedName name="sdfsd" localSheetId="7" hidden="1">{#N/A,#N/A,TRUE,"Front";#N/A,#N/A,TRUE,"Simple Letter";#N/A,#N/A,TRUE,"Inside";#N/A,#N/A,TRUE,"Contents";#N/A,#N/A,TRUE,"Basis";#N/A,#N/A,TRUE,"Inclusions";#N/A,#N/A,TRUE,"Exclusions";#N/A,#N/A,TRUE,"Areas";#N/A,#N/A,TRUE,"Summary";#N/A,#N/A,TRUE,"Detail"}</definedName>
    <definedName name="sdfsd" localSheetId="3"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hydfyftuu" localSheetId="9" hidden="1">{#N/A,#N/A,TRUE,"Cover";#N/A,#N/A,TRUE,"Conts";#N/A,#N/A,TRUE,"VOS";#N/A,#N/A,TRUE,"Warrington";#N/A,#N/A,TRUE,"Widnes"}</definedName>
    <definedName name="sdhydfyftuu" localSheetId="8" hidden="1">{#N/A,#N/A,TRUE,"Cover";#N/A,#N/A,TRUE,"Conts";#N/A,#N/A,TRUE,"VOS";#N/A,#N/A,TRUE,"Warrington";#N/A,#N/A,TRUE,"Widnes"}</definedName>
    <definedName name="sdhydfyftuu" localSheetId="7" hidden="1">{#N/A,#N/A,TRUE,"Cover";#N/A,#N/A,TRUE,"Conts";#N/A,#N/A,TRUE,"VOS";#N/A,#N/A,TRUE,"Warrington";#N/A,#N/A,TRUE,"Widnes"}</definedName>
    <definedName name="sdhydfyftuu" localSheetId="3" hidden="1">{#N/A,#N/A,TRUE,"Cover";#N/A,#N/A,TRUE,"Conts";#N/A,#N/A,TRUE,"VOS";#N/A,#N/A,TRUE,"Warrington";#N/A,#N/A,TRUE,"Widnes"}</definedName>
    <definedName name="sdhydfyftuu" hidden="1">{#N/A,#N/A,TRUE,"Cover";#N/A,#N/A,TRUE,"Conts";#N/A,#N/A,TRUE,"VOS";#N/A,#N/A,TRUE,"Warrington";#N/A,#N/A,TRUE,"Widnes"}</definedName>
    <definedName name="sencount" hidden="1">1</definedName>
    <definedName name="ser" localSheetId="9" hidden="1">{"'Break down'!$A$4"}</definedName>
    <definedName name="ser" localSheetId="8" hidden="1">{"'Break down'!$A$4"}</definedName>
    <definedName name="ser" localSheetId="7" hidden="1">{"'Break down'!$A$4"}</definedName>
    <definedName name="ser" localSheetId="3" hidden="1">{"'Break down'!$A$4"}</definedName>
    <definedName name="ser" hidden="1">{"'Break down'!$A$4"}</definedName>
    <definedName name="Services2" localSheetId="9" hidden="1">{#N/A,#N/A,FALSE,"Pricing";#N/A,#N/A,FALSE,"Summary";#N/A,#N/A,FALSE,"CompProd";#N/A,#N/A,FALSE,"CompJobhrs";#N/A,#N/A,FALSE,"Escalation";#N/A,#N/A,FALSE,"Contingency";#N/A,#N/A,FALSE,"GM";#N/A,#N/A,FALSE,"CompWage";#N/A,#N/A,FALSE,"costSum"}</definedName>
    <definedName name="Services2" localSheetId="8" hidden="1">{#N/A,#N/A,FALSE,"Pricing";#N/A,#N/A,FALSE,"Summary";#N/A,#N/A,FALSE,"CompProd";#N/A,#N/A,FALSE,"CompJobhrs";#N/A,#N/A,FALSE,"Escalation";#N/A,#N/A,FALSE,"Contingency";#N/A,#N/A,FALSE,"GM";#N/A,#N/A,FALSE,"CompWage";#N/A,#N/A,FALSE,"costSum"}</definedName>
    <definedName name="Services2" localSheetId="7" hidden="1">{#N/A,#N/A,FALSE,"Pricing";#N/A,#N/A,FALSE,"Summary";#N/A,#N/A,FALSE,"CompProd";#N/A,#N/A,FALSE,"CompJobhrs";#N/A,#N/A,FALSE,"Escalation";#N/A,#N/A,FALSE,"Contingency";#N/A,#N/A,FALSE,"GM";#N/A,#N/A,FALSE,"CompWage";#N/A,#N/A,FALSE,"costSum"}</definedName>
    <definedName name="Services2" localSheetId="3"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9" hidden="1">{#N/A,#N/A,TRUE,"Cover";#N/A,#N/A,TRUE,"Conts";#N/A,#N/A,TRUE,"VOS";#N/A,#N/A,TRUE,"Warrington";#N/A,#N/A,TRUE,"Widnes"}</definedName>
    <definedName name="setdydy" localSheetId="8" hidden="1">{#N/A,#N/A,TRUE,"Cover";#N/A,#N/A,TRUE,"Conts";#N/A,#N/A,TRUE,"VOS";#N/A,#N/A,TRUE,"Warrington";#N/A,#N/A,TRUE,"Widnes"}</definedName>
    <definedName name="setdydy" localSheetId="7" hidden="1">{#N/A,#N/A,TRUE,"Cover";#N/A,#N/A,TRUE,"Conts";#N/A,#N/A,TRUE,"VOS";#N/A,#N/A,TRUE,"Warrington";#N/A,#N/A,TRUE,"Widnes"}</definedName>
    <definedName name="setdydy" localSheetId="3" hidden="1">{#N/A,#N/A,TRUE,"Cover";#N/A,#N/A,TRUE,"Conts";#N/A,#N/A,TRUE,"VOS";#N/A,#N/A,TRUE,"Warrington";#N/A,#N/A,TRUE,"Widnes"}</definedName>
    <definedName name="setdydy" hidden="1">{#N/A,#N/A,TRUE,"Cover";#N/A,#N/A,TRUE,"Conts";#N/A,#N/A,TRUE,"VOS";#N/A,#N/A,TRUE,"Warrington";#N/A,#N/A,TRUE,"Widnes"}</definedName>
    <definedName name="sfbjdf" localSheetId="9" hidden="1">#REF!</definedName>
    <definedName name="sfbjdf" localSheetId="8" hidden="1">#REF!</definedName>
    <definedName name="sfbjdf" localSheetId="3" hidden="1">#REF!</definedName>
    <definedName name="sfbjdf" localSheetId="13" hidden="1">#REF!</definedName>
    <definedName name="sfbjdf" localSheetId="6" hidden="1">#REF!</definedName>
    <definedName name="sfbjdf" hidden="1">#REF!</definedName>
    <definedName name="sffff" localSheetId="9" hidden="1">{#N/A,#N/A,FALSE,"SumD";#N/A,#N/A,FALSE,"ElecD";#N/A,#N/A,FALSE,"MechD";#N/A,#N/A,FALSE,"GeotD";#N/A,#N/A,FALSE,"PrcsD";#N/A,#N/A,FALSE,"TunnD";#N/A,#N/A,FALSE,"CivlD";#N/A,#N/A,FALSE,"NtwkD";#N/A,#N/A,FALSE,"EstgD";#N/A,#N/A,FALSE,"PEngD"}</definedName>
    <definedName name="sffff" localSheetId="8" hidden="1">{#N/A,#N/A,FALSE,"SumD";#N/A,#N/A,FALSE,"ElecD";#N/A,#N/A,FALSE,"MechD";#N/A,#N/A,FALSE,"GeotD";#N/A,#N/A,FALSE,"PrcsD";#N/A,#N/A,FALSE,"TunnD";#N/A,#N/A,FALSE,"CivlD";#N/A,#N/A,FALSE,"NtwkD";#N/A,#N/A,FALSE,"EstgD";#N/A,#N/A,FALSE,"PEngD"}</definedName>
    <definedName name="sffff" localSheetId="7" hidden="1">{#N/A,#N/A,FALSE,"SumD";#N/A,#N/A,FALSE,"ElecD";#N/A,#N/A,FALSE,"MechD";#N/A,#N/A,FALSE,"GeotD";#N/A,#N/A,FALSE,"PrcsD";#N/A,#N/A,FALSE,"TunnD";#N/A,#N/A,FALSE,"CivlD";#N/A,#N/A,FALSE,"NtwkD";#N/A,#N/A,FALSE,"EstgD";#N/A,#N/A,FALSE,"PEngD"}</definedName>
    <definedName name="sffff" localSheetId="3"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9" hidden="1">{#N/A,#N/A,TRUE,"Cover";#N/A,#N/A,TRUE,"Conts";#N/A,#N/A,TRUE,"VOS";#N/A,#N/A,TRUE,"Warrington";#N/A,#N/A,TRUE,"Widnes"}</definedName>
    <definedName name="sfhdfj" localSheetId="8" hidden="1">{#N/A,#N/A,TRUE,"Cover";#N/A,#N/A,TRUE,"Conts";#N/A,#N/A,TRUE,"VOS";#N/A,#N/A,TRUE,"Warrington";#N/A,#N/A,TRUE,"Widnes"}</definedName>
    <definedName name="sfhdfj" localSheetId="7" hidden="1">{#N/A,#N/A,TRUE,"Cover";#N/A,#N/A,TRUE,"Conts";#N/A,#N/A,TRUE,"VOS";#N/A,#N/A,TRUE,"Warrington";#N/A,#N/A,TRUE,"Widnes"}</definedName>
    <definedName name="sfhdfj" localSheetId="3" hidden="1">{#N/A,#N/A,TRUE,"Cover";#N/A,#N/A,TRUE,"Conts";#N/A,#N/A,TRUE,"VOS";#N/A,#N/A,TRUE,"Warrington";#N/A,#N/A,TRUE,"Widnes"}</definedName>
    <definedName name="sfhdfj" hidden="1">{#N/A,#N/A,TRUE,"Cover";#N/A,#N/A,TRUE,"Conts";#N/A,#N/A,TRUE,"VOS";#N/A,#N/A,TRUE,"Warrington";#N/A,#N/A,TRUE,"Widnes"}</definedName>
    <definedName name="sfssf" hidden="1">'[14]Labor abs-NMR'!$I$1:$I$7</definedName>
    <definedName name="sfvdafv" localSheetId="9" hidden="1">{#N/A,#N/A,TRUE,"Front";#N/A,#N/A,TRUE,"Simple Letter";#N/A,#N/A,TRUE,"Inside";#N/A,#N/A,TRUE,"Contents";#N/A,#N/A,TRUE,"Basis";#N/A,#N/A,TRUE,"Inclusions";#N/A,#N/A,TRUE,"Exclusions";#N/A,#N/A,TRUE,"Areas";#N/A,#N/A,TRUE,"Summary";#N/A,#N/A,TRUE,"Detail"}</definedName>
    <definedName name="sfvdafv" localSheetId="8" hidden="1">{#N/A,#N/A,TRUE,"Front";#N/A,#N/A,TRUE,"Simple Letter";#N/A,#N/A,TRUE,"Inside";#N/A,#N/A,TRUE,"Contents";#N/A,#N/A,TRUE,"Basis";#N/A,#N/A,TRUE,"Inclusions";#N/A,#N/A,TRUE,"Exclusions";#N/A,#N/A,TRUE,"Areas";#N/A,#N/A,TRUE,"Summary";#N/A,#N/A,TRUE,"Detail"}</definedName>
    <definedName name="sfvdafv" localSheetId="7" hidden="1">{#N/A,#N/A,TRUE,"Front";#N/A,#N/A,TRUE,"Simple Letter";#N/A,#N/A,TRUE,"Inside";#N/A,#N/A,TRUE,"Contents";#N/A,#N/A,TRUE,"Basis";#N/A,#N/A,TRUE,"Inclusions";#N/A,#N/A,TRUE,"Exclusions";#N/A,#N/A,TRUE,"Areas";#N/A,#N/A,TRUE,"Summary";#N/A,#N/A,TRUE,"Detail"}</definedName>
    <definedName name="sfvdafv" localSheetId="3"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9" hidden="1">{#N/A,#N/A,TRUE,"Cover";#N/A,#N/A,TRUE,"Conts";#N/A,#N/A,TRUE,"VOS";#N/A,#N/A,TRUE,"Warrington";#N/A,#N/A,TRUE,"Widnes"}</definedName>
    <definedName name="sgsegegrt" localSheetId="8" hidden="1">{#N/A,#N/A,TRUE,"Cover";#N/A,#N/A,TRUE,"Conts";#N/A,#N/A,TRUE,"VOS";#N/A,#N/A,TRUE,"Warrington";#N/A,#N/A,TRUE,"Widnes"}</definedName>
    <definedName name="sgsegegrt" localSheetId="7" hidden="1">{#N/A,#N/A,TRUE,"Cover";#N/A,#N/A,TRUE,"Conts";#N/A,#N/A,TRUE,"VOS";#N/A,#N/A,TRUE,"Warrington";#N/A,#N/A,TRUE,"Widnes"}</definedName>
    <definedName name="sgsegegrt" localSheetId="3" hidden="1">{#N/A,#N/A,TRUE,"Cover";#N/A,#N/A,TRUE,"Conts";#N/A,#N/A,TRUE,"VOS";#N/A,#N/A,TRUE,"Warrington";#N/A,#N/A,TRUE,"Widnes"}</definedName>
    <definedName name="sgsegegrt" hidden="1">{#N/A,#N/A,TRUE,"Cover";#N/A,#N/A,TRUE,"Conts";#N/A,#N/A,TRUE,"VOS";#N/A,#N/A,TRUE,"Warrington";#N/A,#N/A,TRUE,"Widnes"}</definedName>
    <definedName name="sgsghju" localSheetId="9" hidden="1">{#N/A,#N/A,TRUE,"Cover";#N/A,#N/A,TRUE,"Conts";#N/A,#N/A,TRUE,"VOS";#N/A,#N/A,TRUE,"Warrington";#N/A,#N/A,TRUE,"Widnes"}</definedName>
    <definedName name="sgsghju" localSheetId="8" hidden="1">{#N/A,#N/A,TRUE,"Cover";#N/A,#N/A,TRUE,"Conts";#N/A,#N/A,TRUE,"VOS";#N/A,#N/A,TRUE,"Warrington";#N/A,#N/A,TRUE,"Widnes"}</definedName>
    <definedName name="sgsghju" localSheetId="7" hidden="1">{#N/A,#N/A,TRUE,"Cover";#N/A,#N/A,TRUE,"Conts";#N/A,#N/A,TRUE,"VOS";#N/A,#N/A,TRUE,"Warrington";#N/A,#N/A,TRUE,"Widnes"}</definedName>
    <definedName name="sgsghju" localSheetId="3" hidden="1">{#N/A,#N/A,TRUE,"Cover";#N/A,#N/A,TRUE,"Conts";#N/A,#N/A,TRUE,"VOS";#N/A,#N/A,TRUE,"Warrington";#N/A,#N/A,TRUE,"Widnes"}</definedName>
    <definedName name="sgsghju" hidden="1">{#N/A,#N/A,TRUE,"Cover";#N/A,#N/A,TRUE,"Conts";#N/A,#N/A,TRUE,"VOS";#N/A,#N/A,TRUE,"Warrington";#N/A,#N/A,TRUE,"Widnes"}</definedName>
    <definedName name="sgsgr" localSheetId="9" hidden="1">{#N/A,#N/A,TRUE,"Cover";#N/A,#N/A,TRUE,"Conts";#N/A,#N/A,TRUE,"VOS";#N/A,#N/A,TRUE,"Warrington";#N/A,#N/A,TRUE,"Widnes"}</definedName>
    <definedName name="sgsgr" localSheetId="8" hidden="1">{#N/A,#N/A,TRUE,"Cover";#N/A,#N/A,TRUE,"Conts";#N/A,#N/A,TRUE,"VOS";#N/A,#N/A,TRUE,"Warrington";#N/A,#N/A,TRUE,"Widnes"}</definedName>
    <definedName name="sgsgr" localSheetId="7" hidden="1">{#N/A,#N/A,TRUE,"Cover";#N/A,#N/A,TRUE,"Conts";#N/A,#N/A,TRUE,"VOS";#N/A,#N/A,TRUE,"Warrington";#N/A,#N/A,TRUE,"Widnes"}</definedName>
    <definedName name="sgsgr" localSheetId="3" hidden="1">{#N/A,#N/A,TRUE,"Cover";#N/A,#N/A,TRUE,"Conts";#N/A,#N/A,TRUE,"VOS";#N/A,#N/A,TRUE,"Warrington";#N/A,#N/A,TRUE,"Widnes"}</definedName>
    <definedName name="sgsgr" hidden="1">{#N/A,#N/A,TRUE,"Cover";#N/A,#N/A,TRUE,"Conts";#N/A,#N/A,TRUE,"VOS";#N/A,#N/A,TRUE,"Warrington";#N/A,#N/A,TRUE,"Widnes"}</definedName>
    <definedName name="sh" localSheetId="9" hidden="1">{"'Bill No. 7'!$A$1:$G$32"}</definedName>
    <definedName name="sh" localSheetId="8" hidden="1">{"'Bill No. 7'!$A$1:$G$32"}</definedName>
    <definedName name="sh" localSheetId="7" hidden="1">{"'Bill No. 7'!$A$1:$G$32"}</definedName>
    <definedName name="sh" localSheetId="3" hidden="1">{"'Bill No. 7'!$A$1:$G$32"}</definedName>
    <definedName name="sh" hidden="1">{"'Bill No. 7'!$A$1:$G$32"}</definedName>
    <definedName name="sheet" localSheetId="9" hidden="1">{#N/A,#N/A,TRUE,"Cover";#N/A,#N/A,TRUE,"Conts";#N/A,#N/A,TRUE,"VOS";#N/A,#N/A,TRUE,"Warrington";#N/A,#N/A,TRUE,"Widnes"}</definedName>
    <definedName name="sheet" localSheetId="8" hidden="1">{#N/A,#N/A,TRUE,"Cover";#N/A,#N/A,TRUE,"Conts";#N/A,#N/A,TRUE,"VOS";#N/A,#N/A,TRUE,"Warrington";#N/A,#N/A,TRUE,"Widnes"}</definedName>
    <definedName name="sheet" localSheetId="7" hidden="1">{#N/A,#N/A,TRUE,"Cover";#N/A,#N/A,TRUE,"Conts";#N/A,#N/A,TRUE,"VOS";#N/A,#N/A,TRUE,"Warrington";#N/A,#N/A,TRUE,"Widnes"}</definedName>
    <definedName name="sheet" localSheetId="3" hidden="1">{#N/A,#N/A,TRUE,"Cover";#N/A,#N/A,TRUE,"Conts";#N/A,#N/A,TRUE,"VOS";#N/A,#N/A,TRUE,"Warrington";#N/A,#N/A,TRUE,"Widnes"}</definedName>
    <definedName name="sheet" hidden="1">{#N/A,#N/A,TRUE,"Cover";#N/A,#N/A,TRUE,"Conts";#N/A,#N/A,TRUE,"VOS";#N/A,#N/A,TRUE,"Warrington";#N/A,#N/A,TRUE,"Widnes"}</definedName>
    <definedName name="SHELTER" localSheetId="9" hidden="1">{#N/A,#N/A,TRUE,"Basic";#N/A,#N/A,TRUE,"EXT-TABLE";#N/A,#N/A,TRUE,"STEEL";#N/A,#N/A,TRUE,"INT-Table";#N/A,#N/A,TRUE,"STEEL";#N/A,#N/A,TRUE,"Door"}</definedName>
    <definedName name="SHELTER" localSheetId="8" hidden="1">{#N/A,#N/A,TRUE,"Basic";#N/A,#N/A,TRUE,"EXT-TABLE";#N/A,#N/A,TRUE,"STEEL";#N/A,#N/A,TRUE,"INT-Table";#N/A,#N/A,TRUE,"STEEL";#N/A,#N/A,TRUE,"Door"}</definedName>
    <definedName name="SHELTER" localSheetId="7" hidden="1">{#N/A,#N/A,TRUE,"Basic";#N/A,#N/A,TRUE,"EXT-TABLE";#N/A,#N/A,TRUE,"STEEL";#N/A,#N/A,TRUE,"INT-Table";#N/A,#N/A,TRUE,"STEEL";#N/A,#N/A,TRUE,"Door"}</definedName>
    <definedName name="SHELTER" localSheetId="3" hidden="1">{#N/A,#N/A,TRUE,"Basic";#N/A,#N/A,TRUE,"EXT-TABLE";#N/A,#N/A,TRUE,"STEEL";#N/A,#N/A,TRUE,"INT-Table";#N/A,#N/A,TRUE,"STEEL";#N/A,#N/A,TRUE,"Door"}</definedName>
    <definedName name="SHELTER" hidden="1">{#N/A,#N/A,TRUE,"Basic";#N/A,#N/A,TRUE,"EXT-TABLE";#N/A,#N/A,TRUE,"STEEL";#N/A,#N/A,TRUE,"INT-Table";#N/A,#N/A,TRUE,"STEEL";#N/A,#N/A,TRUE,"Door"}</definedName>
    <definedName name="shshgtr" localSheetId="9" hidden="1">{#N/A,#N/A,TRUE,"Cover";#N/A,#N/A,TRUE,"Conts";#N/A,#N/A,TRUE,"VOS";#N/A,#N/A,TRUE,"Warrington";#N/A,#N/A,TRUE,"Widnes"}</definedName>
    <definedName name="shshgtr" localSheetId="8" hidden="1">{#N/A,#N/A,TRUE,"Cover";#N/A,#N/A,TRUE,"Conts";#N/A,#N/A,TRUE,"VOS";#N/A,#N/A,TRUE,"Warrington";#N/A,#N/A,TRUE,"Widnes"}</definedName>
    <definedName name="shshgtr" localSheetId="7" hidden="1">{#N/A,#N/A,TRUE,"Cover";#N/A,#N/A,TRUE,"Conts";#N/A,#N/A,TRUE,"VOS";#N/A,#N/A,TRUE,"Warrington";#N/A,#N/A,TRUE,"Widnes"}</definedName>
    <definedName name="shshgtr" localSheetId="3" hidden="1">{#N/A,#N/A,TRUE,"Cover";#N/A,#N/A,TRUE,"Conts";#N/A,#N/A,TRUE,"VOS";#N/A,#N/A,TRUE,"Warrington";#N/A,#N/A,TRUE,"Widnes"}</definedName>
    <definedName name="shshgtr" hidden="1">{#N/A,#N/A,TRUE,"Cover";#N/A,#N/A,TRUE,"Conts";#N/A,#N/A,TRUE,"VOS";#N/A,#N/A,TRUE,"Warrington";#N/A,#N/A,TRUE,"Widnes"}</definedName>
    <definedName name="shutt" localSheetId="9" hidden="1">#REF!</definedName>
    <definedName name="shutt" localSheetId="8" hidden="1">#REF!</definedName>
    <definedName name="shutt" localSheetId="3" hidden="1">#REF!</definedName>
    <definedName name="shutt" localSheetId="13" hidden="1">#REF!</definedName>
    <definedName name="shutt" localSheetId="6" hidden="1">#REF!</definedName>
    <definedName name="shutt" hidden="1">#REF!</definedName>
    <definedName name="SITE" localSheetId="9" hidden="1">{#N/A,#N/A,TRUE,"Cover";#N/A,#N/A,TRUE,"Conts";#N/A,#N/A,TRUE,"VOS";#N/A,#N/A,TRUE,"Warrington";#N/A,#N/A,TRUE,"Widnes"}</definedName>
    <definedName name="SITE" localSheetId="8" hidden="1">{#N/A,#N/A,TRUE,"Cover";#N/A,#N/A,TRUE,"Conts";#N/A,#N/A,TRUE,"VOS";#N/A,#N/A,TRUE,"Warrington";#N/A,#N/A,TRUE,"Widnes"}</definedName>
    <definedName name="SITE" localSheetId="7" hidden="1">{#N/A,#N/A,TRUE,"Cover";#N/A,#N/A,TRUE,"Conts";#N/A,#N/A,TRUE,"VOS";#N/A,#N/A,TRUE,"Warrington";#N/A,#N/A,TRUE,"Widnes"}</definedName>
    <definedName name="SITE" localSheetId="3" hidden="1">{#N/A,#N/A,TRUE,"Cover";#N/A,#N/A,TRUE,"Conts";#N/A,#N/A,TRUE,"VOS";#N/A,#N/A,TRUE,"Warrington";#N/A,#N/A,TRUE,"Widnes"}</definedName>
    <definedName name="SITE" hidden="1">{#N/A,#N/A,TRUE,"Cover";#N/A,#N/A,TRUE,"Conts";#N/A,#N/A,TRUE,"VOS";#N/A,#N/A,TRUE,"Warrington";#N/A,#N/A,TRUE,"Widnes"}</definedName>
    <definedName name="SITEWORK" localSheetId="9" hidden="1">{#N/A,#N/A,TRUE,"Cover";#N/A,#N/A,TRUE,"Conts";#N/A,#N/A,TRUE,"VOS";#N/A,#N/A,TRUE,"Warrington";#N/A,#N/A,TRUE,"Widnes"}</definedName>
    <definedName name="SITEWORK" localSheetId="8" hidden="1">{#N/A,#N/A,TRUE,"Cover";#N/A,#N/A,TRUE,"Conts";#N/A,#N/A,TRUE,"VOS";#N/A,#N/A,TRUE,"Warrington";#N/A,#N/A,TRUE,"Widnes"}</definedName>
    <definedName name="SITEWORK" localSheetId="7" hidden="1">{#N/A,#N/A,TRUE,"Cover";#N/A,#N/A,TRUE,"Conts";#N/A,#N/A,TRUE,"VOS";#N/A,#N/A,TRUE,"Warrington";#N/A,#N/A,TRUE,"Widnes"}</definedName>
    <definedName name="SITEWORK" localSheetId="3" hidden="1">{#N/A,#N/A,TRUE,"Cover";#N/A,#N/A,TRUE,"Conts";#N/A,#N/A,TRUE,"VOS";#N/A,#N/A,TRUE,"Warrington";#N/A,#N/A,TRUE,"Widnes"}</definedName>
    <definedName name="SITEWORK" hidden="1">{#N/A,#N/A,TRUE,"Cover";#N/A,#N/A,TRUE,"Conts";#N/A,#N/A,TRUE,"VOS";#N/A,#N/A,TRUE,"Warrington";#N/A,#N/A,TRUE,"Widnes"}</definedName>
    <definedName name="ska" localSheetId="9" hidden="1">{#N/A,#N/A,TRUE,"Front";#N/A,#N/A,TRUE,"Simple Letter";#N/A,#N/A,TRUE,"Inside";#N/A,#N/A,TRUE,"Contents";#N/A,#N/A,TRUE,"Basis";#N/A,#N/A,TRUE,"Inclusions";#N/A,#N/A,TRUE,"Exclusions";#N/A,#N/A,TRUE,"Areas";#N/A,#N/A,TRUE,"Summary";#N/A,#N/A,TRUE,"Detail"}</definedName>
    <definedName name="ska" localSheetId="8" hidden="1">{#N/A,#N/A,TRUE,"Front";#N/A,#N/A,TRUE,"Simple Letter";#N/A,#N/A,TRUE,"Inside";#N/A,#N/A,TRUE,"Contents";#N/A,#N/A,TRUE,"Basis";#N/A,#N/A,TRUE,"Inclusions";#N/A,#N/A,TRUE,"Exclusions";#N/A,#N/A,TRUE,"Areas";#N/A,#N/A,TRUE,"Summary";#N/A,#N/A,TRUE,"Detail"}</definedName>
    <definedName name="ska" localSheetId="7" hidden="1">{#N/A,#N/A,TRUE,"Front";#N/A,#N/A,TRUE,"Simple Letter";#N/A,#N/A,TRUE,"Inside";#N/A,#N/A,TRUE,"Contents";#N/A,#N/A,TRUE,"Basis";#N/A,#N/A,TRUE,"Inclusions";#N/A,#N/A,TRUE,"Exclusions";#N/A,#N/A,TRUE,"Areas";#N/A,#N/A,TRUE,"Summary";#N/A,#N/A,TRUE,"Detail"}</definedName>
    <definedName name="ska" localSheetId="3"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9" hidden="1">{#N/A,#N/A,TRUE,"Front";#N/A,#N/A,TRUE,"Simple Letter";#N/A,#N/A,TRUE,"Inside";#N/A,#N/A,TRUE,"Contents";#N/A,#N/A,TRUE,"Basis";#N/A,#N/A,TRUE,"Inclusions";#N/A,#N/A,TRUE,"Exclusions";#N/A,#N/A,TRUE,"Areas";#N/A,#N/A,TRUE,"Summary";#N/A,#N/A,TRUE,"Detail"}</definedName>
    <definedName name="skq" localSheetId="8" hidden="1">{#N/A,#N/A,TRUE,"Front";#N/A,#N/A,TRUE,"Simple Letter";#N/A,#N/A,TRUE,"Inside";#N/A,#N/A,TRUE,"Contents";#N/A,#N/A,TRUE,"Basis";#N/A,#N/A,TRUE,"Inclusions";#N/A,#N/A,TRUE,"Exclusions";#N/A,#N/A,TRUE,"Areas";#N/A,#N/A,TRUE,"Summary";#N/A,#N/A,TRUE,"Detail"}</definedName>
    <definedName name="skq" localSheetId="7" hidden="1">{#N/A,#N/A,TRUE,"Front";#N/A,#N/A,TRUE,"Simple Letter";#N/A,#N/A,TRUE,"Inside";#N/A,#N/A,TRUE,"Contents";#N/A,#N/A,TRUE,"Basis";#N/A,#N/A,TRUE,"Inclusions";#N/A,#N/A,TRUE,"Exclusions";#N/A,#N/A,TRUE,"Areas";#N/A,#N/A,TRUE,"Summary";#N/A,#N/A,TRUE,"Detail"}</definedName>
    <definedName name="skq" localSheetId="3"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a" localSheetId="9" hidden="1">{"'Break down'!$A$4"}</definedName>
    <definedName name="sma" localSheetId="8" hidden="1">{"'Break down'!$A$4"}</definedName>
    <definedName name="sma" localSheetId="7" hidden="1">{"'Break down'!$A$4"}</definedName>
    <definedName name="sma" localSheetId="3" hidden="1">{"'Break down'!$A$4"}</definedName>
    <definedName name="sma" hidden="1">{"'Break down'!$A$4"}</definedName>
    <definedName name="smo" localSheetId="9" hidden="1">{"'Break down'!$A$4"}</definedName>
    <definedName name="smo" localSheetId="8" hidden="1">{"'Break down'!$A$4"}</definedName>
    <definedName name="smo" localSheetId="7" hidden="1">{"'Break down'!$A$4"}</definedName>
    <definedName name="smo" localSheetId="3"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localSheetId="9" hidden="1">#REF!</definedName>
    <definedName name="solver_opt" localSheetId="8" hidden="1">#REF!</definedName>
    <definedName name="solver_opt" localSheetId="3" hidden="1">#REF!</definedName>
    <definedName name="solver_opt" localSheetId="13" hidden="1">#REF!</definedName>
    <definedName name="solver_opt" localSheetId="6" hidden="1">#REF!</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9" hidden="1">#REF!</definedName>
    <definedName name="SpecialPrice" localSheetId="8" hidden="1">#REF!</definedName>
    <definedName name="SpecialPrice" localSheetId="3" hidden="1">#REF!</definedName>
    <definedName name="SpecialPrice" localSheetId="13" hidden="1">#REF!</definedName>
    <definedName name="SpecialPrice" localSheetId="6" hidden="1">#REF!</definedName>
    <definedName name="SpecialPrice" hidden="1">#REF!</definedName>
    <definedName name="SR" localSheetId="9" hidden="1">#REF!</definedName>
    <definedName name="SR" localSheetId="8" hidden="1">#REF!</definedName>
    <definedName name="SR" localSheetId="3" hidden="1">#REF!</definedName>
    <definedName name="SR" localSheetId="13" hidden="1">#REF!</definedName>
    <definedName name="SR" localSheetId="6" hidden="1">#REF!</definedName>
    <definedName name="SR" hidden="1">#REF!</definedName>
    <definedName name="SRB" localSheetId="9" hidden="1">{"'Sheet1'!$A$4386:$N$4591"}</definedName>
    <definedName name="SRB" localSheetId="8" hidden="1">{"'Sheet1'!$A$4386:$N$4591"}</definedName>
    <definedName name="SRB" localSheetId="7" hidden="1">{"'Sheet1'!$A$4386:$N$4591"}</definedName>
    <definedName name="SRB" localSheetId="3" hidden="1">{"'Sheet1'!$A$4386:$N$4591"}</definedName>
    <definedName name="SRB" hidden="1">{"'Sheet1'!$A$4386:$N$4591"}</definedName>
    <definedName name="srhrh" localSheetId="9" hidden="1">{#N/A,#N/A,TRUE,"Cover";#N/A,#N/A,TRUE,"Conts";#N/A,#N/A,TRUE,"VOS";#N/A,#N/A,TRUE,"Warrington";#N/A,#N/A,TRUE,"Widnes"}</definedName>
    <definedName name="srhrh" localSheetId="8" hidden="1">{#N/A,#N/A,TRUE,"Cover";#N/A,#N/A,TRUE,"Conts";#N/A,#N/A,TRUE,"VOS";#N/A,#N/A,TRUE,"Warrington";#N/A,#N/A,TRUE,"Widnes"}</definedName>
    <definedName name="srhrh" localSheetId="7" hidden="1">{#N/A,#N/A,TRUE,"Cover";#N/A,#N/A,TRUE,"Conts";#N/A,#N/A,TRUE,"VOS";#N/A,#N/A,TRUE,"Warrington";#N/A,#N/A,TRUE,"Widnes"}</definedName>
    <definedName name="srhrh" localSheetId="3" hidden="1">{#N/A,#N/A,TRUE,"Cover";#N/A,#N/A,TRUE,"Conts";#N/A,#N/A,TRUE,"VOS";#N/A,#N/A,TRUE,"Warrington";#N/A,#N/A,TRUE,"Widnes"}</definedName>
    <definedName name="srhrh" hidden="1">{#N/A,#N/A,TRUE,"Cover";#N/A,#N/A,TRUE,"Conts";#N/A,#N/A,TRUE,"VOS";#N/A,#N/A,TRUE,"Warrington";#N/A,#N/A,TRUE,"Widnes"}</definedName>
    <definedName name="srsetrthgfh" localSheetId="9" hidden="1">{#N/A,#N/A,TRUE,"Cover";#N/A,#N/A,TRUE,"Conts";#N/A,#N/A,TRUE,"VOS";#N/A,#N/A,TRUE,"Warrington";#N/A,#N/A,TRUE,"Widnes"}</definedName>
    <definedName name="srsetrthgfh" localSheetId="8" hidden="1">{#N/A,#N/A,TRUE,"Cover";#N/A,#N/A,TRUE,"Conts";#N/A,#N/A,TRUE,"VOS";#N/A,#N/A,TRUE,"Warrington";#N/A,#N/A,TRUE,"Widnes"}</definedName>
    <definedName name="srsetrthgfh" localSheetId="7" hidden="1">{#N/A,#N/A,TRUE,"Cover";#N/A,#N/A,TRUE,"Conts";#N/A,#N/A,TRUE,"VOS";#N/A,#N/A,TRUE,"Warrington";#N/A,#N/A,TRUE,"Widnes"}</definedName>
    <definedName name="srsetrthgfh" localSheetId="3" hidden="1">{#N/A,#N/A,TRUE,"Cover";#N/A,#N/A,TRUE,"Conts";#N/A,#N/A,TRUE,"VOS";#N/A,#N/A,TRUE,"Warrington";#N/A,#N/A,TRUE,"Widnes"}</definedName>
    <definedName name="srsetrthgfh" hidden="1">{#N/A,#N/A,TRUE,"Cover";#N/A,#N/A,TRUE,"Conts";#N/A,#N/A,TRUE,"VOS";#N/A,#N/A,TRUE,"Warrington";#N/A,#N/A,TRUE,"Widnes"}</definedName>
    <definedName name="srsretr" localSheetId="9" hidden="1">{#N/A,#N/A,TRUE,"Cover";#N/A,#N/A,TRUE,"Conts";#N/A,#N/A,TRUE,"VOS";#N/A,#N/A,TRUE,"Warrington";#N/A,#N/A,TRUE,"Widnes"}</definedName>
    <definedName name="srsretr" localSheetId="8" hidden="1">{#N/A,#N/A,TRUE,"Cover";#N/A,#N/A,TRUE,"Conts";#N/A,#N/A,TRUE,"VOS";#N/A,#N/A,TRUE,"Warrington";#N/A,#N/A,TRUE,"Widnes"}</definedName>
    <definedName name="srsretr" localSheetId="7" hidden="1">{#N/A,#N/A,TRUE,"Cover";#N/A,#N/A,TRUE,"Conts";#N/A,#N/A,TRUE,"VOS";#N/A,#N/A,TRUE,"Warrington";#N/A,#N/A,TRUE,"Widnes"}</definedName>
    <definedName name="srsretr" localSheetId="3" hidden="1">{#N/A,#N/A,TRUE,"Cover";#N/A,#N/A,TRUE,"Conts";#N/A,#N/A,TRUE,"VOS";#N/A,#N/A,TRUE,"Warrington";#N/A,#N/A,TRUE,"Widnes"}</definedName>
    <definedName name="srsretr" hidden="1">{#N/A,#N/A,TRUE,"Cover";#N/A,#N/A,TRUE,"Conts";#N/A,#N/A,TRUE,"VOS";#N/A,#N/A,TRUE,"Warrington";#N/A,#N/A,TRUE,"Widnes"}</definedName>
    <definedName name="srtthyrt" localSheetId="9" hidden="1">{#N/A,#N/A,TRUE,"Front";#N/A,#N/A,TRUE,"Simple Letter";#N/A,#N/A,TRUE,"Inside";#N/A,#N/A,TRUE,"Contents";#N/A,#N/A,TRUE,"Basis";#N/A,#N/A,TRUE,"Inclusions";#N/A,#N/A,TRUE,"Exclusions";#N/A,#N/A,TRUE,"Areas";#N/A,#N/A,TRUE,"Summary";#N/A,#N/A,TRUE,"Detail"}</definedName>
    <definedName name="srtthyrt" localSheetId="8" hidden="1">{#N/A,#N/A,TRUE,"Front";#N/A,#N/A,TRUE,"Simple Letter";#N/A,#N/A,TRUE,"Inside";#N/A,#N/A,TRUE,"Contents";#N/A,#N/A,TRUE,"Basis";#N/A,#N/A,TRUE,"Inclusions";#N/A,#N/A,TRUE,"Exclusions";#N/A,#N/A,TRUE,"Areas";#N/A,#N/A,TRUE,"Summary";#N/A,#N/A,TRUE,"Detail"}</definedName>
    <definedName name="srtthyrt" localSheetId="7" hidden="1">{#N/A,#N/A,TRUE,"Front";#N/A,#N/A,TRUE,"Simple Letter";#N/A,#N/A,TRUE,"Inside";#N/A,#N/A,TRUE,"Contents";#N/A,#N/A,TRUE,"Basis";#N/A,#N/A,TRUE,"Inclusions";#N/A,#N/A,TRUE,"Exclusions";#N/A,#N/A,TRUE,"Areas";#N/A,#N/A,TRUE,"Summary";#N/A,#N/A,TRUE,"Detail"}</definedName>
    <definedName name="srtthyrt" localSheetId="3"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9" hidden="1">{#N/A,#N/A,TRUE,"Cover";#N/A,#N/A,TRUE,"Conts";#N/A,#N/A,TRUE,"VOS";#N/A,#N/A,TRUE,"Warrington";#N/A,#N/A,TRUE,"Widnes"}</definedName>
    <definedName name="sryeysr" localSheetId="8" hidden="1">{#N/A,#N/A,TRUE,"Cover";#N/A,#N/A,TRUE,"Conts";#N/A,#N/A,TRUE,"VOS";#N/A,#N/A,TRUE,"Warrington";#N/A,#N/A,TRUE,"Widnes"}</definedName>
    <definedName name="sryeysr" localSheetId="7" hidden="1">{#N/A,#N/A,TRUE,"Cover";#N/A,#N/A,TRUE,"Conts";#N/A,#N/A,TRUE,"VOS";#N/A,#N/A,TRUE,"Warrington";#N/A,#N/A,TRUE,"Widnes"}</definedName>
    <definedName name="sryeysr" localSheetId="3" hidden="1">{#N/A,#N/A,TRUE,"Cover";#N/A,#N/A,TRUE,"Conts";#N/A,#N/A,TRUE,"VOS";#N/A,#N/A,TRUE,"Warrington";#N/A,#N/A,TRUE,"Widnes"}</definedName>
    <definedName name="sryeysr" hidden="1">{#N/A,#N/A,TRUE,"Cover";#N/A,#N/A,TRUE,"Conts";#N/A,#N/A,TRUE,"VOS";#N/A,#N/A,TRUE,"Warrington";#N/A,#N/A,TRUE,"Widnes"}</definedName>
    <definedName name="ss" hidden="1">'[15]Inter unit set off'!$C$7</definedName>
    <definedName name="ssshhh" localSheetId="9" hidden="1">{#N/A,#N/A,FALSE,"SumG";#N/A,#N/A,FALSE,"ElecG";#N/A,#N/A,FALSE,"MechG";#N/A,#N/A,FALSE,"GeotG";#N/A,#N/A,FALSE,"PrcsG";#N/A,#N/A,FALSE,"TunnG";#N/A,#N/A,FALSE,"CivlG";#N/A,#N/A,FALSE,"NtwkG";#N/A,#N/A,FALSE,"EstgG";#N/A,#N/A,FALSE,"PEngG"}</definedName>
    <definedName name="ssshhh" localSheetId="8" hidden="1">{#N/A,#N/A,FALSE,"SumG";#N/A,#N/A,FALSE,"ElecG";#N/A,#N/A,FALSE,"MechG";#N/A,#N/A,FALSE,"GeotG";#N/A,#N/A,FALSE,"PrcsG";#N/A,#N/A,FALSE,"TunnG";#N/A,#N/A,FALSE,"CivlG";#N/A,#N/A,FALSE,"NtwkG";#N/A,#N/A,FALSE,"EstgG";#N/A,#N/A,FALSE,"PEngG"}</definedName>
    <definedName name="ssshhh" localSheetId="7" hidden="1">{#N/A,#N/A,FALSE,"SumG";#N/A,#N/A,FALSE,"ElecG";#N/A,#N/A,FALSE,"MechG";#N/A,#N/A,FALSE,"GeotG";#N/A,#N/A,FALSE,"PrcsG";#N/A,#N/A,FALSE,"TunnG";#N/A,#N/A,FALSE,"CivlG";#N/A,#N/A,FALSE,"NtwkG";#N/A,#N/A,FALSE,"EstgG";#N/A,#N/A,FALSE,"PEngG"}</definedName>
    <definedName name="ssshhh" localSheetId="3"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s" localSheetId="9" hidden="1">{#N/A,#N/A,FALSE,"SumD";#N/A,#N/A,FALSE,"ElecD";#N/A,#N/A,FALSE,"MechD";#N/A,#N/A,FALSE,"GeotD";#N/A,#N/A,FALSE,"PrcsD";#N/A,#N/A,FALSE,"TunnD";#N/A,#N/A,FALSE,"CivlD";#N/A,#N/A,FALSE,"NtwkD";#N/A,#N/A,FALSE,"EstgD";#N/A,#N/A,FALSE,"PEngD"}</definedName>
    <definedName name="sssss" localSheetId="8" hidden="1">{#N/A,#N/A,FALSE,"SumD";#N/A,#N/A,FALSE,"ElecD";#N/A,#N/A,FALSE,"MechD";#N/A,#N/A,FALSE,"GeotD";#N/A,#N/A,FALSE,"PrcsD";#N/A,#N/A,FALSE,"TunnD";#N/A,#N/A,FALSE,"CivlD";#N/A,#N/A,FALSE,"NtwkD";#N/A,#N/A,FALSE,"EstgD";#N/A,#N/A,FALSE,"PEngD"}</definedName>
    <definedName name="sssss" localSheetId="7" hidden="1">{#N/A,#N/A,FALSE,"SumD";#N/A,#N/A,FALSE,"ElecD";#N/A,#N/A,FALSE,"MechD";#N/A,#N/A,FALSE,"GeotD";#N/A,#N/A,FALSE,"PrcsD";#N/A,#N/A,FALSE,"TunnD";#N/A,#N/A,FALSE,"CivlD";#N/A,#N/A,FALSE,"NtwkD";#N/A,#N/A,FALSE,"EstgD";#N/A,#N/A,FALSE,"PEngD"}</definedName>
    <definedName name="sssss" localSheetId="3" hidden="1">{#N/A,#N/A,FALSE,"SumD";#N/A,#N/A,FALSE,"ElecD";#N/A,#N/A,FALSE,"MechD";#N/A,#N/A,FALSE,"GeotD";#N/A,#N/A,FALSE,"PrcsD";#N/A,#N/A,FALSE,"TunnD";#N/A,#N/A,FALSE,"CivlD";#N/A,#N/A,FALSE,"NtwkD";#N/A,#N/A,FALSE,"EstgD";#N/A,#N/A,FALSE,"PEngD"}</definedName>
    <definedName name="sssss" hidden="1">{#N/A,#N/A,FALSE,"SumD";#N/A,#N/A,FALSE,"ElecD";#N/A,#N/A,FALSE,"MechD";#N/A,#N/A,FALSE,"GeotD";#N/A,#N/A,FALSE,"PrcsD";#N/A,#N/A,FALSE,"TunnD";#N/A,#N/A,FALSE,"CivlD";#N/A,#N/A,FALSE,"NtwkD";#N/A,#N/A,FALSE,"EstgD";#N/A,#N/A,FALSE,"PEngD"}</definedName>
    <definedName name="staff" localSheetId="9" hidden="1">{#N/A,#N/A,TRUE,"Front";#N/A,#N/A,TRUE,"Simple Letter";#N/A,#N/A,TRUE,"Inside";#N/A,#N/A,TRUE,"Contents";#N/A,#N/A,TRUE,"Basis";#N/A,#N/A,TRUE,"Inclusions";#N/A,#N/A,TRUE,"Exclusions";#N/A,#N/A,TRUE,"Areas";#N/A,#N/A,TRUE,"Summary";#N/A,#N/A,TRUE,"Detail"}</definedName>
    <definedName name="staff" localSheetId="8" hidden="1">{#N/A,#N/A,TRUE,"Front";#N/A,#N/A,TRUE,"Simple Letter";#N/A,#N/A,TRUE,"Inside";#N/A,#N/A,TRUE,"Contents";#N/A,#N/A,TRUE,"Basis";#N/A,#N/A,TRUE,"Inclusions";#N/A,#N/A,TRUE,"Exclusions";#N/A,#N/A,TRUE,"Areas";#N/A,#N/A,TRUE,"Summary";#N/A,#N/A,TRUE,"Detail"}</definedName>
    <definedName name="staff" localSheetId="7" hidden="1">{#N/A,#N/A,TRUE,"Front";#N/A,#N/A,TRUE,"Simple Letter";#N/A,#N/A,TRUE,"Inside";#N/A,#N/A,TRUE,"Contents";#N/A,#N/A,TRUE,"Basis";#N/A,#N/A,TRUE,"Inclusions";#N/A,#N/A,TRUE,"Exclusions";#N/A,#N/A,TRUE,"Areas";#N/A,#N/A,TRUE,"Summary";#N/A,#N/A,TRUE,"Detail"}</definedName>
    <definedName name="staff" localSheetId="3" hidden="1">{#N/A,#N/A,TRUE,"Front";#N/A,#N/A,TRUE,"Simple Letter";#N/A,#N/A,TRUE,"Inside";#N/A,#N/A,TRUE,"Contents";#N/A,#N/A,TRUE,"Basis";#N/A,#N/A,TRUE,"Inclusions";#N/A,#N/A,TRUE,"Exclusions";#N/A,#N/A,TRUE,"Areas";#N/A,#N/A,TRUE,"Summary";#N/A,#N/A,TRUE,"Detail"}</definedName>
    <definedName name="staff" hidden="1">{#N/A,#N/A,TRUE,"Front";#N/A,#N/A,TRUE,"Simple Letter";#N/A,#N/A,TRUE,"Inside";#N/A,#N/A,TRUE,"Contents";#N/A,#N/A,TRUE,"Basis";#N/A,#N/A,TRUE,"Inclusions";#N/A,#N/A,TRUE,"Exclusions";#N/A,#N/A,TRUE,"Areas";#N/A,#N/A,TRUE,"Summary";#N/A,#N/A,TRUE,"Detail"}</definedName>
    <definedName name="stryt5u8h87" localSheetId="9" hidden="1">{#N/A,#N/A,TRUE,"Cover";#N/A,#N/A,TRUE,"Conts";#N/A,#N/A,TRUE,"VOS";#N/A,#N/A,TRUE,"Warrington";#N/A,#N/A,TRUE,"Widnes"}</definedName>
    <definedName name="stryt5u8h87" localSheetId="8" hidden="1">{#N/A,#N/A,TRUE,"Cover";#N/A,#N/A,TRUE,"Conts";#N/A,#N/A,TRUE,"VOS";#N/A,#N/A,TRUE,"Warrington";#N/A,#N/A,TRUE,"Widnes"}</definedName>
    <definedName name="stryt5u8h87" localSheetId="7" hidden="1">{#N/A,#N/A,TRUE,"Cover";#N/A,#N/A,TRUE,"Conts";#N/A,#N/A,TRUE,"VOS";#N/A,#N/A,TRUE,"Warrington";#N/A,#N/A,TRUE,"Widnes"}</definedName>
    <definedName name="stryt5u8h87" localSheetId="3" hidden="1">{#N/A,#N/A,TRUE,"Cover";#N/A,#N/A,TRUE,"Conts";#N/A,#N/A,TRUE,"VOS";#N/A,#N/A,TRUE,"Warrington";#N/A,#N/A,TRUE,"Widnes"}</definedName>
    <definedName name="stryt5u8h87" hidden="1">{#N/A,#N/A,TRUE,"Cover";#N/A,#N/A,TRUE,"Conts";#N/A,#N/A,TRUE,"VOS";#N/A,#N/A,TRUE,"Warrington";#N/A,#N/A,TRUE,"Widnes"}</definedName>
    <definedName name="SUM" localSheetId="9" hidden="1">{"'Sheet1 (2)'!$A$1:$C$61"}</definedName>
    <definedName name="SUM" localSheetId="8" hidden="1">{"'Sheet1 (2)'!$A$1:$C$61"}</definedName>
    <definedName name="SUM" localSheetId="7" hidden="1">{"'Sheet1 (2)'!$A$1:$C$61"}</definedName>
    <definedName name="SUM" localSheetId="3" hidden="1">{"'Sheet1 (2)'!$A$1:$C$61"}</definedName>
    <definedName name="SUM" hidden="1">{"'Sheet1 (2)'!$A$1:$C$61"}</definedName>
    <definedName name="summ" localSheetId="9" hidden="1">{#N/A,#N/A,TRUE,"Front";#N/A,#N/A,TRUE,"Simple Letter";#N/A,#N/A,TRUE,"Inside";#N/A,#N/A,TRUE,"Contents";#N/A,#N/A,TRUE,"Basis";#N/A,#N/A,TRUE,"Inclusions";#N/A,#N/A,TRUE,"Exclusions";#N/A,#N/A,TRUE,"Areas";#N/A,#N/A,TRUE,"Summary";#N/A,#N/A,TRUE,"Detail"}</definedName>
    <definedName name="summ" localSheetId="8" hidden="1">{#N/A,#N/A,TRUE,"Front";#N/A,#N/A,TRUE,"Simple Letter";#N/A,#N/A,TRUE,"Inside";#N/A,#N/A,TRUE,"Contents";#N/A,#N/A,TRUE,"Basis";#N/A,#N/A,TRUE,"Inclusions";#N/A,#N/A,TRUE,"Exclusions";#N/A,#N/A,TRUE,"Areas";#N/A,#N/A,TRUE,"Summary";#N/A,#N/A,TRUE,"Detail"}</definedName>
    <definedName name="summ" localSheetId="7" hidden="1">{#N/A,#N/A,TRUE,"Front";#N/A,#N/A,TRUE,"Simple Letter";#N/A,#N/A,TRUE,"Inside";#N/A,#N/A,TRUE,"Contents";#N/A,#N/A,TRUE,"Basis";#N/A,#N/A,TRUE,"Inclusions";#N/A,#N/A,TRUE,"Exclusions";#N/A,#N/A,TRUE,"Areas";#N/A,#N/A,TRUE,"Summary";#N/A,#N/A,TRUE,"Detail"}</definedName>
    <definedName name="summ" localSheetId="3" hidden="1">{#N/A,#N/A,TRUE,"Front";#N/A,#N/A,TRUE,"Simple Letter";#N/A,#N/A,TRUE,"Inside";#N/A,#N/A,TRUE,"Contents";#N/A,#N/A,TRUE,"Basis";#N/A,#N/A,TRUE,"Inclusions";#N/A,#N/A,TRUE,"Exclusions";#N/A,#N/A,TRUE,"Areas";#N/A,#N/A,TRUE,"Summary";#N/A,#N/A,TRUE,"Detail"}</definedName>
    <definedName name="summ" hidden="1">{#N/A,#N/A,TRUE,"Front";#N/A,#N/A,TRUE,"Simple Letter";#N/A,#N/A,TRUE,"Inside";#N/A,#N/A,TRUE,"Contents";#N/A,#N/A,TRUE,"Basis";#N/A,#N/A,TRUE,"Inclusions";#N/A,#N/A,TRUE,"Exclusions";#N/A,#N/A,TRUE,"Areas";#N/A,#N/A,TRUE,"Summary";#N/A,#N/A,TRUE,"Detail"}</definedName>
    <definedName name="summ1" localSheetId="9" hidden="1">{"'Break down'!$A$4"}</definedName>
    <definedName name="summ1" localSheetId="8" hidden="1">{"'Break down'!$A$4"}</definedName>
    <definedName name="summ1" localSheetId="7" hidden="1">{"'Break down'!$A$4"}</definedName>
    <definedName name="summ1" localSheetId="3" hidden="1">{"'Break down'!$A$4"}</definedName>
    <definedName name="summ1" hidden="1">{"'Break down'!$A$4"}</definedName>
    <definedName name="summariseddiff" localSheetId="9" hidden="1">{"'Break down'!$A$4"}</definedName>
    <definedName name="summariseddiff" localSheetId="8" hidden="1">{"'Break down'!$A$4"}</definedName>
    <definedName name="summariseddiff" localSheetId="7" hidden="1">{"'Break down'!$A$4"}</definedName>
    <definedName name="summariseddiff" localSheetId="3" hidden="1">{"'Break down'!$A$4"}</definedName>
    <definedName name="summariseddiff" hidden="1">{"'Break down'!$A$4"}</definedName>
    <definedName name="summary" localSheetId="9" hidden="1">{"'Break down'!$A$4"}</definedName>
    <definedName name="summary" localSheetId="8" hidden="1">{"'Break down'!$A$4"}</definedName>
    <definedName name="summary" localSheetId="7" hidden="1">{"'Break down'!$A$4"}</definedName>
    <definedName name="summary" localSheetId="3" hidden="1">{"'Break down'!$A$4"}</definedName>
    <definedName name="summary" hidden="1">{"'Break down'!$A$4"}</definedName>
    <definedName name="suresh" localSheetId="9" hidden="1">{#N/A,#N/A,TRUE,"Front";#N/A,#N/A,TRUE,"Simple Letter";#N/A,#N/A,TRUE,"Inside";#N/A,#N/A,TRUE,"Contents";#N/A,#N/A,TRUE,"Basis";#N/A,#N/A,TRUE,"Inclusions";#N/A,#N/A,TRUE,"Exclusions";#N/A,#N/A,TRUE,"Areas";#N/A,#N/A,TRUE,"Summary";#N/A,#N/A,TRUE,"Detail"}</definedName>
    <definedName name="suresh" localSheetId="8" hidden="1">{#N/A,#N/A,TRUE,"Front";#N/A,#N/A,TRUE,"Simple Letter";#N/A,#N/A,TRUE,"Inside";#N/A,#N/A,TRUE,"Contents";#N/A,#N/A,TRUE,"Basis";#N/A,#N/A,TRUE,"Inclusions";#N/A,#N/A,TRUE,"Exclusions";#N/A,#N/A,TRUE,"Areas";#N/A,#N/A,TRUE,"Summary";#N/A,#N/A,TRUE,"Detail"}</definedName>
    <definedName name="suresh" localSheetId="7" hidden="1">{#N/A,#N/A,TRUE,"Front";#N/A,#N/A,TRUE,"Simple Letter";#N/A,#N/A,TRUE,"Inside";#N/A,#N/A,TRUE,"Contents";#N/A,#N/A,TRUE,"Basis";#N/A,#N/A,TRUE,"Inclusions";#N/A,#N/A,TRUE,"Exclusions";#N/A,#N/A,TRUE,"Areas";#N/A,#N/A,TRUE,"Summary";#N/A,#N/A,TRUE,"Detail"}</definedName>
    <definedName name="suresh" localSheetId="3"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9" hidden="1">{#N/A,#N/A,FALSE,"Pricing";#N/A,#N/A,FALSE,"Summary";#N/A,#N/A,FALSE,"CompProd";#N/A,#N/A,FALSE,"CompJobhrs";#N/A,#N/A,FALSE,"Escalation";#N/A,#N/A,FALSE,"Contingency";#N/A,#N/A,FALSE,"GM";#N/A,#N/A,FALSE,"CompWage";#N/A,#N/A,FALSE,"costSum"}</definedName>
    <definedName name="SWHF" localSheetId="8" hidden="1">{#N/A,#N/A,FALSE,"Pricing";#N/A,#N/A,FALSE,"Summary";#N/A,#N/A,FALSE,"CompProd";#N/A,#N/A,FALSE,"CompJobhrs";#N/A,#N/A,FALSE,"Escalation";#N/A,#N/A,FALSE,"Contingency";#N/A,#N/A,FALSE,"GM";#N/A,#N/A,FALSE,"CompWage";#N/A,#N/A,FALSE,"costSum"}</definedName>
    <definedName name="SWHF" localSheetId="7" hidden="1">{#N/A,#N/A,FALSE,"Pricing";#N/A,#N/A,FALSE,"Summary";#N/A,#N/A,FALSE,"CompProd";#N/A,#N/A,FALSE,"CompJobhrs";#N/A,#N/A,FALSE,"Escalation";#N/A,#N/A,FALSE,"Contingency";#N/A,#N/A,FALSE,"GM";#N/A,#N/A,FALSE,"CompWage";#N/A,#N/A,FALSE,"costSum"}</definedName>
    <definedName name="SWHF" localSheetId="3"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9" hidden="1">{#N/A,#N/A,TRUE,"Cover";#N/A,#N/A,TRUE,"Conts";#N/A,#N/A,TRUE,"VOS";#N/A,#N/A,TRUE,"Warrington";#N/A,#N/A,TRUE,"Widnes"}</definedName>
    <definedName name="swsdfa" localSheetId="8" hidden="1">{#N/A,#N/A,TRUE,"Cover";#N/A,#N/A,TRUE,"Conts";#N/A,#N/A,TRUE,"VOS";#N/A,#N/A,TRUE,"Warrington";#N/A,#N/A,TRUE,"Widnes"}</definedName>
    <definedName name="swsdfa" localSheetId="7" hidden="1">{#N/A,#N/A,TRUE,"Cover";#N/A,#N/A,TRUE,"Conts";#N/A,#N/A,TRUE,"VOS";#N/A,#N/A,TRUE,"Warrington";#N/A,#N/A,TRUE,"Widnes"}</definedName>
    <definedName name="swsdfa" localSheetId="3" hidden="1">{#N/A,#N/A,TRUE,"Cover";#N/A,#N/A,TRUE,"Conts";#N/A,#N/A,TRUE,"VOS";#N/A,#N/A,TRUE,"Warrington";#N/A,#N/A,TRUE,"Widnes"}</definedName>
    <definedName name="swsdfa" hidden="1">{#N/A,#N/A,TRUE,"Cover";#N/A,#N/A,TRUE,"Conts";#N/A,#N/A,TRUE,"VOS";#N/A,#N/A,TRUE,"Warrington";#N/A,#N/A,TRUE,"Widnes"}</definedName>
    <definedName name="syu" localSheetId="9" hidden="1">{#N/A,#N/A,TRUE,"Cover";#N/A,#N/A,TRUE,"Conts";#N/A,#N/A,TRUE,"VOS";#N/A,#N/A,TRUE,"Warrington";#N/A,#N/A,TRUE,"Widnes"}</definedName>
    <definedName name="syu" localSheetId="8" hidden="1">{#N/A,#N/A,TRUE,"Cover";#N/A,#N/A,TRUE,"Conts";#N/A,#N/A,TRUE,"VOS";#N/A,#N/A,TRUE,"Warrington";#N/A,#N/A,TRUE,"Widnes"}</definedName>
    <definedName name="syu" localSheetId="7" hidden="1">{#N/A,#N/A,TRUE,"Cover";#N/A,#N/A,TRUE,"Conts";#N/A,#N/A,TRUE,"VOS";#N/A,#N/A,TRUE,"Warrington";#N/A,#N/A,TRUE,"Widnes"}</definedName>
    <definedName name="syu" localSheetId="3" hidden="1">{#N/A,#N/A,TRUE,"Cover";#N/A,#N/A,TRUE,"Conts";#N/A,#N/A,TRUE,"VOS";#N/A,#N/A,TRUE,"Warrington";#N/A,#N/A,TRUE,"Widnes"}</definedName>
    <definedName name="syu" hidden="1">{#N/A,#N/A,TRUE,"Cover";#N/A,#N/A,TRUE,"Conts";#N/A,#N/A,TRUE,"VOS";#N/A,#N/A,TRUE,"Warrington";#N/A,#N/A,TRUE,"Widnes"}</definedName>
    <definedName name="TABLE">#N/A</definedName>
    <definedName name="tbl_ProdInfo" localSheetId="9" hidden="1">#REF!</definedName>
    <definedName name="tbl_ProdInfo" localSheetId="8" hidden="1">#REF!</definedName>
    <definedName name="tbl_ProdInfo" localSheetId="3" hidden="1">#REF!</definedName>
    <definedName name="tbl_ProdInfo" localSheetId="13" hidden="1">#REF!</definedName>
    <definedName name="tbl_ProdInfo" localSheetId="6" hidden="1">#REF!</definedName>
    <definedName name="tbl_ProdInfo" hidden="1">#REF!</definedName>
    <definedName name="TDS" localSheetId="9" hidden="1">{"'Sheet1'!$A$4386:$N$4591"}</definedName>
    <definedName name="TDS" localSheetId="8" hidden="1">{"'Sheet1'!$A$4386:$N$4591"}</definedName>
    <definedName name="TDS" localSheetId="7" hidden="1">{"'Sheet1'!$A$4386:$N$4591"}</definedName>
    <definedName name="TDS" localSheetId="3" hidden="1">{"'Sheet1'!$A$4386:$N$4591"}</definedName>
    <definedName name="TDS" hidden="1">{"'Sheet1'!$A$4386:$N$4591"}</definedName>
    <definedName name="tem" localSheetId="9" hidden="1">{#N/A,#N/A,TRUE,"Front";#N/A,#N/A,TRUE,"Simple Letter";#N/A,#N/A,TRUE,"Inside";#N/A,#N/A,TRUE,"Contents";#N/A,#N/A,TRUE,"Basis";#N/A,#N/A,TRUE,"Inclusions";#N/A,#N/A,TRUE,"Exclusions";#N/A,#N/A,TRUE,"Areas";#N/A,#N/A,TRUE,"Summary";#N/A,#N/A,TRUE,"Detail"}</definedName>
    <definedName name="tem" localSheetId="8" hidden="1">{#N/A,#N/A,TRUE,"Front";#N/A,#N/A,TRUE,"Simple Letter";#N/A,#N/A,TRUE,"Inside";#N/A,#N/A,TRUE,"Contents";#N/A,#N/A,TRUE,"Basis";#N/A,#N/A,TRUE,"Inclusions";#N/A,#N/A,TRUE,"Exclusions";#N/A,#N/A,TRUE,"Areas";#N/A,#N/A,TRUE,"Summary";#N/A,#N/A,TRUE,"Detail"}</definedName>
    <definedName name="tem" localSheetId="7" hidden="1">{#N/A,#N/A,TRUE,"Front";#N/A,#N/A,TRUE,"Simple Letter";#N/A,#N/A,TRUE,"Inside";#N/A,#N/A,TRUE,"Contents";#N/A,#N/A,TRUE,"Basis";#N/A,#N/A,TRUE,"Inclusions";#N/A,#N/A,TRUE,"Exclusions";#N/A,#N/A,TRUE,"Areas";#N/A,#N/A,TRUE,"Summary";#N/A,#N/A,TRUE,"Detail"}</definedName>
    <definedName name="tem" localSheetId="3" hidden="1">{#N/A,#N/A,TRUE,"Front";#N/A,#N/A,TRUE,"Simple Letter";#N/A,#N/A,TRUE,"Inside";#N/A,#N/A,TRUE,"Contents";#N/A,#N/A,TRUE,"Basis";#N/A,#N/A,TRUE,"Inclusions";#N/A,#N/A,TRUE,"Exclusions";#N/A,#N/A,TRUE,"Areas";#N/A,#N/A,TRUE,"Summary";#N/A,#N/A,TRUE,"Detail"}</definedName>
    <definedName name="tem" hidden="1">{#N/A,#N/A,TRUE,"Front";#N/A,#N/A,TRUE,"Simple Letter";#N/A,#N/A,TRUE,"Inside";#N/A,#N/A,TRUE,"Contents";#N/A,#N/A,TRUE,"Basis";#N/A,#N/A,TRUE,"Inclusions";#N/A,#N/A,TRUE,"Exclusions";#N/A,#N/A,TRUE,"Areas";#N/A,#N/A,TRUE,"Summary";#N/A,#N/A,TRUE,"Detail"}</definedName>
    <definedName name="temp" localSheetId="9" hidden="1">[9]analysis!#REF!</definedName>
    <definedName name="temp" localSheetId="8" hidden="1">[9]analysis!#REF!</definedName>
    <definedName name="temp" localSheetId="13" hidden="1">[9]analysis!#REF!</definedName>
    <definedName name="temp" localSheetId="6" hidden="1">[9]analysis!#REF!</definedName>
    <definedName name="temp" hidden="1">[9]analysis!#REF!</definedName>
    <definedName name="temp1" localSheetId="9" hidden="1">{"'Break down'!$A$4"}</definedName>
    <definedName name="temp1" localSheetId="8" hidden="1">{"'Break down'!$A$4"}</definedName>
    <definedName name="temp1" localSheetId="7" hidden="1">{"'Break down'!$A$4"}</definedName>
    <definedName name="temp1" localSheetId="3" hidden="1">{"'Break down'!$A$4"}</definedName>
    <definedName name="temp1" hidden="1">{"'Break down'!$A$4"}</definedName>
    <definedName name="tempo" localSheetId="9" hidden="1">{"'Break down'!$A$4"}</definedName>
    <definedName name="tempo" localSheetId="8" hidden="1">{"'Break down'!$A$4"}</definedName>
    <definedName name="tempo" localSheetId="7" hidden="1">{"'Break down'!$A$4"}</definedName>
    <definedName name="tempo" localSheetId="3" hidden="1">{"'Break down'!$A$4"}</definedName>
    <definedName name="tempo" hidden="1">{"'Break down'!$A$4"}</definedName>
    <definedName name="teri" localSheetId="9" hidden="1">{#N/A,#N/A,TRUE,"Basic";#N/A,#N/A,TRUE,"EXT-TABLE";#N/A,#N/A,TRUE,"STEEL";#N/A,#N/A,TRUE,"INT-Table";#N/A,#N/A,TRUE,"STEEL";#N/A,#N/A,TRUE,"Door"}</definedName>
    <definedName name="teri" localSheetId="8" hidden="1">{#N/A,#N/A,TRUE,"Basic";#N/A,#N/A,TRUE,"EXT-TABLE";#N/A,#N/A,TRUE,"STEEL";#N/A,#N/A,TRUE,"INT-Table";#N/A,#N/A,TRUE,"STEEL";#N/A,#N/A,TRUE,"Door"}</definedName>
    <definedName name="teri" localSheetId="7" hidden="1">{#N/A,#N/A,TRUE,"Basic";#N/A,#N/A,TRUE,"EXT-TABLE";#N/A,#N/A,TRUE,"STEEL";#N/A,#N/A,TRUE,"INT-Table";#N/A,#N/A,TRUE,"STEEL";#N/A,#N/A,TRUE,"Door"}</definedName>
    <definedName name="teri" localSheetId="3" hidden="1">{#N/A,#N/A,TRUE,"Basic";#N/A,#N/A,TRUE,"EXT-TABLE";#N/A,#N/A,TRUE,"STEEL";#N/A,#N/A,TRUE,"INT-Table";#N/A,#N/A,TRUE,"STEEL";#N/A,#N/A,TRUE,"Door"}</definedName>
    <definedName name="teri" hidden="1">{#N/A,#N/A,TRUE,"Basic";#N/A,#N/A,TRUE,"EXT-TABLE";#N/A,#N/A,TRUE,"STEEL";#N/A,#N/A,TRUE,"INT-Table";#N/A,#N/A,TRUE,"STEEL";#N/A,#N/A,TRUE,"Door"}</definedName>
    <definedName name="test" localSheetId="9" hidden="1">{#N/A,#N/A,FALSE,"Pricing";#N/A,#N/A,FALSE,"Summary";#N/A,#N/A,FALSE,"CompProd";#N/A,#N/A,FALSE,"CompJobhrs";#N/A,#N/A,FALSE,"Escalation";#N/A,#N/A,FALSE,"Contingency";#N/A,#N/A,FALSE,"GM";#N/A,#N/A,FALSE,"CompWage";#N/A,#N/A,FALSE,"costSum"}</definedName>
    <definedName name="test" localSheetId="8" hidden="1">{#N/A,#N/A,FALSE,"Pricing";#N/A,#N/A,FALSE,"Summary";#N/A,#N/A,FALSE,"CompProd";#N/A,#N/A,FALSE,"CompJobhrs";#N/A,#N/A,FALSE,"Escalation";#N/A,#N/A,FALSE,"Contingency";#N/A,#N/A,FALSE,"GM";#N/A,#N/A,FALSE,"CompWage";#N/A,#N/A,FALSE,"costSum"}</definedName>
    <definedName name="test" localSheetId="7" hidden="1">{#N/A,#N/A,FALSE,"Pricing";#N/A,#N/A,FALSE,"Summary";#N/A,#N/A,FALSE,"CompProd";#N/A,#N/A,FALSE,"CompJobhrs";#N/A,#N/A,FALSE,"Escalation";#N/A,#N/A,FALSE,"Contingency";#N/A,#N/A,FALSE,"GM";#N/A,#N/A,FALSE,"CompWage";#N/A,#N/A,FALSE,"costSum"}</definedName>
    <definedName name="test" localSheetId="3" hidden="1">{#N/A,#N/A,FALSE,"Pricing";#N/A,#N/A,FALSE,"Summary";#N/A,#N/A,FALSE,"CompProd";#N/A,#N/A,FALSE,"CompJobhrs";#N/A,#N/A,FALSE,"Escalation";#N/A,#N/A,FALSE,"Contingency";#N/A,#N/A,FALSE,"GM";#N/A,#N/A,FALSE,"CompWage";#N/A,#N/A,FALSE,"costSum"}</definedName>
    <definedName name="test" hidden="1">{#N/A,#N/A,FALSE,"Pricing";#N/A,#N/A,FALSE,"Summary";#N/A,#N/A,FALSE,"CompProd";#N/A,#N/A,FALSE,"CompJobhrs";#N/A,#N/A,FALSE,"Escalation";#N/A,#N/A,FALSE,"Contingency";#N/A,#N/A,FALSE,"GM";#N/A,#N/A,FALSE,"CompWage";#N/A,#N/A,FALSE,"costSum"}</definedName>
    <definedName name="testt" localSheetId="9" hidden="1">{#N/A,#N/A,TRUE,"Summary";#N/A,#N/A,TRUE,"Overall";#N/A,#N/A,TRUE,"engineering";#N/A,#N/A,TRUE,"Procurement";#N/A,#N/A,TRUE,"Construction"}</definedName>
    <definedName name="testt" localSheetId="8" hidden="1">{#N/A,#N/A,TRUE,"Summary";#N/A,#N/A,TRUE,"Overall";#N/A,#N/A,TRUE,"engineering";#N/A,#N/A,TRUE,"Procurement";#N/A,#N/A,TRUE,"Construction"}</definedName>
    <definedName name="testt" localSheetId="7" hidden="1">{#N/A,#N/A,TRUE,"Summary";#N/A,#N/A,TRUE,"Overall";#N/A,#N/A,TRUE,"engineering";#N/A,#N/A,TRUE,"Procurement";#N/A,#N/A,TRUE,"Construction"}</definedName>
    <definedName name="testt" localSheetId="3"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localSheetId="9" hidden="1">#REF!</definedName>
    <definedName name="tfgf" localSheetId="8" hidden="1">#REF!</definedName>
    <definedName name="tfgf" localSheetId="3" hidden="1">#REF!</definedName>
    <definedName name="tfgf" localSheetId="13" hidden="1">#REF!</definedName>
    <definedName name="tfgf" localSheetId="6" hidden="1">#REF!</definedName>
    <definedName name="tfgf" hidden="1">#REF!</definedName>
    <definedName name="tghy" localSheetId="9" hidden="1">{"'Break down'!$A$4"}</definedName>
    <definedName name="tghy" localSheetId="8" hidden="1">{"'Break down'!$A$4"}</definedName>
    <definedName name="tghy" localSheetId="7" hidden="1">{"'Break down'!$A$4"}</definedName>
    <definedName name="tghy" localSheetId="3" hidden="1">{"'Break down'!$A$4"}</definedName>
    <definedName name="tghy" hidden="1">{"'Break down'!$A$4"}</definedName>
    <definedName name="thwghrt" localSheetId="9" hidden="1">{#N/A,#N/A,TRUE,"Cover";#N/A,#N/A,TRUE,"Conts";#N/A,#N/A,TRUE,"VOS";#N/A,#N/A,TRUE,"Warrington";#N/A,#N/A,TRUE,"Widnes"}</definedName>
    <definedName name="thwghrt" localSheetId="8" hidden="1">{#N/A,#N/A,TRUE,"Cover";#N/A,#N/A,TRUE,"Conts";#N/A,#N/A,TRUE,"VOS";#N/A,#N/A,TRUE,"Warrington";#N/A,#N/A,TRUE,"Widnes"}</definedName>
    <definedName name="thwghrt" localSheetId="7" hidden="1">{#N/A,#N/A,TRUE,"Cover";#N/A,#N/A,TRUE,"Conts";#N/A,#N/A,TRUE,"VOS";#N/A,#N/A,TRUE,"Warrington";#N/A,#N/A,TRUE,"Widnes"}</definedName>
    <definedName name="thwghrt" localSheetId="3" hidden="1">{#N/A,#N/A,TRUE,"Cover";#N/A,#N/A,TRUE,"Conts";#N/A,#N/A,TRUE,"VOS";#N/A,#N/A,TRUE,"Warrington";#N/A,#N/A,TRUE,"Widnes"}</definedName>
    <definedName name="thwghrt" hidden="1">{#N/A,#N/A,TRUE,"Cover";#N/A,#N/A,TRUE,"Conts";#N/A,#N/A,TRUE,"VOS";#N/A,#N/A,TRUE,"Warrington";#N/A,#N/A,TRUE,"Widnes"}</definedName>
    <definedName name="tm" localSheetId="9" hidden="1">{"'Break down'!$A$4"}</definedName>
    <definedName name="tm" localSheetId="8" hidden="1">{"'Break down'!$A$4"}</definedName>
    <definedName name="tm" localSheetId="7" hidden="1">{"'Break down'!$A$4"}</definedName>
    <definedName name="tm" localSheetId="3" hidden="1">{"'Break down'!$A$4"}</definedName>
    <definedName name="tm" hidden="1">{"'Break down'!$A$4"}</definedName>
    <definedName name="tmp" localSheetId="9" hidden="1">{"'Break down'!$A$4"}</definedName>
    <definedName name="tmp" localSheetId="8" hidden="1">{"'Break down'!$A$4"}</definedName>
    <definedName name="tmp" localSheetId="7" hidden="1">{"'Break down'!$A$4"}</definedName>
    <definedName name="tmp" localSheetId="3" hidden="1">{"'Break down'!$A$4"}</definedName>
    <definedName name="tmp" hidden="1">{"'Break down'!$A$4"}</definedName>
    <definedName name="tno" localSheetId="9" hidden="1">{"'Break down'!$A$4"}</definedName>
    <definedName name="tno" localSheetId="8" hidden="1">{"'Break down'!$A$4"}</definedName>
    <definedName name="tno" localSheetId="7" hidden="1">{"'Break down'!$A$4"}</definedName>
    <definedName name="tno" localSheetId="3" hidden="1">{"'Break down'!$A$4"}</definedName>
    <definedName name="tno" hidden="1">{"'Break down'!$A$4"}</definedName>
    <definedName name="TOK" localSheetId="9" hidden="1">#REF!</definedName>
    <definedName name="TOK" localSheetId="8" hidden="1">#REF!</definedName>
    <definedName name="TOK" localSheetId="3" hidden="1">#REF!</definedName>
    <definedName name="TOK" localSheetId="13" hidden="1">#REF!</definedName>
    <definedName name="TOK" localSheetId="6" hidden="1">#REF!</definedName>
    <definedName name="TOK" hidden="1">#REF!</definedName>
    <definedName name="tppp" localSheetId="9" hidden="1">{"'Break down'!$A$4"}</definedName>
    <definedName name="tppp" localSheetId="8" hidden="1">{"'Break down'!$A$4"}</definedName>
    <definedName name="tppp" localSheetId="7" hidden="1">{"'Break down'!$A$4"}</definedName>
    <definedName name="tppp" localSheetId="3" hidden="1">{"'Break down'!$A$4"}</definedName>
    <definedName name="tppp" hidden="1">{"'Break down'!$A$4"}</definedName>
    <definedName name="trbnuomi" localSheetId="9" hidden="1">{#N/A,#N/A,TRUE,"Cover";#N/A,#N/A,TRUE,"Conts";#N/A,#N/A,TRUE,"VOS";#N/A,#N/A,TRUE,"Warrington";#N/A,#N/A,TRUE,"Widnes"}</definedName>
    <definedName name="trbnuomi" localSheetId="8" hidden="1">{#N/A,#N/A,TRUE,"Cover";#N/A,#N/A,TRUE,"Conts";#N/A,#N/A,TRUE,"VOS";#N/A,#N/A,TRUE,"Warrington";#N/A,#N/A,TRUE,"Widnes"}</definedName>
    <definedName name="trbnuomi" localSheetId="7" hidden="1">{#N/A,#N/A,TRUE,"Cover";#N/A,#N/A,TRUE,"Conts";#N/A,#N/A,TRUE,"VOS";#N/A,#N/A,TRUE,"Warrington";#N/A,#N/A,TRUE,"Widnes"}</definedName>
    <definedName name="trbnuomi" localSheetId="3" hidden="1">{#N/A,#N/A,TRUE,"Cover";#N/A,#N/A,TRUE,"Conts";#N/A,#N/A,TRUE,"VOS";#N/A,#N/A,TRUE,"Warrington";#N/A,#N/A,TRUE,"Widnes"}</definedName>
    <definedName name="trbnuomi" hidden="1">{#N/A,#N/A,TRUE,"Cover";#N/A,#N/A,TRUE,"Conts";#N/A,#N/A,TRUE,"VOS";#N/A,#N/A,TRUE,"Warrington";#N/A,#N/A,TRUE,"Widnes"}</definedName>
    <definedName name="trgr" localSheetId="9" hidden="1">{#N/A,#N/A,TRUE,"Cover";#N/A,#N/A,TRUE,"Conts";#N/A,#N/A,TRUE,"VOS";#N/A,#N/A,TRUE,"Warrington";#N/A,#N/A,TRUE,"Widnes"}</definedName>
    <definedName name="trgr" localSheetId="8" hidden="1">{#N/A,#N/A,TRUE,"Cover";#N/A,#N/A,TRUE,"Conts";#N/A,#N/A,TRUE,"VOS";#N/A,#N/A,TRUE,"Warrington";#N/A,#N/A,TRUE,"Widnes"}</definedName>
    <definedName name="trgr" localSheetId="7" hidden="1">{#N/A,#N/A,TRUE,"Cover";#N/A,#N/A,TRUE,"Conts";#N/A,#N/A,TRUE,"VOS";#N/A,#N/A,TRUE,"Warrington";#N/A,#N/A,TRUE,"Widnes"}</definedName>
    <definedName name="trgr" localSheetId="3" hidden="1">{#N/A,#N/A,TRUE,"Cover";#N/A,#N/A,TRUE,"Conts";#N/A,#N/A,TRUE,"VOS";#N/A,#N/A,TRUE,"Warrington";#N/A,#N/A,TRUE,"Widnes"}</definedName>
    <definedName name="trgr" hidden="1">{#N/A,#N/A,TRUE,"Cover";#N/A,#N/A,TRUE,"Conts";#N/A,#N/A,TRUE,"VOS";#N/A,#N/A,TRUE,"Warrington";#N/A,#N/A,TRUE,"Widnes"}</definedName>
    <definedName name="trhe" localSheetId="9" hidden="1">{#N/A,#N/A,TRUE,"Cover";#N/A,#N/A,TRUE,"Conts";#N/A,#N/A,TRUE,"VOS";#N/A,#N/A,TRUE,"Warrington";#N/A,#N/A,TRUE,"Widnes"}</definedName>
    <definedName name="trhe" localSheetId="8" hidden="1">{#N/A,#N/A,TRUE,"Cover";#N/A,#N/A,TRUE,"Conts";#N/A,#N/A,TRUE,"VOS";#N/A,#N/A,TRUE,"Warrington";#N/A,#N/A,TRUE,"Widnes"}</definedName>
    <definedName name="trhe" localSheetId="7" hidden="1">{#N/A,#N/A,TRUE,"Cover";#N/A,#N/A,TRUE,"Conts";#N/A,#N/A,TRUE,"VOS";#N/A,#N/A,TRUE,"Warrington";#N/A,#N/A,TRUE,"Widnes"}</definedName>
    <definedName name="trhe" localSheetId="3" hidden="1">{#N/A,#N/A,TRUE,"Cover";#N/A,#N/A,TRUE,"Conts";#N/A,#N/A,TRUE,"VOS";#N/A,#N/A,TRUE,"Warrington";#N/A,#N/A,TRUE,"Widnes"}</definedName>
    <definedName name="trhe" hidden="1">{#N/A,#N/A,TRUE,"Cover";#N/A,#N/A,TRUE,"Conts";#N/A,#N/A,TRUE,"VOS";#N/A,#N/A,TRUE,"Warrington";#N/A,#N/A,TRUE,"Widnes"}</definedName>
    <definedName name="trhsh" localSheetId="9" hidden="1">{#N/A,#N/A,TRUE,"Cover";#N/A,#N/A,TRUE,"Conts";#N/A,#N/A,TRUE,"VOS";#N/A,#N/A,TRUE,"Warrington";#N/A,#N/A,TRUE,"Widnes"}</definedName>
    <definedName name="trhsh" localSheetId="8" hidden="1">{#N/A,#N/A,TRUE,"Cover";#N/A,#N/A,TRUE,"Conts";#N/A,#N/A,TRUE,"VOS";#N/A,#N/A,TRUE,"Warrington";#N/A,#N/A,TRUE,"Widnes"}</definedName>
    <definedName name="trhsh" localSheetId="7" hidden="1">{#N/A,#N/A,TRUE,"Cover";#N/A,#N/A,TRUE,"Conts";#N/A,#N/A,TRUE,"VOS";#N/A,#N/A,TRUE,"Warrington";#N/A,#N/A,TRUE,"Widnes"}</definedName>
    <definedName name="trhsh" localSheetId="3" hidden="1">{#N/A,#N/A,TRUE,"Cover";#N/A,#N/A,TRUE,"Conts";#N/A,#N/A,TRUE,"VOS";#N/A,#N/A,TRUE,"Warrington";#N/A,#N/A,TRUE,"Widnes"}</definedName>
    <definedName name="trhsh" hidden="1">{#N/A,#N/A,TRUE,"Cover";#N/A,#N/A,TRUE,"Conts";#N/A,#N/A,TRUE,"VOS";#N/A,#N/A,TRUE,"Warrington";#N/A,#N/A,TRUE,"Widnes"}</definedName>
    <definedName name="trhsw" localSheetId="9" hidden="1">{#N/A,#N/A,TRUE,"Cover";#N/A,#N/A,TRUE,"Conts";#N/A,#N/A,TRUE,"VOS";#N/A,#N/A,TRUE,"Warrington";#N/A,#N/A,TRUE,"Widnes"}</definedName>
    <definedName name="trhsw" localSheetId="8" hidden="1">{#N/A,#N/A,TRUE,"Cover";#N/A,#N/A,TRUE,"Conts";#N/A,#N/A,TRUE,"VOS";#N/A,#N/A,TRUE,"Warrington";#N/A,#N/A,TRUE,"Widnes"}</definedName>
    <definedName name="trhsw" localSheetId="7" hidden="1">{#N/A,#N/A,TRUE,"Cover";#N/A,#N/A,TRUE,"Conts";#N/A,#N/A,TRUE,"VOS";#N/A,#N/A,TRUE,"Warrington";#N/A,#N/A,TRUE,"Widnes"}</definedName>
    <definedName name="trhsw" localSheetId="3" hidden="1">{#N/A,#N/A,TRUE,"Cover";#N/A,#N/A,TRUE,"Conts";#N/A,#N/A,TRUE,"VOS";#N/A,#N/A,TRUE,"Warrington";#N/A,#N/A,TRUE,"Widnes"}</definedName>
    <definedName name="trhsw" hidden="1">{#N/A,#N/A,TRUE,"Cover";#N/A,#N/A,TRUE,"Conts";#N/A,#N/A,TRUE,"VOS";#N/A,#N/A,TRUE,"Warrington";#N/A,#N/A,TRUE,"Widnes"}</definedName>
    <definedName name="tttt" localSheetId="9" hidden="1">{#N/A,#N/A,TRUE,"Front";#N/A,#N/A,TRUE,"Simple Letter";#N/A,#N/A,TRUE,"Inside";#N/A,#N/A,TRUE,"Contents";#N/A,#N/A,TRUE,"Basis";#N/A,#N/A,TRUE,"Inclusions";#N/A,#N/A,TRUE,"Exclusions";#N/A,#N/A,TRUE,"Areas";#N/A,#N/A,TRUE,"Summary";#N/A,#N/A,TRUE,"Detail"}</definedName>
    <definedName name="tttt" localSheetId="8" hidden="1">{#N/A,#N/A,TRUE,"Front";#N/A,#N/A,TRUE,"Simple Letter";#N/A,#N/A,TRUE,"Inside";#N/A,#N/A,TRUE,"Contents";#N/A,#N/A,TRUE,"Basis";#N/A,#N/A,TRUE,"Inclusions";#N/A,#N/A,TRUE,"Exclusions";#N/A,#N/A,TRUE,"Areas";#N/A,#N/A,TRUE,"Summary";#N/A,#N/A,TRUE,"Detail"}</definedName>
    <definedName name="tttt" localSheetId="7" hidden="1">{#N/A,#N/A,TRUE,"Front";#N/A,#N/A,TRUE,"Simple Letter";#N/A,#N/A,TRUE,"Inside";#N/A,#N/A,TRUE,"Contents";#N/A,#N/A,TRUE,"Basis";#N/A,#N/A,TRUE,"Inclusions";#N/A,#N/A,TRUE,"Exclusions";#N/A,#N/A,TRUE,"Areas";#N/A,#N/A,TRUE,"Summary";#N/A,#N/A,TRUE,"Detail"}</definedName>
    <definedName name="tttt" localSheetId="3"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i" localSheetId="9" hidden="1">{#N/A,#N/A,TRUE,"Cover";#N/A,#N/A,TRUE,"Conts";#N/A,#N/A,TRUE,"VOS";#N/A,#N/A,TRUE,"Warrington";#N/A,#N/A,TRUE,"Widnes"}</definedName>
    <definedName name="tui" localSheetId="8" hidden="1">{#N/A,#N/A,TRUE,"Cover";#N/A,#N/A,TRUE,"Conts";#N/A,#N/A,TRUE,"VOS";#N/A,#N/A,TRUE,"Warrington";#N/A,#N/A,TRUE,"Widnes"}</definedName>
    <definedName name="tui" localSheetId="7" hidden="1">{#N/A,#N/A,TRUE,"Cover";#N/A,#N/A,TRUE,"Conts";#N/A,#N/A,TRUE,"VOS";#N/A,#N/A,TRUE,"Warrington";#N/A,#N/A,TRUE,"Widnes"}</definedName>
    <definedName name="tui" localSheetId="3" hidden="1">{#N/A,#N/A,TRUE,"Cover";#N/A,#N/A,TRUE,"Conts";#N/A,#N/A,TRUE,"VOS";#N/A,#N/A,TRUE,"Warrington";#N/A,#N/A,TRUE,"Widnes"}</definedName>
    <definedName name="tui" hidden="1">{#N/A,#N/A,TRUE,"Cover";#N/A,#N/A,TRUE,"Conts";#N/A,#N/A,TRUE,"VOS";#N/A,#N/A,TRUE,"Warrington";#N/A,#N/A,TRUE,"Widnes"}</definedName>
    <definedName name="tuite" localSheetId="9" hidden="1">{#N/A,#N/A,TRUE,"Cover";#N/A,#N/A,TRUE,"Conts";#N/A,#N/A,TRUE,"VOS";#N/A,#N/A,TRUE,"Warrington";#N/A,#N/A,TRUE,"Widnes"}</definedName>
    <definedName name="tuite" localSheetId="8" hidden="1">{#N/A,#N/A,TRUE,"Cover";#N/A,#N/A,TRUE,"Conts";#N/A,#N/A,TRUE,"VOS";#N/A,#N/A,TRUE,"Warrington";#N/A,#N/A,TRUE,"Widnes"}</definedName>
    <definedName name="tuite" localSheetId="7" hidden="1">{#N/A,#N/A,TRUE,"Cover";#N/A,#N/A,TRUE,"Conts";#N/A,#N/A,TRUE,"VOS";#N/A,#N/A,TRUE,"Warrington";#N/A,#N/A,TRUE,"Widnes"}</definedName>
    <definedName name="tuite" localSheetId="3" hidden="1">{#N/A,#N/A,TRUE,"Cover";#N/A,#N/A,TRUE,"Conts";#N/A,#N/A,TRUE,"VOS";#N/A,#N/A,TRUE,"Warrington";#N/A,#N/A,TRUE,"Widnes"}</definedName>
    <definedName name="tuite" hidden="1">{#N/A,#N/A,TRUE,"Cover";#N/A,#N/A,TRUE,"Conts";#N/A,#N/A,TRUE,"VOS";#N/A,#N/A,TRUE,"Warrington";#N/A,#N/A,TRUE,"Widnes"}</definedName>
    <definedName name="tvtyiuoujl" localSheetId="9" hidden="1">{#N/A,#N/A,TRUE,"Cover";#N/A,#N/A,TRUE,"Conts";#N/A,#N/A,TRUE,"VOS";#N/A,#N/A,TRUE,"Warrington";#N/A,#N/A,TRUE,"Widnes"}</definedName>
    <definedName name="tvtyiuoujl" localSheetId="8" hidden="1">{#N/A,#N/A,TRUE,"Cover";#N/A,#N/A,TRUE,"Conts";#N/A,#N/A,TRUE,"VOS";#N/A,#N/A,TRUE,"Warrington";#N/A,#N/A,TRUE,"Widnes"}</definedName>
    <definedName name="tvtyiuoujl" localSheetId="7" hidden="1">{#N/A,#N/A,TRUE,"Cover";#N/A,#N/A,TRUE,"Conts";#N/A,#N/A,TRUE,"VOS";#N/A,#N/A,TRUE,"Warrington";#N/A,#N/A,TRUE,"Widnes"}</definedName>
    <definedName name="tvtyiuoujl" localSheetId="3" hidden="1">{#N/A,#N/A,TRUE,"Cover";#N/A,#N/A,TRUE,"Conts";#N/A,#N/A,TRUE,"VOS";#N/A,#N/A,TRUE,"Warrington";#N/A,#N/A,TRUE,"Widnes"}</definedName>
    <definedName name="tvtyiuoujl" hidden="1">{#N/A,#N/A,TRUE,"Cover";#N/A,#N/A,TRUE,"Conts";#N/A,#N/A,TRUE,"VOS";#N/A,#N/A,TRUE,"Warrington";#N/A,#N/A,TRUE,"Widnes"}</definedName>
    <definedName name="ty" localSheetId="9" hidden="1">{#N/A,#N/A,TRUE,"Cover";#N/A,#N/A,TRUE,"Conts";#N/A,#N/A,TRUE,"VOS";#N/A,#N/A,TRUE,"Warrington";#N/A,#N/A,TRUE,"Widnes"}</definedName>
    <definedName name="ty" localSheetId="8" hidden="1">{#N/A,#N/A,TRUE,"Cover";#N/A,#N/A,TRUE,"Conts";#N/A,#N/A,TRUE,"VOS";#N/A,#N/A,TRUE,"Warrington";#N/A,#N/A,TRUE,"Widnes"}</definedName>
    <definedName name="ty" localSheetId="7" hidden="1">{#N/A,#N/A,TRUE,"Cover";#N/A,#N/A,TRUE,"Conts";#N/A,#N/A,TRUE,"VOS";#N/A,#N/A,TRUE,"Warrington";#N/A,#N/A,TRUE,"Widnes"}</definedName>
    <definedName name="ty" localSheetId="3" hidden="1">{#N/A,#N/A,TRUE,"Cover";#N/A,#N/A,TRUE,"Conts";#N/A,#N/A,TRUE,"VOS";#N/A,#N/A,TRUE,"Warrington";#N/A,#N/A,TRUE,"Widnes"}</definedName>
    <definedName name="ty" hidden="1">{#N/A,#N/A,TRUE,"Cover";#N/A,#N/A,TRUE,"Conts";#N/A,#N/A,TRUE,"VOS";#N/A,#N/A,TRUE,"Warrington";#N/A,#N/A,TRUE,"Widnes"}</definedName>
    <definedName name="tyutri" localSheetId="9" hidden="1">{#N/A,#N/A,TRUE,"Cover";#N/A,#N/A,TRUE,"Conts";#N/A,#N/A,TRUE,"VOS";#N/A,#N/A,TRUE,"Warrington";#N/A,#N/A,TRUE,"Widnes"}</definedName>
    <definedName name="tyutri" localSheetId="8" hidden="1">{#N/A,#N/A,TRUE,"Cover";#N/A,#N/A,TRUE,"Conts";#N/A,#N/A,TRUE,"VOS";#N/A,#N/A,TRUE,"Warrington";#N/A,#N/A,TRUE,"Widnes"}</definedName>
    <definedName name="tyutri" localSheetId="7" hidden="1">{#N/A,#N/A,TRUE,"Cover";#N/A,#N/A,TRUE,"Conts";#N/A,#N/A,TRUE,"VOS";#N/A,#N/A,TRUE,"Warrington";#N/A,#N/A,TRUE,"Widnes"}</definedName>
    <definedName name="tyutri" localSheetId="3" hidden="1">{#N/A,#N/A,TRUE,"Cover";#N/A,#N/A,TRUE,"Conts";#N/A,#N/A,TRUE,"VOS";#N/A,#N/A,TRUE,"Warrington";#N/A,#N/A,TRUE,"Widnes"}</definedName>
    <definedName name="tyutri" hidden="1">{#N/A,#N/A,TRUE,"Cover";#N/A,#N/A,TRUE,"Conts";#N/A,#N/A,TRUE,"VOS";#N/A,#N/A,TRUE,"Warrington";#N/A,#N/A,TRUE,"Widnes"}</definedName>
    <definedName name="ubaid" localSheetId="9" hidden="1">{#N/A,#N/A,FALSE,"VCR"}</definedName>
    <definedName name="ubaid" localSheetId="8" hidden="1">{#N/A,#N/A,FALSE,"VCR"}</definedName>
    <definedName name="ubaid" localSheetId="7" hidden="1">{#N/A,#N/A,FALSE,"VCR"}</definedName>
    <definedName name="ubaid" localSheetId="3" hidden="1">{#N/A,#N/A,FALSE,"VCR"}</definedName>
    <definedName name="ubaid" hidden="1">{#N/A,#N/A,FALSE,"VCR"}</definedName>
    <definedName name="Ubaide" localSheetId="9" hidden="1">{#N/A,#N/A,FALSE,"VCR"}</definedName>
    <definedName name="Ubaide" localSheetId="8" hidden="1">{#N/A,#N/A,FALSE,"VCR"}</definedName>
    <definedName name="Ubaide" localSheetId="7" hidden="1">{#N/A,#N/A,FALSE,"VCR"}</definedName>
    <definedName name="Ubaide" localSheetId="3" hidden="1">{#N/A,#N/A,FALSE,"VCR"}</definedName>
    <definedName name="Ubaide" hidden="1">{#N/A,#N/A,FALSE,"VCR"}</definedName>
    <definedName name="uhhtrytrs" localSheetId="9" hidden="1">{#N/A,#N/A,TRUE,"Cover";#N/A,#N/A,TRUE,"Conts";#N/A,#N/A,TRUE,"VOS";#N/A,#N/A,TRUE,"Warrington";#N/A,#N/A,TRUE,"Widnes"}</definedName>
    <definedName name="uhhtrytrs" localSheetId="8" hidden="1">{#N/A,#N/A,TRUE,"Cover";#N/A,#N/A,TRUE,"Conts";#N/A,#N/A,TRUE,"VOS";#N/A,#N/A,TRUE,"Warrington";#N/A,#N/A,TRUE,"Widnes"}</definedName>
    <definedName name="uhhtrytrs" localSheetId="7" hidden="1">{#N/A,#N/A,TRUE,"Cover";#N/A,#N/A,TRUE,"Conts";#N/A,#N/A,TRUE,"VOS";#N/A,#N/A,TRUE,"Warrington";#N/A,#N/A,TRUE,"Widnes"}</definedName>
    <definedName name="uhhtrytrs" localSheetId="3" hidden="1">{#N/A,#N/A,TRUE,"Cover";#N/A,#N/A,TRUE,"Conts";#N/A,#N/A,TRUE,"VOS";#N/A,#N/A,TRUE,"Warrington";#N/A,#N/A,TRUE,"Widnes"}</definedName>
    <definedName name="uhhtrytrs" hidden="1">{#N/A,#N/A,TRUE,"Cover";#N/A,#N/A,TRUE,"Conts";#N/A,#N/A,TRUE,"VOS";#N/A,#N/A,TRUE,"Warrington";#N/A,#N/A,TRUE,"Widnes"}</definedName>
    <definedName name="UI" localSheetId="9" hidden="1">{#N/A,#N/A,FALSE,"SumD";#N/A,#N/A,FALSE,"ElecD";#N/A,#N/A,FALSE,"MechD";#N/A,#N/A,FALSE,"GeotD";#N/A,#N/A,FALSE,"PrcsD";#N/A,#N/A,FALSE,"TunnD";#N/A,#N/A,FALSE,"CivlD";#N/A,#N/A,FALSE,"NtwkD";#N/A,#N/A,FALSE,"EstgD";#N/A,#N/A,FALSE,"PEngD"}</definedName>
    <definedName name="UI" localSheetId="8" hidden="1">{#N/A,#N/A,FALSE,"SumD";#N/A,#N/A,FALSE,"ElecD";#N/A,#N/A,FALSE,"MechD";#N/A,#N/A,FALSE,"GeotD";#N/A,#N/A,FALSE,"PrcsD";#N/A,#N/A,FALSE,"TunnD";#N/A,#N/A,FALSE,"CivlD";#N/A,#N/A,FALSE,"NtwkD";#N/A,#N/A,FALSE,"EstgD";#N/A,#N/A,FALSE,"PEngD"}</definedName>
    <definedName name="UI" localSheetId="7" hidden="1">{#N/A,#N/A,FALSE,"SumD";#N/A,#N/A,FALSE,"ElecD";#N/A,#N/A,FALSE,"MechD";#N/A,#N/A,FALSE,"GeotD";#N/A,#N/A,FALSE,"PrcsD";#N/A,#N/A,FALSE,"TunnD";#N/A,#N/A,FALSE,"CivlD";#N/A,#N/A,FALSE,"NtwkD";#N/A,#N/A,FALSE,"EstgD";#N/A,#N/A,FALSE,"PEngD"}</definedName>
    <definedName name="UI" localSheetId="3" hidden="1">{#N/A,#N/A,FALSE,"SumD";#N/A,#N/A,FALSE,"ElecD";#N/A,#N/A,FALSE,"MechD";#N/A,#N/A,FALSE,"GeotD";#N/A,#N/A,FALSE,"PrcsD";#N/A,#N/A,FALSE,"TunnD";#N/A,#N/A,FALSE,"CivlD";#N/A,#N/A,FALSE,"NtwkD";#N/A,#N/A,FALSE,"EstgD";#N/A,#N/A,FALSE,"PEngD"}</definedName>
    <definedName name="UI" hidden="1">{#N/A,#N/A,FALSE,"SumD";#N/A,#N/A,FALSE,"ElecD";#N/A,#N/A,FALSE,"MechD";#N/A,#N/A,FALSE,"GeotD";#N/A,#N/A,FALSE,"PrcsD";#N/A,#N/A,FALSE,"TunnD";#N/A,#N/A,FALSE,"CivlD";#N/A,#N/A,FALSE,"NtwkD";#N/A,#N/A,FALSE,"EstgD";#N/A,#N/A,FALSE,"PEngD"}</definedName>
    <definedName name="uih" localSheetId="9" hidden="1">{#N/A,#N/A,TRUE,"Cover";#N/A,#N/A,TRUE,"Conts";#N/A,#N/A,TRUE,"VOS";#N/A,#N/A,TRUE,"Warrington";#N/A,#N/A,TRUE,"Widnes"}</definedName>
    <definedName name="uih" localSheetId="8" hidden="1">{#N/A,#N/A,TRUE,"Cover";#N/A,#N/A,TRUE,"Conts";#N/A,#N/A,TRUE,"VOS";#N/A,#N/A,TRUE,"Warrington";#N/A,#N/A,TRUE,"Widnes"}</definedName>
    <definedName name="uih" localSheetId="7" hidden="1">{#N/A,#N/A,TRUE,"Cover";#N/A,#N/A,TRUE,"Conts";#N/A,#N/A,TRUE,"VOS";#N/A,#N/A,TRUE,"Warrington";#N/A,#N/A,TRUE,"Widnes"}</definedName>
    <definedName name="uih" localSheetId="3" hidden="1">{#N/A,#N/A,TRUE,"Cover";#N/A,#N/A,TRUE,"Conts";#N/A,#N/A,TRUE,"VOS";#N/A,#N/A,TRUE,"Warrington";#N/A,#N/A,TRUE,"Widnes"}</definedName>
    <definedName name="uih" hidden="1">{#N/A,#N/A,TRUE,"Cover";#N/A,#N/A,TRUE,"Conts";#N/A,#N/A,TRUE,"VOS";#N/A,#N/A,TRUE,"Warrington";#N/A,#N/A,TRUE,"Widnes"}</definedName>
    <definedName name="uit" localSheetId="9" hidden="1">{#N/A,#N/A,TRUE,"Cover";#N/A,#N/A,TRUE,"Conts";#N/A,#N/A,TRUE,"VOS";#N/A,#N/A,TRUE,"Warrington";#N/A,#N/A,TRUE,"Widnes"}</definedName>
    <definedName name="uit" localSheetId="8" hidden="1">{#N/A,#N/A,TRUE,"Cover";#N/A,#N/A,TRUE,"Conts";#N/A,#N/A,TRUE,"VOS";#N/A,#N/A,TRUE,"Warrington";#N/A,#N/A,TRUE,"Widnes"}</definedName>
    <definedName name="uit" localSheetId="7" hidden="1">{#N/A,#N/A,TRUE,"Cover";#N/A,#N/A,TRUE,"Conts";#N/A,#N/A,TRUE,"VOS";#N/A,#N/A,TRUE,"Warrington";#N/A,#N/A,TRUE,"Widnes"}</definedName>
    <definedName name="uit" localSheetId="3" hidden="1">{#N/A,#N/A,TRUE,"Cover";#N/A,#N/A,TRUE,"Conts";#N/A,#N/A,TRUE,"VOS";#N/A,#N/A,TRUE,"Warrington";#N/A,#N/A,TRUE,"Widnes"}</definedName>
    <definedName name="uit" hidden="1">{#N/A,#N/A,TRUE,"Cover";#N/A,#N/A,TRUE,"Conts";#N/A,#N/A,TRUE,"VOS";#N/A,#N/A,TRUE,"Warrington";#N/A,#N/A,TRUE,"Widnes"}</definedName>
    <definedName name="uiuif" localSheetId="9" hidden="1">{#N/A,#N/A,TRUE,"Cover";#N/A,#N/A,TRUE,"Conts";#N/A,#N/A,TRUE,"VOS";#N/A,#N/A,TRUE,"Warrington";#N/A,#N/A,TRUE,"Widnes"}</definedName>
    <definedName name="uiuif" localSheetId="8" hidden="1">{#N/A,#N/A,TRUE,"Cover";#N/A,#N/A,TRUE,"Conts";#N/A,#N/A,TRUE,"VOS";#N/A,#N/A,TRUE,"Warrington";#N/A,#N/A,TRUE,"Widnes"}</definedName>
    <definedName name="uiuif" localSheetId="7" hidden="1">{#N/A,#N/A,TRUE,"Cover";#N/A,#N/A,TRUE,"Conts";#N/A,#N/A,TRUE,"VOS";#N/A,#N/A,TRUE,"Warrington";#N/A,#N/A,TRUE,"Widnes"}</definedName>
    <definedName name="uiuif" localSheetId="3" hidden="1">{#N/A,#N/A,TRUE,"Cover";#N/A,#N/A,TRUE,"Conts";#N/A,#N/A,TRUE,"VOS";#N/A,#N/A,TRUE,"Warrington";#N/A,#N/A,TRUE,"Widnes"}</definedName>
    <definedName name="uiuif" hidden="1">{#N/A,#N/A,TRUE,"Cover";#N/A,#N/A,TRUE,"Conts";#N/A,#N/A,TRUE,"VOS";#N/A,#N/A,TRUE,"Warrington";#N/A,#N/A,TRUE,"Widnes"}</definedName>
    <definedName name="uiy" localSheetId="9" hidden="1">{#N/A,#N/A,TRUE,"Cover";#N/A,#N/A,TRUE,"Conts";#N/A,#N/A,TRUE,"VOS";#N/A,#N/A,TRUE,"Warrington";#N/A,#N/A,TRUE,"Widnes"}</definedName>
    <definedName name="uiy" localSheetId="8" hidden="1">{#N/A,#N/A,TRUE,"Cover";#N/A,#N/A,TRUE,"Conts";#N/A,#N/A,TRUE,"VOS";#N/A,#N/A,TRUE,"Warrington";#N/A,#N/A,TRUE,"Widnes"}</definedName>
    <definedName name="uiy" localSheetId="7" hidden="1">{#N/A,#N/A,TRUE,"Cover";#N/A,#N/A,TRUE,"Conts";#N/A,#N/A,TRUE,"VOS";#N/A,#N/A,TRUE,"Warrington";#N/A,#N/A,TRUE,"Widnes"}</definedName>
    <definedName name="uiy" localSheetId="3" hidden="1">{#N/A,#N/A,TRUE,"Cover";#N/A,#N/A,TRUE,"Conts";#N/A,#N/A,TRUE,"VOS";#N/A,#N/A,TRUE,"Warrington";#N/A,#N/A,TRUE,"Widnes"}</definedName>
    <definedName name="uiy" hidden="1">{#N/A,#N/A,TRUE,"Cover";#N/A,#N/A,TRUE,"Conts";#N/A,#N/A,TRUE,"VOS";#N/A,#N/A,TRUE,"Warrington";#N/A,#N/A,TRUE,"Widnes"}</definedName>
    <definedName name="uiyuitii" localSheetId="9" hidden="1">{#N/A,#N/A,TRUE,"Cover";#N/A,#N/A,TRUE,"Conts";#N/A,#N/A,TRUE,"VOS";#N/A,#N/A,TRUE,"Warrington";#N/A,#N/A,TRUE,"Widnes"}</definedName>
    <definedName name="uiyuitii" localSheetId="8" hidden="1">{#N/A,#N/A,TRUE,"Cover";#N/A,#N/A,TRUE,"Conts";#N/A,#N/A,TRUE,"VOS";#N/A,#N/A,TRUE,"Warrington";#N/A,#N/A,TRUE,"Widnes"}</definedName>
    <definedName name="uiyuitii" localSheetId="7" hidden="1">{#N/A,#N/A,TRUE,"Cover";#N/A,#N/A,TRUE,"Conts";#N/A,#N/A,TRUE,"VOS";#N/A,#N/A,TRUE,"Warrington";#N/A,#N/A,TRUE,"Widnes"}</definedName>
    <definedName name="uiyuitii" localSheetId="3" hidden="1">{#N/A,#N/A,TRUE,"Cover";#N/A,#N/A,TRUE,"Conts";#N/A,#N/A,TRUE,"VOS";#N/A,#N/A,TRUE,"Warrington";#N/A,#N/A,TRUE,"Widnes"}</definedName>
    <definedName name="uiyuitii" hidden="1">{#N/A,#N/A,TRUE,"Cover";#N/A,#N/A,TRUE,"Conts";#N/A,#N/A,TRUE,"VOS";#N/A,#N/A,TRUE,"Warrington";#N/A,#N/A,TRUE,"Widnes"}</definedName>
    <definedName name="uj" localSheetId="9" hidden="1">{#N/A,#N/A,FALSE,"SumG";#N/A,#N/A,FALSE,"ElecG";#N/A,#N/A,FALSE,"MechG";#N/A,#N/A,FALSE,"GeotG";#N/A,#N/A,FALSE,"PrcsG";#N/A,#N/A,FALSE,"TunnG";#N/A,#N/A,FALSE,"CivlG";#N/A,#N/A,FALSE,"NtwkG";#N/A,#N/A,FALSE,"EstgG";#N/A,#N/A,FALSE,"PEngG"}</definedName>
    <definedName name="uj" localSheetId="8" hidden="1">{#N/A,#N/A,FALSE,"SumG";#N/A,#N/A,FALSE,"ElecG";#N/A,#N/A,FALSE,"MechG";#N/A,#N/A,FALSE,"GeotG";#N/A,#N/A,FALSE,"PrcsG";#N/A,#N/A,FALSE,"TunnG";#N/A,#N/A,FALSE,"CivlG";#N/A,#N/A,FALSE,"NtwkG";#N/A,#N/A,FALSE,"EstgG";#N/A,#N/A,FALSE,"PEngG"}</definedName>
    <definedName name="uj" localSheetId="7" hidden="1">{#N/A,#N/A,FALSE,"SumG";#N/A,#N/A,FALSE,"ElecG";#N/A,#N/A,FALSE,"MechG";#N/A,#N/A,FALSE,"GeotG";#N/A,#N/A,FALSE,"PrcsG";#N/A,#N/A,FALSE,"TunnG";#N/A,#N/A,FALSE,"CivlG";#N/A,#N/A,FALSE,"NtwkG";#N/A,#N/A,FALSE,"EstgG";#N/A,#N/A,FALSE,"PEngG"}</definedName>
    <definedName name="uj" localSheetId="3" hidden="1">{#N/A,#N/A,FALSE,"SumG";#N/A,#N/A,FALSE,"ElecG";#N/A,#N/A,FALSE,"MechG";#N/A,#N/A,FALSE,"GeotG";#N/A,#N/A,FALSE,"PrcsG";#N/A,#N/A,FALSE,"TunnG";#N/A,#N/A,FALSE,"CivlG";#N/A,#N/A,FALSE,"NtwkG";#N/A,#N/A,FALSE,"EstgG";#N/A,#N/A,FALSE,"PEngG"}</definedName>
    <definedName name="uj" hidden="1">{#N/A,#N/A,FALSE,"SumG";#N/A,#N/A,FALSE,"ElecG";#N/A,#N/A,FALSE,"MechG";#N/A,#N/A,FALSE,"GeotG";#N/A,#N/A,FALSE,"PrcsG";#N/A,#N/A,FALSE,"TunnG";#N/A,#N/A,FALSE,"CivlG";#N/A,#N/A,FALSE,"NtwkG";#N/A,#N/A,FALSE,"EstgG";#N/A,#N/A,FALSE,"PEngG"}</definedName>
    <definedName name="ulppuipui" localSheetId="9" hidden="1">{#N/A,#N/A,TRUE,"Cover";#N/A,#N/A,TRUE,"Conts";#N/A,#N/A,TRUE,"VOS";#N/A,#N/A,TRUE,"Warrington";#N/A,#N/A,TRUE,"Widnes"}</definedName>
    <definedName name="ulppuipui" localSheetId="8" hidden="1">{#N/A,#N/A,TRUE,"Cover";#N/A,#N/A,TRUE,"Conts";#N/A,#N/A,TRUE,"VOS";#N/A,#N/A,TRUE,"Warrington";#N/A,#N/A,TRUE,"Widnes"}</definedName>
    <definedName name="ulppuipui" localSheetId="7" hidden="1">{#N/A,#N/A,TRUE,"Cover";#N/A,#N/A,TRUE,"Conts";#N/A,#N/A,TRUE,"VOS";#N/A,#N/A,TRUE,"Warrington";#N/A,#N/A,TRUE,"Widnes"}</definedName>
    <definedName name="ulppuipui" localSheetId="3" hidden="1">{#N/A,#N/A,TRUE,"Cover";#N/A,#N/A,TRUE,"Conts";#N/A,#N/A,TRUE,"VOS";#N/A,#N/A,TRUE,"Warrington";#N/A,#N/A,TRUE,"Widnes"}</definedName>
    <definedName name="ulppuipui" hidden="1">{#N/A,#N/A,TRUE,"Cover";#N/A,#N/A,TRUE,"Conts";#N/A,#N/A,TRUE,"VOS";#N/A,#N/A,TRUE,"Warrington";#N/A,#N/A,TRUE,"Widnes"}</definedName>
    <definedName name="undo" localSheetId="9" hidden="1">{#N/A,#N/A,TRUE,"Cover";#N/A,#N/A,TRUE,"Conts";#N/A,#N/A,TRUE,"VOS";#N/A,#N/A,TRUE,"Warrington";#N/A,#N/A,TRUE,"Widnes"}</definedName>
    <definedName name="undo" localSheetId="8" hidden="1">{#N/A,#N/A,TRUE,"Cover";#N/A,#N/A,TRUE,"Conts";#N/A,#N/A,TRUE,"VOS";#N/A,#N/A,TRUE,"Warrington";#N/A,#N/A,TRUE,"Widnes"}</definedName>
    <definedName name="undo" localSheetId="7" hidden="1">{#N/A,#N/A,TRUE,"Cover";#N/A,#N/A,TRUE,"Conts";#N/A,#N/A,TRUE,"VOS";#N/A,#N/A,TRUE,"Warrington";#N/A,#N/A,TRUE,"Widnes"}</definedName>
    <definedName name="undo" localSheetId="3"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9" hidden="1">{#N/A,#N/A,TRUE,"Cover";#N/A,#N/A,TRUE,"Conts";#N/A,#N/A,TRUE,"VOS";#N/A,#N/A,TRUE,"Warrington";#N/A,#N/A,TRUE,"Widnes"}</definedName>
    <definedName name="uolougouio" localSheetId="8" hidden="1">{#N/A,#N/A,TRUE,"Cover";#N/A,#N/A,TRUE,"Conts";#N/A,#N/A,TRUE,"VOS";#N/A,#N/A,TRUE,"Warrington";#N/A,#N/A,TRUE,"Widnes"}</definedName>
    <definedName name="uolougouio" localSheetId="7" hidden="1">{#N/A,#N/A,TRUE,"Cover";#N/A,#N/A,TRUE,"Conts";#N/A,#N/A,TRUE,"VOS";#N/A,#N/A,TRUE,"Warrington";#N/A,#N/A,TRUE,"Widnes"}</definedName>
    <definedName name="uolougouio" localSheetId="3" hidden="1">{#N/A,#N/A,TRUE,"Cover";#N/A,#N/A,TRUE,"Conts";#N/A,#N/A,TRUE,"VOS";#N/A,#N/A,TRUE,"Warrington";#N/A,#N/A,TRUE,"Widnes"}</definedName>
    <definedName name="uolougouio" hidden="1">{#N/A,#N/A,TRUE,"Cover";#N/A,#N/A,TRUE,"Conts";#N/A,#N/A,TRUE,"VOS";#N/A,#N/A,TRUE,"Warrington";#N/A,#N/A,TRUE,"Widnes"}</definedName>
    <definedName name="upo" localSheetId="9" hidden="1">{"'Break down'!$A$4"}</definedName>
    <definedName name="upo" localSheetId="8" hidden="1">{"'Break down'!$A$4"}</definedName>
    <definedName name="upo" localSheetId="7" hidden="1">{"'Break down'!$A$4"}</definedName>
    <definedName name="upo" localSheetId="3" hidden="1">{"'Break down'!$A$4"}</definedName>
    <definedName name="upo" hidden="1">{"'Break down'!$A$4"}</definedName>
    <definedName name="UUU" localSheetId="9" hidden="1">{"'Break down'!$A$4"}</definedName>
    <definedName name="UUU" localSheetId="8" hidden="1">{"'Break down'!$A$4"}</definedName>
    <definedName name="UUU" localSheetId="7" hidden="1">{"'Break down'!$A$4"}</definedName>
    <definedName name="UUU" localSheetId="3" hidden="1">{"'Break down'!$A$4"}</definedName>
    <definedName name="UUU" hidden="1">{"'Break down'!$A$4"}</definedName>
    <definedName name="uuuu" localSheetId="9" hidden="1">{"'Break down'!$A$4"}</definedName>
    <definedName name="uuuu" localSheetId="8" hidden="1">{"'Break down'!$A$4"}</definedName>
    <definedName name="uuuu" localSheetId="7" hidden="1">{"'Break down'!$A$4"}</definedName>
    <definedName name="uuuu" localSheetId="3" hidden="1">{"'Break down'!$A$4"}</definedName>
    <definedName name="uuuu" hidden="1">{"'Break down'!$A$4"}</definedName>
    <definedName name="uuuyi" localSheetId="9" hidden="1">{"'Break down'!$A$4"}</definedName>
    <definedName name="uuuyi" localSheetId="8" hidden="1">{"'Break down'!$A$4"}</definedName>
    <definedName name="uuuyi" localSheetId="7" hidden="1">{"'Break down'!$A$4"}</definedName>
    <definedName name="uuuyi" localSheetId="3" hidden="1">{"'Break down'!$A$4"}</definedName>
    <definedName name="uuuyi" hidden="1">{"'Break down'!$A$4"}</definedName>
    <definedName name="uy" localSheetId="9" hidden="1">{"'Break down'!$A$4"}</definedName>
    <definedName name="uy" localSheetId="8" hidden="1">{"'Break down'!$A$4"}</definedName>
    <definedName name="uy" localSheetId="7" hidden="1">{"'Break down'!$A$4"}</definedName>
    <definedName name="uy" localSheetId="3" hidden="1">{"'Break down'!$A$4"}</definedName>
    <definedName name="uy" hidden="1">{"'Break down'!$A$4"}</definedName>
    <definedName name="v" localSheetId="9" hidden="1">{#N/A,#N/A,TRUE,"Cover";#N/A,#N/A,TRUE,"Conts";#N/A,#N/A,TRUE,"VOS";#N/A,#N/A,TRUE,"Warrington";#N/A,#N/A,TRUE,"Widnes"}</definedName>
    <definedName name="v" localSheetId="8" hidden="1">{#N/A,#N/A,TRUE,"Cover";#N/A,#N/A,TRUE,"Conts";#N/A,#N/A,TRUE,"VOS";#N/A,#N/A,TRUE,"Warrington";#N/A,#N/A,TRUE,"Widnes"}</definedName>
    <definedName name="v" localSheetId="7" hidden="1">{#N/A,#N/A,TRUE,"Cover";#N/A,#N/A,TRUE,"Conts";#N/A,#N/A,TRUE,"VOS";#N/A,#N/A,TRUE,"Warrington";#N/A,#N/A,TRUE,"Widnes"}</definedName>
    <definedName name="v" localSheetId="3" hidden="1">{#N/A,#N/A,TRUE,"Cover";#N/A,#N/A,TRUE,"Conts";#N/A,#N/A,TRUE,"VOS";#N/A,#N/A,TRUE,"Warrington";#N/A,#N/A,TRUE,"Widnes"}</definedName>
    <definedName name="v" hidden="1">{#N/A,#N/A,TRUE,"Cover";#N/A,#N/A,TRUE,"Conts";#N/A,#N/A,TRUE,"VOS";#N/A,#N/A,TRUE,"Warrington";#N/A,#N/A,TRUE,"Widnes"}</definedName>
    <definedName name="Variation" localSheetId="9" hidden="1">{#N/A,#N/A,FALSE,"SumD";#N/A,#N/A,FALSE,"ElecD";#N/A,#N/A,FALSE,"MechD";#N/A,#N/A,FALSE,"GeotD";#N/A,#N/A,FALSE,"PrcsD";#N/A,#N/A,FALSE,"TunnD";#N/A,#N/A,FALSE,"CivlD";#N/A,#N/A,FALSE,"NtwkD";#N/A,#N/A,FALSE,"EstgD";#N/A,#N/A,FALSE,"PEngD"}</definedName>
    <definedName name="Variation" localSheetId="8" hidden="1">{#N/A,#N/A,FALSE,"SumD";#N/A,#N/A,FALSE,"ElecD";#N/A,#N/A,FALSE,"MechD";#N/A,#N/A,FALSE,"GeotD";#N/A,#N/A,FALSE,"PrcsD";#N/A,#N/A,FALSE,"TunnD";#N/A,#N/A,FALSE,"CivlD";#N/A,#N/A,FALSE,"NtwkD";#N/A,#N/A,FALSE,"EstgD";#N/A,#N/A,FALSE,"PEngD"}</definedName>
    <definedName name="Variation" localSheetId="7" hidden="1">{#N/A,#N/A,FALSE,"SumD";#N/A,#N/A,FALSE,"ElecD";#N/A,#N/A,FALSE,"MechD";#N/A,#N/A,FALSE,"GeotD";#N/A,#N/A,FALSE,"PrcsD";#N/A,#N/A,FALSE,"TunnD";#N/A,#N/A,FALSE,"CivlD";#N/A,#N/A,FALSE,"NtwkD";#N/A,#N/A,FALSE,"EstgD";#N/A,#N/A,FALSE,"PEngD"}</definedName>
    <definedName name="Variation" localSheetId="3"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9" hidden="1">{#N/A,#N/A,TRUE,"Front";#N/A,#N/A,TRUE,"Simple Letter";#N/A,#N/A,TRUE,"Inside";#N/A,#N/A,TRUE,"Contents";#N/A,#N/A,TRUE,"Basis";#N/A,#N/A,TRUE,"Inclusions";#N/A,#N/A,TRUE,"Exclusions";#N/A,#N/A,TRUE,"Areas";#N/A,#N/A,TRUE,"Summary";#N/A,#N/A,TRUE,"Detail"}</definedName>
    <definedName name="vbvbvb" localSheetId="8" hidden="1">{#N/A,#N/A,TRUE,"Front";#N/A,#N/A,TRUE,"Simple Letter";#N/A,#N/A,TRUE,"Inside";#N/A,#N/A,TRUE,"Contents";#N/A,#N/A,TRUE,"Basis";#N/A,#N/A,TRUE,"Inclusions";#N/A,#N/A,TRUE,"Exclusions";#N/A,#N/A,TRUE,"Areas";#N/A,#N/A,TRUE,"Summary";#N/A,#N/A,TRUE,"Detail"}</definedName>
    <definedName name="vbvbvb" localSheetId="7" hidden="1">{#N/A,#N/A,TRUE,"Front";#N/A,#N/A,TRUE,"Simple Letter";#N/A,#N/A,TRUE,"Inside";#N/A,#N/A,TRUE,"Contents";#N/A,#N/A,TRUE,"Basis";#N/A,#N/A,TRUE,"Inclusions";#N/A,#N/A,TRUE,"Exclusions";#N/A,#N/A,TRUE,"Areas";#N/A,#N/A,TRUE,"Summary";#N/A,#N/A,TRUE,"Detail"}</definedName>
    <definedName name="vbvbvb" localSheetId="3"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9" hidden="1">{#N/A,#N/A,TRUE,"Front";#N/A,#N/A,TRUE,"Simple Letter";#N/A,#N/A,TRUE,"Inside";#N/A,#N/A,TRUE,"Contents";#N/A,#N/A,TRUE,"Basis";#N/A,#N/A,TRUE,"Inclusions";#N/A,#N/A,TRUE,"Exclusions";#N/A,#N/A,TRUE,"Areas";#N/A,#N/A,TRUE,"Summary";#N/A,#N/A,TRUE,"Detail"}</definedName>
    <definedName name="vbvbvvv" localSheetId="8" hidden="1">{#N/A,#N/A,TRUE,"Front";#N/A,#N/A,TRUE,"Simple Letter";#N/A,#N/A,TRUE,"Inside";#N/A,#N/A,TRUE,"Contents";#N/A,#N/A,TRUE,"Basis";#N/A,#N/A,TRUE,"Inclusions";#N/A,#N/A,TRUE,"Exclusions";#N/A,#N/A,TRUE,"Areas";#N/A,#N/A,TRUE,"Summary";#N/A,#N/A,TRUE,"Detail"}</definedName>
    <definedName name="vbvbvvv" localSheetId="7" hidden="1">{#N/A,#N/A,TRUE,"Front";#N/A,#N/A,TRUE,"Simple Letter";#N/A,#N/A,TRUE,"Inside";#N/A,#N/A,TRUE,"Contents";#N/A,#N/A,TRUE,"Basis";#N/A,#N/A,TRUE,"Inclusions";#N/A,#N/A,TRUE,"Exclusions";#N/A,#N/A,TRUE,"Areas";#N/A,#N/A,TRUE,"Summary";#N/A,#N/A,TRUE,"Detail"}</definedName>
    <definedName name="vbvbvvv" localSheetId="3"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ffsfs" localSheetId="9" hidden="1">{#N/A,#N/A,TRUE,"Basic";#N/A,#N/A,TRUE,"EXT-TABLE";#N/A,#N/A,TRUE,"STEEL";#N/A,#N/A,TRUE,"INT-Table";#N/A,#N/A,TRUE,"STEEL";#N/A,#N/A,TRUE,"Door"}</definedName>
    <definedName name="vffsfs" localSheetId="8" hidden="1">{#N/A,#N/A,TRUE,"Basic";#N/A,#N/A,TRUE,"EXT-TABLE";#N/A,#N/A,TRUE,"STEEL";#N/A,#N/A,TRUE,"INT-Table";#N/A,#N/A,TRUE,"STEEL";#N/A,#N/A,TRUE,"Door"}</definedName>
    <definedName name="vffsfs" localSheetId="7" hidden="1">{#N/A,#N/A,TRUE,"Basic";#N/A,#N/A,TRUE,"EXT-TABLE";#N/A,#N/A,TRUE,"STEEL";#N/A,#N/A,TRUE,"INT-Table";#N/A,#N/A,TRUE,"STEEL";#N/A,#N/A,TRUE,"Door"}</definedName>
    <definedName name="vffsfs" localSheetId="3" hidden="1">{#N/A,#N/A,TRUE,"Basic";#N/A,#N/A,TRUE,"EXT-TABLE";#N/A,#N/A,TRUE,"STEEL";#N/A,#N/A,TRUE,"INT-Table";#N/A,#N/A,TRUE,"STEEL";#N/A,#N/A,TRUE,"Door"}</definedName>
    <definedName name="vffsfs" hidden="1">{#N/A,#N/A,TRUE,"Basic";#N/A,#N/A,TRUE,"EXT-TABLE";#N/A,#N/A,TRUE,"STEEL";#N/A,#N/A,TRUE,"INT-Table";#N/A,#N/A,TRUE,"STEEL";#N/A,#N/A,TRUE,"Door"}</definedName>
    <definedName name="vj" localSheetId="9" hidden="1">{#N/A,#N/A,TRUE,"Cover";#N/A,#N/A,TRUE,"Conts";#N/A,#N/A,TRUE,"VOS";#N/A,#N/A,TRUE,"Warrington";#N/A,#N/A,TRUE,"Widnes"}</definedName>
    <definedName name="vj" localSheetId="8" hidden="1">{#N/A,#N/A,TRUE,"Cover";#N/A,#N/A,TRUE,"Conts";#N/A,#N/A,TRUE,"VOS";#N/A,#N/A,TRUE,"Warrington";#N/A,#N/A,TRUE,"Widnes"}</definedName>
    <definedName name="vj" localSheetId="7" hidden="1">{#N/A,#N/A,TRUE,"Cover";#N/A,#N/A,TRUE,"Conts";#N/A,#N/A,TRUE,"VOS";#N/A,#N/A,TRUE,"Warrington";#N/A,#N/A,TRUE,"Widnes"}</definedName>
    <definedName name="vj" localSheetId="3" hidden="1">{#N/A,#N/A,TRUE,"Cover";#N/A,#N/A,TRUE,"Conts";#N/A,#N/A,TRUE,"VOS";#N/A,#N/A,TRUE,"Warrington";#N/A,#N/A,TRUE,"Widnes"}</definedName>
    <definedName name="vj" hidden="1">{#N/A,#N/A,TRUE,"Cover";#N/A,#N/A,TRUE,"Conts";#N/A,#N/A,TRUE,"VOS";#N/A,#N/A,TRUE,"Warrington";#N/A,#N/A,TRUE,"Widnes"}</definedName>
    <definedName name="vv" localSheetId="9" hidden="1">{#N/A,#N/A,FALSE,"SumD";#N/A,#N/A,FALSE,"ElecD";#N/A,#N/A,FALSE,"MechD";#N/A,#N/A,FALSE,"GeotD";#N/A,#N/A,FALSE,"PrcsD";#N/A,#N/A,FALSE,"TunnD";#N/A,#N/A,FALSE,"CivlD";#N/A,#N/A,FALSE,"NtwkD";#N/A,#N/A,FALSE,"EstgD";#N/A,#N/A,FALSE,"PEngD"}</definedName>
    <definedName name="vv" localSheetId="8" hidden="1">{#N/A,#N/A,FALSE,"SumD";#N/A,#N/A,FALSE,"ElecD";#N/A,#N/A,FALSE,"MechD";#N/A,#N/A,FALSE,"GeotD";#N/A,#N/A,FALSE,"PrcsD";#N/A,#N/A,FALSE,"TunnD";#N/A,#N/A,FALSE,"CivlD";#N/A,#N/A,FALSE,"NtwkD";#N/A,#N/A,FALSE,"EstgD";#N/A,#N/A,FALSE,"PEngD"}</definedName>
    <definedName name="vv" localSheetId="7" hidden="1">{#N/A,#N/A,FALSE,"SumD";#N/A,#N/A,FALSE,"ElecD";#N/A,#N/A,FALSE,"MechD";#N/A,#N/A,FALSE,"GeotD";#N/A,#N/A,FALSE,"PrcsD";#N/A,#N/A,FALSE,"TunnD";#N/A,#N/A,FALSE,"CivlD";#N/A,#N/A,FALSE,"NtwkD";#N/A,#N/A,FALSE,"EstgD";#N/A,#N/A,FALSE,"PEngD"}</definedName>
    <definedName name="vv" localSheetId="3" hidden="1">{#N/A,#N/A,FALSE,"SumD";#N/A,#N/A,FALSE,"ElecD";#N/A,#N/A,FALSE,"MechD";#N/A,#N/A,FALSE,"GeotD";#N/A,#N/A,FALSE,"PrcsD";#N/A,#N/A,FALSE,"TunnD";#N/A,#N/A,FALSE,"CivlD";#N/A,#N/A,FALSE,"NtwkD";#N/A,#N/A,FALSE,"EstgD";#N/A,#N/A,FALSE,"PEngD"}</definedName>
    <definedName name="vv" hidden="1">{#N/A,#N/A,FALSE,"SumD";#N/A,#N/A,FALSE,"ElecD";#N/A,#N/A,FALSE,"MechD";#N/A,#N/A,FALSE,"GeotD";#N/A,#N/A,FALSE,"PrcsD";#N/A,#N/A,FALSE,"TunnD";#N/A,#N/A,FALSE,"CivlD";#N/A,#N/A,FALSE,"NtwkD";#N/A,#N/A,FALSE,"EstgD";#N/A,#N/A,FALSE,"PEngD"}</definedName>
    <definedName name="w" localSheetId="9" hidden="1">{#N/A,#N/A,TRUE,"Front";#N/A,#N/A,TRUE,"Simple Letter";#N/A,#N/A,TRUE,"Inside";#N/A,#N/A,TRUE,"Contents";#N/A,#N/A,TRUE,"Basis";#N/A,#N/A,TRUE,"Inclusions";#N/A,#N/A,TRUE,"Exclusions";#N/A,#N/A,TRUE,"Areas";#N/A,#N/A,TRUE,"Summary";#N/A,#N/A,TRUE,"Detail"}</definedName>
    <definedName name="w" localSheetId="8" hidden="1">{#N/A,#N/A,TRUE,"Front";#N/A,#N/A,TRUE,"Simple Letter";#N/A,#N/A,TRUE,"Inside";#N/A,#N/A,TRUE,"Contents";#N/A,#N/A,TRUE,"Basis";#N/A,#N/A,TRUE,"Inclusions";#N/A,#N/A,TRUE,"Exclusions";#N/A,#N/A,TRUE,"Areas";#N/A,#N/A,TRUE,"Summary";#N/A,#N/A,TRUE,"Detail"}</definedName>
    <definedName name="w" localSheetId="7" hidden="1">{#N/A,#N/A,TRUE,"Front";#N/A,#N/A,TRUE,"Simple Letter";#N/A,#N/A,TRUE,"Inside";#N/A,#N/A,TRUE,"Contents";#N/A,#N/A,TRUE,"Basis";#N/A,#N/A,TRUE,"Inclusions";#N/A,#N/A,TRUE,"Exclusions";#N/A,#N/A,TRUE,"Areas";#N/A,#N/A,TRUE,"Summary";#N/A,#N/A,TRUE,"Detail"}</definedName>
    <definedName name="w" localSheetId="3" hidden="1">{#N/A,#N/A,TRUE,"Front";#N/A,#N/A,TRUE,"Simple Letter";#N/A,#N/A,TRUE,"Inside";#N/A,#N/A,TRUE,"Contents";#N/A,#N/A,TRUE,"Basis";#N/A,#N/A,TRUE,"Inclusions";#N/A,#N/A,TRUE,"Exclusions";#N/A,#N/A,TRUE,"Areas";#N/A,#N/A,TRUE,"Summary";#N/A,#N/A,TRUE,"Detail"}</definedName>
    <definedName name="w" hidden="1">{#N/A,#N/A,TRUE,"Front";#N/A,#N/A,TRUE,"Simple Letter";#N/A,#N/A,TRUE,"Inside";#N/A,#N/A,TRUE,"Contents";#N/A,#N/A,TRUE,"Basis";#N/A,#N/A,TRUE,"Inclusions";#N/A,#N/A,TRUE,"Exclusions";#N/A,#N/A,TRUE,"Areas";#N/A,#N/A,TRUE,"Summary";#N/A,#N/A,TRUE,"Detail"}</definedName>
    <definedName name="w26te" localSheetId="9" hidden="1">{#N/A,#N/A,TRUE,"Cover";#N/A,#N/A,TRUE,"Conts";#N/A,#N/A,TRUE,"VOS";#N/A,#N/A,TRUE,"Warrington";#N/A,#N/A,TRUE,"Widnes"}</definedName>
    <definedName name="w26te" localSheetId="8" hidden="1">{#N/A,#N/A,TRUE,"Cover";#N/A,#N/A,TRUE,"Conts";#N/A,#N/A,TRUE,"VOS";#N/A,#N/A,TRUE,"Warrington";#N/A,#N/A,TRUE,"Widnes"}</definedName>
    <definedName name="w26te" localSheetId="7" hidden="1">{#N/A,#N/A,TRUE,"Cover";#N/A,#N/A,TRUE,"Conts";#N/A,#N/A,TRUE,"VOS";#N/A,#N/A,TRUE,"Warrington";#N/A,#N/A,TRUE,"Widnes"}</definedName>
    <definedName name="w26te" localSheetId="3" hidden="1">{#N/A,#N/A,TRUE,"Cover";#N/A,#N/A,TRUE,"Conts";#N/A,#N/A,TRUE,"VOS";#N/A,#N/A,TRUE,"Warrington";#N/A,#N/A,TRUE,"Widnes"}</definedName>
    <definedName name="w26te" hidden="1">{#N/A,#N/A,TRUE,"Cover";#N/A,#N/A,TRUE,"Conts";#N/A,#N/A,TRUE,"VOS";#N/A,#N/A,TRUE,"Warrington";#N/A,#N/A,TRUE,"Widnes"}</definedName>
    <definedName name="w6y" localSheetId="9" hidden="1">{#N/A,#N/A,TRUE,"Cover";#N/A,#N/A,TRUE,"Conts";#N/A,#N/A,TRUE,"VOS";#N/A,#N/A,TRUE,"Warrington";#N/A,#N/A,TRUE,"Widnes"}</definedName>
    <definedName name="w6y" localSheetId="8" hidden="1">{#N/A,#N/A,TRUE,"Cover";#N/A,#N/A,TRUE,"Conts";#N/A,#N/A,TRUE,"VOS";#N/A,#N/A,TRUE,"Warrington";#N/A,#N/A,TRUE,"Widnes"}</definedName>
    <definedName name="w6y" localSheetId="7" hidden="1">{#N/A,#N/A,TRUE,"Cover";#N/A,#N/A,TRUE,"Conts";#N/A,#N/A,TRUE,"VOS";#N/A,#N/A,TRUE,"Warrington";#N/A,#N/A,TRUE,"Widnes"}</definedName>
    <definedName name="w6y" localSheetId="3" hidden="1">{#N/A,#N/A,TRUE,"Cover";#N/A,#N/A,TRUE,"Conts";#N/A,#N/A,TRUE,"VOS";#N/A,#N/A,TRUE,"Warrington";#N/A,#N/A,TRUE,"Widnes"}</definedName>
    <definedName name="w6y" hidden="1">{#N/A,#N/A,TRUE,"Cover";#N/A,#N/A,TRUE,"Conts";#N/A,#N/A,TRUE,"VOS";#N/A,#N/A,TRUE,"Warrington";#N/A,#N/A,TRUE,"Widnes"}</definedName>
    <definedName name="waff" localSheetId="9" hidden="1">{#N/A,#N/A,TRUE,"Cover";#N/A,#N/A,TRUE,"Conts";#N/A,#N/A,TRUE,"VOS";#N/A,#N/A,TRUE,"Warrington";#N/A,#N/A,TRUE,"Widnes"}</definedName>
    <definedName name="waff" localSheetId="8" hidden="1">{#N/A,#N/A,TRUE,"Cover";#N/A,#N/A,TRUE,"Conts";#N/A,#N/A,TRUE,"VOS";#N/A,#N/A,TRUE,"Warrington";#N/A,#N/A,TRUE,"Widnes"}</definedName>
    <definedName name="waff" localSheetId="7" hidden="1">{#N/A,#N/A,TRUE,"Cover";#N/A,#N/A,TRUE,"Conts";#N/A,#N/A,TRUE,"VOS";#N/A,#N/A,TRUE,"Warrington";#N/A,#N/A,TRUE,"Widnes"}</definedName>
    <definedName name="waff" localSheetId="3" hidden="1">{#N/A,#N/A,TRUE,"Cover";#N/A,#N/A,TRUE,"Conts";#N/A,#N/A,TRUE,"VOS";#N/A,#N/A,TRUE,"Warrington";#N/A,#N/A,TRUE,"Widnes"}</definedName>
    <definedName name="waff" hidden="1">{#N/A,#N/A,TRUE,"Cover";#N/A,#N/A,TRUE,"Conts";#N/A,#N/A,TRUE,"VOS";#N/A,#N/A,TRUE,"Warrington";#N/A,#N/A,TRUE,"Widnes"}</definedName>
    <definedName name="warergtrjyiu" localSheetId="9" hidden="1">{#N/A,#N/A,TRUE,"Cover";#N/A,#N/A,TRUE,"Conts";#N/A,#N/A,TRUE,"VOS";#N/A,#N/A,TRUE,"Warrington";#N/A,#N/A,TRUE,"Widnes"}</definedName>
    <definedName name="warergtrjyiu" localSheetId="8" hidden="1">{#N/A,#N/A,TRUE,"Cover";#N/A,#N/A,TRUE,"Conts";#N/A,#N/A,TRUE,"VOS";#N/A,#N/A,TRUE,"Warrington";#N/A,#N/A,TRUE,"Widnes"}</definedName>
    <definedName name="warergtrjyiu" localSheetId="7" hidden="1">{#N/A,#N/A,TRUE,"Cover";#N/A,#N/A,TRUE,"Conts";#N/A,#N/A,TRUE,"VOS";#N/A,#N/A,TRUE,"Warrington";#N/A,#N/A,TRUE,"Widnes"}</definedName>
    <definedName name="warergtrjyiu" localSheetId="3" hidden="1">{#N/A,#N/A,TRUE,"Cover";#N/A,#N/A,TRUE,"Conts";#N/A,#N/A,TRUE,"VOS";#N/A,#N/A,TRUE,"Warrington";#N/A,#N/A,TRUE,"Widnes"}</definedName>
    <definedName name="warergtrjyiu" hidden="1">{#N/A,#N/A,TRUE,"Cover";#N/A,#N/A,TRUE,"Conts";#N/A,#N/A,TRUE,"VOS";#N/A,#N/A,TRUE,"Warrington";#N/A,#N/A,TRUE,"Widnes"}</definedName>
    <definedName name="Waste" localSheetId="9" hidden="1">{#N/A,#N/A,TRUE,"Basic";#N/A,#N/A,TRUE,"EXT-TABLE";#N/A,#N/A,TRUE,"STEEL";#N/A,#N/A,TRUE,"INT-Table";#N/A,#N/A,TRUE,"STEEL";#N/A,#N/A,TRUE,"Door"}</definedName>
    <definedName name="Waste" localSheetId="8" hidden="1">{#N/A,#N/A,TRUE,"Basic";#N/A,#N/A,TRUE,"EXT-TABLE";#N/A,#N/A,TRUE,"STEEL";#N/A,#N/A,TRUE,"INT-Table";#N/A,#N/A,TRUE,"STEEL";#N/A,#N/A,TRUE,"Door"}</definedName>
    <definedName name="Waste" localSheetId="7" hidden="1">{#N/A,#N/A,TRUE,"Basic";#N/A,#N/A,TRUE,"EXT-TABLE";#N/A,#N/A,TRUE,"STEEL";#N/A,#N/A,TRUE,"INT-Table";#N/A,#N/A,TRUE,"STEEL";#N/A,#N/A,TRUE,"Door"}</definedName>
    <definedName name="Waste" localSheetId="3" hidden="1">{#N/A,#N/A,TRUE,"Basic";#N/A,#N/A,TRUE,"EXT-TABLE";#N/A,#N/A,TRUE,"STEEL";#N/A,#N/A,TRUE,"INT-Table";#N/A,#N/A,TRUE,"STEEL";#N/A,#N/A,TRUE,"Door"}</definedName>
    <definedName name="Waste" hidden="1">{#N/A,#N/A,TRUE,"Basic";#N/A,#N/A,TRUE,"EXT-TABLE";#N/A,#N/A,TRUE,"STEEL";#N/A,#N/A,TRUE,"INT-Table";#N/A,#N/A,TRUE,"STEEL";#N/A,#N/A,TRUE,"Door"}</definedName>
    <definedName name="water_funds" localSheetId="9" hidden="1">{"'Sheet1'!$A$4386:$N$4591"}</definedName>
    <definedName name="water_funds" localSheetId="8" hidden="1">{"'Sheet1'!$A$4386:$N$4591"}</definedName>
    <definedName name="water_funds" localSheetId="7" hidden="1">{"'Sheet1'!$A$4386:$N$4591"}</definedName>
    <definedName name="water_funds" localSheetId="3" hidden="1">{"'Sheet1'!$A$4386:$N$4591"}</definedName>
    <definedName name="water_funds" hidden="1">{"'Sheet1'!$A$4386:$N$4591"}</definedName>
    <definedName name="wawst" localSheetId="9" hidden="1">{#N/A,#N/A,TRUE,"Cover";#N/A,#N/A,TRUE,"Conts";#N/A,#N/A,TRUE,"VOS";#N/A,#N/A,TRUE,"Warrington";#N/A,#N/A,TRUE,"Widnes"}</definedName>
    <definedName name="wawst" localSheetId="8" hidden="1">{#N/A,#N/A,TRUE,"Cover";#N/A,#N/A,TRUE,"Conts";#N/A,#N/A,TRUE,"VOS";#N/A,#N/A,TRUE,"Warrington";#N/A,#N/A,TRUE,"Widnes"}</definedName>
    <definedName name="wawst" localSheetId="7" hidden="1">{#N/A,#N/A,TRUE,"Cover";#N/A,#N/A,TRUE,"Conts";#N/A,#N/A,TRUE,"VOS";#N/A,#N/A,TRUE,"Warrington";#N/A,#N/A,TRUE,"Widnes"}</definedName>
    <definedName name="wawst" localSheetId="3" hidden="1">{#N/A,#N/A,TRUE,"Cover";#N/A,#N/A,TRUE,"Conts";#N/A,#N/A,TRUE,"VOS";#N/A,#N/A,TRUE,"Warrington";#N/A,#N/A,TRUE,"Widnes"}</definedName>
    <definedName name="wawst" hidden="1">{#N/A,#N/A,TRUE,"Cover";#N/A,#N/A,TRUE,"Conts";#N/A,#N/A,TRUE,"VOS";#N/A,#N/A,TRUE,"Warrington";#N/A,#N/A,TRUE,"Widnes"}</definedName>
    <definedName name="wegywegt" localSheetId="9" hidden="1">{#N/A,#N/A,TRUE,"Cover";#N/A,#N/A,TRUE,"Conts";#N/A,#N/A,TRUE,"VOS";#N/A,#N/A,TRUE,"Warrington";#N/A,#N/A,TRUE,"Widnes"}</definedName>
    <definedName name="wegywegt" localSheetId="8" hidden="1">{#N/A,#N/A,TRUE,"Cover";#N/A,#N/A,TRUE,"Conts";#N/A,#N/A,TRUE,"VOS";#N/A,#N/A,TRUE,"Warrington";#N/A,#N/A,TRUE,"Widnes"}</definedName>
    <definedName name="wegywegt" localSheetId="7" hidden="1">{#N/A,#N/A,TRUE,"Cover";#N/A,#N/A,TRUE,"Conts";#N/A,#N/A,TRUE,"VOS";#N/A,#N/A,TRUE,"Warrington";#N/A,#N/A,TRUE,"Widnes"}</definedName>
    <definedName name="wegywegt" localSheetId="3" hidden="1">{#N/A,#N/A,TRUE,"Cover";#N/A,#N/A,TRUE,"Conts";#N/A,#N/A,TRUE,"VOS";#N/A,#N/A,TRUE,"Warrington";#N/A,#N/A,TRUE,"Widnes"}</definedName>
    <definedName name="wegywegt" hidden="1">{#N/A,#N/A,TRUE,"Cover";#N/A,#N/A,TRUE,"Conts";#N/A,#N/A,TRUE,"VOS";#N/A,#N/A,TRUE,"Warrington";#N/A,#N/A,TRUE,"Widnes"}</definedName>
    <definedName name="weo" localSheetId="9" hidden="1">{"'Break down'!$A$4"}</definedName>
    <definedName name="weo" localSheetId="8" hidden="1">{"'Break down'!$A$4"}</definedName>
    <definedName name="weo" localSheetId="7" hidden="1">{"'Break down'!$A$4"}</definedName>
    <definedName name="weo" localSheetId="3" hidden="1">{"'Break down'!$A$4"}</definedName>
    <definedName name="weo" hidden="1">{"'Break down'!$A$4"}</definedName>
    <definedName name="weq" localSheetId="9" hidden="1">{#N/A,#N/A,FALSE,"SumD";#N/A,#N/A,FALSE,"ElecD";#N/A,#N/A,FALSE,"MechD";#N/A,#N/A,FALSE,"GeotD";#N/A,#N/A,FALSE,"PrcsD";#N/A,#N/A,FALSE,"TunnD";#N/A,#N/A,FALSE,"CivlD";#N/A,#N/A,FALSE,"NtwkD";#N/A,#N/A,FALSE,"EstgD";#N/A,#N/A,FALSE,"PEngD"}</definedName>
    <definedName name="weq" localSheetId="8" hidden="1">{#N/A,#N/A,FALSE,"SumD";#N/A,#N/A,FALSE,"ElecD";#N/A,#N/A,FALSE,"MechD";#N/A,#N/A,FALSE,"GeotD";#N/A,#N/A,FALSE,"PrcsD";#N/A,#N/A,FALSE,"TunnD";#N/A,#N/A,FALSE,"CivlD";#N/A,#N/A,FALSE,"NtwkD";#N/A,#N/A,FALSE,"EstgD";#N/A,#N/A,FALSE,"PEngD"}</definedName>
    <definedName name="weq" localSheetId="7" hidden="1">{#N/A,#N/A,FALSE,"SumD";#N/A,#N/A,FALSE,"ElecD";#N/A,#N/A,FALSE,"MechD";#N/A,#N/A,FALSE,"GeotD";#N/A,#N/A,FALSE,"PrcsD";#N/A,#N/A,FALSE,"TunnD";#N/A,#N/A,FALSE,"CivlD";#N/A,#N/A,FALSE,"NtwkD";#N/A,#N/A,FALSE,"EstgD";#N/A,#N/A,FALSE,"PEngD"}</definedName>
    <definedName name="weq" localSheetId="3"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r" localSheetId="9" hidden="1">#REF!</definedName>
    <definedName name="wer" localSheetId="8" hidden="1">#REF!</definedName>
    <definedName name="wer" localSheetId="3" hidden="1">#REF!</definedName>
    <definedName name="wer" localSheetId="13" hidden="1">#REF!</definedName>
    <definedName name="wer" localSheetId="6" hidden="1">#REF!</definedName>
    <definedName name="wer" hidden="1">#REF!</definedName>
    <definedName name="wert" localSheetId="9" hidden="1">{#N/A,#N/A,TRUE,"Cover";#N/A,#N/A,TRUE,"Conts";#N/A,#N/A,TRUE,"VOS";#N/A,#N/A,TRUE,"Warrington";#N/A,#N/A,TRUE,"Widnes"}</definedName>
    <definedName name="wert" localSheetId="8" hidden="1">{#N/A,#N/A,TRUE,"Cover";#N/A,#N/A,TRUE,"Conts";#N/A,#N/A,TRUE,"VOS";#N/A,#N/A,TRUE,"Warrington";#N/A,#N/A,TRUE,"Widnes"}</definedName>
    <definedName name="wert" localSheetId="7" hidden="1">{#N/A,#N/A,TRUE,"Cover";#N/A,#N/A,TRUE,"Conts";#N/A,#N/A,TRUE,"VOS";#N/A,#N/A,TRUE,"Warrington";#N/A,#N/A,TRUE,"Widnes"}</definedName>
    <definedName name="wert" localSheetId="3" hidden="1">{#N/A,#N/A,TRUE,"Cover";#N/A,#N/A,TRUE,"Conts";#N/A,#N/A,TRUE,"VOS";#N/A,#N/A,TRUE,"Warrington";#N/A,#N/A,TRUE,"Widnes"}</definedName>
    <definedName name="wert" hidden="1">{#N/A,#N/A,TRUE,"Cover";#N/A,#N/A,TRUE,"Conts";#N/A,#N/A,TRUE,"VOS";#N/A,#N/A,TRUE,"Warrington";#N/A,#N/A,TRUE,"Widnes"}</definedName>
    <definedName name="werttt" localSheetId="9" hidden="1">{"'Break down'!$A$4"}</definedName>
    <definedName name="werttt" localSheetId="8" hidden="1">{"'Break down'!$A$4"}</definedName>
    <definedName name="werttt" localSheetId="7" hidden="1">{"'Break down'!$A$4"}</definedName>
    <definedName name="werttt" localSheetId="3" hidden="1">{"'Break down'!$A$4"}</definedName>
    <definedName name="werttt" hidden="1">{"'Break down'!$A$4"}</definedName>
    <definedName name="wetjy" localSheetId="9" hidden="1">{#N/A,#N/A,TRUE,"Cover";#N/A,#N/A,TRUE,"Conts";#N/A,#N/A,TRUE,"VOS";#N/A,#N/A,TRUE,"Warrington";#N/A,#N/A,TRUE,"Widnes"}</definedName>
    <definedName name="wetjy" localSheetId="8" hidden="1">{#N/A,#N/A,TRUE,"Cover";#N/A,#N/A,TRUE,"Conts";#N/A,#N/A,TRUE,"VOS";#N/A,#N/A,TRUE,"Warrington";#N/A,#N/A,TRUE,"Widnes"}</definedName>
    <definedName name="wetjy" localSheetId="7" hidden="1">{#N/A,#N/A,TRUE,"Cover";#N/A,#N/A,TRUE,"Conts";#N/A,#N/A,TRUE,"VOS";#N/A,#N/A,TRUE,"Warrington";#N/A,#N/A,TRUE,"Widnes"}</definedName>
    <definedName name="wetjy" localSheetId="3" hidden="1">{#N/A,#N/A,TRUE,"Cover";#N/A,#N/A,TRUE,"Conts";#N/A,#N/A,TRUE,"VOS";#N/A,#N/A,TRUE,"Warrington";#N/A,#N/A,TRUE,"Widnes"}</definedName>
    <definedName name="wetjy" hidden="1">{#N/A,#N/A,TRUE,"Cover";#N/A,#N/A,TRUE,"Conts";#N/A,#N/A,TRUE,"VOS";#N/A,#N/A,TRUE,"Warrington";#N/A,#N/A,TRUE,"Widnes"}</definedName>
    <definedName name="wetyrutu" localSheetId="9" hidden="1">{#N/A,#N/A,TRUE,"Cover";#N/A,#N/A,TRUE,"Conts";#N/A,#N/A,TRUE,"VOS";#N/A,#N/A,TRUE,"Warrington";#N/A,#N/A,TRUE,"Widnes"}</definedName>
    <definedName name="wetyrutu" localSheetId="8" hidden="1">{#N/A,#N/A,TRUE,"Cover";#N/A,#N/A,TRUE,"Conts";#N/A,#N/A,TRUE,"VOS";#N/A,#N/A,TRUE,"Warrington";#N/A,#N/A,TRUE,"Widnes"}</definedName>
    <definedName name="wetyrutu" localSheetId="7" hidden="1">{#N/A,#N/A,TRUE,"Cover";#N/A,#N/A,TRUE,"Conts";#N/A,#N/A,TRUE,"VOS";#N/A,#N/A,TRUE,"Warrington";#N/A,#N/A,TRUE,"Widnes"}</definedName>
    <definedName name="wetyrutu" localSheetId="3" hidden="1">{#N/A,#N/A,TRUE,"Cover";#N/A,#N/A,TRUE,"Conts";#N/A,#N/A,TRUE,"VOS";#N/A,#N/A,TRUE,"Warrington";#N/A,#N/A,TRUE,"Widnes"}</definedName>
    <definedName name="wetyrutu" hidden="1">{#N/A,#N/A,TRUE,"Cover";#N/A,#N/A,TRUE,"Conts";#N/A,#N/A,TRUE,"VOS";#N/A,#N/A,TRUE,"Warrington";#N/A,#N/A,TRUE,"Widnes"}</definedName>
    <definedName name="WORKSHOP" localSheetId="9" hidden="1">{#N/A,#N/A,TRUE,"Basic";#N/A,#N/A,TRUE,"EXT-TABLE";#N/A,#N/A,TRUE,"STEEL";#N/A,#N/A,TRUE,"INT-Table";#N/A,#N/A,TRUE,"STEEL";#N/A,#N/A,TRUE,"Door"}</definedName>
    <definedName name="WORKSHOP" localSheetId="8" hidden="1">{#N/A,#N/A,TRUE,"Basic";#N/A,#N/A,TRUE,"EXT-TABLE";#N/A,#N/A,TRUE,"STEEL";#N/A,#N/A,TRUE,"INT-Table";#N/A,#N/A,TRUE,"STEEL";#N/A,#N/A,TRUE,"Door"}</definedName>
    <definedName name="WORKSHOP" localSheetId="7" hidden="1">{#N/A,#N/A,TRUE,"Basic";#N/A,#N/A,TRUE,"EXT-TABLE";#N/A,#N/A,TRUE,"STEEL";#N/A,#N/A,TRUE,"INT-Table";#N/A,#N/A,TRUE,"STEEL";#N/A,#N/A,TRUE,"Door"}</definedName>
    <definedName name="WORKSHOP" localSheetId="3" hidden="1">{#N/A,#N/A,TRUE,"Basic";#N/A,#N/A,TRUE,"EXT-TABLE";#N/A,#N/A,TRUE,"STEEL";#N/A,#N/A,TRUE,"INT-Table";#N/A,#N/A,TRUE,"STEEL";#N/A,#N/A,TRUE,"Door"}</definedName>
    <definedName name="WORKSHOP" hidden="1">{#N/A,#N/A,TRUE,"Basic";#N/A,#N/A,TRUE,"EXT-TABLE";#N/A,#N/A,TRUE,"STEEL";#N/A,#N/A,TRUE,"INT-Table";#N/A,#N/A,TRUE,"STEEL";#N/A,#N/A,TRUE,"Door"}</definedName>
    <definedName name="WPG" localSheetId="9" hidden="1">{"'Revised (2)'!$A$1:$K$76"}</definedName>
    <definedName name="WPG" localSheetId="8" hidden="1">{"'Revised (2)'!$A$1:$K$76"}</definedName>
    <definedName name="WPG" localSheetId="7" hidden="1">{"'Revised (2)'!$A$1:$K$76"}</definedName>
    <definedName name="WPG" localSheetId="3" hidden="1">{"'Revised (2)'!$A$1:$K$76"}</definedName>
    <definedName name="WPG" hidden="1">{"'Revised (2)'!$A$1:$K$76"}</definedName>
    <definedName name="wqer" localSheetId="9" hidden="1">{#N/A,#N/A,TRUE,"Cover";#N/A,#N/A,TRUE,"Conts";#N/A,#N/A,TRUE,"VOS";#N/A,#N/A,TRUE,"Warrington";#N/A,#N/A,TRUE,"Widnes"}</definedName>
    <definedName name="wqer" localSheetId="8" hidden="1">{#N/A,#N/A,TRUE,"Cover";#N/A,#N/A,TRUE,"Conts";#N/A,#N/A,TRUE,"VOS";#N/A,#N/A,TRUE,"Warrington";#N/A,#N/A,TRUE,"Widnes"}</definedName>
    <definedName name="wqer" localSheetId="7" hidden="1">{#N/A,#N/A,TRUE,"Cover";#N/A,#N/A,TRUE,"Conts";#N/A,#N/A,TRUE,"VOS";#N/A,#N/A,TRUE,"Warrington";#N/A,#N/A,TRUE,"Widnes"}</definedName>
    <definedName name="wqer" localSheetId="3" hidden="1">{#N/A,#N/A,TRUE,"Cover";#N/A,#N/A,TRUE,"Conts";#N/A,#N/A,TRUE,"VOS";#N/A,#N/A,TRUE,"Warrington";#N/A,#N/A,TRUE,"Widnes"}</definedName>
    <definedName name="wqer" hidden="1">{#N/A,#N/A,TRUE,"Cover";#N/A,#N/A,TRUE,"Conts";#N/A,#N/A,TRUE,"VOS";#N/A,#N/A,TRUE,"Warrington";#N/A,#N/A,TRUE,"Widnes"}</definedName>
    <definedName name="wrn" localSheetId="9" hidden="1">{#N/A,#N/A,TRUE,"11"", 9-5'8 Csg";#N/A,#N/A,TRUE,"11"", 7"" Csg";#N/A,#N/A,TRUE,"11"", 2-7'8 Tbg"}</definedName>
    <definedName name="wrn" localSheetId="8" hidden="1">{#N/A,#N/A,TRUE,"11"", 9-5'8 Csg";#N/A,#N/A,TRUE,"11"", 7"" Csg";#N/A,#N/A,TRUE,"11"", 2-7'8 Tbg"}</definedName>
    <definedName name="wrn" localSheetId="7" hidden="1">{#N/A,#N/A,TRUE,"11"", 9-5'8 Csg";#N/A,#N/A,TRUE,"11"", 7"" Csg";#N/A,#N/A,TRUE,"11"", 2-7'8 Tbg"}</definedName>
    <definedName name="wrn" localSheetId="3" hidden="1">{#N/A,#N/A,TRUE,"11"", 9-5'8 Csg";#N/A,#N/A,TRUE,"11"", 7"" Csg";#N/A,#N/A,TRUE,"11"", 2-7'8 Tbg"}</definedName>
    <definedName name="wrn" hidden="1">{#N/A,#N/A,TRUE,"11"", 9-5'8 Csg";#N/A,#N/A,TRUE,"11"", 7"" Csg";#N/A,#N/A,TRUE,"11"", 2-7'8 Tbg"}</definedName>
    <definedName name="wrn.11in._.Wellhead._.Cost._.Sheets." localSheetId="9" hidden="1">{#N/A,#N/A,TRUE,"11"", 9-5'8 Csg";#N/A,#N/A,TRUE,"11"", 7"" Csg";#N/A,#N/A,TRUE,"11"", 2-7'8 Tbg"}</definedName>
    <definedName name="wrn.11in._.Wellhead._.Cost._.Sheets." localSheetId="8" hidden="1">{#N/A,#N/A,TRUE,"11"", 9-5'8 Csg";#N/A,#N/A,TRUE,"11"", 7"" Csg";#N/A,#N/A,TRUE,"11"", 2-7'8 Tbg"}</definedName>
    <definedName name="wrn.11in._.Wellhead._.Cost._.Sheets." localSheetId="7" hidden="1">{#N/A,#N/A,TRUE,"11"", 9-5'8 Csg";#N/A,#N/A,TRUE,"11"", 7"" Csg";#N/A,#N/A,TRUE,"11"", 2-7'8 Tbg"}</definedName>
    <definedName name="wrn.11in._.Wellhead._.Cost._.Sheets." localSheetId="3" hidden="1">{#N/A,#N/A,TRUE,"11"", 9-5'8 Csg";#N/A,#N/A,TRUE,"11"", 7"" Csg";#N/A,#N/A,TRUE,"11"", 2-7'8 Tbg"}</definedName>
    <definedName name="wrn.11in._.Wellhead._.Cost._.Sheets." hidden="1">{#N/A,#N/A,TRUE,"11"", 9-5'8 Csg";#N/A,#N/A,TRUE,"11"", 7"" Csg";#N/A,#N/A,TRUE,"11"", 2-7'8 Tbg"}</definedName>
    <definedName name="wrn.9in._.Twin._.Splitter._.Cost._.Sheets." localSheetId="9" hidden="1">{#N/A,#N/A,TRUE,"9"" Twin, 26"" Csg";#N/A,#N/A,TRUE,"9"" Twin, 9-5'8 Csg";#N/A,#N/A,TRUE,"9"" Twin, 7"" Csg";#N/A,#N/A,TRUE,"9"" Twin, 2-7'8 Tbg"}</definedName>
    <definedName name="wrn.9in._.Twin._.Splitter._.Cost._.Sheets." localSheetId="8" hidden="1">{#N/A,#N/A,TRUE,"9"" Twin, 26"" Csg";#N/A,#N/A,TRUE,"9"" Twin, 9-5'8 Csg";#N/A,#N/A,TRUE,"9"" Twin, 7"" Csg";#N/A,#N/A,TRUE,"9"" Twin, 2-7'8 Tbg"}</definedName>
    <definedName name="wrn.9in._.Twin._.Splitter._.Cost._.Sheets." localSheetId="7" hidden="1">{#N/A,#N/A,TRUE,"9"" Twin, 26"" Csg";#N/A,#N/A,TRUE,"9"" Twin, 9-5'8 Csg";#N/A,#N/A,TRUE,"9"" Twin, 7"" Csg";#N/A,#N/A,TRUE,"9"" Twin, 2-7'8 Tbg"}</definedName>
    <definedName name="wrn.9in._.Twin._.Splitter._.Cost._.Sheets." localSheetId="3" hidden="1">{#N/A,#N/A,TRUE,"9"" Twin, 26"" Csg";#N/A,#N/A,TRUE,"9"" Twin, 9-5'8 Csg";#N/A,#N/A,TRUE,"9"" Twin, 7"" Csg";#N/A,#N/A,TRUE,"9"" Twin, 2-7'8 Tbg"}</definedName>
    <definedName name="wrn.9in._.Twin._.Splitter._.Cost._.Sheets." hidden="1">{#N/A,#N/A,TRUE,"9"" Twin, 26"" Csg";#N/A,#N/A,TRUE,"9"" Twin, 9-5'8 Csg";#N/A,#N/A,TRUE,"9"" Twin, 7"" Csg";#N/A,#N/A,TRUE,"9"" Twin, 2-7'8 Tbg"}</definedName>
    <definedName name="wrn.all." localSheetId="9" hidden="1">{#N/A,#N/A,FALSE,"Pricing";#N/A,#N/A,FALSE,"Summary";#N/A,#N/A,FALSE,"CompProd";#N/A,#N/A,FALSE,"CompJobhrs";#N/A,#N/A,FALSE,"Escalation";#N/A,#N/A,FALSE,"Contingency";#N/A,#N/A,FALSE,"GM";#N/A,#N/A,FALSE,"CompWage";#N/A,#N/A,FALSE,"costSum"}</definedName>
    <definedName name="wrn.all." localSheetId="8" hidden="1">{#N/A,#N/A,FALSE,"Pricing";#N/A,#N/A,FALSE,"Summary";#N/A,#N/A,FALSE,"CompProd";#N/A,#N/A,FALSE,"CompJobhrs";#N/A,#N/A,FALSE,"Escalation";#N/A,#N/A,FALSE,"Contingency";#N/A,#N/A,FALSE,"GM";#N/A,#N/A,FALSE,"CompWage";#N/A,#N/A,FALSE,"costSum"}</definedName>
    <definedName name="wrn.all." localSheetId="7" hidden="1">{#N/A,#N/A,FALSE,"Pricing";#N/A,#N/A,FALSE,"Summary";#N/A,#N/A,FALSE,"CompProd";#N/A,#N/A,FALSE,"CompJobhrs";#N/A,#N/A,FALSE,"Escalation";#N/A,#N/A,FALSE,"Contingency";#N/A,#N/A,FALSE,"GM";#N/A,#N/A,FALSE,"CompWage";#N/A,#N/A,FALSE,"costSum"}</definedName>
    <definedName name="wrn.all." localSheetId="3"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9" hidden="1">{#N/A,#N/A,TRUE,"11"", 9-5'8 Csg";#N/A,#N/A,TRUE,"11"", 7"" Csg";#N/A,#N/A,TRUE,"11"", 2-7'8 Tbg";#N/A,#N/A,TRUE,"9"" Twin, 26"" Csg";#N/A,#N/A,TRUE,"9"" Twin, 9-5'8 Csg";#N/A,#N/A,TRUE,"9"" Twin, 7"" Csg";#N/A,#N/A,TRUE,"9"" Twin, 2-7'8 Tbg"}</definedName>
    <definedName name="wrn.All._.Cost._.Sheets." localSheetId="8" hidden="1">{#N/A,#N/A,TRUE,"11"", 9-5'8 Csg";#N/A,#N/A,TRUE,"11"", 7"" Csg";#N/A,#N/A,TRUE,"11"", 2-7'8 Tbg";#N/A,#N/A,TRUE,"9"" Twin, 26"" Csg";#N/A,#N/A,TRUE,"9"" Twin, 9-5'8 Csg";#N/A,#N/A,TRUE,"9"" Twin, 7"" Csg";#N/A,#N/A,TRUE,"9"" Twin, 2-7'8 Tbg"}</definedName>
    <definedName name="wrn.All._.Cost._.Sheets." localSheetId="7" hidden="1">{#N/A,#N/A,TRUE,"11"", 9-5'8 Csg";#N/A,#N/A,TRUE,"11"", 7"" Csg";#N/A,#N/A,TRUE,"11"", 2-7'8 Tbg";#N/A,#N/A,TRUE,"9"" Twin, 26"" Csg";#N/A,#N/A,TRUE,"9"" Twin, 9-5'8 Csg";#N/A,#N/A,TRUE,"9"" Twin, 7"" Csg";#N/A,#N/A,TRUE,"9"" Twin, 2-7'8 Tbg"}</definedName>
    <definedName name="wrn.All._.Cost._.Sheets." localSheetId="3"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lines." localSheetId="9" hidden="1">{#N/A,#N/A,FALSE,"Summary";#N/A,#N/A,FALSE,"3TJ";#N/A,#N/A,FALSE,"3TN";#N/A,#N/A,FALSE,"3TP";#N/A,#N/A,FALSE,"3SJ";#N/A,#N/A,FALSE,"3CJ";#N/A,#N/A,FALSE,"3CN";#N/A,#N/A,FALSE,"3CP";#N/A,#N/A,FALSE,"3A"}</definedName>
    <definedName name="wrn.all._.lines." localSheetId="8" hidden="1">{#N/A,#N/A,FALSE,"Summary";#N/A,#N/A,FALSE,"3TJ";#N/A,#N/A,FALSE,"3TN";#N/A,#N/A,FALSE,"3TP";#N/A,#N/A,FALSE,"3SJ";#N/A,#N/A,FALSE,"3CJ";#N/A,#N/A,FALSE,"3CN";#N/A,#N/A,FALSE,"3CP";#N/A,#N/A,FALSE,"3A"}</definedName>
    <definedName name="wrn.all._.lines." localSheetId="7" hidden="1">{#N/A,#N/A,FALSE,"Summary";#N/A,#N/A,FALSE,"3TJ";#N/A,#N/A,FALSE,"3TN";#N/A,#N/A,FALSE,"3TP";#N/A,#N/A,FALSE,"3SJ";#N/A,#N/A,FALSE,"3CJ";#N/A,#N/A,FALSE,"3CN";#N/A,#N/A,FALSE,"3CP";#N/A,#N/A,FALSE,"3A"}</definedName>
    <definedName name="wrn.all._.lines." localSheetId="3"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SHEETS." localSheetId="9" hidden="1">{#N/A,#N/A,FALSE,"Info";#N/A,#N/A,FALSE,"Cost 1";#N/A,#N/A,FALSE,"Cost 2";#N/A,#N/A,FALSE,"Cost 3";#N/A,#N/A,FALSE,"Bits";#N/A,#N/A,FALSE,"Drilling";#N/A,#N/A,FALSE,"Casing";#N/A,#N/A,FALSE,"Completion";#N/A,#N/A,FALSE,"Tubing";#N/A,#N/A,FALSE,"Wellhead";#N/A,#N/A,FALSE,"Equip";#N/A,#N/A,FALSE,"Misc";#N/A,#N/A,FALSE,"Stock";#N/A,#N/A,FALSE,"Supplies"}</definedName>
    <definedName name="wrn.ALL._.SHEETS." localSheetId="8" hidden="1">{#N/A,#N/A,FALSE,"Info";#N/A,#N/A,FALSE,"Cost 1";#N/A,#N/A,FALSE,"Cost 2";#N/A,#N/A,FALSE,"Cost 3";#N/A,#N/A,FALSE,"Bits";#N/A,#N/A,FALSE,"Drilling";#N/A,#N/A,FALSE,"Casing";#N/A,#N/A,FALSE,"Completion";#N/A,#N/A,FALSE,"Tubing";#N/A,#N/A,FALSE,"Wellhead";#N/A,#N/A,FALSE,"Equip";#N/A,#N/A,FALSE,"Misc";#N/A,#N/A,FALSE,"Stock";#N/A,#N/A,FALSE,"Supplies"}</definedName>
    <definedName name="wrn.ALL._.SHEETS." localSheetId="7" hidden="1">{#N/A,#N/A,FALSE,"Info";#N/A,#N/A,FALSE,"Cost 1";#N/A,#N/A,FALSE,"Cost 2";#N/A,#N/A,FALSE,"Cost 3";#N/A,#N/A,FALSE,"Bits";#N/A,#N/A,FALSE,"Drilling";#N/A,#N/A,FALSE,"Casing";#N/A,#N/A,FALSE,"Completion";#N/A,#N/A,FALSE,"Tubing";#N/A,#N/A,FALSE,"Wellhead";#N/A,#N/A,FALSE,"Equip";#N/A,#N/A,FALSE,"Misc";#N/A,#N/A,FALSE,"Stock";#N/A,#N/A,FALSE,"Supplies"}</definedName>
    <definedName name="wrn.ALL._.SHEETS." localSheetId="3"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Barbara._.Modular._.Indirects." localSheetId="9" hidden="1">{#N/A,#N/A,FALSE,"COVER";#N/A,#N/A,FALSE,"RECAP";#N/A,#N/A,FALSE,"SANTA BARBARA NONMANUAL";#N/A,#N/A,FALSE,"CEQUIP";#N/A,#N/A,FALSE,"WRATE";#N/A,#N/A,FALSE,"INDIRECT";#N/A,#N/A,FALSE,"TRAIN";#N/A,#N/A,FALSE,"MANLOADED SCHEDULE"}</definedName>
    <definedName name="wrn.Barbara._.Modular._.Indirects." localSheetId="8" hidden="1">{#N/A,#N/A,FALSE,"COVER";#N/A,#N/A,FALSE,"RECAP";#N/A,#N/A,FALSE,"SANTA BARBARA NONMANUAL";#N/A,#N/A,FALSE,"CEQUIP";#N/A,#N/A,FALSE,"WRATE";#N/A,#N/A,FALSE,"INDIRECT";#N/A,#N/A,FALSE,"TRAIN";#N/A,#N/A,FALSE,"MANLOADED SCHEDULE"}</definedName>
    <definedName name="wrn.Barbara._.Modular._.Indirects." localSheetId="7" hidden="1">{#N/A,#N/A,FALSE,"COVER";#N/A,#N/A,FALSE,"RECAP";#N/A,#N/A,FALSE,"SANTA BARBARA NONMANUAL";#N/A,#N/A,FALSE,"CEQUIP";#N/A,#N/A,FALSE,"WRATE";#N/A,#N/A,FALSE,"INDIRECT";#N/A,#N/A,FALSE,"TRAIN";#N/A,#N/A,FALSE,"MANLOADED SCHEDULE"}</definedName>
    <definedName name="wrn.Barbara._.Modular._.Indirects." localSheetId="3"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M." localSheetId="9" hidden="1">{#N/A,#N/A,TRUE,"Basic";#N/A,#N/A,TRUE,"EXT-TABLE";#N/A,#N/A,TRUE,"STEEL";#N/A,#N/A,TRUE,"INT-Table";#N/A,#N/A,TRUE,"STEEL";#N/A,#N/A,TRUE,"Door"}</definedName>
    <definedName name="wrn.BM." localSheetId="8" hidden="1">{#N/A,#N/A,TRUE,"Basic";#N/A,#N/A,TRUE,"EXT-TABLE";#N/A,#N/A,TRUE,"STEEL";#N/A,#N/A,TRUE,"INT-Table";#N/A,#N/A,TRUE,"STEEL";#N/A,#N/A,TRUE,"Door"}</definedName>
    <definedName name="wrn.BM." localSheetId="7" hidden="1">{#N/A,#N/A,TRUE,"Basic";#N/A,#N/A,TRUE,"EXT-TABLE";#N/A,#N/A,TRUE,"STEEL";#N/A,#N/A,TRUE,"INT-Table";#N/A,#N/A,TRUE,"STEEL";#N/A,#N/A,TRUE,"Door"}</definedName>
    <definedName name="wrn.BM." localSheetId="3" hidden="1">{#N/A,#N/A,TRUE,"Basic";#N/A,#N/A,TRUE,"EXT-TABLE";#N/A,#N/A,TRUE,"STEEL";#N/A,#N/A,TRUE,"INT-Table";#N/A,#N/A,TRUE,"STEEL";#N/A,#N/A,TRUE,"Door"}</definedName>
    <definedName name="wrn.BM." hidden="1">{#N/A,#N/A,TRUE,"Basic";#N/A,#N/A,TRUE,"EXT-TABLE";#N/A,#N/A,TRUE,"STEEL";#N/A,#N/A,TRUE,"INT-Table";#N/A,#N/A,TRUE,"STEEL";#N/A,#N/A,TRUE,"Door"}</definedName>
    <definedName name="wrn.Chandana." localSheetId="9" hidden="1">{#N/A,#N/A,FALSE,"VCR"}</definedName>
    <definedName name="wrn.Chandana." localSheetId="8" hidden="1">{#N/A,#N/A,FALSE,"VCR"}</definedName>
    <definedName name="wrn.Chandana." localSheetId="7" hidden="1">{#N/A,#N/A,FALSE,"VCR"}</definedName>
    <definedName name="wrn.Chandana." localSheetId="3" hidden="1">{#N/A,#N/A,FALSE,"VCR"}</definedName>
    <definedName name="wrn.Chandana." hidden="1">{#N/A,#N/A,FALSE,"VCR"}</definedName>
    <definedName name="wrn.CHIEF._.REVIEW." localSheetId="9" hidden="1">{#N/A,#N/A,FALSE,"Q&amp;AE";#N/A,#N/A,FALSE,"Params";#N/A,#N/A,FALSE,"ReconE";#N/A,#N/A,FALSE,"CostCompE";#N/A,#N/A,FALSE,"SummaryE";#N/A,#N/A,FALSE,"Detail";#N/A,#N/A,FALSE,"PayItem"}</definedName>
    <definedName name="wrn.CHIEF._.REVIEW." localSheetId="8" hidden="1">{#N/A,#N/A,FALSE,"Q&amp;AE";#N/A,#N/A,FALSE,"Params";#N/A,#N/A,FALSE,"ReconE";#N/A,#N/A,FALSE,"CostCompE";#N/A,#N/A,FALSE,"SummaryE";#N/A,#N/A,FALSE,"Detail";#N/A,#N/A,FALSE,"PayItem"}</definedName>
    <definedName name="wrn.CHIEF._.REVIEW." localSheetId="7" hidden="1">{#N/A,#N/A,FALSE,"Q&amp;AE";#N/A,#N/A,FALSE,"Params";#N/A,#N/A,FALSE,"ReconE";#N/A,#N/A,FALSE,"CostCompE";#N/A,#N/A,FALSE,"SummaryE";#N/A,#N/A,FALSE,"Detail";#N/A,#N/A,FALSE,"PayItem"}</definedName>
    <definedName name="wrn.CHIEF._.REVIEW." localSheetId="3"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9" hidden="1">{"DBANK",#N/A,FALSE,"PriceE";"CKTS",#N/A,FALSE,"PriceE"}</definedName>
    <definedName name="wrn.CIRCUITS." localSheetId="8" hidden="1">{"DBANK",#N/A,FALSE,"PriceE";"CKTS",#N/A,FALSE,"PriceE"}</definedName>
    <definedName name="wrn.CIRCUITS." localSheetId="7" hidden="1">{"DBANK",#N/A,FALSE,"PriceE";"CKTS",#N/A,FALSE,"PriceE"}</definedName>
    <definedName name="wrn.CIRCUITS." localSheetId="3" hidden="1">{"DBANK",#N/A,FALSE,"PriceE";"CKTS",#N/A,FALSE,"PriceE"}</definedName>
    <definedName name="wrn.CIRCUITS." hidden="1">{"DBANK",#N/A,FALSE,"PriceE";"CKTS",#N/A,FALSE,"PriceE"}</definedName>
    <definedName name="wrn.Complete._.Cost._.Sheet." localSheetId="9"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8"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7"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localSheetId="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st._.Summary." localSheetId="9" hidden="1">{"Cost Summary",#N/A,FALSE,"B";"Cost Detail 1",#N/A,FALSE,"C";"Cost Detail 2",#N/A,FALSE,"C"}</definedName>
    <definedName name="wrn.Cost._.Summary." localSheetId="8" hidden="1">{"Cost Summary",#N/A,FALSE,"B";"Cost Detail 1",#N/A,FALSE,"C";"Cost Detail 2",#N/A,FALSE,"C"}</definedName>
    <definedName name="wrn.Cost._.Summary." localSheetId="7" hidden="1">{"Cost Summary",#N/A,FALSE,"B";"Cost Detail 1",#N/A,FALSE,"C";"Cost Detail 2",#N/A,FALSE,"C"}</definedName>
    <definedName name="wrn.Cost._.Summary." localSheetId="3" hidden="1">{"Cost Summary",#N/A,FALSE,"B";"Cost Detail 1",#N/A,FALSE,"C";"Cost Detail 2",#N/A,FALSE,"C"}</definedName>
    <definedName name="wrn.Cost._.Summary." hidden="1">{"Cost Summary",#N/A,FALSE,"B";"Cost Detail 1",#N/A,FALSE,"C";"Cost Detail 2",#N/A,FALSE,"C"}</definedName>
    <definedName name="wrn.COST_SHEETS." localSheetId="9" hidden="1">{#N/A,#N/A,FALSE,"WBS 1.06";#N/A,#N/A,FALSE,"WBS 1.14";#N/A,#N/A,FALSE,"WBS 1.17";#N/A,#N/A,FALSE,"WBS 1.18"}</definedName>
    <definedName name="wrn.COST_SHEETS." localSheetId="8" hidden="1">{#N/A,#N/A,FALSE,"WBS 1.06";#N/A,#N/A,FALSE,"WBS 1.14";#N/A,#N/A,FALSE,"WBS 1.17";#N/A,#N/A,FALSE,"WBS 1.18"}</definedName>
    <definedName name="wrn.COST_SHEETS." localSheetId="7" hidden="1">{#N/A,#N/A,FALSE,"WBS 1.06";#N/A,#N/A,FALSE,"WBS 1.14";#N/A,#N/A,FALSE,"WBS 1.17";#N/A,#N/A,FALSE,"WBS 1.18"}</definedName>
    <definedName name="wrn.COST_SHEETS." localSheetId="3" hidden="1">{#N/A,#N/A,FALSE,"WBS 1.06";#N/A,#N/A,FALSE,"WBS 1.14";#N/A,#N/A,FALSE,"WBS 1.17";#N/A,#N/A,FALSE,"WBS 1.18"}</definedName>
    <definedName name="wrn.COST_SHEETS." hidden="1">{#N/A,#N/A,FALSE,"WBS 1.06";#N/A,#N/A,FALSE,"WBS 1.14";#N/A,#N/A,FALSE,"WBS 1.17";#N/A,#N/A,FALSE,"WBS 1.18"}</definedName>
    <definedName name="wrn.costprint." localSheetId="9" hidden="1">{"cost",#N/A,FALSE,"B";"Sum",#N/A,FALSE,"C";"Sal1",#N/A,FALSE,"D";"Sal2",#N/A,FALSE,"D";"Mob",#N/A,FALSE,"E";"Eqpcst1",#N/A,FALSE,"F";"Eqpcst2",#N/A,FALSE,"F";"Eqpcst3",#N/A,FALSE,"F";"Est1",#N/A,FALSE,"G";"Est2",#N/A,FALSE,"G";"Fin",#N/A,FALSE,"H";"EqpCal",#N/A,FALSE,"I";"ManCal1",#N/A,FALSE,"J";"ManCal2",#N/A,FALSE,"J";"Consm",#N/A,FALSE,"L";"B O",#N/A,FALSE,"M";"S C",#N/A,FALSE,"N"}</definedName>
    <definedName name="wrn.costprint." localSheetId="8" hidden="1">{"cost",#N/A,FALSE,"B";"Sum",#N/A,FALSE,"C";"Sal1",#N/A,FALSE,"D";"Sal2",#N/A,FALSE,"D";"Mob",#N/A,FALSE,"E";"Eqpcst1",#N/A,FALSE,"F";"Eqpcst2",#N/A,FALSE,"F";"Eqpcst3",#N/A,FALSE,"F";"Est1",#N/A,FALSE,"G";"Est2",#N/A,FALSE,"G";"Fin",#N/A,FALSE,"H";"EqpCal",#N/A,FALSE,"I";"ManCal1",#N/A,FALSE,"J";"ManCal2",#N/A,FALSE,"J";"Consm",#N/A,FALSE,"L";"B O",#N/A,FALSE,"M";"S C",#N/A,FALSE,"N"}</definedName>
    <definedName name="wrn.costprint." localSheetId="7" hidden="1">{"cost",#N/A,FALSE,"B";"Sum",#N/A,FALSE,"C";"Sal1",#N/A,FALSE,"D";"Sal2",#N/A,FALSE,"D";"Mob",#N/A,FALSE,"E";"Eqpcst1",#N/A,FALSE,"F";"Eqpcst2",#N/A,FALSE,"F";"Eqpcst3",#N/A,FALSE,"F";"Est1",#N/A,FALSE,"G";"Est2",#N/A,FALSE,"G";"Fin",#N/A,FALSE,"H";"EqpCal",#N/A,FALSE,"I";"ManCal1",#N/A,FALSE,"J";"ManCal2",#N/A,FALSE,"J";"Consm",#N/A,FALSE,"L";"B O",#N/A,FALSE,"M";"S C",#N/A,FALSE,"N"}</definedName>
    <definedName name="wrn.costprint." localSheetId="3"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9" hidden="1">{#N/A,#N/A,FALSE,"MARCH"}</definedName>
    <definedName name="wrn.Cumulative._.Material._.Cost." localSheetId="8" hidden="1">{#N/A,#N/A,FALSE,"MARCH"}</definedName>
    <definedName name="wrn.Cumulative._.Material._.Cost." localSheetId="7" hidden="1">{#N/A,#N/A,FALSE,"MARCH"}</definedName>
    <definedName name="wrn.Cumulative._.Material._.Cost." localSheetId="3" hidden="1">{#N/A,#N/A,FALSE,"MARCH"}</definedName>
    <definedName name="wrn.Cumulative._.Material._.Cost." hidden="1">{#N/A,#N/A,FALSE,"MARCH"}</definedName>
    <definedName name="wrn.CVR._.FOR._.DIRECTORS." localSheetId="9" hidden="1">{#N/A,#N/A,FALSE,"cvr2 ";#N/A,#N/A,FALSE,"cvr3ic";#N/A,#N/A,FALSE,"cvr5";#N/A,#N/A,FALSE,"cvr5a";#N/A,#N/A,FALSE,"cvr6";#N/A,#N/A,FALSE,"CVR1";#N/A,#N/A,FALSE,"7A";#N/A,#N/A,FALSE,"7BL";#N/A,#N/A,FALSE,"7BP";#N/A,#N/A,FALSE,"7BM";#N/A,#N/A,FALSE,"7C";#N/A,#N/A,FALSE,"7C LO"}</definedName>
    <definedName name="wrn.CVR._.FOR._.DIRECTORS." localSheetId="8" hidden="1">{#N/A,#N/A,FALSE,"cvr2 ";#N/A,#N/A,FALSE,"cvr3ic";#N/A,#N/A,FALSE,"cvr5";#N/A,#N/A,FALSE,"cvr5a";#N/A,#N/A,FALSE,"cvr6";#N/A,#N/A,FALSE,"CVR1";#N/A,#N/A,FALSE,"7A";#N/A,#N/A,FALSE,"7BL";#N/A,#N/A,FALSE,"7BP";#N/A,#N/A,FALSE,"7BM";#N/A,#N/A,FALSE,"7C";#N/A,#N/A,FALSE,"7C LO"}</definedName>
    <definedName name="wrn.CVR._.FOR._.DIRECTORS." localSheetId="7" hidden="1">{#N/A,#N/A,FALSE,"cvr2 ";#N/A,#N/A,FALSE,"cvr3ic";#N/A,#N/A,FALSE,"cvr5";#N/A,#N/A,FALSE,"cvr5a";#N/A,#N/A,FALSE,"cvr6";#N/A,#N/A,FALSE,"CVR1";#N/A,#N/A,FALSE,"7A";#N/A,#N/A,FALSE,"7BL";#N/A,#N/A,FALSE,"7BP";#N/A,#N/A,FALSE,"7BM";#N/A,#N/A,FALSE,"7C";#N/A,#N/A,FALSE,"7C LO"}</definedName>
    <definedName name="wrn.CVR._.FOR._.DIRECTORS." localSheetId="3"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FINAL._.ESTIMATE." localSheetId="9" hidden="1">{#N/A,#N/A,FALSE,"ProjInfo";#N/A,#N/A,FALSE,"Params";#N/A,#N/A,FALSE,"Q&amp;AE";#N/A,#N/A,FALSE,"CostCompE";#N/A,#N/A,FALSE,"SummaryE";#N/A,#N/A,FALSE,"PayItem";#N/A,#N/A,FALSE,"Detail";#N/A,#N/A,FALSE,"ReconE"}</definedName>
    <definedName name="wrn.FINAL._.ESTIMATE." localSheetId="8" hidden="1">{#N/A,#N/A,FALSE,"ProjInfo";#N/A,#N/A,FALSE,"Params";#N/A,#N/A,FALSE,"Q&amp;AE";#N/A,#N/A,FALSE,"CostCompE";#N/A,#N/A,FALSE,"SummaryE";#N/A,#N/A,FALSE,"PayItem";#N/A,#N/A,FALSE,"Detail";#N/A,#N/A,FALSE,"ReconE"}</definedName>
    <definedName name="wrn.FINAL._.ESTIMATE." localSheetId="7" hidden="1">{#N/A,#N/A,FALSE,"ProjInfo";#N/A,#N/A,FALSE,"Params";#N/A,#N/A,FALSE,"Q&amp;AE";#N/A,#N/A,FALSE,"CostCompE";#N/A,#N/A,FALSE,"SummaryE";#N/A,#N/A,FALSE,"PayItem";#N/A,#N/A,FALSE,"Detail";#N/A,#N/A,FALSE,"ReconE"}</definedName>
    <definedName name="wrn.FINAL._.ESTIMATE." localSheetId="3"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uel._.oil._.option." localSheetId="9" hidden="1">{"FUEL OIL",#N/A,FALSE,"Option"}</definedName>
    <definedName name="wrn.Fuel._.oil._.option." localSheetId="8" hidden="1">{"FUEL OIL",#N/A,FALSE,"Option"}</definedName>
    <definedName name="wrn.Fuel._.oil._.option." localSheetId="7" hidden="1">{"FUEL OIL",#N/A,FALSE,"Option"}</definedName>
    <definedName name="wrn.Fuel._.oil._.option." localSheetId="3" hidden="1">{"FUEL OIL",#N/A,FALSE,"Option"}</definedName>
    <definedName name="wrn.Fuel._.oil._.option." hidden="1">{"FUEL OIL",#N/A,FALSE,"Option"}</definedName>
    <definedName name="wrn.full." localSheetId="9" hidden="1">{"b",#N/A,FALSE,"B";"C 1",#N/A,FALSE,"C";"C 2",#N/A,FALSE,"C";"D 1",#N/A,FALSE,"D";"d 2",#N/A,FALSE,"D";"D 3",#N/A,FALSE,"D";"E",#N/A,FALSE,"E";"F 1",#N/A,FALSE,"F";"F 2",#N/A,FALSE,"F";"F 3",#N/A,FALSE,"F";"G 1",#N/A,FALSE,"G";"G 2",#N/A,FALSE,"G";"I 1",#N/A,FALSE,"I";"J 1",#N/A,FALSE,"J";"J 2",#N/A,FALSE,"J";"L",#N/A,FALSE,"L";"M 1",#N/A,FALSE,"M";"N",#N/A,FALSE,"N"}</definedName>
    <definedName name="wrn.full." localSheetId="8" hidden="1">{"b",#N/A,FALSE,"B";"C 1",#N/A,FALSE,"C";"C 2",#N/A,FALSE,"C";"D 1",#N/A,FALSE,"D";"d 2",#N/A,FALSE,"D";"D 3",#N/A,FALSE,"D";"E",#N/A,FALSE,"E";"F 1",#N/A,FALSE,"F";"F 2",#N/A,FALSE,"F";"F 3",#N/A,FALSE,"F";"G 1",#N/A,FALSE,"G";"G 2",#N/A,FALSE,"G";"I 1",#N/A,FALSE,"I";"J 1",#N/A,FALSE,"J";"J 2",#N/A,FALSE,"J";"L",#N/A,FALSE,"L";"M 1",#N/A,FALSE,"M";"N",#N/A,FALSE,"N"}</definedName>
    <definedName name="wrn.full." localSheetId="7" hidden="1">{"b",#N/A,FALSE,"B";"C 1",#N/A,FALSE,"C";"C 2",#N/A,FALSE,"C";"D 1",#N/A,FALSE,"D";"d 2",#N/A,FALSE,"D";"D 3",#N/A,FALSE,"D";"E",#N/A,FALSE,"E";"F 1",#N/A,FALSE,"F";"F 2",#N/A,FALSE,"F";"F 3",#N/A,FALSE,"F";"G 1",#N/A,FALSE,"G";"G 2",#N/A,FALSE,"G";"I 1",#N/A,FALSE,"I";"J 1",#N/A,FALSE,"J";"J 2",#N/A,FALSE,"J";"L",#N/A,FALSE,"L";"M 1",#N/A,FALSE,"M";"N",#N/A,FALSE,"N"}</definedName>
    <definedName name="wrn.full." localSheetId="3"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9" hidden="1">{#N/A,#N/A,TRUE,"Financials";#N/A,#N/A,TRUE,"Operating Statistics";#N/A,#N/A,TRUE,"Capex &amp; Depreciation";#N/A,#N/A,TRUE,"Debt"}</definedName>
    <definedName name="wrn.Full._.Financials." localSheetId="8" hidden="1">{#N/A,#N/A,TRUE,"Financials";#N/A,#N/A,TRUE,"Operating Statistics";#N/A,#N/A,TRUE,"Capex &amp; Depreciation";#N/A,#N/A,TRUE,"Debt"}</definedName>
    <definedName name="wrn.Full._.Financials." localSheetId="7" hidden="1">{#N/A,#N/A,TRUE,"Financials";#N/A,#N/A,TRUE,"Operating Statistics";#N/A,#N/A,TRUE,"Capex &amp; Depreciation";#N/A,#N/A,TRUE,"Debt"}</definedName>
    <definedName name="wrn.Full._.Financials." localSheetId="3"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9" hidden="1">{#N/A,#N/A,TRUE,"Front";#N/A,#N/A,TRUE,"Simple Letter";#N/A,#N/A,TRUE,"Inside";#N/A,#N/A,TRUE,"Contents";#N/A,#N/A,TRUE,"Basis";#N/A,#N/A,TRUE,"Inclusions";#N/A,#N/A,TRUE,"Exclusions";#N/A,#N/A,TRUE,"Areas";#N/A,#N/A,TRUE,"Summary";#N/A,#N/A,TRUE,"Detail"}</definedName>
    <definedName name="wrn.Full._.Report." localSheetId="8" hidden="1">{#N/A,#N/A,TRUE,"Front";#N/A,#N/A,TRUE,"Simple Letter";#N/A,#N/A,TRUE,"Inside";#N/A,#N/A,TRUE,"Contents";#N/A,#N/A,TRUE,"Basis";#N/A,#N/A,TRUE,"Inclusions";#N/A,#N/A,TRUE,"Exclusions";#N/A,#N/A,TRUE,"Areas";#N/A,#N/A,TRUE,"Summary";#N/A,#N/A,TRUE,"Detail"}</definedName>
    <definedName name="wrn.Full._.Report." localSheetId="7" hidden="1">{#N/A,#N/A,TRUE,"Front";#N/A,#N/A,TRUE,"Simple Letter";#N/A,#N/A,TRUE,"Inside";#N/A,#N/A,TRUE,"Contents";#N/A,#N/A,TRUE,"Basis";#N/A,#N/A,TRUE,"Inclusions";#N/A,#N/A,TRUE,"Exclusions";#N/A,#N/A,TRUE,"Areas";#N/A,#N/A,TRUE,"Summary";#N/A,#N/A,TRUE,"Detail"}</definedName>
    <definedName name="wrn.Full._.Report." localSheetId="3"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Legal." localSheetId="9"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8"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7"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localSheetId="3"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9"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8"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7"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localSheetId="3"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Manpower._.Details." localSheetId="9"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8"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7" hidden="1">{"Total Indirect Manpower",#N/A,FALSE,"J";"Total Direct Manpower",#N/A,FALSE,"J";"Direct Structural Manpower",#N/A,FALSE,"J";"Direct Mechanical Manpower",#N/A,FALSE,"J";"Direct Piping Manpower",#N/A,FALSE,"J";"Direct Tanks Manpower",#N/A,FALSE,"J";"Direct ElecInstrSS Manpower",#N/A,FALSE,"J"}</definedName>
    <definedName name="wrn.Manpower._.Details." localSheetId="3"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OCS._.REPORT." localSheetId="9" hidden="1">{#N/A,#N/A,FALSE,"Cover";#N/A,#N/A,FALSE,"Index";#N/A,#N/A,FALSE,"Spec";#N/A,#N/A,FALSE,"Breakdown";#N/A,#N/A,FALSE,"Cost Plan"}</definedName>
    <definedName name="wrn.OCS._.REPORT." localSheetId="8" hidden="1">{#N/A,#N/A,FALSE,"Cover";#N/A,#N/A,FALSE,"Index";#N/A,#N/A,FALSE,"Spec";#N/A,#N/A,FALSE,"Breakdown";#N/A,#N/A,FALSE,"Cost Plan"}</definedName>
    <definedName name="wrn.OCS._.REPORT." localSheetId="7" hidden="1">{#N/A,#N/A,FALSE,"Cover";#N/A,#N/A,FALSE,"Index";#N/A,#N/A,FALSE,"Spec";#N/A,#N/A,FALSE,"Breakdown";#N/A,#N/A,FALSE,"Cost Plan"}</definedName>
    <definedName name="wrn.OCS._.REPORT." localSheetId="3" hidden="1">{#N/A,#N/A,FALSE,"Cover";#N/A,#N/A,FALSE,"Index";#N/A,#N/A,FALSE,"Spec";#N/A,#N/A,FALSE,"Breakdown";#N/A,#N/A,FALSE,"Cost Plan"}</definedName>
    <definedName name="wrn.OCS._.REPORT." hidden="1">{#N/A,#N/A,FALSE,"Cover";#N/A,#N/A,FALSE,"Index";#N/A,#N/A,FALSE,"Spec";#N/A,#N/A,FALSE,"Breakdown";#N/A,#N/A,FALSE,"Cost Plan"}</definedName>
    <definedName name="wrn.ON_COSTS." localSheetId="9" hidden="1">{#N/A,#N/A,FALSE,"Summary";#N/A,#N/A,FALSE,"Plant";#N/A,#N/A,FALSE,"Staff";#N/A,#N/A,FALSE,"Prelim";#N/A,#N/A,FALSE,"Others"}</definedName>
    <definedName name="wrn.ON_COSTS." localSheetId="8" hidden="1">{#N/A,#N/A,FALSE,"Summary";#N/A,#N/A,FALSE,"Plant";#N/A,#N/A,FALSE,"Staff";#N/A,#N/A,FALSE,"Prelim";#N/A,#N/A,FALSE,"Others"}</definedName>
    <definedName name="wrn.ON_COSTS." localSheetId="7" hidden="1">{#N/A,#N/A,FALSE,"Summary";#N/A,#N/A,FALSE,"Plant";#N/A,#N/A,FALSE,"Staff";#N/A,#N/A,FALSE,"Prelim";#N/A,#N/A,FALSE,"Others"}</definedName>
    <definedName name="wrn.ON_COSTS." localSheetId="3" hidden="1">{#N/A,#N/A,FALSE,"Summary";#N/A,#N/A,FALSE,"Plant";#N/A,#N/A,FALSE,"Staff";#N/A,#N/A,FALSE,"Prelim";#N/A,#N/A,FALSE,"Others"}</definedName>
    <definedName name="wrn.ON_COSTS." hidden="1">{#N/A,#N/A,FALSE,"Summary";#N/A,#N/A,FALSE,"Plant";#N/A,#N/A,FALSE,"Staff";#N/A,#N/A,FALSE,"Prelim";#N/A,#N/A,FALSE,"Others"}</definedName>
    <definedName name="wrn.One._.Pager._.plus._.Technicals." localSheetId="9" hidden="1">{#N/A,#N/A,FALSE,"One Pager";#N/A,#N/A,FALSE,"Technical"}</definedName>
    <definedName name="wrn.One._.Pager._.plus._.Technicals." localSheetId="8" hidden="1">{#N/A,#N/A,FALSE,"One Pager";#N/A,#N/A,FALSE,"Technical"}</definedName>
    <definedName name="wrn.One._.Pager._.plus._.Technicals." localSheetId="7" hidden="1">{#N/A,#N/A,FALSE,"One Pager";#N/A,#N/A,FALSE,"Technical"}</definedName>
    <definedName name="wrn.One._.Pager._.plus._.Technicals." localSheetId="3" hidden="1">{#N/A,#N/A,FALSE,"One Pager";#N/A,#N/A,FALSE,"Technical"}</definedName>
    <definedName name="wrn.One._.Pager._.plus._.Technicals." hidden="1">{#N/A,#N/A,FALSE,"One Pager";#N/A,#N/A,FALSE,"Technical"}</definedName>
    <definedName name="wrn.PRINT._.REPORT." localSheetId="9" hidden="1">{#N/A,#N/A,FALSE,"summary";#N/A,#N/A,FALSE,"preliminy";#N/A,#N/A,FALSE,"bill 3";#N/A,#N/A,FALSE,"bill 4"}</definedName>
    <definedName name="wrn.PRINT._.REPORT." localSheetId="8" hidden="1">{#N/A,#N/A,FALSE,"summary";#N/A,#N/A,FALSE,"preliminy";#N/A,#N/A,FALSE,"bill 3";#N/A,#N/A,FALSE,"bill 4"}</definedName>
    <definedName name="wrn.PRINT._.REPORT." localSheetId="7" hidden="1">{#N/A,#N/A,FALSE,"summary";#N/A,#N/A,FALSE,"preliminy";#N/A,#N/A,FALSE,"bill 3";#N/A,#N/A,FALSE,"bill 4"}</definedName>
    <definedName name="wrn.PRINT._.REPORT." localSheetId="3" hidden="1">{#N/A,#N/A,FALSE,"summary";#N/A,#N/A,FALSE,"preliminy";#N/A,#N/A,FALSE,"bill 3";#N/A,#N/A,FALSE,"bill 4"}</definedName>
    <definedName name="wrn.PRINT._.REPORT." hidden="1">{#N/A,#N/A,FALSE,"summary";#N/A,#N/A,FALSE,"preliminy";#N/A,#N/A,FALSE,"bill 3";#N/A,#N/A,FALSE,"bill 4"}</definedName>
    <definedName name="wrn.PrintallD." localSheetId="9" hidden="1">{#N/A,#N/A,FALSE,"SumD";#N/A,#N/A,FALSE,"ElecD";#N/A,#N/A,FALSE,"MechD";#N/A,#N/A,FALSE,"GeotD";#N/A,#N/A,FALSE,"PrcsD";#N/A,#N/A,FALSE,"TunnD";#N/A,#N/A,FALSE,"CivlD";#N/A,#N/A,FALSE,"NtwkD";#N/A,#N/A,FALSE,"EstgD";#N/A,#N/A,FALSE,"PEngD"}</definedName>
    <definedName name="wrn.PrintallD." localSheetId="8" hidden="1">{#N/A,#N/A,FALSE,"SumD";#N/A,#N/A,FALSE,"ElecD";#N/A,#N/A,FALSE,"MechD";#N/A,#N/A,FALSE,"GeotD";#N/A,#N/A,FALSE,"PrcsD";#N/A,#N/A,FALSE,"TunnD";#N/A,#N/A,FALSE,"CivlD";#N/A,#N/A,FALSE,"NtwkD";#N/A,#N/A,FALSE,"EstgD";#N/A,#N/A,FALSE,"PEngD"}</definedName>
    <definedName name="wrn.PrintallD." localSheetId="7" hidden="1">{#N/A,#N/A,FALSE,"SumD";#N/A,#N/A,FALSE,"ElecD";#N/A,#N/A,FALSE,"MechD";#N/A,#N/A,FALSE,"GeotD";#N/A,#N/A,FALSE,"PrcsD";#N/A,#N/A,FALSE,"TunnD";#N/A,#N/A,FALSE,"CivlD";#N/A,#N/A,FALSE,"NtwkD";#N/A,#N/A,FALSE,"EstgD";#N/A,#N/A,FALSE,"PEngD"}</definedName>
    <definedName name="wrn.PrintallD." localSheetId="3"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9" hidden="1">{#N/A,#N/A,FALSE,"SumG";#N/A,#N/A,FALSE,"ElecG";#N/A,#N/A,FALSE,"MechG";#N/A,#N/A,FALSE,"GeotG";#N/A,#N/A,FALSE,"PrcsG";#N/A,#N/A,FALSE,"TunnG";#N/A,#N/A,FALSE,"CivlG";#N/A,#N/A,FALSE,"NtwkG";#N/A,#N/A,FALSE,"EstgG";#N/A,#N/A,FALSE,"PEngG"}</definedName>
    <definedName name="wrn.PrintallG." localSheetId="8" hidden="1">{#N/A,#N/A,FALSE,"SumG";#N/A,#N/A,FALSE,"ElecG";#N/A,#N/A,FALSE,"MechG";#N/A,#N/A,FALSE,"GeotG";#N/A,#N/A,FALSE,"PrcsG";#N/A,#N/A,FALSE,"TunnG";#N/A,#N/A,FALSE,"CivlG";#N/A,#N/A,FALSE,"NtwkG";#N/A,#N/A,FALSE,"EstgG";#N/A,#N/A,FALSE,"PEngG"}</definedName>
    <definedName name="wrn.PrintallG." localSheetId="7" hidden="1">{#N/A,#N/A,FALSE,"SumG";#N/A,#N/A,FALSE,"ElecG";#N/A,#N/A,FALSE,"MechG";#N/A,#N/A,FALSE,"GeotG";#N/A,#N/A,FALSE,"PrcsG";#N/A,#N/A,FALSE,"TunnG";#N/A,#N/A,FALSE,"CivlG";#N/A,#N/A,FALSE,"NtwkG";#N/A,#N/A,FALSE,"EstgG";#N/A,#N/A,FALSE,"PEngG"}</definedName>
    <definedName name="wrn.PrintallG." localSheetId="3"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Curr." localSheetId="9" hidden="1">{#N/A,#N/A,FALSE,"Sheet1";#N/A,#N/A,FALSE,"Sheet2";#N/A,#N/A,FALSE,"Sheet3"}</definedName>
    <definedName name="wrn.PrintCurr." localSheetId="8" hidden="1">{#N/A,#N/A,FALSE,"Sheet1";#N/A,#N/A,FALSE,"Sheet2";#N/A,#N/A,FALSE,"Sheet3"}</definedName>
    <definedName name="wrn.PrintCurr." localSheetId="7" hidden="1">{#N/A,#N/A,FALSE,"Sheet1";#N/A,#N/A,FALSE,"Sheet2";#N/A,#N/A,FALSE,"Sheet3"}</definedName>
    <definedName name="wrn.PrintCurr." localSheetId="3" hidden="1">{#N/A,#N/A,FALSE,"Sheet1";#N/A,#N/A,FALSE,"Sheet2";#N/A,#N/A,FALSE,"Sheet3"}</definedName>
    <definedName name="wrn.PrintCurr." hidden="1">{#N/A,#N/A,FALSE,"Sheet1";#N/A,#N/A,FALSE,"Sheet2";#N/A,#N/A,FALSE,"Sheet3"}</definedName>
    <definedName name="wrn.PrintPrev1." localSheetId="9" hidden="1">{#N/A,#N/A,FALSE,"Sheet4";#N/A,#N/A,FALSE,"Sheet5";#N/A,#N/A,FALSE,"Sheet6"}</definedName>
    <definedName name="wrn.PrintPrev1." localSheetId="8" hidden="1">{#N/A,#N/A,FALSE,"Sheet4";#N/A,#N/A,FALSE,"Sheet5";#N/A,#N/A,FALSE,"Sheet6"}</definedName>
    <definedName name="wrn.PrintPrev1." localSheetId="7" hidden="1">{#N/A,#N/A,FALSE,"Sheet4";#N/A,#N/A,FALSE,"Sheet5";#N/A,#N/A,FALSE,"Sheet6"}</definedName>
    <definedName name="wrn.PrintPrev1." localSheetId="3" hidden="1">{#N/A,#N/A,FALSE,"Sheet4";#N/A,#N/A,FALSE,"Sheet5";#N/A,#N/A,FALSE,"Sheet6"}</definedName>
    <definedName name="wrn.PrintPrev1." hidden="1">{#N/A,#N/A,FALSE,"Sheet4";#N/A,#N/A,FALSE,"Sheet5";#N/A,#N/A,FALSE,"Sheet6"}</definedName>
    <definedName name="wrn.PrintPrev2." localSheetId="9" hidden="1">{#N/A,#N/A,FALSE,"Sheet7";#N/A,#N/A,FALSE,"Sheet8";#N/A,#N/A,FALSE,"Sheet9"}</definedName>
    <definedName name="wrn.PrintPrev2." localSheetId="8" hidden="1">{#N/A,#N/A,FALSE,"Sheet7";#N/A,#N/A,FALSE,"Sheet8";#N/A,#N/A,FALSE,"Sheet9"}</definedName>
    <definedName name="wrn.PrintPrev2." localSheetId="7" hidden="1">{#N/A,#N/A,FALSE,"Sheet7";#N/A,#N/A,FALSE,"Sheet8";#N/A,#N/A,FALSE,"Sheet9"}</definedName>
    <definedName name="wrn.PrintPrev2." localSheetId="3" hidden="1">{#N/A,#N/A,FALSE,"Sheet7";#N/A,#N/A,FALSE,"Sheet8";#N/A,#N/A,FALSE,"Sheet9"}</definedName>
    <definedName name="wrn.PrintPrev2." hidden="1">{#N/A,#N/A,FALSE,"Sheet7";#N/A,#N/A,FALSE,"Sheet8";#N/A,#N/A,FALSE,"Sheet9"}</definedName>
    <definedName name="wrn.Redundant._.Equipment._.Option." localSheetId="9" hidden="1">{"pumps",#N/A,FALSE,"Option"}</definedName>
    <definedName name="wrn.Redundant._.Equipment._.Option." localSheetId="8" hidden="1">{"pumps",#N/A,FALSE,"Option"}</definedName>
    <definedName name="wrn.Redundant._.Equipment._.Option." localSheetId="7" hidden="1">{"pumps",#N/A,FALSE,"Option"}</definedName>
    <definedName name="wrn.Redundant._.Equipment._.Option." localSheetId="3" hidden="1">{"pumps",#N/A,FALSE,"Option"}</definedName>
    <definedName name="wrn.Redundant._.Equipment._.Option." hidden="1">{"pumps",#N/A,FALSE,"Option"}</definedName>
    <definedName name="wrn.STG._.BLDG._.ENCLOSURE." localSheetId="9" hidden="1">{"turbine",#N/A,FALSE,"Option"}</definedName>
    <definedName name="wrn.STG._.BLDG._.ENCLOSURE." localSheetId="8" hidden="1">{"turbine",#N/A,FALSE,"Option"}</definedName>
    <definedName name="wrn.STG._.BLDG._.ENCLOSURE." localSheetId="7" hidden="1">{"turbine",#N/A,FALSE,"Option"}</definedName>
    <definedName name="wrn.STG._.BLDG._.ENCLOSURE." localSheetId="3" hidden="1">{"turbine",#N/A,FALSE,"Option"}</definedName>
    <definedName name="wrn.STG._.BLDG._.ENCLOSURE." hidden="1">{"turbine",#N/A,FALSE,"Option"}</definedName>
    <definedName name="wrn.struckgi." localSheetId="9" hidden="1">{#N/A,#N/A,TRUE,"arnitower";#N/A,#N/A,TRUE,"arnigarage "}</definedName>
    <definedName name="wrn.struckgi." localSheetId="8" hidden="1">{#N/A,#N/A,TRUE,"arnitower";#N/A,#N/A,TRUE,"arnigarage "}</definedName>
    <definedName name="wrn.struckgi." localSheetId="7" hidden="1">{#N/A,#N/A,TRUE,"arnitower";#N/A,#N/A,TRUE,"arnigarage "}</definedName>
    <definedName name="wrn.struckgi." localSheetId="3" hidden="1">{#N/A,#N/A,TRUE,"arnitower";#N/A,#N/A,TRUE,"arnigarage "}</definedName>
    <definedName name="wrn.struckgi." hidden="1">{#N/A,#N/A,TRUE,"arnitower";#N/A,#N/A,TRUE,"arnigarage "}</definedName>
    <definedName name="wrn.Warrington._.Widnes._.QS._.Costs." localSheetId="9" hidden="1">{#N/A,#N/A,TRUE,"Cover";#N/A,#N/A,TRUE,"Conts";#N/A,#N/A,TRUE,"VOS";#N/A,#N/A,TRUE,"Warrington";#N/A,#N/A,TRUE,"Widnes"}</definedName>
    <definedName name="wrn.Warrington._.Widnes._.QS._.Costs." localSheetId="8" hidden="1">{#N/A,#N/A,TRUE,"Cover";#N/A,#N/A,TRUE,"Conts";#N/A,#N/A,TRUE,"VOS";#N/A,#N/A,TRUE,"Warrington";#N/A,#N/A,TRUE,"Widnes"}</definedName>
    <definedName name="wrn.Warrington._.Widnes._.QS._.Costs." localSheetId="7" hidden="1">{#N/A,#N/A,TRUE,"Cover";#N/A,#N/A,TRUE,"Conts";#N/A,#N/A,TRUE,"VOS";#N/A,#N/A,TRUE,"Warrington";#N/A,#N/A,TRUE,"Widnes"}</definedName>
    <definedName name="wrn.Warrington._.Widnes._.QS._.Costs." localSheetId="3" hidden="1">{#N/A,#N/A,TRUE,"Cover";#N/A,#N/A,TRUE,"Conts";#N/A,#N/A,TRUE,"VOS";#N/A,#N/A,TRUE,"Warrington";#N/A,#N/A,TRUE,"Widnes"}</definedName>
    <definedName name="wrn.Warrington._.Widnes._.QS._.Costs." hidden="1">{#N/A,#N/A,TRUE,"Cover";#N/A,#N/A,TRUE,"Conts";#N/A,#N/A,TRUE,"VOS";#N/A,#N/A,TRUE,"Warrington";#N/A,#N/A,TRUE,"Widnes"}</definedName>
    <definedName name="wrn.WHOUSE._.CT." localSheetId="9" hidden="1">{"WESTINGHOUSE",#N/A,FALSE,"Option"}</definedName>
    <definedName name="wrn.WHOUSE._.CT." localSheetId="8" hidden="1">{"WESTINGHOUSE",#N/A,FALSE,"Option"}</definedName>
    <definedName name="wrn.WHOUSE._.CT." localSheetId="7" hidden="1">{"WESTINGHOUSE",#N/A,FALSE,"Option"}</definedName>
    <definedName name="wrn.WHOUSE._.CT." localSheetId="3" hidden="1">{"WESTINGHOUSE",#N/A,FALSE,"Option"}</definedName>
    <definedName name="wrn.WHOUSE._.CT." hidden="1">{"WESTINGHOUSE",#N/A,FALSE,"Option"}</definedName>
    <definedName name="wrn.WorkBook._.Print." localSheetId="9"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8"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7"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localSheetId="3"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fulla" localSheetId="9" hidden="1">{#N/A,#N/A,TRUE,"Front";#N/A,#N/A,TRUE,"Simple Letter";#N/A,#N/A,TRUE,"Inside";#N/A,#N/A,TRUE,"Contents";#N/A,#N/A,TRUE,"Basis";#N/A,#N/A,TRUE,"Inclusions";#N/A,#N/A,TRUE,"Exclusions";#N/A,#N/A,TRUE,"Areas";#N/A,#N/A,TRUE,"Summary";#N/A,#N/A,TRUE,"Detail"}</definedName>
    <definedName name="wrnfulla" localSheetId="8" hidden="1">{#N/A,#N/A,TRUE,"Front";#N/A,#N/A,TRUE,"Simple Letter";#N/A,#N/A,TRUE,"Inside";#N/A,#N/A,TRUE,"Contents";#N/A,#N/A,TRUE,"Basis";#N/A,#N/A,TRUE,"Inclusions";#N/A,#N/A,TRUE,"Exclusions";#N/A,#N/A,TRUE,"Areas";#N/A,#N/A,TRUE,"Summary";#N/A,#N/A,TRUE,"Detail"}</definedName>
    <definedName name="wrnfulla" localSheetId="7" hidden="1">{#N/A,#N/A,TRUE,"Front";#N/A,#N/A,TRUE,"Simple Letter";#N/A,#N/A,TRUE,"Inside";#N/A,#N/A,TRUE,"Contents";#N/A,#N/A,TRUE,"Basis";#N/A,#N/A,TRUE,"Inclusions";#N/A,#N/A,TRUE,"Exclusions";#N/A,#N/A,TRUE,"Areas";#N/A,#N/A,TRUE,"Summary";#N/A,#N/A,TRUE,"Detail"}</definedName>
    <definedName name="wrnfulla" localSheetId="3"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9" hidden="1">{#N/A,#N/A,TRUE,"Front";#N/A,#N/A,TRUE,"Simple Letter";#N/A,#N/A,TRUE,"Inside";#N/A,#N/A,TRUE,"Contents";#N/A,#N/A,TRUE,"Basis";#N/A,#N/A,TRUE,"Inclusions";#N/A,#N/A,TRUE,"Exclusions";#N/A,#N/A,TRUE,"Areas";#N/A,#N/A,TRUE,"Summary";#N/A,#N/A,TRUE,"Detail"}</definedName>
    <definedName name="WRNFULLA1" localSheetId="8" hidden="1">{#N/A,#N/A,TRUE,"Front";#N/A,#N/A,TRUE,"Simple Letter";#N/A,#N/A,TRUE,"Inside";#N/A,#N/A,TRUE,"Contents";#N/A,#N/A,TRUE,"Basis";#N/A,#N/A,TRUE,"Inclusions";#N/A,#N/A,TRUE,"Exclusions";#N/A,#N/A,TRUE,"Areas";#N/A,#N/A,TRUE,"Summary";#N/A,#N/A,TRUE,"Detail"}</definedName>
    <definedName name="WRNFULLA1" localSheetId="7" hidden="1">{#N/A,#N/A,TRUE,"Front";#N/A,#N/A,TRUE,"Simple Letter";#N/A,#N/A,TRUE,"Inside";#N/A,#N/A,TRUE,"Contents";#N/A,#N/A,TRUE,"Basis";#N/A,#N/A,TRUE,"Inclusions";#N/A,#N/A,TRUE,"Exclusions";#N/A,#N/A,TRUE,"Areas";#N/A,#N/A,TRUE,"Summary";#N/A,#N/A,TRUE,"Detail"}</definedName>
    <definedName name="WRNFULLA1" localSheetId="3"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werwrew" localSheetId="9" hidden="1">{#N/A,#N/A,TRUE,"Cover";#N/A,#N/A,TRUE,"Conts";#N/A,#N/A,TRUE,"VOS";#N/A,#N/A,TRUE,"Warrington";#N/A,#N/A,TRUE,"Widnes"}</definedName>
    <definedName name="wrrwerwrew" localSheetId="8" hidden="1">{#N/A,#N/A,TRUE,"Cover";#N/A,#N/A,TRUE,"Conts";#N/A,#N/A,TRUE,"VOS";#N/A,#N/A,TRUE,"Warrington";#N/A,#N/A,TRUE,"Widnes"}</definedName>
    <definedName name="wrrwerwrew" localSheetId="7" hidden="1">{#N/A,#N/A,TRUE,"Cover";#N/A,#N/A,TRUE,"Conts";#N/A,#N/A,TRUE,"VOS";#N/A,#N/A,TRUE,"Warrington";#N/A,#N/A,TRUE,"Widnes"}</definedName>
    <definedName name="wrrwerwrew" localSheetId="3" hidden="1">{#N/A,#N/A,TRUE,"Cover";#N/A,#N/A,TRUE,"Conts";#N/A,#N/A,TRUE,"VOS";#N/A,#N/A,TRUE,"Warrington";#N/A,#N/A,TRUE,"Widnes"}</definedName>
    <definedName name="wrrwerwrew" hidden="1">{#N/A,#N/A,TRUE,"Cover";#N/A,#N/A,TRUE,"Conts";#N/A,#N/A,TRUE,"VOS";#N/A,#N/A,TRUE,"Warrington";#N/A,#N/A,TRUE,"Widnes"}</definedName>
    <definedName name="WRS" localSheetId="9" hidden="1">{"'장비'!$A$3:$M$12"}</definedName>
    <definedName name="WRS" localSheetId="8" hidden="1">{"'장비'!$A$3:$M$12"}</definedName>
    <definedName name="WRS" localSheetId="7" hidden="1">{"'장비'!$A$3:$M$12"}</definedName>
    <definedName name="WRS" localSheetId="3" hidden="1">{"'장비'!$A$3:$M$12"}</definedName>
    <definedName name="WRS" hidden="1">{"'장비'!$A$3:$M$12"}</definedName>
    <definedName name="wrw" localSheetId="9" hidden="1">{"'Break down'!$A$4"}</definedName>
    <definedName name="wrw" localSheetId="8" hidden="1">{"'Break down'!$A$4"}</definedName>
    <definedName name="wrw" localSheetId="7" hidden="1">{"'Break down'!$A$4"}</definedName>
    <definedName name="wrw" localSheetId="3" hidden="1">{"'Break down'!$A$4"}</definedName>
    <definedName name="wrw" hidden="1">{"'Break down'!$A$4"}</definedName>
    <definedName name="wryuwyrututwys" localSheetId="9" hidden="1">{#N/A,#N/A,TRUE,"Cover";#N/A,#N/A,TRUE,"Conts";#N/A,#N/A,TRUE,"VOS";#N/A,#N/A,TRUE,"Warrington";#N/A,#N/A,TRUE,"Widnes"}</definedName>
    <definedName name="wryuwyrututwys" localSheetId="8" hidden="1">{#N/A,#N/A,TRUE,"Cover";#N/A,#N/A,TRUE,"Conts";#N/A,#N/A,TRUE,"VOS";#N/A,#N/A,TRUE,"Warrington";#N/A,#N/A,TRUE,"Widnes"}</definedName>
    <definedName name="wryuwyrututwys" localSheetId="7" hidden="1">{#N/A,#N/A,TRUE,"Cover";#N/A,#N/A,TRUE,"Conts";#N/A,#N/A,TRUE,"VOS";#N/A,#N/A,TRUE,"Warrington";#N/A,#N/A,TRUE,"Widnes"}</definedName>
    <definedName name="wryuwyrututwys" localSheetId="3" hidden="1">{#N/A,#N/A,TRUE,"Cover";#N/A,#N/A,TRUE,"Conts";#N/A,#N/A,TRUE,"VOS";#N/A,#N/A,TRUE,"Warrington";#N/A,#N/A,TRUE,"Widnes"}</definedName>
    <definedName name="wryuwyrututwys" hidden="1">{#N/A,#N/A,TRUE,"Cover";#N/A,#N/A,TRUE,"Conts";#N/A,#N/A,TRUE,"VOS";#N/A,#N/A,TRUE,"Warrington";#N/A,#N/A,TRUE,"Widnes"}</definedName>
    <definedName name="WT" localSheetId="9" hidden="1">{#N/A,#N/A,TRUE,"Cover";#N/A,#N/A,TRUE,"Conts";#N/A,#N/A,TRUE,"VOS";#N/A,#N/A,TRUE,"Warrington";#N/A,#N/A,TRUE,"Widnes"}</definedName>
    <definedName name="WT" localSheetId="8" hidden="1">{#N/A,#N/A,TRUE,"Cover";#N/A,#N/A,TRUE,"Conts";#N/A,#N/A,TRUE,"VOS";#N/A,#N/A,TRUE,"Warrington";#N/A,#N/A,TRUE,"Widnes"}</definedName>
    <definedName name="WT" localSheetId="7" hidden="1">{#N/A,#N/A,TRUE,"Cover";#N/A,#N/A,TRUE,"Conts";#N/A,#N/A,TRUE,"VOS";#N/A,#N/A,TRUE,"Warrington";#N/A,#N/A,TRUE,"Widnes"}</definedName>
    <definedName name="WT" localSheetId="3" hidden="1">{#N/A,#N/A,TRUE,"Cover";#N/A,#N/A,TRUE,"Conts";#N/A,#N/A,TRUE,"VOS";#N/A,#N/A,TRUE,"Warrington";#N/A,#N/A,TRUE,"Widnes"}</definedName>
    <definedName name="WT" hidden="1">{#N/A,#N/A,TRUE,"Cover";#N/A,#N/A,TRUE,"Conts";#N/A,#N/A,TRUE,"VOS";#N/A,#N/A,TRUE,"Warrington";#N/A,#N/A,TRUE,"Widnes"}</definedName>
    <definedName name="wtey" localSheetId="9" hidden="1">{#N/A,#N/A,TRUE,"Cover";#N/A,#N/A,TRUE,"Conts";#N/A,#N/A,TRUE,"VOS";#N/A,#N/A,TRUE,"Warrington";#N/A,#N/A,TRUE,"Widnes"}</definedName>
    <definedName name="wtey" localSheetId="8" hidden="1">{#N/A,#N/A,TRUE,"Cover";#N/A,#N/A,TRUE,"Conts";#N/A,#N/A,TRUE,"VOS";#N/A,#N/A,TRUE,"Warrington";#N/A,#N/A,TRUE,"Widnes"}</definedName>
    <definedName name="wtey" localSheetId="7" hidden="1">{#N/A,#N/A,TRUE,"Cover";#N/A,#N/A,TRUE,"Conts";#N/A,#N/A,TRUE,"VOS";#N/A,#N/A,TRUE,"Warrington";#N/A,#N/A,TRUE,"Widnes"}</definedName>
    <definedName name="wtey" localSheetId="3" hidden="1">{#N/A,#N/A,TRUE,"Cover";#N/A,#N/A,TRUE,"Conts";#N/A,#N/A,TRUE,"VOS";#N/A,#N/A,TRUE,"Warrington";#N/A,#N/A,TRUE,"Widnes"}</definedName>
    <definedName name="wtey" hidden="1">{#N/A,#N/A,TRUE,"Cover";#N/A,#N/A,TRUE,"Conts";#N/A,#N/A,TRUE,"VOS";#N/A,#N/A,TRUE,"Warrington";#N/A,#N/A,TRUE,"Widnes"}</definedName>
    <definedName name="wtrwt" localSheetId="9" hidden="1">{#N/A,#N/A,TRUE,"Cover";#N/A,#N/A,TRUE,"Conts";#N/A,#N/A,TRUE,"VOS";#N/A,#N/A,TRUE,"Warrington";#N/A,#N/A,TRUE,"Widnes"}</definedName>
    <definedName name="wtrwt" localSheetId="8" hidden="1">{#N/A,#N/A,TRUE,"Cover";#N/A,#N/A,TRUE,"Conts";#N/A,#N/A,TRUE,"VOS";#N/A,#N/A,TRUE,"Warrington";#N/A,#N/A,TRUE,"Widnes"}</definedName>
    <definedName name="wtrwt" localSheetId="7" hidden="1">{#N/A,#N/A,TRUE,"Cover";#N/A,#N/A,TRUE,"Conts";#N/A,#N/A,TRUE,"VOS";#N/A,#N/A,TRUE,"Warrington";#N/A,#N/A,TRUE,"Widnes"}</definedName>
    <definedName name="wtrwt" localSheetId="3" hidden="1">{#N/A,#N/A,TRUE,"Cover";#N/A,#N/A,TRUE,"Conts";#N/A,#N/A,TRUE,"VOS";#N/A,#N/A,TRUE,"Warrington";#N/A,#N/A,TRUE,"Widnes"}</definedName>
    <definedName name="wtrwt" hidden="1">{#N/A,#N/A,TRUE,"Cover";#N/A,#N/A,TRUE,"Conts";#N/A,#N/A,TRUE,"VOS";#N/A,#N/A,TRUE,"Warrington";#N/A,#N/A,TRUE,"Widnes"}</definedName>
    <definedName name="wtrywryt" localSheetId="9" hidden="1">{#N/A,#N/A,TRUE,"Cover";#N/A,#N/A,TRUE,"Conts";#N/A,#N/A,TRUE,"VOS";#N/A,#N/A,TRUE,"Warrington";#N/A,#N/A,TRUE,"Widnes"}</definedName>
    <definedName name="wtrywryt" localSheetId="8" hidden="1">{#N/A,#N/A,TRUE,"Cover";#N/A,#N/A,TRUE,"Conts";#N/A,#N/A,TRUE,"VOS";#N/A,#N/A,TRUE,"Warrington";#N/A,#N/A,TRUE,"Widnes"}</definedName>
    <definedName name="wtrywryt" localSheetId="7" hidden="1">{#N/A,#N/A,TRUE,"Cover";#N/A,#N/A,TRUE,"Conts";#N/A,#N/A,TRUE,"VOS";#N/A,#N/A,TRUE,"Warrington";#N/A,#N/A,TRUE,"Widnes"}</definedName>
    <definedName name="wtrywryt" localSheetId="3" hidden="1">{#N/A,#N/A,TRUE,"Cover";#N/A,#N/A,TRUE,"Conts";#N/A,#N/A,TRUE,"VOS";#N/A,#N/A,TRUE,"Warrington";#N/A,#N/A,TRUE,"Widnes"}</definedName>
    <definedName name="wtrywryt" hidden="1">{#N/A,#N/A,TRUE,"Cover";#N/A,#N/A,TRUE,"Conts";#N/A,#N/A,TRUE,"VOS";#N/A,#N/A,TRUE,"Warrington";#N/A,#N/A,TRUE,"Widnes"}</definedName>
    <definedName name="wtwt" localSheetId="9" hidden="1">{#N/A,#N/A,TRUE,"Cover";#N/A,#N/A,TRUE,"Conts";#N/A,#N/A,TRUE,"VOS";#N/A,#N/A,TRUE,"Warrington";#N/A,#N/A,TRUE,"Widnes"}</definedName>
    <definedName name="wtwt" localSheetId="8" hidden="1">{#N/A,#N/A,TRUE,"Cover";#N/A,#N/A,TRUE,"Conts";#N/A,#N/A,TRUE,"VOS";#N/A,#N/A,TRUE,"Warrington";#N/A,#N/A,TRUE,"Widnes"}</definedName>
    <definedName name="wtwt" localSheetId="7" hidden="1">{#N/A,#N/A,TRUE,"Cover";#N/A,#N/A,TRUE,"Conts";#N/A,#N/A,TRUE,"VOS";#N/A,#N/A,TRUE,"Warrington";#N/A,#N/A,TRUE,"Widnes"}</definedName>
    <definedName name="wtwt" localSheetId="3" hidden="1">{#N/A,#N/A,TRUE,"Cover";#N/A,#N/A,TRUE,"Conts";#N/A,#N/A,TRUE,"VOS";#N/A,#N/A,TRUE,"Warrington";#N/A,#N/A,TRUE,"Widnes"}</definedName>
    <definedName name="wtwt" hidden="1">{#N/A,#N/A,TRUE,"Cover";#N/A,#N/A,TRUE,"Conts";#N/A,#N/A,TRUE,"VOS";#N/A,#N/A,TRUE,"Warrington";#N/A,#N/A,TRUE,"Widnes"}</definedName>
    <definedName name="wtwy" localSheetId="9" hidden="1">{#N/A,#N/A,TRUE,"Cover";#N/A,#N/A,TRUE,"Conts";#N/A,#N/A,TRUE,"VOS";#N/A,#N/A,TRUE,"Warrington";#N/A,#N/A,TRUE,"Widnes"}</definedName>
    <definedName name="wtwy" localSheetId="8" hidden="1">{#N/A,#N/A,TRUE,"Cover";#N/A,#N/A,TRUE,"Conts";#N/A,#N/A,TRUE,"VOS";#N/A,#N/A,TRUE,"Warrington";#N/A,#N/A,TRUE,"Widnes"}</definedName>
    <definedName name="wtwy" localSheetId="7" hidden="1">{#N/A,#N/A,TRUE,"Cover";#N/A,#N/A,TRUE,"Conts";#N/A,#N/A,TRUE,"VOS";#N/A,#N/A,TRUE,"Warrington";#N/A,#N/A,TRUE,"Widnes"}</definedName>
    <definedName name="wtwy" localSheetId="3" hidden="1">{#N/A,#N/A,TRUE,"Cover";#N/A,#N/A,TRUE,"Conts";#N/A,#N/A,TRUE,"VOS";#N/A,#N/A,TRUE,"Warrington";#N/A,#N/A,TRUE,"Widnes"}</definedName>
    <definedName name="wtwy" hidden="1">{#N/A,#N/A,TRUE,"Cover";#N/A,#N/A,TRUE,"Conts";#N/A,#N/A,TRUE,"VOS";#N/A,#N/A,TRUE,"Warrington";#N/A,#N/A,TRUE,"Widnes"}</definedName>
    <definedName name="WW" localSheetId="9" hidden="1">{"'Sheet1'!$A$4386:$N$4591"}</definedName>
    <definedName name="WW" localSheetId="8" hidden="1">{"'Sheet1'!$A$4386:$N$4591"}</definedName>
    <definedName name="WW" localSheetId="7" hidden="1">{"'Sheet1'!$A$4386:$N$4591"}</definedName>
    <definedName name="WW" localSheetId="3" hidden="1">{"'Sheet1'!$A$4386:$N$4591"}</definedName>
    <definedName name="WW" hidden="1">{"'Sheet1'!$A$4386:$N$4591"}</definedName>
    <definedName name="wwr" localSheetId="9" hidden="1">{"'Break down'!$A$4"}</definedName>
    <definedName name="wwr" localSheetId="8" hidden="1">{"'Break down'!$A$4"}</definedName>
    <definedName name="wwr" localSheetId="7" hidden="1">{"'Break down'!$A$4"}</definedName>
    <definedName name="wwr" localSheetId="3" hidden="1">{"'Break down'!$A$4"}</definedName>
    <definedName name="wwr" hidden="1">{"'Break down'!$A$4"}</definedName>
    <definedName name="www" localSheetId="9" hidden="1">{#N/A,#N/A,TRUE,"Cover";#N/A,#N/A,TRUE,"Conts";#N/A,#N/A,TRUE,"VOS";#N/A,#N/A,TRUE,"Warrington";#N/A,#N/A,TRUE,"Widnes"}</definedName>
    <definedName name="www" localSheetId="8" hidden="1">{#N/A,#N/A,TRUE,"Cover";#N/A,#N/A,TRUE,"Conts";#N/A,#N/A,TRUE,"VOS";#N/A,#N/A,TRUE,"Warrington";#N/A,#N/A,TRUE,"Widnes"}</definedName>
    <definedName name="www" localSheetId="7" hidden="1">{#N/A,#N/A,TRUE,"Cover";#N/A,#N/A,TRUE,"Conts";#N/A,#N/A,TRUE,"VOS";#N/A,#N/A,TRUE,"Warrington";#N/A,#N/A,TRUE,"Widnes"}</definedName>
    <definedName name="www" localSheetId="3" hidden="1">{#N/A,#N/A,TRUE,"Cover";#N/A,#N/A,TRUE,"Conts";#N/A,#N/A,TRUE,"VOS";#N/A,#N/A,TRUE,"Warrington";#N/A,#N/A,TRUE,"Widnes"}</definedName>
    <definedName name="www" hidden="1">{#N/A,#N/A,TRUE,"Cover";#N/A,#N/A,TRUE,"Conts";#N/A,#N/A,TRUE,"VOS";#N/A,#N/A,TRUE,"Warrington";#N/A,#N/A,TRUE,"Widnes"}</definedName>
    <definedName name="wwwww" localSheetId="9" hidden="1">#REF!</definedName>
    <definedName name="wwwww" localSheetId="8" hidden="1">#REF!</definedName>
    <definedName name="wwwww" localSheetId="3" hidden="1">#REF!</definedName>
    <definedName name="wwwww" localSheetId="13" hidden="1">#REF!</definedName>
    <definedName name="wwwww" localSheetId="6" hidden="1">#REF!</definedName>
    <definedName name="wwwww" hidden="1">#REF!</definedName>
    <definedName name="wy7u7y" localSheetId="9" hidden="1">{#N/A,#N/A,TRUE,"Cover";#N/A,#N/A,TRUE,"Conts";#N/A,#N/A,TRUE,"VOS";#N/A,#N/A,TRUE,"Warrington";#N/A,#N/A,TRUE,"Widnes"}</definedName>
    <definedName name="wy7u7y" localSheetId="8" hidden="1">{#N/A,#N/A,TRUE,"Cover";#N/A,#N/A,TRUE,"Conts";#N/A,#N/A,TRUE,"VOS";#N/A,#N/A,TRUE,"Warrington";#N/A,#N/A,TRUE,"Widnes"}</definedName>
    <definedName name="wy7u7y" localSheetId="7" hidden="1">{#N/A,#N/A,TRUE,"Cover";#N/A,#N/A,TRUE,"Conts";#N/A,#N/A,TRUE,"VOS";#N/A,#N/A,TRUE,"Warrington";#N/A,#N/A,TRUE,"Widnes"}</definedName>
    <definedName name="wy7u7y" localSheetId="3" hidden="1">{#N/A,#N/A,TRUE,"Cover";#N/A,#N/A,TRUE,"Conts";#N/A,#N/A,TRUE,"VOS";#N/A,#N/A,TRUE,"Warrington";#N/A,#N/A,TRUE,"Widnes"}</definedName>
    <definedName name="wy7u7y" hidden="1">{#N/A,#N/A,TRUE,"Cover";#N/A,#N/A,TRUE,"Conts";#N/A,#N/A,TRUE,"VOS";#N/A,#N/A,TRUE,"Warrington";#N/A,#N/A,TRUE,"Widnes"}</definedName>
    <definedName name="xc" localSheetId="9" hidden="1">{#N/A,#N/A,FALSE,"SumD";#N/A,#N/A,FALSE,"ElecD";#N/A,#N/A,FALSE,"MechD";#N/A,#N/A,FALSE,"GeotD";#N/A,#N/A,FALSE,"PrcsD";#N/A,#N/A,FALSE,"TunnD";#N/A,#N/A,FALSE,"CivlD";#N/A,#N/A,FALSE,"NtwkD";#N/A,#N/A,FALSE,"EstgD";#N/A,#N/A,FALSE,"PEngD"}</definedName>
    <definedName name="xc" localSheetId="8" hidden="1">{#N/A,#N/A,FALSE,"SumD";#N/A,#N/A,FALSE,"ElecD";#N/A,#N/A,FALSE,"MechD";#N/A,#N/A,FALSE,"GeotD";#N/A,#N/A,FALSE,"PrcsD";#N/A,#N/A,FALSE,"TunnD";#N/A,#N/A,FALSE,"CivlD";#N/A,#N/A,FALSE,"NtwkD";#N/A,#N/A,FALSE,"EstgD";#N/A,#N/A,FALSE,"PEngD"}</definedName>
    <definedName name="xc" localSheetId="7" hidden="1">{#N/A,#N/A,FALSE,"SumD";#N/A,#N/A,FALSE,"ElecD";#N/A,#N/A,FALSE,"MechD";#N/A,#N/A,FALSE,"GeotD";#N/A,#N/A,FALSE,"PrcsD";#N/A,#N/A,FALSE,"TunnD";#N/A,#N/A,FALSE,"CivlD";#N/A,#N/A,FALSE,"NtwkD";#N/A,#N/A,FALSE,"EstgD";#N/A,#N/A,FALSE,"PEngD"}</definedName>
    <definedName name="xc" localSheetId="3"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9" hidden="1">{"'Break down'!$A$4"}</definedName>
    <definedName name="XLK" localSheetId="8" hidden="1">{"'Break down'!$A$4"}</definedName>
    <definedName name="XLK" localSheetId="7" hidden="1">{"'Break down'!$A$4"}</definedName>
    <definedName name="XLK" localSheetId="3" hidden="1">{"'Break down'!$A$4"}</definedName>
    <definedName name="XLK" hidden="1">{"'Break down'!$A$4"}</definedName>
    <definedName name="xls" localSheetId="9" hidden="1">{#N/A,#N/A,TRUE,"Front";#N/A,#N/A,TRUE,"Simple Letter";#N/A,#N/A,TRUE,"Inside";#N/A,#N/A,TRUE,"Contents";#N/A,#N/A,TRUE,"Basis";#N/A,#N/A,TRUE,"Inclusions";#N/A,#N/A,TRUE,"Exclusions";#N/A,#N/A,TRUE,"Areas";#N/A,#N/A,TRUE,"Summary";#N/A,#N/A,TRUE,"Detail"}</definedName>
    <definedName name="xls" localSheetId="8" hidden="1">{#N/A,#N/A,TRUE,"Front";#N/A,#N/A,TRUE,"Simple Letter";#N/A,#N/A,TRUE,"Inside";#N/A,#N/A,TRUE,"Contents";#N/A,#N/A,TRUE,"Basis";#N/A,#N/A,TRUE,"Inclusions";#N/A,#N/A,TRUE,"Exclusions";#N/A,#N/A,TRUE,"Areas";#N/A,#N/A,TRUE,"Summary";#N/A,#N/A,TRUE,"Detail"}</definedName>
    <definedName name="xls" localSheetId="7" hidden="1">{#N/A,#N/A,TRUE,"Front";#N/A,#N/A,TRUE,"Simple Letter";#N/A,#N/A,TRUE,"Inside";#N/A,#N/A,TRUE,"Contents";#N/A,#N/A,TRUE,"Basis";#N/A,#N/A,TRUE,"Inclusions";#N/A,#N/A,TRUE,"Exclusions";#N/A,#N/A,TRUE,"Areas";#N/A,#N/A,TRUE,"Summary";#N/A,#N/A,TRUE,"Detail"}</definedName>
    <definedName name="xls" localSheetId="3"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9" hidden="1">{"'Break down'!$A$4"}</definedName>
    <definedName name="xls." localSheetId="8" hidden="1">{"'Break down'!$A$4"}</definedName>
    <definedName name="xls." localSheetId="7" hidden="1">{"'Break down'!$A$4"}</definedName>
    <definedName name="xls." localSheetId="3" hidden="1">{"'Break down'!$A$4"}</definedName>
    <definedName name="xls." hidden="1">{"'Break down'!$A$4"}</definedName>
    <definedName name="xls1" localSheetId="9" hidden="1">{"'Break down'!$A$4"}</definedName>
    <definedName name="xls1" localSheetId="8" hidden="1">{"'Break down'!$A$4"}</definedName>
    <definedName name="xls1" localSheetId="7" hidden="1">{"'Break down'!$A$4"}</definedName>
    <definedName name="xls1" localSheetId="3" hidden="1">{"'Break down'!$A$4"}</definedName>
    <definedName name="xls1" hidden="1">{"'Break down'!$A$4"}</definedName>
    <definedName name="xls2" localSheetId="9" hidden="1">{"'Break down'!$A$4"}</definedName>
    <definedName name="xls2" localSheetId="8" hidden="1">{"'Break down'!$A$4"}</definedName>
    <definedName name="xls2" localSheetId="7" hidden="1">{"'Break down'!$A$4"}</definedName>
    <definedName name="xls2" localSheetId="3" hidden="1">{"'Break down'!$A$4"}</definedName>
    <definedName name="xls2" hidden="1">{"'Break down'!$A$4"}</definedName>
    <definedName name="XLSS" localSheetId="9" hidden="1">{"'Break down'!$A$4"}</definedName>
    <definedName name="XLSS" localSheetId="8" hidden="1">{"'Break down'!$A$4"}</definedName>
    <definedName name="XLSS" localSheetId="7" hidden="1">{"'Break down'!$A$4"}</definedName>
    <definedName name="XLSS" localSheetId="3" hidden="1">{"'Break down'!$A$4"}</definedName>
    <definedName name="XLSS" hidden="1">{"'Break down'!$A$4"}</definedName>
    <definedName name="xlst" localSheetId="9" hidden="1">{"'Break down'!$A$4"}</definedName>
    <definedName name="xlst" localSheetId="8" hidden="1">{"'Break down'!$A$4"}</definedName>
    <definedName name="xlst" localSheetId="7" hidden="1">{"'Break down'!$A$4"}</definedName>
    <definedName name="xlst" localSheetId="3" hidden="1">{"'Break down'!$A$4"}</definedName>
    <definedName name="xlst" hidden="1">{"'Break down'!$A$4"}</definedName>
    <definedName name="XREF_COLUMN_1" localSheetId="9" hidden="1">#REF!</definedName>
    <definedName name="XREF_COLUMN_1" localSheetId="8" hidden="1">#REF!</definedName>
    <definedName name="XREF_COLUMN_1" localSheetId="3" hidden="1">#REF!</definedName>
    <definedName name="XREF_COLUMN_1" localSheetId="13" hidden="1">#REF!</definedName>
    <definedName name="XREF_COLUMN_1" localSheetId="6" hidden="1">#REF!</definedName>
    <definedName name="XREF_COLUMN_1" hidden="1">#REF!</definedName>
    <definedName name="XREF_COLUMN_15" localSheetId="9" hidden="1">[16]Consolidated!#REF!</definedName>
    <definedName name="XREF_COLUMN_15" localSheetId="8" hidden="1">[16]Consolidated!#REF!</definedName>
    <definedName name="XREF_COLUMN_15" localSheetId="13" hidden="1">[16]Consolidated!#REF!</definedName>
    <definedName name="XREF_COLUMN_15" localSheetId="6" hidden="1">[16]Consolidated!#REF!</definedName>
    <definedName name="XREF_COLUMN_15" hidden="1">[16]Consolidated!#REF!</definedName>
    <definedName name="XREF_COLUMN_7" localSheetId="9" hidden="1">#REF!</definedName>
    <definedName name="XREF_COLUMN_7" localSheetId="8" hidden="1">#REF!</definedName>
    <definedName name="XREF_COLUMN_7" localSheetId="3" hidden="1">#REF!</definedName>
    <definedName name="XREF_COLUMN_7" localSheetId="13" hidden="1">#REF!</definedName>
    <definedName name="XREF_COLUMN_7" localSheetId="6" hidden="1">#REF!</definedName>
    <definedName name="XREF_COLUMN_7" hidden="1">#REF!</definedName>
    <definedName name="XRefActiveRow" localSheetId="9" hidden="1">#REF!</definedName>
    <definedName name="XRefActiveRow" localSheetId="8" hidden="1">#REF!</definedName>
    <definedName name="XRefActiveRow" localSheetId="3" hidden="1">#REF!</definedName>
    <definedName name="XRefActiveRow" localSheetId="13" hidden="1">#REF!</definedName>
    <definedName name="XRefActiveRow" localSheetId="6" hidden="1">#REF!</definedName>
    <definedName name="XRefActiveRow" hidden="1">#REF!</definedName>
    <definedName name="XRefColumnsCount" hidden="1">12</definedName>
    <definedName name="XRefCopy1" localSheetId="9" hidden="1">#REF!</definedName>
    <definedName name="XRefCopy1" localSheetId="8" hidden="1">#REF!</definedName>
    <definedName name="XRefCopy1" localSheetId="3" hidden="1">#REF!</definedName>
    <definedName name="XRefCopy1" localSheetId="13" hidden="1">#REF!</definedName>
    <definedName name="XRefCopy1" localSheetId="6" hidden="1">#REF!</definedName>
    <definedName name="XRefCopy1" hidden="1">#REF!</definedName>
    <definedName name="XRefCopy1Row" localSheetId="9" hidden="1">#REF!</definedName>
    <definedName name="XRefCopy1Row" localSheetId="8" hidden="1">#REF!</definedName>
    <definedName name="XRefCopy1Row" localSheetId="3" hidden="1">#REF!</definedName>
    <definedName name="XRefCopy1Row" localSheetId="13" hidden="1">#REF!</definedName>
    <definedName name="XRefCopy1Row" localSheetId="6" hidden="1">#REF!</definedName>
    <definedName name="XRefCopy1Row" hidden="1">#REF!</definedName>
    <definedName name="XRefCopy2" localSheetId="9" hidden="1">#REF!</definedName>
    <definedName name="XRefCopy2" localSheetId="8" hidden="1">#REF!</definedName>
    <definedName name="XRefCopy2" localSheetId="3" hidden="1">#REF!</definedName>
    <definedName name="XRefCopy2" localSheetId="13" hidden="1">#REF!</definedName>
    <definedName name="XRefCopy2" localSheetId="6" hidden="1">#REF!</definedName>
    <definedName name="XRefCopy2" hidden="1">#REF!</definedName>
    <definedName name="XRefCopy3" localSheetId="9" hidden="1">#REF!</definedName>
    <definedName name="XRefCopy3" localSheetId="8" hidden="1">#REF!</definedName>
    <definedName name="XRefCopy3" localSheetId="3" hidden="1">#REF!</definedName>
    <definedName name="XRefCopy3" localSheetId="13" hidden="1">#REF!</definedName>
    <definedName name="XRefCopy3" localSheetId="6" hidden="1">#REF!</definedName>
    <definedName name="XRefCopy3" hidden="1">#REF!</definedName>
    <definedName name="XRefCopy7Row" localSheetId="9" hidden="1">[12]XREF!#REF!</definedName>
    <definedName name="XRefCopy7Row" localSheetId="8" hidden="1">[12]XREF!#REF!</definedName>
    <definedName name="XRefCopy7Row" localSheetId="13" hidden="1">[12]XREF!#REF!</definedName>
    <definedName name="XRefCopy7Row" localSheetId="6" hidden="1">[12]XREF!#REF!</definedName>
    <definedName name="XRefCopy7Row" hidden="1">[12]XREF!#REF!</definedName>
    <definedName name="XRefCopyRangeCount" hidden="1">7</definedName>
    <definedName name="XRefPaste1" localSheetId="9" hidden="1">#REF!</definedName>
    <definedName name="XRefPaste1" localSheetId="8" hidden="1">#REF!</definedName>
    <definedName name="XRefPaste1" localSheetId="3" hidden="1">#REF!</definedName>
    <definedName name="XRefPaste1" localSheetId="13" hidden="1">#REF!</definedName>
    <definedName name="XRefPaste1" localSheetId="6" hidden="1">#REF!</definedName>
    <definedName name="XRefPaste1" hidden="1">#REF!</definedName>
    <definedName name="XRefPaste110Row" localSheetId="9" hidden="1">[12]XREF!#REF!</definedName>
    <definedName name="XRefPaste110Row" localSheetId="8" hidden="1">[12]XREF!#REF!</definedName>
    <definedName name="XRefPaste110Row" localSheetId="13" hidden="1">[12]XREF!#REF!</definedName>
    <definedName name="XRefPaste110Row" localSheetId="6" hidden="1">[12]XREF!#REF!</definedName>
    <definedName name="XRefPaste110Row" hidden="1">[12]XREF!#REF!</definedName>
    <definedName name="XRefPaste110Row1" localSheetId="9" hidden="1">[12]XREF!#REF!</definedName>
    <definedName name="XRefPaste110Row1" localSheetId="8" hidden="1">[12]XREF!#REF!</definedName>
    <definedName name="XRefPaste110Row1" localSheetId="13" hidden="1">[12]XREF!#REF!</definedName>
    <definedName name="XRefPaste110Row1" localSheetId="6" hidden="1">[12]XREF!#REF!</definedName>
    <definedName name="XRefPaste110Row1" hidden="1">[12]XREF!#REF!</definedName>
    <definedName name="XRefPaste111Row" localSheetId="9" hidden="1">[12]XREF!#REF!</definedName>
    <definedName name="XRefPaste111Row" localSheetId="8" hidden="1">[12]XREF!#REF!</definedName>
    <definedName name="XRefPaste111Row" localSheetId="13" hidden="1">[12]XREF!#REF!</definedName>
    <definedName name="XRefPaste111Row" localSheetId="6" hidden="1">[12]XREF!#REF!</definedName>
    <definedName name="XRefPaste111Row" hidden="1">[12]XREF!#REF!</definedName>
    <definedName name="XRefPaste112Row" localSheetId="9" hidden="1">[12]XREF!#REF!</definedName>
    <definedName name="XRefPaste112Row" localSheetId="8" hidden="1">[12]XREF!#REF!</definedName>
    <definedName name="XRefPaste112Row" localSheetId="13" hidden="1">[12]XREF!#REF!</definedName>
    <definedName name="XRefPaste112Row" localSheetId="6" hidden="1">[12]XREF!#REF!</definedName>
    <definedName name="XRefPaste112Row" hidden="1">[12]XREF!#REF!</definedName>
    <definedName name="XRefPaste113Row" localSheetId="9" hidden="1">[12]XREF!#REF!</definedName>
    <definedName name="XRefPaste113Row" localSheetId="8" hidden="1">[12]XREF!#REF!</definedName>
    <definedName name="XRefPaste113Row" localSheetId="13" hidden="1">[12]XREF!#REF!</definedName>
    <definedName name="XRefPaste113Row" localSheetId="6" hidden="1">[12]XREF!#REF!</definedName>
    <definedName name="XRefPaste113Row" hidden="1">[12]XREF!#REF!</definedName>
    <definedName name="XRefPaste120Row" localSheetId="9" hidden="1">[12]XREF!#REF!</definedName>
    <definedName name="XRefPaste120Row" localSheetId="8" hidden="1">[12]XREF!#REF!</definedName>
    <definedName name="XRefPaste120Row" localSheetId="13" hidden="1">[12]XREF!#REF!</definedName>
    <definedName name="XRefPaste120Row" localSheetId="6" hidden="1">[12]XREF!#REF!</definedName>
    <definedName name="XRefPaste120Row" hidden="1">[12]XREF!#REF!</definedName>
    <definedName name="XRefPaste121Row" localSheetId="9" hidden="1">[12]XREF!#REF!</definedName>
    <definedName name="XRefPaste121Row" localSheetId="8" hidden="1">[12]XREF!#REF!</definedName>
    <definedName name="XRefPaste121Row" localSheetId="13" hidden="1">[12]XREF!#REF!</definedName>
    <definedName name="XRefPaste121Row" localSheetId="6" hidden="1">[12]XREF!#REF!</definedName>
    <definedName name="XRefPaste121Row" hidden="1">[12]XREF!#REF!</definedName>
    <definedName name="XRefPaste1Row" localSheetId="9" hidden="1">#REF!</definedName>
    <definedName name="XRefPaste1Row" localSheetId="8" hidden="1">#REF!</definedName>
    <definedName name="XRefPaste1Row" localSheetId="3" hidden="1">#REF!</definedName>
    <definedName name="XRefPaste1Row" localSheetId="13" hidden="1">#REF!</definedName>
    <definedName name="XRefPaste1Row" localSheetId="6" hidden="1">#REF!</definedName>
    <definedName name="XRefPaste1Row" hidden="1">#REF!</definedName>
    <definedName name="XRefPasteRangeCount" hidden="1">142</definedName>
    <definedName name="xx" localSheetId="9" hidden="1">{#N/A,#N/A,TRUE,"Front";#N/A,#N/A,TRUE,"Simple Letter";#N/A,#N/A,TRUE,"Inside";#N/A,#N/A,TRUE,"Contents";#N/A,#N/A,TRUE,"Basis";#N/A,#N/A,TRUE,"Inclusions";#N/A,#N/A,TRUE,"Exclusions";#N/A,#N/A,TRUE,"Areas";#N/A,#N/A,TRUE,"Summary";#N/A,#N/A,TRUE,"Detail"}</definedName>
    <definedName name="xx" localSheetId="8" hidden="1">{#N/A,#N/A,TRUE,"Front";#N/A,#N/A,TRUE,"Simple Letter";#N/A,#N/A,TRUE,"Inside";#N/A,#N/A,TRUE,"Contents";#N/A,#N/A,TRUE,"Basis";#N/A,#N/A,TRUE,"Inclusions";#N/A,#N/A,TRUE,"Exclusions";#N/A,#N/A,TRUE,"Areas";#N/A,#N/A,TRUE,"Summary";#N/A,#N/A,TRUE,"Detail"}</definedName>
    <definedName name="xx" localSheetId="7" hidden="1">{#N/A,#N/A,TRUE,"Front";#N/A,#N/A,TRUE,"Simple Letter";#N/A,#N/A,TRUE,"Inside";#N/A,#N/A,TRUE,"Contents";#N/A,#N/A,TRUE,"Basis";#N/A,#N/A,TRUE,"Inclusions";#N/A,#N/A,TRUE,"Exclusions";#N/A,#N/A,TRUE,"Areas";#N/A,#N/A,TRUE,"Summary";#N/A,#N/A,TRUE,"Detail"}</definedName>
    <definedName name="xx" localSheetId="3" hidden="1">{#N/A,#N/A,TRUE,"Front";#N/A,#N/A,TRUE,"Simple Letter";#N/A,#N/A,TRUE,"Inside";#N/A,#N/A,TRUE,"Contents";#N/A,#N/A,TRUE,"Basis";#N/A,#N/A,TRUE,"Inclusions";#N/A,#N/A,TRUE,"Exclusions";#N/A,#N/A,TRUE,"Areas";#N/A,#N/A,TRUE,"Summary";#N/A,#N/A,TRUE,"Detail"}</definedName>
    <definedName name="xx" hidden="1">{#N/A,#N/A,TRUE,"Front";#N/A,#N/A,TRUE,"Simple Letter";#N/A,#N/A,TRUE,"Inside";#N/A,#N/A,TRUE,"Contents";#N/A,#N/A,TRUE,"Basis";#N/A,#N/A,TRUE,"Inclusions";#N/A,#N/A,TRUE,"Exclusions";#N/A,#N/A,TRUE,"Areas";#N/A,#N/A,TRUE,"Summary";#N/A,#N/A,TRUE,"Detail"}</definedName>
    <definedName name="XXX" localSheetId="9" hidden="1">{#N/A,#N/A,TRUE,"Front";#N/A,#N/A,TRUE,"Simple Letter";#N/A,#N/A,TRUE,"Inside";#N/A,#N/A,TRUE,"Contents";#N/A,#N/A,TRUE,"Basis";#N/A,#N/A,TRUE,"Inclusions";#N/A,#N/A,TRUE,"Exclusions";#N/A,#N/A,TRUE,"Areas";#N/A,#N/A,TRUE,"Summary";#N/A,#N/A,TRUE,"Detail"}</definedName>
    <definedName name="XXX" localSheetId="8" hidden="1">{#N/A,#N/A,TRUE,"Front";#N/A,#N/A,TRUE,"Simple Letter";#N/A,#N/A,TRUE,"Inside";#N/A,#N/A,TRUE,"Contents";#N/A,#N/A,TRUE,"Basis";#N/A,#N/A,TRUE,"Inclusions";#N/A,#N/A,TRUE,"Exclusions";#N/A,#N/A,TRUE,"Areas";#N/A,#N/A,TRUE,"Summary";#N/A,#N/A,TRUE,"Detail"}</definedName>
    <definedName name="XXX" localSheetId="7" hidden="1">{#N/A,#N/A,TRUE,"Front";#N/A,#N/A,TRUE,"Simple Letter";#N/A,#N/A,TRUE,"Inside";#N/A,#N/A,TRUE,"Contents";#N/A,#N/A,TRUE,"Basis";#N/A,#N/A,TRUE,"Inclusions";#N/A,#N/A,TRUE,"Exclusions";#N/A,#N/A,TRUE,"Areas";#N/A,#N/A,TRUE,"Summary";#N/A,#N/A,TRUE,"Detail"}</definedName>
    <definedName name="XXX" localSheetId="3" hidden="1">{#N/A,#N/A,TRUE,"Front";#N/A,#N/A,TRUE,"Simple Letter";#N/A,#N/A,TRUE,"Inside";#N/A,#N/A,TRUE,"Contents";#N/A,#N/A,TRUE,"Basis";#N/A,#N/A,TRUE,"Inclusions";#N/A,#N/A,TRUE,"Exclusions";#N/A,#N/A,TRUE,"Areas";#N/A,#N/A,TRUE,"Summary";#N/A,#N/A,TRUE,"Detail"}</definedName>
    <definedName name="XXX" hidden="1">{#N/A,#N/A,TRUE,"Front";#N/A,#N/A,TRUE,"Simple Letter";#N/A,#N/A,TRUE,"Inside";#N/A,#N/A,TRUE,"Contents";#N/A,#N/A,TRUE,"Basis";#N/A,#N/A,TRUE,"Inclusions";#N/A,#N/A,TRUE,"Exclusions";#N/A,#N/A,TRUE,"Areas";#N/A,#N/A,TRUE,"Summary";#N/A,#N/A,TRUE,"Detail"}</definedName>
    <definedName name="xxxx" localSheetId="9" hidden="1">{#N/A,#N/A,TRUE,"Front";#N/A,#N/A,TRUE,"Simple Letter";#N/A,#N/A,TRUE,"Inside";#N/A,#N/A,TRUE,"Contents";#N/A,#N/A,TRUE,"Basis";#N/A,#N/A,TRUE,"Inclusions";#N/A,#N/A,TRUE,"Exclusions";#N/A,#N/A,TRUE,"Areas";#N/A,#N/A,TRUE,"Summary";#N/A,#N/A,TRUE,"Detail"}</definedName>
    <definedName name="xxxx" localSheetId="8" hidden="1">{#N/A,#N/A,TRUE,"Front";#N/A,#N/A,TRUE,"Simple Letter";#N/A,#N/A,TRUE,"Inside";#N/A,#N/A,TRUE,"Contents";#N/A,#N/A,TRUE,"Basis";#N/A,#N/A,TRUE,"Inclusions";#N/A,#N/A,TRUE,"Exclusions";#N/A,#N/A,TRUE,"Areas";#N/A,#N/A,TRUE,"Summary";#N/A,#N/A,TRUE,"Detail"}</definedName>
    <definedName name="xxxx" localSheetId="7" hidden="1">{#N/A,#N/A,TRUE,"Front";#N/A,#N/A,TRUE,"Simple Letter";#N/A,#N/A,TRUE,"Inside";#N/A,#N/A,TRUE,"Contents";#N/A,#N/A,TRUE,"Basis";#N/A,#N/A,TRUE,"Inclusions";#N/A,#N/A,TRUE,"Exclusions";#N/A,#N/A,TRUE,"Areas";#N/A,#N/A,TRUE,"Summary";#N/A,#N/A,TRUE,"Detail"}</definedName>
    <definedName name="xxxx" localSheetId="3" hidden="1">{#N/A,#N/A,TRUE,"Front";#N/A,#N/A,TRUE,"Simple Letter";#N/A,#N/A,TRUE,"Inside";#N/A,#N/A,TRUE,"Contents";#N/A,#N/A,TRUE,"Basis";#N/A,#N/A,TRUE,"Inclusions";#N/A,#N/A,TRUE,"Exclusions";#N/A,#N/A,TRUE,"Areas";#N/A,#N/A,TRUE,"Summary";#N/A,#N/A,TRUE,"Detail"}</definedName>
    <definedName name="xxxx" hidden="1">{#N/A,#N/A,TRUE,"Front";#N/A,#N/A,TRUE,"Simple Letter";#N/A,#N/A,TRUE,"Inside";#N/A,#N/A,TRUE,"Contents";#N/A,#N/A,TRUE,"Basis";#N/A,#N/A,TRUE,"Inclusions";#N/A,#N/A,TRUE,"Exclusions";#N/A,#N/A,TRUE,"Areas";#N/A,#N/A,TRUE,"Summary";#N/A,#N/A,TRUE,"Detail"}</definedName>
    <definedName name="xxxxxxx" localSheetId="9" hidden="1">{#N/A,#N/A,FALSE,"MARCH"}</definedName>
    <definedName name="xxxxxxx" localSheetId="8" hidden="1">{#N/A,#N/A,FALSE,"MARCH"}</definedName>
    <definedName name="xxxxxxx" localSheetId="7" hidden="1">{#N/A,#N/A,FALSE,"MARCH"}</definedName>
    <definedName name="xxxxxxx" localSheetId="3" hidden="1">{#N/A,#N/A,FALSE,"MARCH"}</definedName>
    <definedName name="xxxxxxx" hidden="1">{#N/A,#N/A,FALSE,"MARCH"}</definedName>
    <definedName name="Y" localSheetId="9" hidden="1">{#N/A,#N/A,TRUE,"Front";#N/A,#N/A,TRUE,"Simple Letter";#N/A,#N/A,TRUE,"Inside";#N/A,#N/A,TRUE,"Contents";#N/A,#N/A,TRUE,"Basis";#N/A,#N/A,TRUE,"Inclusions";#N/A,#N/A,TRUE,"Exclusions";#N/A,#N/A,TRUE,"Areas";#N/A,#N/A,TRUE,"Summary";#N/A,#N/A,TRUE,"Detail"}</definedName>
    <definedName name="Y" localSheetId="8" hidden="1">{#N/A,#N/A,TRUE,"Front";#N/A,#N/A,TRUE,"Simple Letter";#N/A,#N/A,TRUE,"Inside";#N/A,#N/A,TRUE,"Contents";#N/A,#N/A,TRUE,"Basis";#N/A,#N/A,TRUE,"Inclusions";#N/A,#N/A,TRUE,"Exclusions";#N/A,#N/A,TRUE,"Areas";#N/A,#N/A,TRUE,"Summary";#N/A,#N/A,TRUE,"Detail"}</definedName>
    <definedName name="Y" localSheetId="7" hidden="1">{#N/A,#N/A,TRUE,"Front";#N/A,#N/A,TRUE,"Simple Letter";#N/A,#N/A,TRUE,"Inside";#N/A,#N/A,TRUE,"Contents";#N/A,#N/A,TRUE,"Basis";#N/A,#N/A,TRUE,"Inclusions";#N/A,#N/A,TRUE,"Exclusions";#N/A,#N/A,TRUE,"Areas";#N/A,#N/A,TRUE,"Summary";#N/A,#N/A,TRUE,"Detail"}</definedName>
    <definedName name="Y" localSheetId="3" hidden="1">{#N/A,#N/A,TRUE,"Front";#N/A,#N/A,TRUE,"Simple Letter";#N/A,#N/A,TRUE,"Inside";#N/A,#N/A,TRUE,"Contents";#N/A,#N/A,TRUE,"Basis";#N/A,#N/A,TRUE,"Inclusions";#N/A,#N/A,TRUE,"Exclusions";#N/A,#N/A,TRUE,"Areas";#N/A,#N/A,TRUE,"Summary";#N/A,#N/A,TRUE,"Detail"}</definedName>
    <definedName name="Y" hidden="1">{#N/A,#N/A,TRUE,"Front";#N/A,#N/A,TRUE,"Simple Letter";#N/A,#N/A,TRUE,"Inside";#N/A,#N/A,TRUE,"Contents";#N/A,#N/A,TRUE,"Basis";#N/A,#N/A,TRUE,"Inclusions";#N/A,#N/A,TRUE,"Exclusions";#N/A,#N/A,TRUE,"Areas";#N/A,#N/A,TRUE,"Summary";#N/A,#N/A,TRUE,"Detail"}</definedName>
    <definedName name="yes" localSheetId="9" hidden="1">[12]XREF!#REF!</definedName>
    <definedName name="yes" localSheetId="8" hidden="1">[12]XREF!#REF!</definedName>
    <definedName name="yes" localSheetId="13" hidden="1">[12]XREF!#REF!</definedName>
    <definedName name="yes" localSheetId="6" hidden="1">[12]XREF!#REF!</definedName>
    <definedName name="yes" hidden="1">[12]XREF!#REF!</definedName>
    <definedName name="yhrsh" localSheetId="9" hidden="1">{#N/A,#N/A,TRUE,"Cover";#N/A,#N/A,TRUE,"Conts";#N/A,#N/A,TRUE,"VOS";#N/A,#N/A,TRUE,"Warrington";#N/A,#N/A,TRUE,"Widnes"}</definedName>
    <definedName name="yhrsh" localSheetId="8" hidden="1">{#N/A,#N/A,TRUE,"Cover";#N/A,#N/A,TRUE,"Conts";#N/A,#N/A,TRUE,"VOS";#N/A,#N/A,TRUE,"Warrington";#N/A,#N/A,TRUE,"Widnes"}</definedName>
    <definedName name="yhrsh" localSheetId="7" hidden="1">{#N/A,#N/A,TRUE,"Cover";#N/A,#N/A,TRUE,"Conts";#N/A,#N/A,TRUE,"VOS";#N/A,#N/A,TRUE,"Warrington";#N/A,#N/A,TRUE,"Widnes"}</definedName>
    <definedName name="yhrsh" localSheetId="3" hidden="1">{#N/A,#N/A,TRUE,"Cover";#N/A,#N/A,TRUE,"Conts";#N/A,#N/A,TRUE,"VOS";#N/A,#N/A,TRUE,"Warrington";#N/A,#N/A,TRUE,"Widnes"}</definedName>
    <definedName name="yhrsh" hidden="1">{#N/A,#N/A,TRUE,"Cover";#N/A,#N/A,TRUE,"Conts";#N/A,#N/A,TRUE,"VOS";#N/A,#N/A,TRUE,"Warrington";#N/A,#N/A,TRUE,"Widnes"}</definedName>
    <definedName name="ykhljkdggzsf" localSheetId="9" hidden="1">{#N/A,#N/A,TRUE,"Cover";#N/A,#N/A,TRUE,"Conts";#N/A,#N/A,TRUE,"VOS";#N/A,#N/A,TRUE,"Warrington";#N/A,#N/A,TRUE,"Widnes"}</definedName>
    <definedName name="ykhljkdggzsf" localSheetId="8" hidden="1">{#N/A,#N/A,TRUE,"Cover";#N/A,#N/A,TRUE,"Conts";#N/A,#N/A,TRUE,"VOS";#N/A,#N/A,TRUE,"Warrington";#N/A,#N/A,TRUE,"Widnes"}</definedName>
    <definedName name="ykhljkdggzsf" localSheetId="7" hidden="1">{#N/A,#N/A,TRUE,"Cover";#N/A,#N/A,TRUE,"Conts";#N/A,#N/A,TRUE,"VOS";#N/A,#N/A,TRUE,"Warrington";#N/A,#N/A,TRUE,"Widnes"}</definedName>
    <definedName name="ykhljkdggzsf" localSheetId="3" hidden="1">{#N/A,#N/A,TRUE,"Cover";#N/A,#N/A,TRUE,"Conts";#N/A,#N/A,TRUE,"VOS";#N/A,#N/A,TRUE,"Warrington";#N/A,#N/A,TRUE,"Widnes"}</definedName>
    <definedName name="ykhljkdggzsf" hidden="1">{#N/A,#N/A,TRUE,"Cover";#N/A,#N/A,TRUE,"Conts";#N/A,#N/A,TRUE,"VOS";#N/A,#N/A,TRUE,"Warrington";#N/A,#N/A,TRUE,"Widnes"}</definedName>
    <definedName name="ykkllylulf" localSheetId="9" hidden="1">{#N/A,#N/A,TRUE,"Cover";#N/A,#N/A,TRUE,"Conts";#N/A,#N/A,TRUE,"VOS";#N/A,#N/A,TRUE,"Warrington";#N/A,#N/A,TRUE,"Widnes"}</definedName>
    <definedName name="ykkllylulf" localSheetId="8" hidden="1">{#N/A,#N/A,TRUE,"Cover";#N/A,#N/A,TRUE,"Conts";#N/A,#N/A,TRUE,"VOS";#N/A,#N/A,TRUE,"Warrington";#N/A,#N/A,TRUE,"Widnes"}</definedName>
    <definedName name="ykkllylulf" localSheetId="7" hidden="1">{#N/A,#N/A,TRUE,"Cover";#N/A,#N/A,TRUE,"Conts";#N/A,#N/A,TRUE,"VOS";#N/A,#N/A,TRUE,"Warrington";#N/A,#N/A,TRUE,"Widnes"}</definedName>
    <definedName name="ykkllylulf" localSheetId="3" hidden="1">{#N/A,#N/A,TRUE,"Cover";#N/A,#N/A,TRUE,"Conts";#N/A,#N/A,TRUE,"VOS";#N/A,#N/A,TRUE,"Warrington";#N/A,#N/A,TRUE,"Widnes"}</definedName>
    <definedName name="ykkllylulf" hidden="1">{#N/A,#N/A,TRUE,"Cover";#N/A,#N/A,TRUE,"Conts";#N/A,#N/A,TRUE,"VOS";#N/A,#N/A,TRUE,"Warrington";#N/A,#N/A,TRUE,"Widnes"}</definedName>
    <definedName name="ynkim" localSheetId="9" hidden="1">{#N/A,#N/A,TRUE,"Basic";#N/A,#N/A,TRUE,"EXT-TABLE";#N/A,#N/A,TRUE,"STEEL";#N/A,#N/A,TRUE,"INT-Table";#N/A,#N/A,TRUE,"STEEL";#N/A,#N/A,TRUE,"Door"}</definedName>
    <definedName name="ynkim" localSheetId="8" hidden="1">{#N/A,#N/A,TRUE,"Basic";#N/A,#N/A,TRUE,"EXT-TABLE";#N/A,#N/A,TRUE,"STEEL";#N/A,#N/A,TRUE,"INT-Table";#N/A,#N/A,TRUE,"STEEL";#N/A,#N/A,TRUE,"Door"}</definedName>
    <definedName name="ynkim" localSheetId="7" hidden="1">{#N/A,#N/A,TRUE,"Basic";#N/A,#N/A,TRUE,"EXT-TABLE";#N/A,#N/A,TRUE,"STEEL";#N/A,#N/A,TRUE,"INT-Table";#N/A,#N/A,TRUE,"STEEL";#N/A,#N/A,TRUE,"Door"}</definedName>
    <definedName name="ynkim" localSheetId="3" hidden="1">{#N/A,#N/A,TRUE,"Basic";#N/A,#N/A,TRUE,"EXT-TABLE";#N/A,#N/A,TRUE,"STEEL";#N/A,#N/A,TRUE,"INT-Table";#N/A,#N/A,TRUE,"STEEL";#N/A,#N/A,TRUE,"Door"}</definedName>
    <definedName name="ynkim" hidden="1">{#N/A,#N/A,TRUE,"Basic";#N/A,#N/A,TRUE,"EXT-TABLE";#N/A,#N/A,TRUE,"STEEL";#N/A,#N/A,TRUE,"INT-Table";#N/A,#N/A,TRUE,"STEEL";#N/A,#N/A,TRUE,"Door"}</definedName>
    <definedName name="yrtyet" localSheetId="9" hidden="1">{#N/A,#N/A,TRUE,"Cover";#N/A,#N/A,TRUE,"Conts";#N/A,#N/A,TRUE,"VOS";#N/A,#N/A,TRUE,"Warrington";#N/A,#N/A,TRUE,"Widnes"}</definedName>
    <definedName name="yrtyet" localSheetId="8" hidden="1">{#N/A,#N/A,TRUE,"Cover";#N/A,#N/A,TRUE,"Conts";#N/A,#N/A,TRUE,"VOS";#N/A,#N/A,TRUE,"Warrington";#N/A,#N/A,TRUE,"Widnes"}</definedName>
    <definedName name="yrtyet" localSheetId="7" hidden="1">{#N/A,#N/A,TRUE,"Cover";#N/A,#N/A,TRUE,"Conts";#N/A,#N/A,TRUE,"VOS";#N/A,#N/A,TRUE,"Warrington";#N/A,#N/A,TRUE,"Widnes"}</definedName>
    <definedName name="yrtyet" localSheetId="3" hidden="1">{#N/A,#N/A,TRUE,"Cover";#N/A,#N/A,TRUE,"Conts";#N/A,#N/A,TRUE,"VOS";#N/A,#N/A,TRUE,"Warrington";#N/A,#N/A,TRUE,"Widnes"}</definedName>
    <definedName name="yrtyet" hidden="1">{#N/A,#N/A,TRUE,"Cover";#N/A,#N/A,TRUE,"Conts";#N/A,#N/A,TRUE,"VOS";#N/A,#N/A,TRUE,"Warrington";#N/A,#N/A,TRUE,"Widnes"}</definedName>
    <definedName name="yry" localSheetId="9" hidden="1">{#N/A,#N/A,TRUE,"Cover";#N/A,#N/A,TRUE,"Conts";#N/A,#N/A,TRUE,"VOS";#N/A,#N/A,TRUE,"Warrington";#N/A,#N/A,TRUE,"Widnes"}</definedName>
    <definedName name="yry" localSheetId="8" hidden="1">{#N/A,#N/A,TRUE,"Cover";#N/A,#N/A,TRUE,"Conts";#N/A,#N/A,TRUE,"VOS";#N/A,#N/A,TRUE,"Warrington";#N/A,#N/A,TRUE,"Widnes"}</definedName>
    <definedName name="yry" localSheetId="7" hidden="1">{#N/A,#N/A,TRUE,"Cover";#N/A,#N/A,TRUE,"Conts";#N/A,#N/A,TRUE,"VOS";#N/A,#N/A,TRUE,"Warrington";#N/A,#N/A,TRUE,"Widnes"}</definedName>
    <definedName name="yry" localSheetId="3" hidden="1">{#N/A,#N/A,TRUE,"Cover";#N/A,#N/A,TRUE,"Conts";#N/A,#N/A,TRUE,"VOS";#N/A,#N/A,TRUE,"Warrington";#N/A,#N/A,TRUE,"Widnes"}</definedName>
    <definedName name="yry" hidden="1">{#N/A,#N/A,TRUE,"Cover";#N/A,#N/A,TRUE,"Conts";#N/A,#N/A,TRUE,"VOS";#N/A,#N/A,TRUE,"Warrington";#N/A,#N/A,TRUE,"Widnes"}</definedName>
    <definedName name="yt" localSheetId="9" hidden="1">{#N/A,#N/A,TRUE,"Cover";#N/A,#N/A,TRUE,"Conts";#N/A,#N/A,TRUE,"VOS";#N/A,#N/A,TRUE,"Warrington";#N/A,#N/A,TRUE,"Widnes"}</definedName>
    <definedName name="yt" localSheetId="8" hidden="1">{#N/A,#N/A,TRUE,"Cover";#N/A,#N/A,TRUE,"Conts";#N/A,#N/A,TRUE,"VOS";#N/A,#N/A,TRUE,"Warrington";#N/A,#N/A,TRUE,"Widnes"}</definedName>
    <definedName name="yt" localSheetId="7" hidden="1">{#N/A,#N/A,TRUE,"Cover";#N/A,#N/A,TRUE,"Conts";#N/A,#N/A,TRUE,"VOS";#N/A,#N/A,TRUE,"Warrington";#N/A,#N/A,TRUE,"Widnes"}</definedName>
    <definedName name="yt" localSheetId="3" hidden="1">{#N/A,#N/A,TRUE,"Cover";#N/A,#N/A,TRUE,"Conts";#N/A,#N/A,TRUE,"VOS";#N/A,#N/A,TRUE,"Warrington";#N/A,#N/A,TRUE,"Widnes"}</definedName>
    <definedName name="yt" hidden="1">{#N/A,#N/A,TRUE,"Cover";#N/A,#N/A,TRUE,"Conts";#N/A,#N/A,TRUE,"VOS";#N/A,#N/A,TRUE,"Warrington";#N/A,#N/A,TRUE,"Widnes"}</definedName>
    <definedName name="ytjtyjre" localSheetId="9" hidden="1">{#N/A,#N/A,TRUE,"Cover";#N/A,#N/A,TRUE,"Conts";#N/A,#N/A,TRUE,"VOS";#N/A,#N/A,TRUE,"Warrington";#N/A,#N/A,TRUE,"Widnes"}</definedName>
    <definedName name="ytjtyjre" localSheetId="8" hidden="1">{#N/A,#N/A,TRUE,"Cover";#N/A,#N/A,TRUE,"Conts";#N/A,#N/A,TRUE,"VOS";#N/A,#N/A,TRUE,"Warrington";#N/A,#N/A,TRUE,"Widnes"}</definedName>
    <definedName name="ytjtyjre" localSheetId="7" hidden="1">{#N/A,#N/A,TRUE,"Cover";#N/A,#N/A,TRUE,"Conts";#N/A,#N/A,TRUE,"VOS";#N/A,#N/A,TRUE,"Warrington";#N/A,#N/A,TRUE,"Widnes"}</definedName>
    <definedName name="ytjtyjre" localSheetId="3" hidden="1">{#N/A,#N/A,TRUE,"Cover";#N/A,#N/A,TRUE,"Conts";#N/A,#N/A,TRUE,"VOS";#N/A,#N/A,TRUE,"Warrington";#N/A,#N/A,TRUE,"Widnes"}</definedName>
    <definedName name="ytjtyjre" hidden="1">{#N/A,#N/A,TRUE,"Cover";#N/A,#N/A,TRUE,"Conts";#N/A,#N/A,TRUE,"VOS";#N/A,#N/A,TRUE,"Warrington";#N/A,#N/A,TRUE,"Widnes"}</definedName>
    <definedName name="ytr" localSheetId="9" hidden="1">{"'Break down'!$A$4"}</definedName>
    <definedName name="ytr" localSheetId="8" hidden="1">{"'Break down'!$A$4"}</definedName>
    <definedName name="ytr" localSheetId="7" hidden="1">{"'Break down'!$A$4"}</definedName>
    <definedName name="ytr" localSheetId="3" hidden="1">{"'Break down'!$A$4"}</definedName>
    <definedName name="ytr" hidden="1">{"'Break down'!$A$4"}</definedName>
    <definedName name="ytuloioio" localSheetId="9" hidden="1">{#N/A,#N/A,TRUE,"Cover";#N/A,#N/A,TRUE,"Conts";#N/A,#N/A,TRUE,"VOS";#N/A,#N/A,TRUE,"Warrington";#N/A,#N/A,TRUE,"Widnes"}</definedName>
    <definedName name="ytuloioio" localSheetId="8" hidden="1">{#N/A,#N/A,TRUE,"Cover";#N/A,#N/A,TRUE,"Conts";#N/A,#N/A,TRUE,"VOS";#N/A,#N/A,TRUE,"Warrington";#N/A,#N/A,TRUE,"Widnes"}</definedName>
    <definedName name="ytuloioio" localSheetId="7" hidden="1">{#N/A,#N/A,TRUE,"Cover";#N/A,#N/A,TRUE,"Conts";#N/A,#N/A,TRUE,"VOS";#N/A,#N/A,TRUE,"Warrington";#N/A,#N/A,TRUE,"Widnes"}</definedName>
    <definedName name="ytuloioio" localSheetId="3" hidden="1">{#N/A,#N/A,TRUE,"Cover";#N/A,#N/A,TRUE,"Conts";#N/A,#N/A,TRUE,"VOS";#N/A,#N/A,TRUE,"Warrington";#N/A,#N/A,TRUE,"Widnes"}</definedName>
    <definedName name="ytuloioio" hidden="1">{#N/A,#N/A,TRUE,"Cover";#N/A,#N/A,TRUE,"Conts";#N/A,#N/A,TRUE,"VOS";#N/A,#N/A,TRUE,"Warrington";#N/A,#N/A,TRUE,"Widnes"}</definedName>
    <definedName name="yui" localSheetId="9" hidden="1">{"'Break down'!$A$4"}</definedName>
    <definedName name="yui" localSheetId="8" hidden="1">{"'Break down'!$A$4"}</definedName>
    <definedName name="yui" localSheetId="7" hidden="1">{"'Break down'!$A$4"}</definedName>
    <definedName name="yui" localSheetId="3" hidden="1">{"'Break down'!$A$4"}</definedName>
    <definedName name="yui" hidden="1">{"'Break down'!$A$4"}</definedName>
    <definedName name="yup" localSheetId="9" hidden="1">{"'Break down'!$A$4"}</definedName>
    <definedName name="yup" localSheetId="8" hidden="1">{"'Break down'!$A$4"}</definedName>
    <definedName name="yup" localSheetId="7" hidden="1">{"'Break down'!$A$4"}</definedName>
    <definedName name="yup" localSheetId="3" hidden="1">{"'Break down'!$A$4"}</definedName>
    <definedName name="yup" hidden="1">{"'Break down'!$A$4"}</definedName>
    <definedName name="yuti7i78o" localSheetId="9" hidden="1">{#N/A,#N/A,TRUE,"Cover";#N/A,#N/A,TRUE,"Conts";#N/A,#N/A,TRUE,"VOS";#N/A,#N/A,TRUE,"Warrington";#N/A,#N/A,TRUE,"Widnes"}</definedName>
    <definedName name="yuti7i78o" localSheetId="8" hidden="1">{#N/A,#N/A,TRUE,"Cover";#N/A,#N/A,TRUE,"Conts";#N/A,#N/A,TRUE,"VOS";#N/A,#N/A,TRUE,"Warrington";#N/A,#N/A,TRUE,"Widnes"}</definedName>
    <definedName name="yuti7i78o" localSheetId="7" hidden="1">{#N/A,#N/A,TRUE,"Cover";#N/A,#N/A,TRUE,"Conts";#N/A,#N/A,TRUE,"VOS";#N/A,#N/A,TRUE,"Warrington";#N/A,#N/A,TRUE,"Widnes"}</definedName>
    <definedName name="yuti7i78o" localSheetId="3" hidden="1">{#N/A,#N/A,TRUE,"Cover";#N/A,#N/A,TRUE,"Conts";#N/A,#N/A,TRUE,"VOS";#N/A,#N/A,TRUE,"Warrington";#N/A,#N/A,TRUE,"Widnes"}</definedName>
    <definedName name="yuti7i78o" hidden="1">{#N/A,#N/A,TRUE,"Cover";#N/A,#N/A,TRUE,"Conts";#N/A,#N/A,TRUE,"VOS";#N/A,#N/A,TRUE,"Warrington";#N/A,#N/A,TRUE,"Widnes"}</definedName>
    <definedName name="yy" localSheetId="9" hidden="1">{"'장비'!$A$3:$M$12"}</definedName>
    <definedName name="yy" localSheetId="8" hidden="1">{"'장비'!$A$3:$M$12"}</definedName>
    <definedName name="yy" localSheetId="7" hidden="1">{"'장비'!$A$3:$M$12"}</definedName>
    <definedName name="yy" localSheetId="3" hidden="1">{"'장비'!$A$3:$M$12"}</definedName>
    <definedName name="yy" hidden="1">{"'장비'!$A$3:$M$12"}</definedName>
    <definedName name="yyy" localSheetId="9" hidden="1">{#N/A,#N/A,TRUE,"Cover";#N/A,#N/A,TRUE,"Conts";#N/A,#N/A,TRUE,"VOS";#N/A,#N/A,TRUE,"Warrington";#N/A,#N/A,TRUE,"Widnes"}</definedName>
    <definedName name="yyy" localSheetId="8" hidden="1">{#N/A,#N/A,TRUE,"Cover";#N/A,#N/A,TRUE,"Conts";#N/A,#N/A,TRUE,"VOS";#N/A,#N/A,TRUE,"Warrington";#N/A,#N/A,TRUE,"Widnes"}</definedName>
    <definedName name="yyy" localSheetId="7" hidden="1">{#N/A,#N/A,TRUE,"Cover";#N/A,#N/A,TRUE,"Conts";#N/A,#N/A,TRUE,"VOS";#N/A,#N/A,TRUE,"Warrington";#N/A,#N/A,TRUE,"Widnes"}</definedName>
    <definedName name="yyy" localSheetId="3" hidden="1">{#N/A,#N/A,TRUE,"Cover";#N/A,#N/A,TRUE,"Conts";#N/A,#N/A,TRUE,"VOS";#N/A,#N/A,TRUE,"Warrington";#N/A,#N/A,TRUE,"Widnes"}</definedName>
    <definedName name="yyy" hidden="1">{#N/A,#N/A,TRUE,"Cover";#N/A,#N/A,TRUE,"Conts";#N/A,#N/A,TRUE,"VOS";#N/A,#N/A,TRUE,"Warrington";#N/A,#N/A,TRUE,"Widnes"}</definedName>
    <definedName name="yyyy" localSheetId="9" hidden="1">{#N/A,#N/A,TRUE,"Front";#N/A,#N/A,TRUE,"Simple Letter";#N/A,#N/A,TRUE,"Inside";#N/A,#N/A,TRUE,"Contents";#N/A,#N/A,TRUE,"Basis";#N/A,#N/A,TRUE,"Inclusions";#N/A,#N/A,TRUE,"Exclusions";#N/A,#N/A,TRUE,"Areas";#N/A,#N/A,TRUE,"Summary";#N/A,#N/A,TRUE,"Detail"}</definedName>
    <definedName name="yyyy" localSheetId="8" hidden="1">{#N/A,#N/A,TRUE,"Front";#N/A,#N/A,TRUE,"Simple Letter";#N/A,#N/A,TRUE,"Inside";#N/A,#N/A,TRUE,"Contents";#N/A,#N/A,TRUE,"Basis";#N/A,#N/A,TRUE,"Inclusions";#N/A,#N/A,TRUE,"Exclusions";#N/A,#N/A,TRUE,"Areas";#N/A,#N/A,TRUE,"Summary";#N/A,#N/A,TRUE,"Detail"}</definedName>
    <definedName name="yyyy" localSheetId="7" hidden="1">{#N/A,#N/A,TRUE,"Front";#N/A,#N/A,TRUE,"Simple Letter";#N/A,#N/A,TRUE,"Inside";#N/A,#N/A,TRUE,"Contents";#N/A,#N/A,TRUE,"Basis";#N/A,#N/A,TRUE,"Inclusions";#N/A,#N/A,TRUE,"Exclusions";#N/A,#N/A,TRUE,"Areas";#N/A,#N/A,TRUE,"Summary";#N/A,#N/A,TRUE,"Detail"}</definedName>
    <definedName name="yyyy" localSheetId="3"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9" hidden="1">{#N/A,#N/A,TRUE,"Front";#N/A,#N/A,TRUE,"Simple Letter";#N/A,#N/A,TRUE,"Inside";#N/A,#N/A,TRUE,"Contents";#N/A,#N/A,TRUE,"Basis";#N/A,#N/A,TRUE,"Inclusions";#N/A,#N/A,TRUE,"Exclusions";#N/A,#N/A,TRUE,"Areas";#N/A,#N/A,TRUE,"Summary";#N/A,#N/A,TRUE,"Detail"}</definedName>
    <definedName name="yyyyyy" localSheetId="8" hidden="1">{#N/A,#N/A,TRUE,"Front";#N/A,#N/A,TRUE,"Simple Letter";#N/A,#N/A,TRUE,"Inside";#N/A,#N/A,TRUE,"Contents";#N/A,#N/A,TRUE,"Basis";#N/A,#N/A,TRUE,"Inclusions";#N/A,#N/A,TRUE,"Exclusions";#N/A,#N/A,TRUE,"Areas";#N/A,#N/A,TRUE,"Summary";#N/A,#N/A,TRUE,"Detail"}</definedName>
    <definedName name="yyyyyy" localSheetId="7" hidden="1">{#N/A,#N/A,TRUE,"Front";#N/A,#N/A,TRUE,"Simple Letter";#N/A,#N/A,TRUE,"Inside";#N/A,#N/A,TRUE,"Contents";#N/A,#N/A,TRUE,"Basis";#N/A,#N/A,TRUE,"Inclusions";#N/A,#N/A,TRUE,"Exclusions";#N/A,#N/A,TRUE,"Areas";#N/A,#N/A,TRUE,"Summary";#N/A,#N/A,TRUE,"Detail"}</definedName>
    <definedName name="yyyyyy" localSheetId="3"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localSheetId="9" hidden="1">#REF!</definedName>
    <definedName name="Z_0C509CAE_4B28_497F_9463_E056D87AE422_.wvu.Rows" localSheetId="8" hidden="1">#REF!</definedName>
    <definedName name="Z_0C509CAE_4B28_497F_9463_E056D87AE422_.wvu.Rows" localSheetId="3" hidden="1">#REF!</definedName>
    <definedName name="Z_0C509CAE_4B28_497F_9463_E056D87AE422_.wvu.Rows" localSheetId="13" hidden="1">#REF!</definedName>
    <definedName name="Z_0C509CAE_4B28_497F_9463_E056D87AE422_.wvu.Rows" localSheetId="6" hidden="1">#REF!</definedName>
    <definedName name="Z_0C509CAE_4B28_497F_9463_E056D87AE422_.wvu.Rows" hidden="1">#REF!</definedName>
    <definedName name="Z_5A4CDE39_BC84_48C0_8208_6970E7A71896_.wvu.Cols" hidden="1">'[17]GM &amp; TA'!$F$1:$F$65536,'[17]GM &amp; TA'!$G$1:$G$65536,'[17]GM &amp; TA'!$I$1:$T$65536</definedName>
    <definedName name="Z_64FBE21F_D610_4122_B662_C1CA556F0E6B_.wvu.Rows" hidden="1">[18]Macro!$A$9:$IV$47,[18]Macro!$A$49:$IV$49</definedName>
    <definedName name="Z_821080B5_A53F_46D5_A7A8_C550E9A6DB8E_.wvu.Rows" localSheetId="9" hidden="1">#REF!</definedName>
    <definedName name="Z_821080B5_A53F_46D5_A7A8_C550E9A6DB8E_.wvu.Rows" localSheetId="8" hidden="1">#REF!</definedName>
    <definedName name="Z_821080B5_A53F_46D5_A7A8_C550E9A6DB8E_.wvu.Rows" localSheetId="3" hidden="1">#REF!</definedName>
    <definedName name="Z_821080B5_A53F_46D5_A7A8_C550E9A6DB8E_.wvu.Rows" localSheetId="13" hidden="1">#REF!</definedName>
    <definedName name="Z_821080B5_A53F_46D5_A7A8_C550E9A6DB8E_.wvu.Rows" localSheetId="6" hidden="1">#REF!</definedName>
    <definedName name="Z_821080B5_A53F_46D5_A7A8_C550E9A6DB8E_.wvu.Rows" hidden="1">#REF!</definedName>
    <definedName name="Z_89FC4C3A_6586_42BA_B0E6_F0959042E6A0_.wvu.Rows" localSheetId="9" hidden="1">#REF!</definedName>
    <definedName name="Z_89FC4C3A_6586_42BA_B0E6_F0959042E6A0_.wvu.Rows" localSheetId="8" hidden="1">#REF!</definedName>
    <definedName name="Z_89FC4C3A_6586_42BA_B0E6_F0959042E6A0_.wvu.Rows" localSheetId="3" hidden="1">#REF!</definedName>
    <definedName name="Z_89FC4C3A_6586_42BA_B0E6_F0959042E6A0_.wvu.Rows" localSheetId="13" hidden="1">#REF!</definedName>
    <definedName name="Z_89FC4C3A_6586_42BA_B0E6_F0959042E6A0_.wvu.Rows" localSheetId="6" hidden="1">#REF!</definedName>
    <definedName name="Z_89FC4C3A_6586_42BA_B0E6_F0959042E6A0_.wvu.Rows" hidden="1">#REF!</definedName>
    <definedName name="Z_8FCC9949_BB10_48DD_835F_9D6E68B3AE12_.wvu.PrintTitles" localSheetId="9" hidden="1">#REF!</definedName>
    <definedName name="Z_8FCC9949_BB10_48DD_835F_9D6E68B3AE12_.wvu.PrintTitles" localSheetId="8" hidden="1">#REF!</definedName>
    <definedName name="Z_8FCC9949_BB10_48DD_835F_9D6E68B3AE12_.wvu.PrintTitles" localSheetId="3" hidden="1">#REF!</definedName>
    <definedName name="Z_8FCC9949_BB10_48DD_835F_9D6E68B3AE12_.wvu.PrintTitles" localSheetId="13" hidden="1">#REF!</definedName>
    <definedName name="Z_8FCC9949_BB10_48DD_835F_9D6E68B3AE12_.wvu.PrintTitles" localSheetId="6" hidden="1">#REF!</definedName>
    <definedName name="Z_8FCC9949_BB10_48DD_835F_9D6E68B3AE12_.wvu.PrintTitles" hidden="1">#REF!</definedName>
    <definedName name="Z_8FCC9949_BB10_48DD_835F_9D6E68B3AE12_.wvu.Rows" localSheetId="9" hidden="1">#REF!,#REF!</definedName>
    <definedName name="Z_8FCC9949_BB10_48DD_835F_9D6E68B3AE12_.wvu.Rows" localSheetId="8" hidden="1">#REF!,#REF!</definedName>
    <definedName name="Z_8FCC9949_BB10_48DD_835F_9D6E68B3AE12_.wvu.Rows" localSheetId="3" hidden="1">#REF!,#REF!</definedName>
    <definedName name="Z_8FCC9949_BB10_48DD_835F_9D6E68B3AE12_.wvu.Rows" localSheetId="13" hidden="1">#REF!,#REF!</definedName>
    <definedName name="Z_8FCC9949_BB10_48DD_835F_9D6E68B3AE12_.wvu.Rows" localSheetId="6" hidden="1">#REF!,#REF!</definedName>
    <definedName name="Z_8FCC9949_BB10_48DD_835F_9D6E68B3AE12_.wvu.Rows" hidden="1">#REF!,#REF!</definedName>
    <definedName name="Z_E61184E6_4A82_48AD_BD46_AD03682B9E61_.wvu.Rows" localSheetId="9" hidden="1">#REF!</definedName>
    <definedName name="Z_E61184E6_4A82_48AD_BD46_AD03682B9E61_.wvu.Rows" localSheetId="8" hidden="1">#REF!</definedName>
    <definedName name="Z_E61184E6_4A82_48AD_BD46_AD03682B9E61_.wvu.Rows" localSheetId="3" hidden="1">#REF!</definedName>
    <definedName name="Z_E61184E6_4A82_48AD_BD46_AD03682B9E61_.wvu.Rows" localSheetId="13" hidden="1">#REF!</definedName>
    <definedName name="Z_E61184E6_4A82_48AD_BD46_AD03682B9E61_.wvu.Rows" localSheetId="6" hidden="1">#REF!</definedName>
    <definedName name="Z_E61184E6_4A82_48AD_BD46_AD03682B9E61_.wvu.Rows" hidden="1">#REF!</definedName>
    <definedName name="zaed" localSheetId="9" hidden="1">{#N/A,#N/A,TRUE,"Cover";#N/A,#N/A,TRUE,"Conts";#N/A,#N/A,TRUE,"VOS";#N/A,#N/A,TRUE,"Warrington";#N/A,#N/A,TRUE,"Widnes"}</definedName>
    <definedName name="zaed" localSheetId="8" hidden="1">{#N/A,#N/A,TRUE,"Cover";#N/A,#N/A,TRUE,"Conts";#N/A,#N/A,TRUE,"VOS";#N/A,#N/A,TRUE,"Warrington";#N/A,#N/A,TRUE,"Widnes"}</definedName>
    <definedName name="zaed" localSheetId="7" hidden="1">{#N/A,#N/A,TRUE,"Cover";#N/A,#N/A,TRUE,"Conts";#N/A,#N/A,TRUE,"VOS";#N/A,#N/A,TRUE,"Warrington";#N/A,#N/A,TRUE,"Widnes"}</definedName>
    <definedName name="zaed" localSheetId="3" hidden="1">{#N/A,#N/A,TRUE,"Cover";#N/A,#N/A,TRUE,"Conts";#N/A,#N/A,TRUE,"VOS";#N/A,#N/A,TRUE,"Warrington";#N/A,#N/A,TRUE,"Widnes"}</definedName>
    <definedName name="zaed" hidden="1">{#N/A,#N/A,TRUE,"Cover";#N/A,#N/A,TRUE,"Conts";#N/A,#N/A,TRUE,"VOS";#N/A,#N/A,TRUE,"Warrington";#N/A,#N/A,TRUE,"Widnes"}</definedName>
    <definedName name="ZBDZBDFB" localSheetId="9" hidden="1">{#N/A,#N/A,TRUE,"Cover";#N/A,#N/A,TRUE,"Conts";#N/A,#N/A,TRUE,"VOS";#N/A,#N/A,TRUE,"Warrington";#N/A,#N/A,TRUE,"Widnes"}</definedName>
    <definedName name="ZBDZBDFB" localSheetId="8" hidden="1">{#N/A,#N/A,TRUE,"Cover";#N/A,#N/A,TRUE,"Conts";#N/A,#N/A,TRUE,"VOS";#N/A,#N/A,TRUE,"Warrington";#N/A,#N/A,TRUE,"Widnes"}</definedName>
    <definedName name="ZBDZBDFB" localSheetId="7" hidden="1">{#N/A,#N/A,TRUE,"Cover";#N/A,#N/A,TRUE,"Conts";#N/A,#N/A,TRUE,"VOS";#N/A,#N/A,TRUE,"Warrington";#N/A,#N/A,TRUE,"Widnes"}</definedName>
    <definedName name="ZBDZBDFB" localSheetId="3" hidden="1">{#N/A,#N/A,TRUE,"Cover";#N/A,#N/A,TRUE,"Conts";#N/A,#N/A,TRUE,"VOS";#N/A,#N/A,TRUE,"Warrington";#N/A,#N/A,TRUE,"Widnes"}</definedName>
    <definedName name="ZBDZBDFB" hidden="1">{#N/A,#N/A,TRUE,"Cover";#N/A,#N/A,TRUE,"Conts";#N/A,#N/A,TRUE,"VOS";#N/A,#N/A,TRUE,"Warrington";#N/A,#N/A,TRUE,"Widnes"}</definedName>
    <definedName name="Zip1" localSheetId="9" hidden="1">{#N/A,#N/A,TRUE,"Front";#N/A,#N/A,TRUE,"Simple Letter";#N/A,#N/A,TRUE,"Inside";#N/A,#N/A,TRUE,"Contents";#N/A,#N/A,TRUE,"Basis";#N/A,#N/A,TRUE,"Inclusions";#N/A,#N/A,TRUE,"Exclusions";#N/A,#N/A,TRUE,"Areas";#N/A,#N/A,TRUE,"Summary";#N/A,#N/A,TRUE,"Detail"}</definedName>
    <definedName name="Zip1" localSheetId="8" hidden="1">{#N/A,#N/A,TRUE,"Front";#N/A,#N/A,TRUE,"Simple Letter";#N/A,#N/A,TRUE,"Inside";#N/A,#N/A,TRUE,"Contents";#N/A,#N/A,TRUE,"Basis";#N/A,#N/A,TRUE,"Inclusions";#N/A,#N/A,TRUE,"Exclusions";#N/A,#N/A,TRUE,"Areas";#N/A,#N/A,TRUE,"Summary";#N/A,#N/A,TRUE,"Detail"}</definedName>
    <definedName name="Zip1" localSheetId="7" hidden="1">{#N/A,#N/A,TRUE,"Front";#N/A,#N/A,TRUE,"Simple Letter";#N/A,#N/A,TRUE,"Inside";#N/A,#N/A,TRUE,"Contents";#N/A,#N/A,TRUE,"Basis";#N/A,#N/A,TRUE,"Inclusions";#N/A,#N/A,TRUE,"Exclusions";#N/A,#N/A,TRUE,"Areas";#N/A,#N/A,TRUE,"Summary";#N/A,#N/A,TRUE,"Detail"}</definedName>
    <definedName name="Zip1" localSheetId="3"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9" hidden="1">{#N/A,#N/A,FALSE,"SumG";#N/A,#N/A,FALSE,"ElecG";#N/A,#N/A,FALSE,"MechG";#N/A,#N/A,FALSE,"GeotG";#N/A,#N/A,FALSE,"PrcsG";#N/A,#N/A,FALSE,"TunnG";#N/A,#N/A,FALSE,"CivlG";#N/A,#N/A,FALSE,"NtwkG";#N/A,#N/A,FALSE,"EstgG";#N/A,#N/A,FALSE,"PEngG"}</definedName>
    <definedName name="zse" localSheetId="8" hidden="1">{#N/A,#N/A,FALSE,"SumG";#N/A,#N/A,FALSE,"ElecG";#N/A,#N/A,FALSE,"MechG";#N/A,#N/A,FALSE,"GeotG";#N/A,#N/A,FALSE,"PrcsG";#N/A,#N/A,FALSE,"TunnG";#N/A,#N/A,FALSE,"CivlG";#N/A,#N/A,FALSE,"NtwkG";#N/A,#N/A,FALSE,"EstgG";#N/A,#N/A,FALSE,"PEngG"}</definedName>
    <definedName name="zse" localSheetId="7" hidden="1">{#N/A,#N/A,FALSE,"SumG";#N/A,#N/A,FALSE,"ElecG";#N/A,#N/A,FALSE,"MechG";#N/A,#N/A,FALSE,"GeotG";#N/A,#N/A,FALSE,"PrcsG";#N/A,#N/A,FALSE,"TunnG";#N/A,#N/A,FALSE,"CivlG";#N/A,#N/A,FALSE,"NtwkG";#N/A,#N/A,FALSE,"EstgG";#N/A,#N/A,FALSE,"PEngG"}</definedName>
    <definedName name="zse" localSheetId="3"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9" hidden="1">{#N/A,#N/A,TRUE,"Cover";#N/A,#N/A,TRUE,"Conts";#N/A,#N/A,TRUE,"VOS";#N/A,#N/A,TRUE,"Warrington";#N/A,#N/A,TRUE,"Widnes"}</definedName>
    <definedName name="zxdvzdv" localSheetId="8" hidden="1">{#N/A,#N/A,TRUE,"Cover";#N/A,#N/A,TRUE,"Conts";#N/A,#N/A,TRUE,"VOS";#N/A,#N/A,TRUE,"Warrington";#N/A,#N/A,TRUE,"Widnes"}</definedName>
    <definedName name="zxdvzdv" localSheetId="7" hidden="1">{#N/A,#N/A,TRUE,"Cover";#N/A,#N/A,TRUE,"Conts";#N/A,#N/A,TRUE,"VOS";#N/A,#N/A,TRUE,"Warrington";#N/A,#N/A,TRUE,"Widnes"}</definedName>
    <definedName name="zxdvzdv" localSheetId="3" hidden="1">{#N/A,#N/A,TRUE,"Cover";#N/A,#N/A,TRUE,"Conts";#N/A,#N/A,TRUE,"VOS";#N/A,#N/A,TRUE,"Warrington";#N/A,#N/A,TRUE,"Widnes"}</definedName>
    <definedName name="zxdvzdv" hidden="1">{#N/A,#N/A,TRUE,"Cover";#N/A,#N/A,TRUE,"Conts";#N/A,#N/A,TRUE,"VOS";#N/A,#N/A,TRUE,"Warrington";#N/A,#N/A,TRUE,"Widnes"}</definedName>
    <definedName name="zxgsdfg" localSheetId="9" hidden="1">{"'Bill No. 7'!$A$1:$G$32"}</definedName>
    <definedName name="zxgsdfg" localSheetId="8" hidden="1">{"'Bill No. 7'!$A$1:$G$32"}</definedName>
    <definedName name="zxgsdfg" localSheetId="7" hidden="1">{"'Bill No. 7'!$A$1:$G$32"}</definedName>
    <definedName name="zxgsdfg" localSheetId="3" hidden="1">{"'Bill No. 7'!$A$1:$G$32"}</definedName>
    <definedName name="zxgsdfg" hidden="1">{"'Bill No. 7'!$A$1:$G$32"}</definedName>
    <definedName name="ZYZ" localSheetId="9" hidden="1">[5]FitOutConfCentre!#REF!</definedName>
    <definedName name="ZYZ" localSheetId="8" hidden="1">[5]FitOutConfCentre!#REF!</definedName>
    <definedName name="ZYZ" localSheetId="13" hidden="1">[5]FitOutConfCentre!#REF!</definedName>
    <definedName name="ZYZ" localSheetId="6" hidden="1">[5]FitOutConfCentre!#REF!</definedName>
    <definedName name="ZYZ" hidden="1">[5]FitOutConfCentre!#REF!</definedName>
    <definedName name="zz" localSheetId="9" hidden="1">{#N/A,#N/A,FALSE,"SumD";#N/A,#N/A,FALSE,"ElecD";#N/A,#N/A,FALSE,"MechD";#N/A,#N/A,FALSE,"GeotD";#N/A,#N/A,FALSE,"PrcsD";#N/A,#N/A,FALSE,"TunnD";#N/A,#N/A,FALSE,"CivlD";#N/A,#N/A,FALSE,"NtwkD";#N/A,#N/A,FALSE,"EstgD";#N/A,#N/A,FALSE,"PEngD"}</definedName>
    <definedName name="zz" localSheetId="8" hidden="1">{#N/A,#N/A,FALSE,"SumD";#N/A,#N/A,FALSE,"ElecD";#N/A,#N/A,FALSE,"MechD";#N/A,#N/A,FALSE,"GeotD";#N/A,#N/A,FALSE,"PrcsD";#N/A,#N/A,FALSE,"TunnD";#N/A,#N/A,FALSE,"CivlD";#N/A,#N/A,FALSE,"NtwkD";#N/A,#N/A,FALSE,"EstgD";#N/A,#N/A,FALSE,"PEngD"}</definedName>
    <definedName name="zz" localSheetId="7" hidden="1">{#N/A,#N/A,FALSE,"SumD";#N/A,#N/A,FALSE,"ElecD";#N/A,#N/A,FALSE,"MechD";#N/A,#N/A,FALSE,"GeotD";#N/A,#N/A,FALSE,"PrcsD";#N/A,#N/A,FALSE,"TunnD";#N/A,#N/A,FALSE,"CivlD";#N/A,#N/A,FALSE,"NtwkD";#N/A,#N/A,FALSE,"EstgD";#N/A,#N/A,FALSE,"PEngD"}</definedName>
    <definedName name="zz" localSheetId="3" hidden="1">{#N/A,#N/A,FALSE,"SumD";#N/A,#N/A,FALSE,"ElecD";#N/A,#N/A,FALSE,"MechD";#N/A,#N/A,FALSE,"GeotD";#N/A,#N/A,FALSE,"PrcsD";#N/A,#N/A,FALSE,"TunnD";#N/A,#N/A,FALSE,"CivlD";#N/A,#N/A,FALSE,"NtwkD";#N/A,#N/A,FALSE,"EstgD";#N/A,#N/A,FALSE,"PEngD"}</definedName>
    <definedName name="zz" hidden="1">{#N/A,#N/A,FALSE,"SumD";#N/A,#N/A,FALSE,"ElecD";#N/A,#N/A,FALSE,"MechD";#N/A,#N/A,FALSE,"GeotD";#N/A,#N/A,FALSE,"PrcsD";#N/A,#N/A,FALSE,"TunnD";#N/A,#N/A,FALSE,"CivlD";#N/A,#N/A,FALSE,"NtwkD";#N/A,#N/A,FALSE,"EstgD";#N/A,#N/A,FALSE,"PEngD"}</definedName>
    <definedName name="zzz" localSheetId="9" hidden="1">[5]FitOutConfCentre!#REF!</definedName>
    <definedName name="zzz" localSheetId="8" hidden="1">[5]FitOutConfCentre!#REF!</definedName>
    <definedName name="zzz" localSheetId="13" hidden="1">[5]FitOutConfCentre!#REF!</definedName>
    <definedName name="zzz" localSheetId="6" hidden="1">[5]FitOutConfCentre!#REF!</definedName>
    <definedName name="zzz" hidden="1">[5]FitOutConfCentre!#REF!</definedName>
    <definedName name="ZZZZZZZZZZZZZZ" localSheetId="9" hidden="1">#REF!</definedName>
    <definedName name="ZZZZZZZZZZZZZZ" localSheetId="8" hidden="1">#REF!</definedName>
    <definedName name="ZZZZZZZZZZZZZZ" localSheetId="3" hidden="1">#REF!</definedName>
    <definedName name="ZZZZZZZZZZZZZZ" localSheetId="13" hidden="1">#REF!</definedName>
    <definedName name="ZZZZZZZZZZZZZZ" localSheetId="6" hidden="1">#REF!</definedName>
    <definedName name="ZZZZZZZZZZZZZZ" hidden="1">#REF!</definedName>
    <definedName name="ㄱ미" localSheetId="9" hidden="1">{#N/A,#N/A,TRUE,"Basic";#N/A,#N/A,TRUE,"EXT-TABLE";#N/A,#N/A,TRUE,"STEEL";#N/A,#N/A,TRUE,"INT-Table";#N/A,#N/A,TRUE,"STEEL";#N/A,#N/A,TRUE,"Door"}</definedName>
    <definedName name="ㄱ미" localSheetId="8" hidden="1">{#N/A,#N/A,TRUE,"Basic";#N/A,#N/A,TRUE,"EXT-TABLE";#N/A,#N/A,TRUE,"STEEL";#N/A,#N/A,TRUE,"INT-Table";#N/A,#N/A,TRUE,"STEEL";#N/A,#N/A,TRUE,"Door"}</definedName>
    <definedName name="ㄱ미" localSheetId="7" hidden="1">{#N/A,#N/A,TRUE,"Basic";#N/A,#N/A,TRUE,"EXT-TABLE";#N/A,#N/A,TRUE,"STEEL";#N/A,#N/A,TRUE,"INT-Table";#N/A,#N/A,TRUE,"STEEL";#N/A,#N/A,TRUE,"Door"}</definedName>
    <definedName name="ㄱ미" localSheetId="3" hidden="1">{#N/A,#N/A,TRUE,"Basic";#N/A,#N/A,TRUE,"EXT-TABLE";#N/A,#N/A,TRUE,"STEEL";#N/A,#N/A,TRUE,"INT-Table";#N/A,#N/A,TRUE,"STEEL";#N/A,#N/A,TRUE,"Door"}</definedName>
    <definedName name="ㄱ미" hidden="1">{#N/A,#N/A,TRUE,"Basic";#N/A,#N/A,TRUE,"EXT-TABLE";#N/A,#N/A,TRUE,"STEEL";#N/A,#N/A,TRUE,"INT-Table";#N/A,#N/A,TRUE,"STEEL";#N/A,#N/A,TRUE,"Door"}</definedName>
    <definedName name="감" localSheetId="9" hidden="1">{#N/A,#N/A,TRUE,"Basic";#N/A,#N/A,TRUE,"EXT-TABLE";#N/A,#N/A,TRUE,"STEEL";#N/A,#N/A,TRUE,"INT-Table";#N/A,#N/A,TRUE,"STEEL";#N/A,#N/A,TRUE,"Door"}</definedName>
    <definedName name="감" localSheetId="8" hidden="1">{#N/A,#N/A,TRUE,"Basic";#N/A,#N/A,TRUE,"EXT-TABLE";#N/A,#N/A,TRUE,"STEEL";#N/A,#N/A,TRUE,"INT-Table";#N/A,#N/A,TRUE,"STEEL";#N/A,#N/A,TRUE,"Door"}</definedName>
    <definedName name="감" localSheetId="7" hidden="1">{#N/A,#N/A,TRUE,"Basic";#N/A,#N/A,TRUE,"EXT-TABLE";#N/A,#N/A,TRUE,"STEEL";#N/A,#N/A,TRUE,"INT-Table";#N/A,#N/A,TRUE,"STEEL";#N/A,#N/A,TRUE,"Door"}</definedName>
    <definedName name="감" localSheetId="3" hidden="1">{#N/A,#N/A,TRUE,"Basic";#N/A,#N/A,TRUE,"EXT-TABLE";#N/A,#N/A,TRUE,"STEEL";#N/A,#N/A,TRUE,"INT-Table";#N/A,#N/A,TRUE,"STEEL";#N/A,#N/A,TRUE,"Door"}</definedName>
    <definedName name="감" hidden="1">{#N/A,#N/A,TRUE,"Basic";#N/A,#N/A,TRUE,"EXT-TABLE";#N/A,#N/A,TRUE,"STEEL";#N/A,#N/A,TRUE,"INT-Table";#N/A,#N/A,TRUE,"STEEL";#N/A,#N/A,TRUE,"Door"}</definedName>
    <definedName name="겉표지" localSheetId="9" hidden="1">{#N/A,#N/A,TRUE,"Basic";#N/A,#N/A,TRUE,"EXT-TABLE";#N/A,#N/A,TRUE,"STEEL";#N/A,#N/A,TRUE,"INT-Table";#N/A,#N/A,TRUE,"STEEL";#N/A,#N/A,TRUE,"Door"}</definedName>
    <definedName name="겉표지" localSheetId="8" hidden="1">{#N/A,#N/A,TRUE,"Basic";#N/A,#N/A,TRUE,"EXT-TABLE";#N/A,#N/A,TRUE,"STEEL";#N/A,#N/A,TRUE,"INT-Table";#N/A,#N/A,TRUE,"STEEL";#N/A,#N/A,TRUE,"Door"}</definedName>
    <definedName name="겉표지" localSheetId="7" hidden="1">{#N/A,#N/A,TRUE,"Basic";#N/A,#N/A,TRUE,"EXT-TABLE";#N/A,#N/A,TRUE,"STEEL";#N/A,#N/A,TRUE,"INT-Table";#N/A,#N/A,TRUE,"STEEL";#N/A,#N/A,TRUE,"Door"}</definedName>
    <definedName name="겉표지" localSheetId="3" hidden="1">{#N/A,#N/A,TRUE,"Basic";#N/A,#N/A,TRUE,"EXT-TABLE";#N/A,#N/A,TRUE,"STEEL";#N/A,#N/A,TRUE,"INT-Table";#N/A,#N/A,TRUE,"STEEL";#N/A,#N/A,TRUE,"Door"}</definedName>
    <definedName name="겉표지" hidden="1">{#N/A,#N/A,TRUE,"Basic";#N/A,#N/A,TRUE,"EXT-TABLE";#N/A,#N/A,TRUE,"STEEL";#N/A,#N/A,TRUE,"INT-Table";#N/A,#N/A,TRUE,"STEEL";#N/A,#N/A,TRUE,"Door"}</definedName>
    <definedName name="견적조건" localSheetId="9" hidden="1">[19]산근!#REF!</definedName>
    <definedName name="견적조건" localSheetId="8" hidden="1">[19]산근!#REF!</definedName>
    <definedName name="견적조건" localSheetId="3" hidden="1">[20]산근!#REF!</definedName>
    <definedName name="견적조건" localSheetId="13" hidden="1">[19]산근!#REF!</definedName>
    <definedName name="견적조건" localSheetId="6" hidden="1">[19]산근!#REF!</definedName>
    <definedName name="견적조건" hidden="1">[19]산근!#REF!</definedName>
    <definedName name="견적품의서" localSheetId="9" hidden="1">{"'장비'!$A$3:$M$12"}</definedName>
    <definedName name="견적품의서" localSheetId="8" hidden="1">{"'장비'!$A$3:$M$12"}</definedName>
    <definedName name="견적품의서" localSheetId="7" hidden="1">{"'장비'!$A$3:$M$12"}</definedName>
    <definedName name="견적품의서" localSheetId="3" hidden="1">{"'장비'!$A$3:$M$12"}</definedName>
    <definedName name="견적품의서" hidden="1">{"'장비'!$A$3:$M$12"}</definedName>
    <definedName name="김" localSheetId="9" hidden="1">{#N/A,#N/A,TRUE,"Basic";#N/A,#N/A,TRUE,"EXT-TABLE";#N/A,#N/A,TRUE,"STEEL";#N/A,#N/A,TRUE,"INT-Table";#N/A,#N/A,TRUE,"STEEL";#N/A,#N/A,TRUE,"Door"}</definedName>
    <definedName name="김" localSheetId="8" hidden="1">{#N/A,#N/A,TRUE,"Basic";#N/A,#N/A,TRUE,"EXT-TABLE";#N/A,#N/A,TRUE,"STEEL";#N/A,#N/A,TRUE,"INT-Table";#N/A,#N/A,TRUE,"STEEL";#N/A,#N/A,TRUE,"Door"}</definedName>
    <definedName name="김" localSheetId="7" hidden="1">{#N/A,#N/A,TRUE,"Basic";#N/A,#N/A,TRUE,"EXT-TABLE";#N/A,#N/A,TRUE,"STEEL";#N/A,#N/A,TRUE,"INT-Table";#N/A,#N/A,TRUE,"STEEL";#N/A,#N/A,TRUE,"Door"}</definedName>
    <definedName name="김" localSheetId="3" hidden="1">{#N/A,#N/A,TRUE,"Basic";#N/A,#N/A,TRUE,"EXT-TABLE";#N/A,#N/A,TRUE,"STEEL";#N/A,#N/A,TRUE,"INT-Table";#N/A,#N/A,TRUE,"STEEL";#N/A,#N/A,TRUE,"Door"}</definedName>
    <definedName name="김" hidden="1">{#N/A,#N/A,TRUE,"Basic";#N/A,#N/A,TRUE,"EXT-TABLE";#N/A,#N/A,TRUE,"STEEL";#N/A,#N/A,TRUE,"INT-Table";#N/A,#N/A,TRUE,"STEEL";#N/A,#N/A,TRUE,"Door"}</definedName>
    <definedName name="김1" localSheetId="9" hidden="1">{#N/A,#N/A,TRUE,"Basic";#N/A,#N/A,TRUE,"EXT-TABLE";#N/A,#N/A,TRUE,"STEEL";#N/A,#N/A,TRUE,"INT-Table";#N/A,#N/A,TRUE,"STEEL";#N/A,#N/A,TRUE,"Door"}</definedName>
    <definedName name="김1" localSheetId="8" hidden="1">{#N/A,#N/A,TRUE,"Basic";#N/A,#N/A,TRUE,"EXT-TABLE";#N/A,#N/A,TRUE,"STEEL";#N/A,#N/A,TRUE,"INT-Table";#N/A,#N/A,TRUE,"STEEL";#N/A,#N/A,TRUE,"Door"}</definedName>
    <definedName name="김1" localSheetId="7" hidden="1">{#N/A,#N/A,TRUE,"Basic";#N/A,#N/A,TRUE,"EXT-TABLE";#N/A,#N/A,TRUE,"STEEL";#N/A,#N/A,TRUE,"INT-Table";#N/A,#N/A,TRUE,"STEEL";#N/A,#N/A,TRUE,"Door"}</definedName>
    <definedName name="김1" localSheetId="3" hidden="1">{#N/A,#N/A,TRUE,"Basic";#N/A,#N/A,TRUE,"EXT-TABLE";#N/A,#N/A,TRUE,"STEEL";#N/A,#N/A,TRUE,"INT-Table";#N/A,#N/A,TRUE,"STEEL";#N/A,#N/A,TRUE,"Door"}</definedName>
    <definedName name="김1" hidden="1">{#N/A,#N/A,TRUE,"Basic";#N/A,#N/A,TRUE,"EXT-TABLE";#N/A,#N/A,TRUE,"STEEL";#N/A,#N/A,TRUE,"INT-Table";#N/A,#N/A,TRUE,"STEEL";#N/A,#N/A,TRUE,"Door"}</definedName>
    <definedName name="김3" localSheetId="9" hidden="1">{#N/A,#N/A,TRUE,"Basic";#N/A,#N/A,TRUE,"EXT-TABLE";#N/A,#N/A,TRUE,"STEEL";#N/A,#N/A,TRUE,"INT-Table";#N/A,#N/A,TRUE,"STEEL";#N/A,#N/A,TRUE,"Door"}</definedName>
    <definedName name="김3" localSheetId="8" hidden="1">{#N/A,#N/A,TRUE,"Basic";#N/A,#N/A,TRUE,"EXT-TABLE";#N/A,#N/A,TRUE,"STEEL";#N/A,#N/A,TRUE,"INT-Table";#N/A,#N/A,TRUE,"STEEL";#N/A,#N/A,TRUE,"Door"}</definedName>
    <definedName name="김3" localSheetId="7" hidden="1">{#N/A,#N/A,TRUE,"Basic";#N/A,#N/A,TRUE,"EXT-TABLE";#N/A,#N/A,TRUE,"STEEL";#N/A,#N/A,TRUE,"INT-Table";#N/A,#N/A,TRUE,"STEEL";#N/A,#N/A,TRUE,"Door"}</definedName>
    <definedName name="김3" localSheetId="3" hidden="1">{#N/A,#N/A,TRUE,"Basic";#N/A,#N/A,TRUE,"EXT-TABLE";#N/A,#N/A,TRUE,"STEEL";#N/A,#N/A,TRUE,"INT-Table";#N/A,#N/A,TRUE,"STEEL";#N/A,#N/A,TRUE,"Door"}</definedName>
    <definedName name="김3" hidden="1">{#N/A,#N/A,TRUE,"Basic";#N/A,#N/A,TRUE,"EXT-TABLE";#N/A,#N/A,TRUE,"STEEL";#N/A,#N/A,TRUE,"INT-Table";#N/A,#N/A,TRUE,"STEEL";#N/A,#N/A,TRUE,"Door"}</definedName>
    <definedName name="ㄷㄳ" localSheetId="9" hidden="1">{"'장비'!$A$3:$M$12"}</definedName>
    <definedName name="ㄷㄳ" localSheetId="8" hidden="1">{"'장비'!$A$3:$M$12"}</definedName>
    <definedName name="ㄷㄳ" localSheetId="7" hidden="1">{"'장비'!$A$3:$M$12"}</definedName>
    <definedName name="ㄷㄳ" localSheetId="3" hidden="1">{"'장비'!$A$3:$M$12"}</definedName>
    <definedName name="ㄷㄳ" hidden="1">{"'장비'!$A$3:$M$12"}</definedName>
    <definedName name="ㄷㄷㄷㄷ" localSheetId="9" hidden="1">{"'장비'!$A$3:$M$12"}</definedName>
    <definedName name="ㄷㄷㄷㄷ" localSheetId="8" hidden="1">{"'장비'!$A$3:$M$12"}</definedName>
    <definedName name="ㄷㄷㄷㄷ" localSheetId="7" hidden="1">{"'장비'!$A$3:$M$12"}</definedName>
    <definedName name="ㄷㄷㄷㄷ" localSheetId="3" hidden="1">{"'장비'!$A$3:$M$12"}</definedName>
    <definedName name="ㄷㄷㄷㄷ" hidden="1">{"'장비'!$A$3:$M$12"}</definedName>
    <definedName name="ㄷㅈㅂㄷ" localSheetId="9" hidden="1">{"'장비'!$A$3:$M$12"}</definedName>
    <definedName name="ㄷㅈㅂㄷ" localSheetId="8" hidden="1">{"'장비'!$A$3:$M$12"}</definedName>
    <definedName name="ㄷㅈㅂㄷ" localSheetId="7" hidden="1">{"'장비'!$A$3:$M$12"}</definedName>
    <definedName name="ㄷㅈㅂㄷ" localSheetId="3" hidden="1">{"'장비'!$A$3:$M$12"}</definedName>
    <definedName name="ㄷㅈㅂㄷ" hidden="1">{"'장비'!$A$3:$M$12"}</definedName>
    <definedName name="당초계획" localSheetId="9" hidden="1">#REF!</definedName>
    <definedName name="당초계획" localSheetId="8" hidden="1">#REF!</definedName>
    <definedName name="당초계획" localSheetId="3" hidden="1">#REF!</definedName>
    <definedName name="당초계획" localSheetId="13" hidden="1">#REF!</definedName>
    <definedName name="당초계획" localSheetId="6" hidden="1">#REF!</definedName>
    <definedName name="당초계획" hidden="1">#REF!</definedName>
    <definedName name="ㄹㄹ" localSheetId="9" hidden="1">{"'장비'!$A$3:$M$12"}</definedName>
    <definedName name="ㄹㄹ" localSheetId="8" hidden="1">{"'장비'!$A$3:$M$12"}</definedName>
    <definedName name="ㄹㄹ" localSheetId="7" hidden="1">{"'장비'!$A$3:$M$12"}</definedName>
    <definedName name="ㄹㄹ" localSheetId="3" hidden="1">{"'장비'!$A$3:$M$12"}</definedName>
    <definedName name="ㄹㄹ" hidden="1">{"'장비'!$A$3:$M$12"}</definedName>
    <definedName name="먁" localSheetId="9" hidden="1">#REF!</definedName>
    <definedName name="먁" localSheetId="8" hidden="1">#REF!</definedName>
    <definedName name="먁" localSheetId="3" hidden="1">#REF!</definedName>
    <definedName name="먁" localSheetId="13" hidden="1">#REF!</definedName>
    <definedName name="먁" localSheetId="6" hidden="1">#REF!</definedName>
    <definedName name="먁" hidden="1">#REF!</definedName>
    <definedName name="뭉" localSheetId="9" hidden="1">{"'장비'!$A$3:$M$12"}</definedName>
    <definedName name="뭉" localSheetId="8" hidden="1">{"'장비'!$A$3:$M$12"}</definedName>
    <definedName name="뭉" localSheetId="7" hidden="1">{"'장비'!$A$3:$M$12"}</definedName>
    <definedName name="뭉" localSheetId="3" hidden="1">{"'장비'!$A$3:$M$12"}</definedName>
    <definedName name="뭉" hidden="1">{"'장비'!$A$3:$M$12"}</definedName>
    <definedName name="ㅂㅈㄱㅂㅈㄷㄱ" localSheetId="9" hidden="1">{"'장비'!$A$3:$M$12"}</definedName>
    <definedName name="ㅂㅈㄱㅂㅈㄷㄱ" localSheetId="8" hidden="1">{"'장비'!$A$3:$M$12"}</definedName>
    <definedName name="ㅂㅈㄱㅂㅈㄷㄱ" localSheetId="7" hidden="1">{"'장비'!$A$3:$M$12"}</definedName>
    <definedName name="ㅂㅈㄱㅂㅈㄷㄱ" localSheetId="3" hidden="1">{"'장비'!$A$3:$M$12"}</definedName>
    <definedName name="ㅂㅈㄱㅂㅈㄷㄱ" hidden="1">{"'장비'!$A$3:$M$12"}</definedName>
    <definedName name="ㅂㅈㄷ" localSheetId="9" hidden="1">{"'장비'!$A$3:$M$12"}</definedName>
    <definedName name="ㅂㅈㄷ" localSheetId="8" hidden="1">{"'장비'!$A$3:$M$12"}</definedName>
    <definedName name="ㅂㅈㄷ" localSheetId="7" hidden="1">{"'장비'!$A$3:$M$12"}</definedName>
    <definedName name="ㅂㅈㄷ" localSheetId="3" hidden="1">{"'장비'!$A$3:$M$12"}</definedName>
    <definedName name="ㅂㅈㄷ" hidden="1">{"'장비'!$A$3:$M$12"}</definedName>
    <definedName name="ㅂㅈㄷㄷㅂㅈㅈㅂ" localSheetId="9" hidden="1">{"'장비'!$A$3:$M$12"}</definedName>
    <definedName name="ㅂㅈㄷㄷㅂㅈㅈㅂ" localSheetId="8" hidden="1">{"'장비'!$A$3:$M$12"}</definedName>
    <definedName name="ㅂㅈㄷㄷㅂㅈㅈㅂ" localSheetId="7" hidden="1">{"'장비'!$A$3:$M$12"}</definedName>
    <definedName name="ㅂㅈㄷㄷㅂㅈㅈㅂ" localSheetId="3" hidden="1">{"'장비'!$A$3:$M$12"}</definedName>
    <definedName name="ㅂㅈㄷㄷㅂㅈㅈㅂ" hidden="1">{"'장비'!$A$3:$M$12"}</definedName>
    <definedName name="ㅂㅈㄷㅂㅈ" localSheetId="9" hidden="1">{"'장비'!$A$3:$M$12"}</definedName>
    <definedName name="ㅂㅈㄷㅂㅈ" localSheetId="8" hidden="1">{"'장비'!$A$3:$M$12"}</definedName>
    <definedName name="ㅂㅈㄷㅂㅈ" localSheetId="7" hidden="1">{"'장비'!$A$3:$M$12"}</definedName>
    <definedName name="ㅂㅈㄷㅂㅈ" localSheetId="3" hidden="1">{"'장비'!$A$3:$M$12"}</definedName>
    <definedName name="ㅂㅈㄷㅂㅈ" hidden="1">{"'장비'!$A$3:$M$12"}</definedName>
    <definedName name="ㅂㅈㄷㅂㅈㅈㅂㄷ" localSheetId="9" hidden="1">{"'장비'!$A$3:$M$12"}</definedName>
    <definedName name="ㅂㅈㄷㅂㅈㅈㅂㄷ" localSheetId="8" hidden="1">{"'장비'!$A$3:$M$12"}</definedName>
    <definedName name="ㅂㅈㄷㅂㅈㅈㅂㄷ" localSheetId="7" hidden="1">{"'장비'!$A$3:$M$12"}</definedName>
    <definedName name="ㅂㅈㄷㅂㅈㅈㅂㄷ" localSheetId="3" hidden="1">{"'장비'!$A$3:$M$12"}</definedName>
    <definedName name="ㅂㅈㄷㅂㅈㅈㅂㄷ" hidden="1">{"'장비'!$A$3:$M$12"}</definedName>
    <definedName name="ㅂㅈㄷㅈㅂㄷ" localSheetId="9" hidden="1">{"'장비'!$A$3:$M$12"}</definedName>
    <definedName name="ㅂㅈㄷㅈㅂㄷ" localSheetId="8" hidden="1">{"'장비'!$A$3:$M$12"}</definedName>
    <definedName name="ㅂㅈㄷㅈㅂㄷ" localSheetId="7" hidden="1">{"'장비'!$A$3:$M$12"}</definedName>
    <definedName name="ㅂㅈㄷㅈㅂㄷ" localSheetId="3" hidden="1">{"'장비'!$A$3:$M$12"}</definedName>
    <definedName name="ㅂㅈㄷㅈㅂㄷ" hidden="1">{"'장비'!$A$3:$M$12"}</definedName>
    <definedName name="부대공사" localSheetId="9" hidden="1">#REF!</definedName>
    <definedName name="부대공사" localSheetId="8" hidden="1">#REF!</definedName>
    <definedName name="부대공사" localSheetId="3" hidden="1">#REF!</definedName>
    <definedName name="부대공사" localSheetId="13" hidden="1">#REF!</definedName>
    <definedName name="부대공사" localSheetId="6" hidden="1">#REF!</definedName>
    <definedName name="부대공사" hidden="1">#REF!</definedName>
    <definedName name="ㅅㄱㄱㄷ" localSheetId="9" hidden="1">{"'장비'!$A$3:$M$12"}</definedName>
    <definedName name="ㅅㄱㄱㄷ" localSheetId="8" hidden="1">{"'장비'!$A$3:$M$12"}</definedName>
    <definedName name="ㅅㄱㄱㄷ" localSheetId="7" hidden="1">{"'장비'!$A$3:$M$12"}</definedName>
    <definedName name="ㅅㄱㄱㄷ" localSheetId="3" hidden="1">{"'장비'!$A$3:$M$12"}</definedName>
    <definedName name="ㅅㄱㄱㄷ" hidden="1">{"'장비'!$A$3:$M$12"}</definedName>
    <definedName name="ㅅㅅㅅㅅㅅ" localSheetId="9" hidden="1">{"'장비'!$A$3:$M$12"}</definedName>
    <definedName name="ㅅㅅㅅㅅㅅ" localSheetId="8" hidden="1">{"'장비'!$A$3:$M$12"}</definedName>
    <definedName name="ㅅㅅㅅㅅㅅ" localSheetId="7" hidden="1">{"'장비'!$A$3:$M$12"}</definedName>
    <definedName name="ㅅㅅㅅㅅㅅ" localSheetId="3" hidden="1">{"'장비'!$A$3:$M$12"}</definedName>
    <definedName name="ㅅㅅㅅㅅㅅ" hidden="1">{"'장비'!$A$3:$M$12"}</definedName>
    <definedName name="산출" localSheetId="9" hidden="1">#REF!</definedName>
    <definedName name="산출" localSheetId="8" hidden="1">#REF!</definedName>
    <definedName name="산출" localSheetId="3" hidden="1">#REF!</definedName>
    <definedName name="산출" localSheetId="13" hidden="1">#REF!</definedName>
    <definedName name="산출" localSheetId="6" hidden="1">#REF!</definedName>
    <definedName name="산출" hidden="1">#REF!</definedName>
    <definedName name="상각비2" localSheetId="9" hidden="1">#REF!</definedName>
    <definedName name="상각비2" localSheetId="8" hidden="1">#REF!</definedName>
    <definedName name="상각비2" localSheetId="3" hidden="1">#REF!</definedName>
    <definedName name="상각비2" localSheetId="13" hidden="1">#REF!</definedName>
    <definedName name="상각비2" localSheetId="6" hidden="1">#REF!</definedName>
    <definedName name="상각비2" hidden="1">#REF!</definedName>
    <definedName name="쇼ㅗㅎ로" localSheetId="9" hidden="1">{"'장비'!$A$3:$M$12"}</definedName>
    <definedName name="쇼ㅗㅎ로" localSheetId="8" hidden="1">{"'장비'!$A$3:$M$12"}</definedName>
    <definedName name="쇼ㅗㅎ로" localSheetId="7" hidden="1">{"'장비'!$A$3:$M$12"}</definedName>
    <definedName name="쇼ㅗㅎ로" localSheetId="3" hidden="1">{"'장비'!$A$3:$M$12"}</definedName>
    <definedName name="쇼ㅗㅎ로" hidden="1">{"'장비'!$A$3:$M$12"}</definedName>
    <definedName name="수" localSheetId="9" hidden="1">{#N/A,#N/A,TRUE,"Basic";#N/A,#N/A,TRUE,"EXT-TABLE";#N/A,#N/A,TRUE,"STEEL";#N/A,#N/A,TRUE,"INT-Table";#N/A,#N/A,TRUE,"STEEL";#N/A,#N/A,TRUE,"Door"}</definedName>
    <definedName name="수" localSheetId="8" hidden="1">{#N/A,#N/A,TRUE,"Basic";#N/A,#N/A,TRUE,"EXT-TABLE";#N/A,#N/A,TRUE,"STEEL";#N/A,#N/A,TRUE,"INT-Table";#N/A,#N/A,TRUE,"STEEL";#N/A,#N/A,TRUE,"Door"}</definedName>
    <definedName name="수" localSheetId="7" hidden="1">{#N/A,#N/A,TRUE,"Basic";#N/A,#N/A,TRUE,"EXT-TABLE";#N/A,#N/A,TRUE,"STEEL";#N/A,#N/A,TRUE,"INT-Table";#N/A,#N/A,TRUE,"STEEL";#N/A,#N/A,TRUE,"Door"}</definedName>
    <definedName name="수" localSheetId="3" hidden="1">{#N/A,#N/A,TRUE,"Basic";#N/A,#N/A,TRUE,"EXT-TABLE";#N/A,#N/A,TRUE,"STEEL";#N/A,#N/A,TRUE,"INT-Table";#N/A,#N/A,TRUE,"STEEL";#N/A,#N/A,TRUE,"Door"}</definedName>
    <definedName name="수" hidden="1">{#N/A,#N/A,TRUE,"Basic";#N/A,#N/A,TRUE,"EXT-TABLE";#N/A,#N/A,TRUE,"STEEL";#N/A,#N/A,TRUE,"INT-Table";#N/A,#N/A,TRUE,"STEEL";#N/A,#N/A,TRUE,"Door"}</definedName>
    <definedName name="토건공사비대비r" localSheetId="9" hidden="1">{"'장비'!$A$3:$M$12"}</definedName>
    <definedName name="토건공사비대비r" localSheetId="8" hidden="1">{"'장비'!$A$3:$M$12"}</definedName>
    <definedName name="토건공사비대비r" localSheetId="7" hidden="1">{"'장비'!$A$3:$M$12"}</definedName>
    <definedName name="토건공사비대비r" localSheetId="3" hidden="1">{"'장비'!$A$3:$M$12"}</definedName>
    <definedName name="토건공사비대비r" hidden="1">{"'장비'!$A$3:$M$12"}</definedName>
    <definedName name="토건업체" localSheetId="9" hidden="1">{"'장비'!$A$3:$M$12"}</definedName>
    <definedName name="토건업체" localSheetId="8" hidden="1">{"'장비'!$A$3:$M$12"}</definedName>
    <definedName name="토건업체" localSheetId="7" hidden="1">{"'장비'!$A$3:$M$12"}</definedName>
    <definedName name="토건업체" localSheetId="3" hidden="1">{"'장비'!$A$3:$M$12"}</definedName>
    <definedName name="토건업체" hidden="1">{"'장비'!$A$3:$M$12"}</definedName>
    <definedName name="토건집계표r" localSheetId="9" hidden="1">{"'장비'!$A$3:$M$12"}</definedName>
    <definedName name="토건집계표r" localSheetId="8" hidden="1">{"'장비'!$A$3:$M$12"}</definedName>
    <definedName name="토건집계표r" localSheetId="7" hidden="1">{"'장비'!$A$3:$M$12"}</definedName>
    <definedName name="토건집계표r" localSheetId="3" hidden="1">{"'장비'!$A$3:$M$12"}</definedName>
    <definedName name="토건집계표r" hidden="1">{"'장비'!$A$3:$M$12"}</definedName>
    <definedName name="투찰예정가50" localSheetId="9" hidden="1">{"'장비'!$A$3:$M$12"}</definedName>
    <definedName name="투찰예정가50" localSheetId="8" hidden="1">{"'장비'!$A$3:$M$12"}</definedName>
    <definedName name="투찰예정가50" localSheetId="7" hidden="1">{"'장비'!$A$3:$M$12"}</definedName>
    <definedName name="투찰예정가50" localSheetId="3" hidden="1">{"'장비'!$A$3:$M$12"}</definedName>
    <definedName name="투찰예정가50" hidden="1">{"'장비'!$A$3:$M$12"}</definedName>
    <definedName name="투찰예정본부장" localSheetId="9" hidden="1">{"'장비'!$A$3:$M$12"}</definedName>
    <definedName name="투찰예정본부장" localSheetId="8" hidden="1">{"'장비'!$A$3:$M$12"}</definedName>
    <definedName name="투찰예정본부장" localSheetId="7" hidden="1">{"'장비'!$A$3:$M$12"}</definedName>
    <definedName name="투찰예정본부장" localSheetId="3" hidden="1">{"'장비'!$A$3:$M$12"}</definedName>
    <definedName name="투찰예정본부장" hidden="1">{"'장비'!$A$3:$M$12"}</definedName>
    <definedName name="표지" localSheetId="9" hidden="1">{#N/A,#N/A,TRUE,"Basic";#N/A,#N/A,TRUE,"EXT-TABLE";#N/A,#N/A,TRUE,"STEEL";#N/A,#N/A,TRUE,"INT-Table";#N/A,#N/A,TRUE,"STEEL";#N/A,#N/A,TRUE,"Door"}</definedName>
    <definedName name="표지" localSheetId="8" hidden="1">{#N/A,#N/A,TRUE,"Basic";#N/A,#N/A,TRUE,"EXT-TABLE";#N/A,#N/A,TRUE,"STEEL";#N/A,#N/A,TRUE,"INT-Table";#N/A,#N/A,TRUE,"STEEL";#N/A,#N/A,TRUE,"Door"}</definedName>
    <definedName name="표지" localSheetId="7" hidden="1">{#N/A,#N/A,TRUE,"Basic";#N/A,#N/A,TRUE,"EXT-TABLE";#N/A,#N/A,TRUE,"STEEL";#N/A,#N/A,TRUE,"INT-Table";#N/A,#N/A,TRUE,"STEEL";#N/A,#N/A,TRUE,"Door"}</definedName>
    <definedName name="표지" localSheetId="3" hidden="1">{#N/A,#N/A,TRUE,"Basic";#N/A,#N/A,TRUE,"EXT-TABLE";#N/A,#N/A,TRUE,"STEEL";#N/A,#N/A,TRUE,"INT-Table";#N/A,#N/A,TRUE,"STEEL";#N/A,#N/A,TRUE,"Door"}</definedName>
    <definedName name="표지" hidden="1">{#N/A,#N/A,TRUE,"Basic";#N/A,#N/A,TRUE,"EXT-TABLE";#N/A,#N/A,TRUE,"STEEL";#N/A,#N/A,TRUE,"INT-Table";#N/A,#N/A,TRUE,"STEEL";#N/A,#N/A,TRUE,"Door"}</definedName>
    <definedName name="표지2" localSheetId="9" hidden="1">#REF!</definedName>
    <definedName name="표지2" localSheetId="8" hidden="1">#REF!</definedName>
    <definedName name="표지2" localSheetId="3" hidden="1">#REF!</definedName>
    <definedName name="표지2" localSheetId="13" hidden="1">#REF!</definedName>
    <definedName name="표지2" localSheetId="6" hidden="1">#REF!</definedName>
    <definedName name="표지2" hidden="1">#REF!</definedName>
    <definedName name="ㅎㅎㅎㅎ" localSheetId="9" hidden="1">{"'장비'!$A$3:$M$12"}</definedName>
    <definedName name="ㅎㅎㅎㅎ" localSheetId="8" hidden="1">{"'장비'!$A$3:$M$12"}</definedName>
    <definedName name="ㅎㅎㅎㅎ" localSheetId="7" hidden="1">{"'장비'!$A$3:$M$12"}</definedName>
    <definedName name="ㅎㅎㅎㅎ" localSheetId="3" hidden="1">{"'장비'!$A$3:$M$12"}</definedName>
    <definedName name="ㅎㅎㅎㅎ" hidden="1">{"'장비'!$A$3:$M$12"}</definedName>
    <definedName name="ㅗ홓ㅎ로" localSheetId="9" hidden="1">{"'장비'!$A$3:$M$12"}</definedName>
    <definedName name="ㅗ홓ㅎ로" localSheetId="8" hidden="1">{"'장비'!$A$3:$M$12"}</definedName>
    <definedName name="ㅗ홓ㅎ로" localSheetId="7" hidden="1">{"'장비'!$A$3:$M$12"}</definedName>
    <definedName name="ㅗ홓ㅎ로" localSheetId="3" hidden="1">{"'장비'!$A$3:$M$12"}</definedName>
    <definedName name="ㅗ홓ㅎ로" hidden="1">{"'장비'!$A$3:$M$12"}</definedName>
    <definedName name="ㅗㅗㅗㅗㅗ" localSheetId="9" hidden="1">{"'장비'!$A$3:$M$12"}</definedName>
    <definedName name="ㅗㅗㅗㅗㅗ" localSheetId="8" hidden="1">{"'장비'!$A$3:$M$12"}</definedName>
    <definedName name="ㅗㅗㅗㅗㅗ" localSheetId="7" hidden="1">{"'장비'!$A$3:$M$12"}</definedName>
    <definedName name="ㅗㅗㅗㅗㅗ" localSheetId="3" hidden="1">{"'장비'!$A$3:$M$12"}</definedName>
    <definedName name="ㅗㅗㅗㅗㅗ" hidden="1">{"'장비'!$A$3:$M$12"}</definedName>
    <definedName name="ㅛ" localSheetId="9" hidden="1">{"'장비'!$A$3:$M$12"}</definedName>
    <definedName name="ㅛ" localSheetId="8" hidden="1">{"'장비'!$A$3:$M$12"}</definedName>
    <definedName name="ㅛ" localSheetId="7" hidden="1">{"'장비'!$A$3:$M$12"}</definedName>
    <definedName name="ㅛ" localSheetId="3" hidden="1">{"'장비'!$A$3:$M$12"}</definedName>
    <definedName name="ㅛ" hidden="1">{"'장비'!$A$3:$M$12"}</definedName>
    <definedName name="ㅛㅛㅛ" localSheetId="9" hidden="1">{"'장비'!$A$3:$M$12"}</definedName>
    <definedName name="ㅛㅛㅛ" localSheetId="8" hidden="1">{"'장비'!$A$3:$M$12"}</definedName>
    <definedName name="ㅛㅛㅛ" localSheetId="7" hidden="1">{"'장비'!$A$3:$M$12"}</definedName>
    <definedName name="ㅛㅛㅛ" localSheetId="3" hidden="1">{"'장비'!$A$3:$M$12"}</definedName>
    <definedName name="ㅛㅛㅛ" hidden="1">{"'장비'!$A$3:$M$12"}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7" i="27" l="1"/>
  <c r="L56" i="27"/>
  <c r="L44" i="27"/>
  <c r="L43" i="27"/>
  <c r="L42" i="27"/>
  <c r="L35" i="27"/>
  <c r="L34" i="27"/>
  <c r="L33" i="27"/>
  <c r="L32" i="27"/>
  <c r="L31" i="27"/>
  <c r="L30" i="27"/>
  <c r="L29" i="27"/>
  <c r="L28" i="27"/>
  <c r="L27" i="27"/>
  <c r="L26" i="27"/>
  <c r="L25" i="27"/>
  <c r="L24" i="27"/>
  <c r="L23" i="27"/>
  <c r="L22" i="27"/>
  <c r="L21" i="27"/>
  <c r="L20" i="27"/>
  <c r="L19" i="27"/>
  <c r="L17" i="27"/>
  <c r="L16" i="27"/>
  <c r="L14" i="27"/>
  <c r="L12" i="27"/>
  <c r="L11" i="27"/>
  <c r="J24" i="25" l="1"/>
  <c r="J23" i="25"/>
  <c r="J18" i="25"/>
  <c r="J17" i="25"/>
  <c r="K81" i="4"/>
  <c r="K82" i="4"/>
  <c r="K83" i="4"/>
  <c r="K84" i="4"/>
  <c r="K85" i="4"/>
  <c r="K86" i="4"/>
  <c r="K87" i="4"/>
  <c r="K91" i="4"/>
  <c r="K92" i="4"/>
  <c r="K93" i="4"/>
  <c r="K94" i="4"/>
  <c r="K95" i="4"/>
  <c r="K96" i="4"/>
  <c r="K98" i="4"/>
  <c r="K97" i="4"/>
  <c r="K99" i="4"/>
  <c r="K100" i="4"/>
  <c r="K101" i="4"/>
  <c r="K102" i="4"/>
  <c r="K103" i="4"/>
  <c r="K104" i="4"/>
  <c r="K75" i="4"/>
  <c r="T333" i="2"/>
  <c r="T44" i="2"/>
  <c r="L69" i="13"/>
  <c r="L60" i="27"/>
  <c r="M60" i="27" s="1"/>
  <c r="J57" i="27"/>
  <c r="K44" i="27"/>
  <c r="J44" i="27"/>
  <c r="K43" i="27"/>
  <c r="J43" i="27"/>
  <c r="K42" i="27"/>
  <c r="J42" i="27"/>
  <c r="K35" i="27"/>
  <c r="J35" i="27"/>
  <c r="K34" i="27"/>
  <c r="J34" i="27"/>
  <c r="K33" i="27"/>
  <c r="J33" i="27"/>
  <c r="K32" i="27"/>
  <c r="J32" i="27"/>
  <c r="K31" i="27"/>
  <c r="J31" i="27"/>
  <c r="K30" i="27"/>
  <c r="J30" i="27"/>
  <c r="K29" i="27"/>
  <c r="J29" i="27"/>
  <c r="K28" i="27"/>
  <c r="J28" i="27"/>
  <c r="K27" i="27"/>
  <c r="J27" i="27"/>
  <c r="K26" i="27"/>
  <c r="J26" i="27"/>
  <c r="K25" i="27"/>
  <c r="J25" i="27"/>
  <c r="K24" i="27"/>
  <c r="J24" i="27"/>
  <c r="K23" i="27"/>
  <c r="J23" i="27"/>
  <c r="K22" i="27"/>
  <c r="J22" i="27"/>
  <c r="K21" i="27"/>
  <c r="J21" i="27"/>
  <c r="K20" i="27"/>
  <c r="J20" i="27"/>
  <c r="K19" i="27"/>
  <c r="J19" i="27"/>
  <c r="K17" i="27"/>
  <c r="J17" i="27"/>
  <c r="K16" i="27"/>
  <c r="J16" i="27"/>
  <c r="K14" i="27"/>
  <c r="J14" i="27"/>
  <c r="L13" i="27"/>
  <c r="K12" i="27"/>
  <c r="J12" i="27"/>
  <c r="K11" i="27"/>
  <c r="J11" i="27"/>
  <c r="J59" i="25"/>
  <c r="J58" i="25"/>
  <c r="J56" i="25"/>
  <c r="J55" i="25"/>
  <c r="J53" i="25"/>
  <c r="J52" i="25"/>
  <c r="J49" i="25"/>
  <c r="J50" i="25"/>
  <c r="J41" i="25"/>
  <c r="J40" i="25"/>
  <c r="J32" i="25"/>
  <c r="J31" i="25"/>
  <c r="J28" i="25"/>
  <c r="J27" i="25"/>
  <c r="J14" i="25"/>
  <c r="J13" i="25"/>
  <c r="J11" i="25"/>
  <c r="J10" i="25"/>
  <c r="R48" i="24"/>
  <c r="Q48" i="24"/>
  <c r="P48" i="24"/>
  <c r="T48" i="24" s="1"/>
  <c r="O48" i="24"/>
  <c r="R43" i="24"/>
  <c r="Q43" i="24"/>
  <c r="P43" i="24"/>
  <c r="R39" i="24"/>
  <c r="Q39" i="24"/>
  <c r="P39" i="24"/>
  <c r="R29" i="24"/>
  <c r="Q29" i="24"/>
  <c r="P29" i="24"/>
  <c r="J198" i="23"/>
  <c r="K198" i="23" s="1"/>
  <c r="J196" i="23"/>
  <c r="K196" i="23" s="1"/>
  <c r="J194" i="23"/>
  <c r="K194" i="23" s="1"/>
  <c r="J190" i="23"/>
  <c r="K190" i="23" s="1"/>
  <c r="J188" i="23"/>
  <c r="K188" i="23" s="1"/>
  <c r="K186" i="23"/>
  <c r="J186" i="23"/>
  <c r="J184" i="23"/>
  <c r="K184" i="23" s="1"/>
  <c r="J182" i="23"/>
  <c r="K182" i="23" s="1"/>
  <c r="J180" i="23"/>
  <c r="K180" i="23" s="1"/>
  <c r="J178" i="23"/>
  <c r="K178" i="23" s="1"/>
  <c r="J176" i="23"/>
  <c r="K176" i="23" s="1"/>
  <c r="J174" i="23"/>
  <c r="K174" i="23" s="1"/>
  <c r="J172" i="23"/>
  <c r="K172" i="23" s="1"/>
  <c r="K170" i="23"/>
  <c r="J170" i="23"/>
  <c r="J168" i="23"/>
  <c r="K168" i="23" s="1"/>
  <c r="J157" i="23"/>
  <c r="K157" i="23" s="1"/>
  <c r="J155" i="23"/>
  <c r="K155" i="23" s="1"/>
  <c r="J153" i="23"/>
  <c r="K153" i="23" s="1"/>
  <c r="J151" i="23"/>
  <c r="K151" i="23" s="1"/>
  <c r="J143" i="23"/>
  <c r="K143" i="23" s="1"/>
  <c r="J141" i="23"/>
  <c r="K141" i="23" s="1"/>
  <c r="J135" i="23"/>
  <c r="K135" i="23" s="1"/>
  <c r="J122" i="23"/>
  <c r="K122" i="23" s="1"/>
  <c r="J119" i="23"/>
  <c r="K119" i="23" s="1"/>
  <c r="J83" i="23"/>
  <c r="K83" i="23" s="1"/>
  <c r="P46" i="17"/>
  <c r="P44" i="17"/>
  <c r="P42" i="17"/>
  <c r="P41" i="17"/>
  <c r="P40" i="17"/>
  <c r="I61" i="3"/>
  <c r="I59" i="3"/>
  <c r="I57" i="3"/>
  <c r="H65" i="3"/>
  <c r="H63" i="3"/>
  <c r="H61" i="3"/>
  <c r="H59" i="3"/>
  <c r="H57" i="3"/>
  <c r="H55" i="3"/>
  <c r="I23" i="3"/>
  <c r="H23" i="3"/>
  <c r="K231" i="4"/>
  <c r="K178" i="4"/>
  <c r="K177" i="4"/>
  <c r="K176" i="4"/>
  <c r="K175" i="4"/>
  <c r="K174" i="4"/>
  <c r="K173" i="4"/>
  <c r="K172" i="4"/>
  <c r="K171" i="4"/>
  <c r="K170" i="4"/>
  <c r="K169" i="4"/>
  <c r="K168" i="4"/>
  <c r="K167" i="4"/>
  <c r="K166" i="4"/>
  <c r="K153" i="4"/>
  <c r="K154" i="4"/>
  <c r="K126" i="4"/>
  <c r="K127" i="4"/>
  <c r="K128" i="4"/>
  <c r="K129" i="4"/>
  <c r="K130" i="4"/>
  <c r="K131" i="4"/>
  <c r="K132" i="4"/>
  <c r="K133" i="4"/>
  <c r="K134" i="4"/>
  <c r="K135" i="4"/>
  <c r="K136" i="4"/>
  <c r="K137" i="4"/>
  <c r="K138" i="4"/>
  <c r="K139" i="4"/>
  <c r="K140" i="4"/>
  <c r="K141" i="4"/>
  <c r="K142" i="4"/>
  <c r="K143" i="4"/>
  <c r="K144" i="4"/>
  <c r="K145" i="4"/>
  <c r="K146" i="4"/>
  <c r="K147" i="4"/>
  <c r="I147" i="4"/>
  <c r="I146" i="4"/>
  <c r="I145" i="4"/>
  <c r="I144" i="4"/>
  <c r="I143" i="4"/>
  <c r="I142" i="4"/>
  <c r="I141" i="4"/>
  <c r="I140" i="4"/>
  <c r="I139" i="4"/>
  <c r="I138" i="4"/>
  <c r="I137" i="4"/>
  <c r="I136" i="4"/>
  <c r="J135" i="4"/>
  <c r="I135" i="4"/>
  <c r="J134" i="4"/>
  <c r="I134" i="4"/>
  <c r="J133" i="4"/>
  <c r="I133" i="4"/>
  <c r="J132" i="4"/>
  <c r="I132" i="4"/>
  <c r="J131" i="4"/>
  <c r="I131" i="4"/>
  <c r="J130" i="4"/>
  <c r="I130" i="4"/>
  <c r="J129" i="4"/>
  <c r="I129" i="4"/>
  <c r="J128" i="4"/>
  <c r="I128" i="4"/>
  <c r="J127" i="4"/>
  <c r="I127" i="4"/>
  <c r="I125" i="4"/>
  <c r="K63" i="4"/>
  <c r="K64" i="4"/>
  <c r="K52" i="4"/>
  <c r="K53" i="4"/>
  <c r="T143" i="2"/>
  <c r="T144" i="2"/>
  <c r="T145" i="2"/>
  <c r="T146" i="2"/>
  <c r="T147" i="2"/>
  <c r="T148" i="2"/>
  <c r="T149" i="2"/>
  <c r="T136" i="2"/>
  <c r="T137" i="2"/>
  <c r="T138" i="2"/>
  <c r="T139" i="2"/>
  <c r="T140" i="2"/>
  <c r="T141" i="2"/>
  <c r="T142" i="2"/>
  <c r="T135" i="2"/>
  <c r="T122" i="2"/>
  <c r="T123" i="2"/>
  <c r="T124" i="2"/>
  <c r="T125" i="2"/>
  <c r="T126" i="2"/>
  <c r="T127" i="2"/>
  <c r="T128" i="2"/>
  <c r="T129" i="2"/>
  <c r="T130" i="2"/>
  <c r="T110" i="2"/>
  <c r="T111" i="2"/>
  <c r="T112" i="2"/>
  <c r="T113" i="2"/>
  <c r="T114" i="2"/>
  <c r="T115" i="2"/>
  <c r="T116" i="2"/>
  <c r="T117" i="2"/>
  <c r="T118" i="2"/>
  <c r="T119" i="2"/>
  <c r="T120" i="2"/>
  <c r="T121" i="2"/>
  <c r="T97" i="2"/>
  <c r="T98" i="2"/>
  <c r="T99" i="2"/>
  <c r="T100" i="2"/>
  <c r="T101" i="2"/>
  <c r="T102" i="2"/>
  <c r="T103" i="2"/>
  <c r="T104" i="2"/>
  <c r="T105" i="2"/>
  <c r="T106" i="2"/>
  <c r="T107" i="2"/>
  <c r="T108" i="2"/>
  <c r="T109" i="2"/>
  <c r="T84" i="2"/>
  <c r="T85" i="2"/>
  <c r="T86" i="2"/>
  <c r="T87" i="2"/>
  <c r="T88" i="2"/>
  <c r="T89" i="2"/>
  <c r="T90" i="2"/>
  <c r="T91" i="2"/>
  <c r="T92" i="2"/>
  <c r="T93" i="2"/>
  <c r="T94" i="2"/>
  <c r="T95" i="2"/>
  <c r="T96" i="2"/>
  <c r="T70" i="2"/>
  <c r="T71" i="2"/>
  <c r="T72" i="2"/>
  <c r="T73" i="2"/>
  <c r="T74" i="2"/>
  <c r="T75" i="2"/>
  <c r="T76" i="2"/>
  <c r="T77" i="2"/>
  <c r="T78" i="2"/>
  <c r="T79" i="2"/>
  <c r="T80" i="2"/>
  <c r="T81" i="2"/>
  <c r="T82" i="2"/>
  <c r="T83" i="2"/>
  <c r="T63" i="2"/>
  <c r="T64" i="2"/>
  <c r="T65" i="2"/>
  <c r="T66" i="2"/>
  <c r="T67" i="2"/>
  <c r="T68" i="2"/>
  <c r="T69" i="2"/>
  <c r="T62" i="2"/>
  <c r="T60" i="2"/>
  <c r="T59" i="2"/>
  <c r="T58" i="2"/>
  <c r="T56" i="2"/>
  <c r="T54" i="2"/>
  <c r="T51" i="2"/>
  <c r="T48" i="2"/>
  <c r="T39" i="2"/>
  <c r="T34" i="2"/>
  <c r="T7" i="2"/>
  <c r="W37" i="1"/>
  <c r="N413" i="2"/>
  <c r="O413" i="2" s="1"/>
  <c r="N412" i="2"/>
  <c r="J412" i="2"/>
  <c r="N411" i="2"/>
  <c r="J411" i="2"/>
  <c r="O411" i="2" s="1"/>
  <c r="N409" i="2"/>
  <c r="O409" i="2" s="1"/>
  <c r="N408" i="2"/>
  <c r="J408" i="2"/>
  <c r="O408" i="2" s="1"/>
  <c r="R408" i="2" s="1"/>
  <c r="N407" i="2"/>
  <c r="J407" i="2"/>
  <c r="O407" i="2" s="1"/>
  <c r="N405" i="2"/>
  <c r="O405" i="2" s="1"/>
  <c r="N404" i="2"/>
  <c r="J404" i="2"/>
  <c r="O404" i="2" s="1"/>
  <c r="N403" i="2"/>
  <c r="J403" i="2"/>
  <c r="O403" i="2" s="1"/>
  <c r="N401" i="2"/>
  <c r="O401" i="2" s="1"/>
  <c r="R401" i="2" s="1"/>
  <c r="N400" i="2"/>
  <c r="J400" i="2"/>
  <c r="O400" i="2" s="1"/>
  <c r="N399" i="2"/>
  <c r="J399" i="2"/>
  <c r="O399" i="2" s="1"/>
  <c r="Q399" i="2" s="1"/>
  <c r="N397" i="2"/>
  <c r="O397" i="2" s="1"/>
  <c r="N396" i="2"/>
  <c r="J396" i="2"/>
  <c r="O396" i="2" s="1"/>
  <c r="N395" i="2"/>
  <c r="J395" i="2"/>
  <c r="O395" i="2" s="1"/>
  <c r="N394" i="2"/>
  <c r="O394" i="2" s="1"/>
  <c r="N393" i="2"/>
  <c r="J393" i="2"/>
  <c r="O393" i="2" s="1"/>
  <c r="Q393" i="2" s="1"/>
  <c r="N392" i="2"/>
  <c r="J392" i="2"/>
  <c r="O392" i="2" s="1"/>
  <c r="N391" i="2"/>
  <c r="O391" i="2" s="1"/>
  <c r="P391" i="2" s="1"/>
  <c r="N390" i="2"/>
  <c r="J390" i="2"/>
  <c r="O390" i="2" s="1"/>
  <c r="N389" i="2"/>
  <c r="J389" i="2"/>
  <c r="O389" i="2" s="1"/>
  <c r="N388" i="2"/>
  <c r="O388" i="2" s="1"/>
  <c r="R388" i="2" s="1"/>
  <c r="N387" i="2"/>
  <c r="J387" i="2"/>
  <c r="O387" i="2" s="1"/>
  <c r="N386" i="2"/>
  <c r="J386" i="2"/>
  <c r="O386" i="2" s="1"/>
  <c r="R386" i="2" s="1"/>
  <c r="N384" i="2"/>
  <c r="O384" i="2" s="1"/>
  <c r="N383" i="2"/>
  <c r="J383" i="2"/>
  <c r="N382" i="2"/>
  <c r="J382" i="2"/>
  <c r="N380" i="2"/>
  <c r="O380" i="2" s="1"/>
  <c r="N379" i="2"/>
  <c r="J379" i="2"/>
  <c r="O379" i="2" s="1"/>
  <c r="P379" i="2" s="1"/>
  <c r="N378" i="2"/>
  <c r="J378" i="2"/>
  <c r="O378" i="2" s="1"/>
  <c r="T376" i="2"/>
  <c r="N376" i="2"/>
  <c r="O376" i="2" s="1"/>
  <c r="T375" i="2"/>
  <c r="N375" i="2"/>
  <c r="J375" i="2"/>
  <c r="O375" i="2" s="1"/>
  <c r="N374" i="2"/>
  <c r="J374" i="2"/>
  <c r="O374" i="2" s="1"/>
  <c r="N372" i="2"/>
  <c r="J372" i="2"/>
  <c r="O372" i="2" s="1"/>
  <c r="N371" i="2"/>
  <c r="J371" i="2"/>
  <c r="O371" i="2" s="1"/>
  <c r="N370" i="2"/>
  <c r="O370" i="2" s="1"/>
  <c r="N369" i="2"/>
  <c r="J369" i="2"/>
  <c r="O369" i="2" s="1"/>
  <c r="P369" i="2" s="1"/>
  <c r="N368" i="2"/>
  <c r="J368" i="2"/>
  <c r="O368" i="2" s="1"/>
  <c r="N366" i="2"/>
  <c r="J366" i="2"/>
  <c r="O366" i="2" s="1"/>
  <c r="R366" i="2" s="1"/>
  <c r="N365" i="2"/>
  <c r="O365" i="2" s="1"/>
  <c r="N364" i="2"/>
  <c r="J364" i="2"/>
  <c r="O364" i="2" s="1"/>
  <c r="N363" i="2"/>
  <c r="J363" i="2"/>
  <c r="O363" i="2" s="1"/>
  <c r="N362" i="2"/>
  <c r="J362" i="2"/>
  <c r="N361" i="2"/>
  <c r="J361" i="2"/>
  <c r="O361" i="2" s="1"/>
  <c r="P361" i="2" s="1"/>
  <c r="N360" i="2"/>
  <c r="J360" i="2"/>
  <c r="O360" i="2" s="1"/>
  <c r="N359" i="2"/>
  <c r="J359" i="2"/>
  <c r="O359" i="2" s="1"/>
  <c r="R359" i="2" s="1"/>
  <c r="J358" i="2"/>
  <c r="O358" i="2" s="1"/>
  <c r="N357" i="2"/>
  <c r="J357" i="2"/>
  <c r="O357" i="2" s="1"/>
  <c r="N356" i="2"/>
  <c r="O356" i="2" s="1"/>
  <c r="N355" i="2"/>
  <c r="J355" i="2"/>
  <c r="O355" i="2" s="1"/>
  <c r="N353" i="2"/>
  <c r="J353" i="2"/>
  <c r="O353" i="2" s="1"/>
  <c r="P353" i="2" s="1"/>
  <c r="N352" i="2"/>
  <c r="O352" i="2" s="1"/>
  <c r="N351" i="2"/>
  <c r="J351" i="2"/>
  <c r="O351" i="2" s="1"/>
  <c r="S351" i="2" s="1"/>
  <c r="N349" i="2"/>
  <c r="J349" i="2"/>
  <c r="O349" i="2" s="1"/>
  <c r="N348" i="2"/>
  <c r="J348" i="2"/>
  <c r="O348" i="2" s="1"/>
  <c r="S348" i="2" s="1"/>
  <c r="N347" i="2"/>
  <c r="J347" i="2"/>
  <c r="O347" i="2" s="1"/>
  <c r="N346" i="2"/>
  <c r="J346" i="2"/>
  <c r="O346" i="2" s="1"/>
  <c r="S346" i="2" s="1"/>
  <c r="N345" i="2"/>
  <c r="J345" i="2"/>
  <c r="O345" i="2" s="1"/>
  <c r="R344" i="2"/>
  <c r="Q344" i="2"/>
  <c r="N344" i="2"/>
  <c r="J344" i="2"/>
  <c r="O344" i="2" s="1"/>
  <c r="S344" i="2" s="1"/>
  <c r="N343" i="2"/>
  <c r="J343" i="2"/>
  <c r="O343" i="2" s="1"/>
  <c r="N342" i="2"/>
  <c r="O342" i="2" s="1"/>
  <c r="N341" i="2"/>
  <c r="J341" i="2"/>
  <c r="O341" i="2" s="1"/>
  <c r="N339" i="2"/>
  <c r="O339" i="2" s="1"/>
  <c r="S339" i="2" s="1"/>
  <c r="N338" i="2"/>
  <c r="O338" i="2" s="1"/>
  <c r="N337" i="2"/>
  <c r="J337" i="2"/>
  <c r="O337" i="2" s="1"/>
  <c r="N328" i="2"/>
  <c r="J328" i="2"/>
  <c r="N327" i="2"/>
  <c r="J327" i="2"/>
  <c r="N326" i="2"/>
  <c r="J326" i="2"/>
  <c r="O326" i="2" s="1"/>
  <c r="N325" i="2"/>
  <c r="J325" i="2"/>
  <c r="O325" i="2" s="1"/>
  <c r="S325" i="2" s="1"/>
  <c r="N324" i="2"/>
  <c r="J324" i="2"/>
  <c r="O324" i="2" s="1"/>
  <c r="N323" i="2"/>
  <c r="J323" i="2"/>
  <c r="O323" i="2" s="1"/>
  <c r="N322" i="2"/>
  <c r="J322" i="2"/>
  <c r="O322" i="2" s="1"/>
  <c r="N321" i="2"/>
  <c r="O321" i="2" s="1"/>
  <c r="S321" i="2" s="1"/>
  <c r="N320" i="2"/>
  <c r="J320" i="2"/>
  <c r="N318" i="2"/>
  <c r="J318" i="2"/>
  <c r="N317" i="2"/>
  <c r="J317" i="2"/>
  <c r="O317" i="2" s="1"/>
  <c r="N316" i="2"/>
  <c r="J316" i="2"/>
  <c r="O316" i="2" s="1"/>
  <c r="N315" i="2"/>
  <c r="J315" i="2"/>
  <c r="O315" i="2" s="1"/>
  <c r="N314" i="2"/>
  <c r="J314" i="2"/>
  <c r="N313" i="2"/>
  <c r="J313" i="2"/>
  <c r="O313" i="2" s="1"/>
  <c r="N311" i="2"/>
  <c r="J311" i="2"/>
  <c r="N310" i="2"/>
  <c r="J310" i="2"/>
  <c r="N309" i="2"/>
  <c r="J309" i="2"/>
  <c r="N308" i="2"/>
  <c r="J308" i="2"/>
  <c r="N307" i="2"/>
  <c r="J307" i="2"/>
  <c r="N306" i="2"/>
  <c r="J306" i="2"/>
  <c r="O306" i="2" s="1"/>
  <c r="N305" i="2"/>
  <c r="J305" i="2"/>
  <c r="N304" i="2"/>
  <c r="J304" i="2"/>
  <c r="O304" i="2" s="1"/>
  <c r="N303" i="2"/>
  <c r="J303" i="2"/>
  <c r="N302" i="2"/>
  <c r="J302" i="2"/>
  <c r="N301" i="2"/>
  <c r="J301" i="2"/>
  <c r="J300" i="2"/>
  <c r="O300" i="2" s="1"/>
  <c r="N299" i="2"/>
  <c r="J299" i="2"/>
  <c r="O299" i="2" s="1"/>
  <c r="S298" i="2"/>
  <c r="R298" i="2"/>
  <c r="Q298" i="2"/>
  <c r="P298" i="2"/>
  <c r="T298" i="2" s="1"/>
  <c r="N298" i="2"/>
  <c r="S297" i="2"/>
  <c r="R297" i="2"/>
  <c r="Q297" i="2"/>
  <c r="P297" i="2"/>
  <c r="N297" i="2"/>
  <c r="N296" i="2"/>
  <c r="J296" i="2"/>
  <c r="N295" i="2"/>
  <c r="J295" i="2"/>
  <c r="N294" i="2"/>
  <c r="J294" i="2"/>
  <c r="O294" i="2" s="1"/>
  <c r="N293" i="2"/>
  <c r="J293" i="2"/>
  <c r="O293" i="2" s="1"/>
  <c r="N292" i="2"/>
  <c r="G292" i="2"/>
  <c r="J292" i="2" s="1"/>
  <c r="O292" i="2" s="1"/>
  <c r="Q292" i="2" s="1"/>
  <c r="N291" i="2"/>
  <c r="J291" i="2"/>
  <c r="O291" i="2" s="1"/>
  <c r="N290" i="2"/>
  <c r="J290" i="2"/>
  <c r="O290" i="2" s="1"/>
  <c r="S289" i="2"/>
  <c r="R289" i="2"/>
  <c r="Q289" i="2"/>
  <c r="P289" i="2"/>
  <c r="N288" i="2"/>
  <c r="J288" i="2"/>
  <c r="O288" i="2" s="1"/>
  <c r="N287" i="2"/>
  <c r="G287" i="2"/>
  <c r="J287" i="2" s="1"/>
  <c r="O287" i="2" s="1"/>
  <c r="P287" i="2" s="1"/>
  <c r="N286" i="2"/>
  <c r="J286" i="2"/>
  <c r="O286" i="2" s="1"/>
  <c r="N285" i="2"/>
  <c r="J285" i="2"/>
  <c r="S284" i="2"/>
  <c r="R284" i="2"/>
  <c r="Q284" i="2"/>
  <c r="P284" i="2"/>
  <c r="T284" i="2" s="1"/>
  <c r="N283" i="2"/>
  <c r="J283" i="2"/>
  <c r="N282" i="2"/>
  <c r="G282" i="2"/>
  <c r="J282" i="2" s="1"/>
  <c r="O282" i="2" s="1"/>
  <c r="N281" i="2"/>
  <c r="J281" i="2"/>
  <c r="O281" i="2" s="1"/>
  <c r="P281" i="2" s="1"/>
  <c r="N279" i="2"/>
  <c r="G279" i="2"/>
  <c r="J279" i="2" s="1"/>
  <c r="N278" i="2"/>
  <c r="J278" i="2"/>
  <c r="O278" i="2" s="1"/>
  <c r="P278" i="2" s="1"/>
  <c r="N277" i="2"/>
  <c r="J277" i="2"/>
  <c r="O277" i="2" s="1"/>
  <c r="N276" i="2"/>
  <c r="J276" i="2"/>
  <c r="O276" i="2" s="1"/>
  <c r="Q276" i="2" s="1"/>
  <c r="J275" i="2"/>
  <c r="O275" i="2" s="1"/>
  <c r="S275" i="2" s="1"/>
  <c r="N274" i="2"/>
  <c r="J274" i="2"/>
  <c r="S273" i="2"/>
  <c r="R273" i="2"/>
  <c r="Q273" i="2"/>
  <c r="P273" i="2"/>
  <c r="N272" i="2"/>
  <c r="J272" i="2"/>
  <c r="O272" i="2" s="1"/>
  <c r="P272" i="2" s="1"/>
  <c r="N271" i="2"/>
  <c r="G271" i="2"/>
  <c r="J271" i="2" s="1"/>
  <c r="O271" i="2" s="1"/>
  <c r="N270" i="2"/>
  <c r="J270" i="2"/>
  <c r="O270" i="2" s="1"/>
  <c r="N265" i="2"/>
  <c r="J265" i="2"/>
  <c r="O265" i="2" s="1"/>
  <c r="T263" i="2"/>
  <c r="N263" i="2"/>
  <c r="J263" i="2"/>
  <c r="T262" i="2"/>
  <c r="N262" i="2"/>
  <c r="J262" i="2"/>
  <c r="O262" i="2" s="1"/>
  <c r="T261" i="2"/>
  <c r="N261" i="2"/>
  <c r="J261" i="2"/>
  <c r="O261" i="2" s="1"/>
  <c r="T259" i="2"/>
  <c r="N259" i="2"/>
  <c r="J259" i="2"/>
  <c r="O259" i="2" s="1"/>
  <c r="T258" i="2"/>
  <c r="N258" i="2"/>
  <c r="J258" i="2"/>
  <c r="T257" i="2"/>
  <c r="N257" i="2"/>
  <c r="J257" i="2"/>
  <c r="O257" i="2" s="1"/>
  <c r="T255" i="2"/>
  <c r="N255" i="2"/>
  <c r="J255" i="2"/>
  <c r="T254" i="2"/>
  <c r="N254" i="2"/>
  <c r="J254" i="2"/>
  <c r="O254" i="2" s="1"/>
  <c r="T253" i="2"/>
  <c r="N253" i="2"/>
  <c r="J253" i="2"/>
  <c r="T252" i="2"/>
  <c r="N252" i="2"/>
  <c r="J252" i="2"/>
  <c r="O252" i="2" s="1"/>
  <c r="T251" i="2"/>
  <c r="N251" i="2"/>
  <c r="J251" i="2"/>
  <c r="O251" i="2" s="1"/>
  <c r="T250" i="2"/>
  <c r="N250" i="2"/>
  <c r="J250" i="2"/>
  <c r="T248" i="2"/>
  <c r="N248" i="2"/>
  <c r="J248" i="2"/>
  <c r="T247" i="2"/>
  <c r="N247" i="2"/>
  <c r="J247" i="2"/>
  <c r="O247" i="2" s="1"/>
  <c r="T246" i="2"/>
  <c r="N246" i="2"/>
  <c r="J246" i="2"/>
  <c r="O246" i="2" s="1"/>
  <c r="T245" i="2"/>
  <c r="N245" i="2"/>
  <c r="J245" i="2"/>
  <c r="O245" i="2" s="1"/>
  <c r="T244" i="2"/>
  <c r="N244" i="2"/>
  <c r="J244" i="2"/>
  <c r="T243" i="2"/>
  <c r="N243" i="2"/>
  <c r="J243" i="2"/>
  <c r="T241" i="2"/>
  <c r="N241" i="2"/>
  <c r="J241" i="2"/>
  <c r="O241" i="2" s="1"/>
  <c r="T240" i="2"/>
  <c r="N240" i="2"/>
  <c r="J240" i="2"/>
  <c r="O240" i="2" s="1"/>
  <c r="T239" i="2"/>
  <c r="N239" i="2"/>
  <c r="J239" i="2"/>
  <c r="O239" i="2" s="1"/>
  <c r="T238" i="2"/>
  <c r="N238" i="2"/>
  <c r="J238" i="2"/>
  <c r="O238" i="2" s="1"/>
  <c r="T237" i="2"/>
  <c r="N237" i="2"/>
  <c r="J237" i="2"/>
  <c r="T236" i="2"/>
  <c r="N236" i="2"/>
  <c r="J236" i="2"/>
  <c r="O236" i="2" s="1"/>
  <c r="T233" i="2"/>
  <c r="N233" i="2"/>
  <c r="J233" i="2"/>
  <c r="O233" i="2" s="1"/>
  <c r="T232" i="2"/>
  <c r="N232" i="2"/>
  <c r="J232" i="2"/>
  <c r="O232" i="2" s="1"/>
  <c r="T231" i="2"/>
  <c r="N231" i="2"/>
  <c r="J231" i="2"/>
  <c r="O231" i="2" s="1"/>
  <c r="T230" i="2"/>
  <c r="N230" i="2"/>
  <c r="J230" i="2"/>
  <c r="T229" i="2"/>
  <c r="N229" i="2"/>
  <c r="J229" i="2"/>
  <c r="T228" i="2"/>
  <c r="N228" i="2"/>
  <c r="J228" i="2"/>
  <c r="O228" i="2" s="1"/>
  <c r="T226" i="2"/>
  <c r="N226" i="2"/>
  <c r="J226" i="2"/>
  <c r="O226" i="2" s="1"/>
  <c r="T225" i="2"/>
  <c r="N225" i="2"/>
  <c r="J225" i="2"/>
  <c r="O225" i="2" s="1"/>
  <c r="T224" i="2"/>
  <c r="N224" i="2"/>
  <c r="J224" i="2"/>
  <c r="T223" i="2"/>
  <c r="N223" i="2"/>
  <c r="J223" i="2"/>
  <c r="T222" i="2"/>
  <c r="N222" i="2"/>
  <c r="J222" i="2"/>
  <c r="O222" i="2" s="1"/>
  <c r="T221" i="2"/>
  <c r="N221" i="2"/>
  <c r="J221" i="2"/>
  <c r="O221" i="2" s="1"/>
  <c r="T220" i="2"/>
  <c r="N220" i="2"/>
  <c r="J220" i="2"/>
  <c r="O220" i="2" s="1"/>
  <c r="T219" i="2"/>
  <c r="N219" i="2"/>
  <c r="J219" i="2"/>
  <c r="N216" i="2"/>
  <c r="J216" i="2"/>
  <c r="N215" i="2"/>
  <c r="J215" i="2"/>
  <c r="O215" i="2" s="1"/>
  <c r="T215" i="2" s="1"/>
  <c r="N214" i="2"/>
  <c r="J214" i="2"/>
  <c r="O214" i="2" s="1"/>
  <c r="T214" i="2" s="1"/>
  <c r="J213" i="2"/>
  <c r="O213" i="2" s="1"/>
  <c r="T213" i="2" s="1"/>
  <c r="N212" i="2"/>
  <c r="J212" i="2"/>
  <c r="O212" i="2" s="1"/>
  <c r="T212" i="2" s="1"/>
  <c r="N210" i="2"/>
  <c r="J210" i="2"/>
  <c r="N209" i="2"/>
  <c r="J209" i="2"/>
  <c r="O209" i="2" s="1"/>
  <c r="T209" i="2" s="1"/>
  <c r="N208" i="2"/>
  <c r="J208" i="2"/>
  <c r="J207" i="2"/>
  <c r="O207" i="2" s="1"/>
  <c r="T207" i="2" s="1"/>
  <c r="N206" i="2"/>
  <c r="J206" i="2"/>
  <c r="N204" i="2"/>
  <c r="J204" i="2"/>
  <c r="O204" i="2" s="1"/>
  <c r="T204" i="2" s="1"/>
  <c r="N203" i="2"/>
  <c r="J203" i="2"/>
  <c r="O203" i="2" s="1"/>
  <c r="T203" i="2" s="1"/>
  <c r="N202" i="2"/>
  <c r="J202" i="2"/>
  <c r="O202" i="2" s="1"/>
  <c r="T202" i="2" s="1"/>
  <c r="J201" i="2"/>
  <c r="O201" i="2" s="1"/>
  <c r="T201" i="2" s="1"/>
  <c r="N200" i="2"/>
  <c r="J200" i="2"/>
  <c r="O200" i="2" s="1"/>
  <c r="T200" i="2" s="1"/>
  <c r="N198" i="2"/>
  <c r="J198" i="2"/>
  <c r="O198" i="2" s="1"/>
  <c r="T198" i="2" s="1"/>
  <c r="N197" i="2"/>
  <c r="J197" i="2"/>
  <c r="N196" i="2"/>
  <c r="J196" i="2"/>
  <c r="J195" i="2"/>
  <c r="O195" i="2" s="1"/>
  <c r="T195" i="2" s="1"/>
  <c r="N194" i="2"/>
  <c r="J194" i="2"/>
  <c r="N192" i="2"/>
  <c r="J192" i="2"/>
  <c r="N191" i="2"/>
  <c r="J191" i="2"/>
  <c r="O191" i="2" s="1"/>
  <c r="T191" i="2" s="1"/>
  <c r="N190" i="2"/>
  <c r="J190" i="2"/>
  <c r="J189" i="2"/>
  <c r="O189" i="2" s="1"/>
  <c r="T189" i="2" s="1"/>
  <c r="N188" i="2"/>
  <c r="J188" i="2"/>
  <c r="O188" i="2" s="1"/>
  <c r="T188" i="2" s="1"/>
  <c r="N186" i="2"/>
  <c r="J186" i="2"/>
  <c r="O186" i="2" s="1"/>
  <c r="T186" i="2" s="1"/>
  <c r="N185" i="2"/>
  <c r="J185" i="2"/>
  <c r="N184" i="2"/>
  <c r="J184" i="2"/>
  <c r="O184" i="2" s="1"/>
  <c r="T184" i="2" s="1"/>
  <c r="J183" i="2"/>
  <c r="O183" i="2" s="1"/>
  <c r="T183" i="2" s="1"/>
  <c r="N182" i="2"/>
  <c r="J182" i="2"/>
  <c r="O182" i="2" s="1"/>
  <c r="T182" i="2" s="1"/>
  <c r="N180" i="2"/>
  <c r="J180" i="2"/>
  <c r="N179" i="2"/>
  <c r="J179" i="2"/>
  <c r="N178" i="2"/>
  <c r="J178" i="2"/>
  <c r="O178" i="2" s="1"/>
  <c r="T178" i="2" s="1"/>
  <c r="J177" i="2"/>
  <c r="O177" i="2" s="1"/>
  <c r="T177" i="2" s="1"/>
  <c r="N176" i="2"/>
  <c r="J176" i="2"/>
  <c r="O176" i="2" s="1"/>
  <c r="T176" i="2" s="1"/>
  <c r="N174" i="2"/>
  <c r="J174" i="2"/>
  <c r="N173" i="2"/>
  <c r="J173" i="2"/>
  <c r="O173" i="2" s="1"/>
  <c r="T173" i="2" s="1"/>
  <c r="N172" i="2"/>
  <c r="J172" i="2"/>
  <c r="O172" i="2" s="1"/>
  <c r="T172" i="2" s="1"/>
  <c r="J171" i="2"/>
  <c r="O171" i="2" s="1"/>
  <c r="T171" i="2" s="1"/>
  <c r="N170" i="2"/>
  <c r="J170" i="2"/>
  <c r="N168" i="2"/>
  <c r="J168" i="2"/>
  <c r="N167" i="2"/>
  <c r="J167" i="2"/>
  <c r="O167" i="2" s="1"/>
  <c r="T167" i="2" s="1"/>
  <c r="N166" i="2"/>
  <c r="J166" i="2"/>
  <c r="J165" i="2"/>
  <c r="O165" i="2" s="1"/>
  <c r="T165" i="2" s="1"/>
  <c r="N164" i="2"/>
  <c r="J164" i="2"/>
  <c r="N162" i="2"/>
  <c r="J162" i="2"/>
  <c r="O162" i="2" s="1"/>
  <c r="T162" i="2" s="1"/>
  <c r="N161" i="2"/>
  <c r="J161" i="2"/>
  <c r="O161" i="2" s="1"/>
  <c r="T161" i="2" s="1"/>
  <c r="N160" i="2"/>
  <c r="J160" i="2"/>
  <c r="J159" i="2"/>
  <c r="O159" i="2" s="1"/>
  <c r="T159" i="2" s="1"/>
  <c r="N158" i="2"/>
  <c r="J158" i="2"/>
  <c r="N155" i="2"/>
  <c r="J155" i="2"/>
  <c r="O155" i="2" s="1"/>
  <c r="P155" i="2" s="1"/>
  <c r="N154" i="2"/>
  <c r="J154" i="2"/>
  <c r="N153" i="2"/>
  <c r="J153" i="2"/>
  <c r="N152" i="2"/>
  <c r="J152" i="2"/>
  <c r="N149" i="2"/>
  <c r="J149" i="2"/>
  <c r="N148" i="2"/>
  <c r="J148" i="2"/>
  <c r="N147" i="2"/>
  <c r="J147" i="2"/>
  <c r="O147" i="2" s="1"/>
  <c r="P147" i="2" s="1"/>
  <c r="N146" i="2"/>
  <c r="J146" i="2"/>
  <c r="N145" i="2"/>
  <c r="J145" i="2"/>
  <c r="O145" i="2" s="1"/>
  <c r="N144" i="2"/>
  <c r="G144" i="2"/>
  <c r="J144" i="2" s="1"/>
  <c r="N143" i="2"/>
  <c r="J143" i="2"/>
  <c r="N141" i="2"/>
  <c r="J141" i="2"/>
  <c r="N140" i="2"/>
  <c r="J140" i="2"/>
  <c r="N139" i="2"/>
  <c r="J139" i="2"/>
  <c r="O139" i="2" s="1"/>
  <c r="Q139" i="2" s="1"/>
  <c r="N138" i="2"/>
  <c r="J138" i="2"/>
  <c r="O138" i="2" s="1"/>
  <c r="S138" i="2" s="1"/>
  <c r="G137" i="2"/>
  <c r="J137" i="2" s="1"/>
  <c r="O137" i="2" s="1"/>
  <c r="N136" i="2"/>
  <c r="J136" i="2"/>
  <c r="O136" i="2" s="1"/>
  <c r="J135" i="2"/>
  <c r="O135" i="2" s="1"/>
  <c r="N133" i="2"/>
  <c r="J133" i="2"/>
  <c r="N132" i="2"/>
  <c r="J132" i="2"/>
  <c r="N131" i="2"/>
  <c r="J131" i="2"/>
  <c r="G131" i="2"/>
  <c r="N130" i="2"/>
  <c r="J130" i="2"/>
  <c r="N129" i="2"/>
  <c r="G129" i="2"/>
  <c r="J129" i="2" s="1"/>
  <c r="O129" i="2" s="1"/>
  <c r="N128" i="2"/>
  <c r="J128" i="2"/>
  <c r="O128" i="2" s="1"/>
  <c r="S128" i="2" s="1"/>
  <c r="N127" i="2"/>
  <c r="J127" i="2"/>
  <c r="O127" i="2" s="1"/>
  <c r="N126" i="2"/>
  <c r="J126" i="2"/>
  <c r="N125" i="2"/>
  <c r="J125" i="2"/>
  <c r="O125" i="2" s="1"/>
  <c r="N124" i="2"/>
  <c r="J124" i="2"/>
  <c r="J122" i="2"/>
  <c r="O122" i="2" s="1"/>
  <c r="J121" i="2"/>
  <c r="O121" i="2" s="1"/>
  <c r="N119" i="2"/>
  <c r="J119" i="2"/>
  <c r="O119" i="2" s="1"/>
  <c r="N118" i="2"/>
  <c r="J118" i="2"/>
  <c r="O118" i="2" s="1"/>
  <c r="S117" i="2"/>
  <c r="R117" i="2"/>
  <c r="Q117" i="2"/>
  <c r="P117" i="2"/>
  <c r="N116" i="2"/>
  <c r="G116" i="2"/>
  <c r="J116" i="2" s="1"/>
  <c r="O116" i="2" s="1"/>
  <c r="N115" i="2"/>
  <c r="J115" i="2"/>
  <c r="O115" i="2" s="1"/>
  <c r="G114" i="2"/>
  <c r="J114" i="2" s="1"/>
  <c r="O114" i="2" s="1"/>
  <c r="N113" i="2"/>
  <c r="J113" i="2"/>
  <c r="N112" i="2"/>
  <c r="G112" i="2"/>
  <c r="J112" i="2" s="1"/>
  <c r="O112" i="2" s="1"/>
  <c r="N111" i="2"/>
  <c r="J111" i="2"/>
  <c r="O111" i="2" s="1"/>
  <c r="N109" i="2"/>
  <c r="J109" i="2"/>
  <c r="N108" i="2"/>
  <c r="J108" i="2"/>
  <c r="O108" i="2" s="1"/>
  <c r="N107" i="2"/>
  <c r="J107" i="2"/>
  <c r="N106" i="2"/>
  <c r="J106" i="2"/>
  <c r="N105" i="2"/>
  <c r="J105" i="2"/>
  <c r="J103" i="2"/>
  <c r="O103" i="2" s="1"/>
  <c r="J102" i="2"/>
  <c r="O102" i="2" s="1"/>
  <c r="N101" i="2"/>
  <c r="J101" i="2"/>
  <c r="O101" i="2" s="1"/>
  <c r="N100" i="2"/>
  <c r="J100" i="2"/>
  <c r="R99" i="2"/>
  <c r="Q99" i="2"/>
  <c r="P99" i="2"/>
  <c r="N98" i="2"/>
  <c r="J98" i="2"/>
  <c r="O98" i="2" s="1"/>
  <c r="R97" i="2"/>
  <c r="Q97" i="2"/>
  <c r="P97" i="2"/>
  <c r="R96" i="2"/>
  <c r="Q96" i="2"/>
  <c r="P96" i="2"/>
  <c r="O95" i="2"/>
  <c r="R95" i="2" s="1"/>
  <c r="N94" i="2"/>
  <c r="J94" i="2"/>
  <c r="O94" i="2" s="1"/>
  <c r="G93" i="2"/>
  <c r="J93" i="2" s="1"/>
  <c r="O93" i="2" s="1"/>
  <c r="N92" i="2"/>
  <c r="J92" i="2"/>
  <c r="O92" i="2" s="1"/>
  <c r="P92" i="2" s="1"/>
  <c r="N91" i="2"/>
  <c r="J91" i="2"/>
  <c r="O91" i="2" s="1"/>
  <c r="N90" i="2"/>
  <c r="J90" i="2"/>
  <c r="J89" i="2"/>
  <c r="O89" i="2" s="1"/>
  <c r="J88" i="2"/>
  <c r="O88" i="2" s="1"/>
  <c r="N87" i="2"/>
  <c r="J87" i="2"/>
  <c r="O87" i="2" s="1"/>
  <c r="N85" i="2"/>
  <c r="J85" i="2"/>
  <c r="O85" i="2" s="1"/>
  <c r="S85" i="2" s="1"/>
  <c r="N84" i="2"/>
  <c r="J84" i="2"/>
  <c r="O84" i="2" s="1"/>
  <c r="N83" i="2"/>
  <c r="J83" i="2"/>
  <c r="O83" i="2" s="1"/>
  <c r="S83" i="2" s="1"/>
  <c r="N82" i="2"/>
  <c r="J82" i="2"/>
  <c r="O82" i="2" s="1"/>
  <c r="N81" i="2"/>
  <c r="J81" i="2"/>
  <c r="J80" i="2"/>
  <c r="O80" i="2" s="1"/>
  <c r="S80" i="2" s="1"/>
  <c r="J79" i="2"/>
  <c r="O79" i="2" s="1"/>
  <c r="N78" i="2"/>
  <c r="J78" i="2"/>
  <c r="R77" i="2"/>
  <c r="Q77" i="2"/>
  <c r="P77" i="2"/>
  <c r="N74" i="2"/>
  <c r="J74" i="2"/>
  <c r="O74" i="2" s="1"/>
  <c r="N73" i="2"/>
  <c r="J73" i="2"/>
  <c r="O73" i="2" s="1"/>
  <c r="J72" i="2"/>
  <c r="O72" i="2" s="1"/>
  <c r="N70" i="2"/>
  <c r="J70" i="2"/>
  <c r="O70" i="2" s="1"/>
  <c r="N69" i="2"/>
  <c r="G69" i="2"/>
  <c r="J69" i="2" s="1"/>
  <c r="N68" i="2"/>
  <c r="J68" i="2"/>
  <c r="O68" i="2" s="1"/>
  <c r="S68" i="2" s="1"/>
  <c r="O67" i="2"/>
  <c r="R67" i="2" s="1"/>
  <c r="N66" i="2"/>
  <c r="J66" i="2"/>
  <c r="N64" i="2"/>
  <c r="J64" i="2"/>
  <c r="O64" i="2" s="1"/>
  <c r="N63" i="2"/>
  <c r="J63" i="2"/>
  <c r="O63" i="2" s="1"/>
  <c r="R63" i="2" s="1"/>
  <c r="N62" i="2"/>
  <c r="G62" i="2"/>
  <c r="J62" i="2" s="1"/>
  <c r="O62" i="2" s="1"/>
  <c r="T61" i="2"/>
  <c r="S60" i="2"/>
  <c r="R60" i="2"/>
  <c r="Q60" i="2"/>
  <c r="P60" i="2"/>
  <c r="S59" i="2"/>
  <c r="R59" i="2"/>
  <c r="Q59" i="2"/>
  <c r="P59" i="2"/>
  <c r="S58" i="2"/>
  <c r="R58" i="2"/>
  <c r="Q58" i="2"/>
  <c r="P58" i="2"/>
  <c r="T57" i="2"/>
  <c r="O56" i="2"/>
  <c r="P56" i="2" s="1"/>
  <c r="T55" i="2"/>
  <c r="N54" i="2"/>
  <c r="J54" i="2"/>
  <c r="O54" i="2" s="1"/>
  <c r="S51" i="2"/>
  <c r="R51" i="2"/>
  <c r="Q51" i="2"/>
  <c r="P51" i="2"/>
  <c r="S49" i="2"/>
  <c r="R49" i="2"/>
  <c r="Q49" i="2"/>
  <c r="P49" i="2"/>
  <c r="S48" i="2"/>
  <c r="R48" i="2"/>
  <c r="Q48" i="2"/>
  <c r="P48" i="2"/>
  <c r="O13" i="20"/>
  <c r="M13" i="20"/>
  <c r="K13" i="20"/>
  <c r="N13" i="20" s="1"/>
  <c r="O73" i="13"/>
  <c r="N73" i="13" s="1"/>
  <c r="O74" i="13"/>
  <c r="N74" i="13"/>
  <c r="N66" i="13"/>
  <c r="O66" i="13"/>
  <c r="K62" i="13"/>
  <c r="K63" i="13"/>
  <c r="K64" i="13"/>
  <c r="K65" i="13"/>
  <c r="K66" i="13"/>
  <c r="K67" i="13"/>
  <c r="K68" i="13"/>
  <c r="K69" i="13"/>
  <c r="K70" i="13"/>
  <c r="K71" i="13"/>
  <c r="K72" i="13"/>
  <c r="K73" i="13"/>
  <c r="K74" i="13"/>
  <c r="K75" i="13"/>
  <c r="K76" i="13"/>
  <c r="K77" i="13"/>
  <c r="K61" i="13"/>
  <c r="K56" i="13"/>
  <c r="K57" i="13"/>
  <c r="K58" i="13"/>
  <c r="O89" i="13"/>
  <c r="K89" i="13"/>
  <c r="N89" i="13" s="1"/>
  <c r="O88" i="13"/>
  <c r="K88" i="13"/>
  <c r="N88" i="13" s="1"/>
  <c r="O87" i="13"/>
  <c r="K87" i="13"/>
  <c r="N87" i="13" s="1"/>
  <c r="O86" i="13"/>
  <c r="K86" i="13"/>
  <c r="N86" i="13" s="1"/>
  <c r="O85" i="13"/>
  <c r="K85" i="13"/>
  <c r="N85" i="13" s="1"/>
  <c r="O84" i="13"/>
  <c r="K84" i="13"/>
  <c r="N84" i="13" s="1"/>
  <c r="O81" i="13"/>
  <c r="K81" i="13"/>
  <c r="N81" i="13" s="1"/>
  <c r="O80" i="13"/>
  <c r="K80" i="13"/>
  <c r="N80" i="13" s="1"/>
  <c r="O79" i="13"/>
  <c r="K79" i="13"/>
  <c r="N79" i="13" s="1"/>
  <c r="O78" i="13"/>
  <c r="K78" i="13"/>
  <c r="N78" i="13" s="1"/>
  <c r="P342" i="2" l="1"/>
  <c r="R342" i="2"/>
  <c r="Q342" i="2"/>
  <c r="S342" i="2"/>
  <c r="R348" i="2"/>
  <c r="O223" i="2"/>
  <c r="O243" i="2"/>
  <c r="O412" i="2"/>
  <c r="R412" i="2" s="1"/>
  <c r="T49" i="2"/>
  <c r="O66" i="2"/>
  <c r="P66" i="2" s="1"/>
  <c r="O105" i="2"/>
  <c r="P105" i="2" s="1"/>
  <c r="T297" i="2"/>
  <c r="P344" i="2"/>
  <c r="T344" i="2" s="1"/>
  <c r="O362" i="2"/>
  <c r="O430" i="2" s="1"/>
  <c r="O382" i="2"/>
  <c r="P382" i="2" s="1"/>
  <c r="Q372" i="2"/>
  <c r="P372" i="2"/>
  <c r="R372" i="2"/>
  <c r="Q337" i="2"/>
  <c r="S337" i="2"/>
  <c r="R337" i="2"/>
  <c r="P337" i="2"/>
  <c r="T337" i="2" s="1"/>
  <c r="T391" i="2"/>
  <c r="R356" i="2"/>
  <c r="Q356" i="2"/>
  <c r="P356" i="2"/>
  <c r="T356" i="2" s="1"/>
  <c r="Q339" i="2"/>
  <c r="P345" i="2"/>
  <c r="R345" i="2"/>
  <c r="Q345" i="2"/>
  <c r="S345" i="2"/>
  <c r="Q341" i="2"/>
  <c r="S341" i="2"/>
  <c r="P341" i="2"/>
  <c r="R341" i="2"/>
  <c r="P351" i="2"/>
  <c r="R370" i="2"/>
  <c r="Q370" i="2"/>
  <c r="P370" i="2"/>
  <c r="T370" i="2" s="1"/>
  <c r="R399" i="2"/>
  <c r="P387" i="2"/>
  <c r="R387" i="2"/>
  <c r="Q387" i="2"/>
  <c r="P346" i="2"/>
  <c r="Q408" i="2"/>
  <c r="Q346" i="2"/>
  <c r="R393" i="2"/>
  <c r="Q360" i="2"/>
  <c r="R360" i="2"/>
  <c r="P360" i="2"/>
  <c r="T360" i="2" s="1"/>
  <c r="R380" i="2"/>
  <c r="Q380" i="2"/>
  <c r="P380" i="2"/>
  <c r="T380" i="2" s="1"/>
  <c r="R411" i="2"/>
  <c r="Q411" i="2"/>
  <c r="P411" i="2"/>
  <c r="T411" i="2" s="1"/>
  <c r="Q389" i="2"/>
  <c r="R389" i="2"/>
  <c r="P389" i="2"/>
  <c r="Q343" i="2"/>
  <c r="R343" i="2"/>
  <c r="P343" i="2"/>
  <c r="S343" i="2"/>
  <c r="R353" i="2"/>
  <c r="P366" i="2"/>
  <c r="R391" i="2"/>
  <c r="Q391" i="2"/>
  <c r="P357" i="2"/>
  <c r="R357" i="2"/>
  <c r="Q357" i="2"/>
  <c r="Q369" i="2"/>
  <c r="T369" i="2" s="1"/>
  <c r="Q407" i="2"/>
  <c r="P407" i="2"/>
  <c r="R407" i="2"/>
  <c r="P358" i="2"/>
  <c r="R358" i="2"/>
  <c r="Q358" i="2"/>
  <c r="P393" i="2"/>
  <c r="Q388" i="2"/>
  <c r="P388" i="2"/>
  <c r="Q359" i="2"/>
  <c r="R379" i="2"/>
  <c r="Q353" i="2"/>
  <c r="O143" i="2"/>
  <c r="S143" i="2" s="1"/>
  <c r="O153" i="2"/>
  <c r="P153" i="2" s="1"/>
  <c r="S353" i="2"/>
  <c r="Q366" i="2"/>
  <c r="R390" i="2"/>
  <c r="Q390" i="2"/>
  <c r="P390" i="2"/>
  <c r="Q396" i="2"/>
  <c r="R396" i="2"/>
  <c r="P396" i="2"/>
  <c r="R404" i="2"/>
  <c r="Q404" i="2"/>
  <c r="P404" i="2"/>
  <c r="T404" i="2" s="1"/>
  <c r="P384" i="2"/>
  <c r="R384" i="2"/>
  <c r="Q384" i="2"/>
  <c r="R339" i="2"/>
  <c r="R369" i="2"/>
  <c r="P399" i="2"/>
  <c r="P386" i="2"/>
  <c r="Q386" i="2"/>
  <c r="Q364" i="2"/>
  <c r="P364" i="2"/>
  <c r="R364" i="2"/>
  <c r="R371" i="2"/>
  <c r="Q371" i="2"/>
  <c r="P371" i="2"/>
  <c r="T371" i="2" s="1"/>
  <c r="P408" i="2"/>
  <c r="P359" i="2"/>
  <c r="T359" i="2" s="1"/>
  <c r="P365" i="2"/>
  <c r="R365" i="2"/>
  <c r="Q365" i="2"/>
  <c r="Q379" i="2"/>
  <c r="T379" i="2" s="1"/>
  <c r="R346" i="2"/>
  <c r="R409" i="2"/>
  <c r="P409" i="2"/>
  <c r="Q409" i="2"/>
  <c r="R395" i="2"/>
  <c r="Q395" i="2"/>
  <c r="P395" i="2"/>
  <c r="P374" i="2"/>
  <c r="S374" i="2"/>
  <c r="R374" i="2"/>
  <c r="Q374" i="2"/>
  <c r="S338" i="2"/>
  <c r="R338" i="2"/>
  <c r="P338" i="2"/>
  <c r="Q338" i="2"/>
  <c r="P348" i="2"/>
  <c r="T348" i="2" s="1"/>
  <c r="R355" i="2"/>
  <c r="P355" i="2"/>
  <c r="Q355" i="2"/>
  <c r="Q361" i="2"/>
  <c r="Q368" i="2"/>
  <c r="R368" i="2"/>
  <c r="P368" i="2"/>
  <c r="O383" i="2"/>
  <c r="R405" i="2"/>
  <c r="Q405" i="2"/>
  <c r="P339" i="2"/>
  <c r="P349" i="2"/>
  <c r="R349" i="2"/>
  <c r="Q349" i="2"/>
  <c r="S349" i="2"/>
  <c r="R362" i="2"/>
  <c r="P405" i="2"/>
  <c r="Q392" i="2"/>
  <c r="P392" i="2"/>
  <c r="R392" i="2"/>
  <c r="R363" i="2"/>
  <c r="Q363" i="2"/>
  <c r="P363" i="2"/>
  <c r="T363" i="2" s="1"/>
  <c r="Q378" i="2"/>
  <c r="P378" i="2"/>
  <c r="R378" i="2"/>
  <c r="Q351" i="2"/>
  <c r="R400" i="2"/>
  <c r="Q400" i="2"/>
  <c r="P400" i="2"/>
  <c r="T400" i="2" s="1"/>
  <c r="R351" i="2"/>
  <c r="P352" i="2"/>
  <c r="R352" i="2"/>
  <c r="Q352" i="2"/>
  <c r="S352" i="2"/>
  <c r="Q401" i="2"/>
  <c r="P401" i="2"/>
  <c r="T401" i="2" s="1"/>
  <c r="Q394" i="2"/>
  <c r="R394" i="2"/>
  <c r="P394" i="2"/>
  <c r="T394" i="2" s="1"/>
  <c r="Q347" i="2"/>
  <c r="R347" i="2"/>
  <c r="P347" i="2"/>
  <c r="S347" i="2"/>
  <c r="R403" i="2"/>
  <c r="Q403" i="2"/>
  <c r="P403" i="2"/>
  <c r="O107" i="2"/>
  <c r="Q107" i="2" s="1"/>
  <c r="O133" i="2"/>
  <c r="O144" i="2"/>
  <c r="Q144" i="2" s="1"/>
  <c r="O154" i="2"/>
  <c r="Q154" i="2" s="1"/>
  <c r="O166" i="2"/>
  <c r="T166" i="2" s="1"/>
  <c r="Q348" i="2"/>
  <c r="R361" i="2"/>
  <c r="R397" i="2"/>
  <c r="P397" i="2"/>
  <c r="Q397" i="2"/>
  <c r="P413" i="2"/>
  <c r="R413" i="2"/>
  <c r="Q413" i="2"/>
  <c r="P95" i="2"/>
  <c r="O148" i="2"/>
  <c r="P148" i="2" s="1"/>
  <c r="O78" i="2"/>
  <c r="S78" i="2" s="1"/>
  <c r="O124" i="2"/>
  <c r="R124" i="2" s="1"/>
  <c r="O140" i="2"/>
  <c r="Q140" i="2" s="1"/>
  <c r="O149" i="2"/>
  <c r="S149" i="2" s="1"/>
  <c r="O194" i="2"/>
  <c r="T194" i="2" s="1"/>
  <c r="O229" i="2"/>
  <c r="O248" i="2"/>
  <c r="Q281" i="2"/>
  <c r="O327" i="2"/>
  <c r="Q327" i="2" s="1"/>
  <c r="O109" i="2"/>
  <c r="P109" i="2" s="1"/>
  <c r="O190" i="2"/>
  <c r="T190" i="2" s="1"/>
  <c r="Q95" i="2"/>
  <c r="T289" i="2"/>
  <c r="O131" i="2"/>
  <c r="O141" i="2"/>
  <c r="P141" i="2" s="1"/>
  <c r="O152" i="2"/>
  <c r="P152" i="2" s="1"/>
  <c r="O237" i="2"/>
  <c r="O301" i="2"/>
  <c r="P301" i="2" s="1"/>
  <c r="O106" i="2"/>
  <c r="R106" i="2" s="1"/>
  <c r="O132" i="2"/>
  <c r="O164" i="2"/>
  <c r="T164" i="2" s="1"/>
  <c r="O174" i="2"/>
  <c r="T174" i="2" s="1"/>
  <c r="O196" i="2"/>
  <c r="T196" i="2" s="1"/>
  <c r="O206" i="2"/>
  <c r="T206" i="2" s="1"/>
  <c r="O230" i="2"/>
  <c r="O274" i="2"/>
  <c r="S274" i="2" s="1"/>
  <c r="O283" i="2"/>
  <c r="S283" i="2" s="1"/>
  <c r="O302" i="2"/>
  <c r="S302" i="2" s="1"/>
  <c r="O310" i="2"/>
  <c r="P310" i="2" s="1"/>
  <c r="O320" i="2"/>
  <c r="R320" i="2" s="1"/>
  <c r="R145" i="2"/>
  <c r="Q145" i="2"/>
  <c r="S145" i="2"/>
  <c r="P145" i="2"/>
  <c r="S270" i="2"/>
  <c r="R270" i="2"/>
  <c r="P270" i="2"/>
  <c r="Q270" i="2"/>
  <c r="Q316" i="2"/>
  <c r="R316" i="2"/>
  <c r="S316" i="2"/>
  <c r="R143" i="2"/>
  <c r="R136" i="2"/>
  <c r="Q136" i="2"/>
  <c r="S136" i="2"/>
  <c r="P323" i="2"/>
  <c r="Q323" i="2"/>
  <c r="S323" i="2"/>
  <c r="R323" i="2"/>
  <c r="R109" i="2"/>
  <c r="O309" i="2"/>
  <c r="Q309" i="2" s="1"/>
  <c r="R152" i="2"/>
  <c r="R292" i="2"/>
  <c r="S152" i="2"/>
  <c r="S292" i="2"/>
  <c r="O303" i="2"/>
  <c r="P303" i="2" s="1"/>
  <c r="O311" i="2"/>
  <c r="Q311" i="2" s="1"/>
  <c r="R128" i="2"/>
  <c r="Q92" i="2"/>
  <c r="O185" i="2"/>
  <c r="T185" i="2" s="1"/>
  <c r="Q56" i="2"/>
  <c r="S67" i="2"/>
  <c r="O146" i="2"/>
  <c r="S146" i="2" s="1"/>
  <c r="R56" i="2"/>
  <c r="S56" i="2"/>
  <c r="Q278" i="2"/>
  <c r="O296" i="2"/>
  <c r="O307" i="2"/>
  <c r="P307" i="2" s="1"/>
  <c r="O81" i="2"/>
  <c r="P81" i="2" s="1"/>
  <c r="O180" i="2"/>
  <c r="T180" i="2" s="1"/>
  <c r="P292" i="2"/>
  <c r="R281" i="2"/>
  <c r="T281" i="2" s="1"/>
  <c r="O192" i="2"/>
  <c r="T192" i="2" s="1"/>
  <c r="S281" i="2"/>
  <c r="O318" i="2"/>
  <c r="O210" i="2"/>
  <c r="T210" i="2" s="1"/>
  <c r="P67" i="2"/>
  <c r="Q67" i="2"/>
  <c r="O113" i="2"/>
  <c r="P113" i="2" s="1"/>
  <c r="O305" i="2"/>
  <c r="R305" i="2" s="1"/>
  <c r="O314" i="2"/>
  <c r="R314" i="2" s="1"/>
  <c r="R92" i="2"/>
  <c r="S92" i="2"/>
  <c r="O130" i="2"/>
  <c r="O100" i="2"/>
  <c r="R100" i="2" s="1"/>
  <c r="O168" i="2"/>
  <c r="T168" i="2" s="1"/>
  <c r="O179" i="2"/>
  <c r="T179" i="2" s="1"/>
  <c r="O216" i="2"/>
  <c r="T216" i="2" s="1"/>
  <c r="O279" i="2"/>
  <c r="R279" i="2" s="1"/>
  <c r="O285" i="2"/>
  <c r="R285" i="2" s="1"/>
  <c r="O308" i="2"/>
  <c r="P308" i="2" s="1"/>
  <c r="O328" i="2"/>
  <c r="S328" i="2" s="1"/>
  <c r="O69" i="2"/>
  <c r="Q69" i="2" s="1"/>
  <c r="O90" i="2"/>
  <c r="O126" i="2"/>
  <c r="R126" i="2" s="1"/>
  <c r="O160" i="2"/>
  <c r="T160" i="2" s="1"/>
  <c r="O170" i="2"/>
  <c r="T170" i="2" s="1"/>
  <c r="O208" i="2"/>
  <c r="T208" i="2" s="1"/>
  <c r="O219" i="2"/>
  <c r="O244" i="2"/>
  <c r="O250" i="2"/>
  <c r="T273" i="2"/>
  <c r="R282" i="2"/>
  <c r="Q282" i="2"/>
  <c r="S282" i="2"/>
  <c r="P282" i="2"/>
  <c r="T282" i="2" s="1"/>
  <c r="R107" i="2"/>
  <c r="S81" i="2"/>
  <c r="R81" i="2"/>
  <c r="Q81" i="2"/>
  <c r="S111" i="2"/>
  <c r="R111" i="2"/>
  <c r="Q111" i="2"/>
  <c r="P111" i="2"/>
  <c r="R324" i="2"/>
  <c r="Q324" i="2"/>
  <c r="S324" i="2"/>
  <c r="P324" i="2"/>
  <c r="S129" i="2"/>
  <c r="R129" i="2"/>
  <c r="Q129" i="2"/>
  <c r="P129" i="2"/>
  <c r="S114" i="2"/>
  <c r="R114" i="2"/>
  <c r="Q114" i="2"/>
  <c r="P114" i="2"/>
  <c r="P317" i="2"/>
  <c r="S317" i="2"/>
  <c r="R317" i="2"/>
  <c r="Q317" i="2"/>
  <c r="P304" i="2"/>
  <c r="S304" i="2"/>
  <c r="R304" i="2"/>
  <c r="Q304" i="2"/>
  <c r="R326" i="2"/>
  <c r="Q326" i="2"/>
  <c r="S326" i="2"/>
  <c r="P326" i="2"/>
  <c r="T326" i="2" s="1"/>
  <c r="S93" i="2"/>
  <c r="R93" i="2"/>
  <c r="Q93" i="2"/>
  <c r="P93" i="2"/>
  <c r="R88" i="2"/>
  <c r="Q88" i="2"/>
  <c r="P88" i="2"/>
  <c r="Q116" i="2"/>
  <c r="R116" i="2"/>
  <c r="P116" i="2"/>
  <c r="S116" i="2"/>
  <c r="S290" i="2"/>
  <c r="P290" i="2"/>
  <c r="R290" i="2"/>
  <c r="Q290" i="2"/>
  <c r="R137" i="2"/>
  <c r="S137" i="2"/>
  <c r="Q137" i="2"/>
  <c r="P137" i="2"/>
  <c r="R105" i="2"/>
  <c r="P315" i="2"/>
  <c r="S315" i="2"/>
  <c r="R315" i="2"/>
  <c r="Q315" i="2"/>
  <c r="P63" i="2"/>
  <c r="P139" i="2"/>
  <c r="S271" i="2"/>
  <c r="R271" i="2"/>
  <c r="Q271" i="2"/>
  <c r="P271" i="2"/>
  <c r="T271" i="2" s="1"/>
  <c r="P306" i="2"/>
  <c r="S306" i="2"/>
  <c r="R306" i="2"/>
  <c r="Q306" i="2"/>
  <c r="P321" i="2"/>
  <c r="Q275" i="2"/>
  <c r="R87" i="2"/>
  <c r="P87" i="2"/>
  <c r="Q87" i="2"/>
  <c r="R321" i="2"/>
  <c r="R54" i="2"/>
  <c r="S54" i="2"/>
  <c r="S154" i="2"/>
  <c r="R154" i="2"/>
  <c r="R311" i="2"/>
  <c r="S311" i="2"/>
  <c r="P311" i="2"/>
  <c r="Q322" i="2"/>
  <c r="R322" i="2"/>
  <c r="S322" i="2"/>
  <c r="P322" i="2"/>
  <c r="T322" i="2" s="1"/>
  <c r="S112" i="2"/>
  <c r="R112" i="2"/>
  <c r="P112" i="2"/>
  <c r="Q112" i="2"/>
  <c r="R272" i="2"/>
  <c r="Q83" i="2"/>
  <c r="R89" i="2"/>
  <c r="Q89" i="2"/>
  <c r="P89" i="2"/>
  <c r="R149" i="2"/>
  <c r="Q155" i="2"/>
  <c r="Q287" i="2"/>
  <c r="Q303" i="2"/>
  <c r="R83" i="2"/>
  <c r="R155" i="2"/>
  <c r="R287" i="2"/>
  <c r="S320" i="2"/>
  <c r="Q73" i="2"/>
  <c r="R73" i="2"/>
  <c r="P73" i="2"/>
  <c r="Q321" i="2"/>
  <c r="O255" i="2"/>
  <c r="R293" i="2"/>
  <c r="Q293" i="2"/>
  <c r="P293" i="2"/>
  <c r="S293" i="2"/>
  <c r="P54" i="2"/>
  <c r="S277" i="2"/>
  <c r="R277" i="2"/>
  <c r="Q277" i="2"/>
  <c r="P277" i="2"/>
  <c r="P83" i="2"/>
  <c r="S98" i="2"/>
  <c r="R98" i="2"/>
  <c r="Q98" i="2"/>
  <c r="P98" i="2"/>
  <c r="S287" i="2"/>
  <c r="R299" i="2"/>
  <c r="S299" i="2"/>
  <c r="Q299" i="2"/>
  <c r="P299" i="2"/>
  <c r="T299" i="2" s="1"/>
  <c r="P318" i="2"/>
  <c r="S318" i="2"/>
  <c r="R318" i="2"/>
  <c r="Q318" i="2"/>
  <c r="R62" i="2"/>
  <c r="Q62" i="2"/>
  <c r="P62" i="2"/>
  <c r="O197" i="2"/>
  <c r="T197" i="2" s="1"/>
  <c r="R278" i="2"/>
  <c r="R125" i="2"/>
  <c r="Q125" i="2"/>
  <c r="P125" i="2"/>
  <c r="R85" i="2"/>
  <c r="Q85" i="2"/>
  <c r="P85" i="2"/>
  <c r="R139" i="2"/>
  <c r="S139" i="2"/>
  <c r="S91" i="2"/>
  <c r="P91" i="2"/>
  <c r="Q91" i="2"/>
  <c r="R91" i="2"/>
  <c r="P100" i="2"/>
  <c r="P115" i="2"/>
  <c r="S115" i="2"/>
  <c r="R115" i="2"/>
  <c r="Q115" i="2"/>
  <c r="P275" i="2"/>
  <c r="Q63" i="2"/>
  <c r="R275" i="2"/>
  <c r="P276" i="2"/>
  <c r="R276" i="2"/>
  <c r="S276" i="2"/>
  <c r="R64" i="2"/>
  <c r="Q64" i="2"/>
  <c r="P64" i="2"/>
  <c r="R101" i="2"/>
  <c r="Q101" i="2"/>
  <c r="P101" i="2"/>
  <c r="Q272" i="2"/>
  <c r="S286" i="2"/>
  <c r="R286" i="2"/>
  <c r="Q286" i="2"/>
  <c r="P286" i="2"/>
  <c r="T286" i="2" s="1"/>
  <c r="S294" i="2"/>
  <c r="R294" i="2"/>
  <c r="Q294" i="2"/>
  <c r="P294" i="2"/>
  <c r="T294" i="2" s="1"/>
  <c r="S313" i="2"/>
  <c r="P313" i="2"/>
  <c r="R313" i="2"/>
  <c r="Q313" i="2"/>
  <c r="Q54" i="2"/>
  <c r="S101" i="2"/>
  <c r="S272" i="2"/>
  <c r="S155" i="2"/>
  <c r="R84" i="2"/>
  <c r="Q84" i="2"/>
  <c r="P84" i="2"/>
  <c r="S84" i="2"/>
  <c r="Q152" i="2"/>
  <c r="O158" i="2"/>
  <c r="T158" i="2" s="1"/>
  <c r="O253" i="2"/>
  <c r="S278" i="2"/>
  <c r="S288" i="2"/>
  <c r="P288" i="2"/>
  <c r="Q288" i="2"/>
  <c r="R288" i="2"/>
  <c r="R82" i="2"/>
  <c r="Q82" i="2"/>
  <c r="P82" i="2"/>
  <c r="R138" i="2"/>
  <c r="Q147" i="2"/>
  <c r="P325" i="2"/>
  <c r="P138" i="2"/>
  <c r="Q138" i="2"/>
  <c r="S82" i="2"/>
  <c r="P136" i="2"/>
  <c r="R147" i="2"/>
  <c r="O224" i="2"/>
  <c r="O263" i="2"/>
  <c r="Q325" i="2"/>
  <c r="Q108" i="2"/>
  <c r="R108" i="2"/>
  <c r="P108" i="2"/>
  <c r="S291" i="2"/>
  <c r="R291" i="2"/>
  <c r="Q291" i="2"/>
  <c r="P291" i="2"/>
  <c r="T291" i="2" s="1"/>
  <c r="S147" i="2"/>
  <c r="P300" i="2"/>
  <c r="S300" i="2"/>
  <c r="R300" i="2"/>
  <c r="Q300" i="2"/>
  <c r="R325" i="2"/>
  <c r="Q106" i="2"/>
  <c r="P106" i="2"/>
  <c r="Q128" i="2"/>
  <c r="P128" i="2"/>
  <c r="O258" i="2"/>
  <c r="P316" i="2"/>
  <c r="R68" i="2"/>
  <c r="P68" i="2"/>
  <c r="Q68" i="2"/>
  <c r="Q149" i="2" l="1"/>
  <c r="S66" i="2"/>
  <c r="Q66" i="2"/>
  <c r="Q301" i="2"/>
  <c r="P149" i="2"/>
  <c r="R309" i="2"/>
  <c r="P154" i="2"/>
  <c r="Q105" i="2"/>
  <c r="P143" i="2"/>
  <c r="T352" i="2"/>
  <c r="Q362" i="2"/>
  <c r="T362" i="2" s="1"/>
  <c r="T355" i="2"/>
  <c r="T399" i="2"/>
  <c r="T346" i="2"/>
  <c r="T345" i="2"/>
  <c r="T277" i="2"/>
  <c r="Q143" i="2"/>
  <c r="T403" i="2"/>
  <c r="P362" i="2"/>
  <c r="T389" i="2"/>
  <c r="Q100" i="2"/>
  <c r="S140" i="2"/>
  <c r="Q412" i="2"/>
  <c r="S303" i="2"/>
  <c r="T303" i="2" s="1"/>
  <c r="R66" i="2"/>
  <c r="T353" i="2"/>
  <c r="P140" i="2"/>
  <c r="Q382" i="2"/>
  <c r="T382" i="2" s="1"/>
  <c r="R382" i="2"/>
  <c r="P274" i="2"/>
  <c r="P124" i="2"/>
  <c r="P328" i="2"/>
  <c r="Q124" i="2"/>
  <c r="R144" i="2"/>
  <c r="S301" i="2"/>
  <c r="P412" i="2"/>
  <c r="R140" i="2"/>
  <c r="R301" i="2"/>
  <c r="Q109" i="2"/>
  <c r="P144" i="2"/>
  <c r="S144" i="2"/>
  <c r="T368" i="2"/>
  <c r="T395" i="2"/>
  <c r="T152" i="2"/>
  <c r="T408" i="2"/>
  <c r="R303" i="2"/>
  <c r="S100" i="2"/>
  <c r="T396" i="2"/>
  <c r="T342" i="2"/>
  <c r="P107" i="2"/>
  <c r="T358" i="2"/>
  <c r="Q328" i="2"/>
  <c r="T413" i="2"/>
  <c r="R78" i="2"/>
  <c r="Q148" i="2"/>
  <c r="T378" i="2"/>
  <c r="Q78" i="2"/>
  <c r="R148" i="2"/>
  <c r="Q310" i="2"/>
  <c r="T155" i="2"/>
  <c r="T351" i="2"/>
  <c r="T316" i="2"/>
  <c r="Q302" i="2"/>
  <c r="S310" i="2"/>
  <c r="R383" i="2"/>
  <c r="Q383" i="2"/>
  <c r="P383" i="2"/>
  <c r="T383" i="2" s="1"/>
  <c r="R302" i="2"/>
  <c r="T311" i="2"/>
  <c r="T341" i="2"/>
  <c r="P327" i="2"/>
  <c r="P302" i="2"/>
  <c r="T302" i="2" s="1"/>
  <c r="T366" i="2"/>
  <c r="T325" i="2"/>
  <c r="S327" i="2"/>
  <c r="T392" i="2"/>
  <c r="T388" i="2"/>
  <c r="S314" i="2"/>
  <c r="Q283" i="2"/>
  <c r="T272" i="2"/>
  <c r="T407" i="2"/>
  <c r="T387" i="2"/>
  <c r="S148" i="2"/>
  <c r="T347" i="2"/>
  <c r="T384" i="2"/>
  <c r="P78" i="2"/>
  <c r="S153" i="2"/>
  <c r="T349" i="2"/>
  <c r="R153" i="2"/>
  <c r="S141" i="2"/>
  <c r="P283" i="2"/>
  <c r="T361" i="2"/>
  <c r="P320" i="2"/>
  <c r="T338" i="2"/>
  <c r="R274" i="2"/>
  <c r="T365" i="2"/>
  <c r="Q141" i="2"/>
  <c r="T339" i="2"/>
  <c r="R283" i="2"/>
  <c r="T397" i="2"/>
  <c r="Q153" i="2"/>
  <c r="R310" i="2"/>
  <c r="T357" i="2"/>
  <c r="R141" i="2"/>
  <c r="T374" i="2"/>
  <c r="T364" i="2"/>
  <c r="R327" i="2"/>
  <c r="Q320" i="2"/>
  <c r="T320" i="2" s="1"/>
  <c r="Q274" i="2"/>
  <c r="T154" i="2"/>
  <c r="T405" i="2"/>
  <c r="T409" i="2"/>
  <c r="T386" i="2"/>
  <c r="T390" i="2"/>
  <c r="T393" i="2"/>
  <c r="T343" i="2"/>
  <c r="T372" i="2"/>
  <c r="O333" i="2"/>
  <c r="T287" i="2"/>
  <c r="Q314" i="2"/>
  <c r="R296" i="2"/>
  <c r="Q296" i="2"/>
  <c r="S305" i="2"/>
  <c r="R90" i="2"/>
  <c r="P90" i="2"/>
  <c r="S90" i="2"/>
  <c r="Q90" i="2"/>
  <c r="T301" i="2"/>
  <c r="Q305" i="2"/>
  <c r="R328" i="2"/>
  <c r="S307" i="2"/>
  <c r="Q126" i="2"/>
  <c r="S285" i="2"/>
  <c r="S296" i="2"/>
  <c r="Q308" i="2"/>
  <c r="R307" i="2"/>
  <c r="P285" i="2"/>
  <c r="P296" i="2"/>
  <c r="T296" i="2" s="1"/>
  <c r="R308" i="2"/>
  <c r="Q113" i="2"/>
  <c r="P279" i="2"/>
  <c r="S308" i="2"/>
  <c r="Q279" i="2"/>
  <c r="R113" i="2"/>
  <c r="T323" i="2"/>
  <c r="S279" i="2"/>
  <c r="R69" i="2"/>
  <c r="S113" i="2"/>
  <c r="T292" i="2"/>
  <c r="P69" i="2"/>
  <c r="P309" i="2"/>
  <c r="T324" i="2"/>
  <c r="P314" i="2"/>
  <c r="T314" i="2" s="1"/>
  <c r="P305" i="2"/>
  <c r="Q307" i="2"/>
  <c r="P126" i="2"/>
  <c r="S309" i="2"/>
  <c r="T270" i="2"/>
  <c r="Q285" i="2"/>
  <c r="S69" i="2"/>
  <c r="T290" i="2"/>
  <c r="T306" i="2"/>
  <c r="T318" i="2"/>
  <c r="T300" i="2"/>
  <c r="T276" i="2"/>
  <c r="T317" i="2"/>
  <c r="T278" i="2"/>
  <c r="T315" i="2"/>
  <c r="T304" i="2"/>
  <c r="T274" i="2"/>
  <c r="T293" i="2"/>
  <c r="T275" i="2"/>
  <c r="T288" i="2"/>
  <c r="T313" i="2"/>
  <c r="T321" i="2"/>
  <c r="T310" i="2" l="1"/>
  <c r="T328" i="2"/>
  <c r="T412" i="2"/>
  <c r="T430" i="2" s="1"/>
  <c r="T327" i="2"/>
  <c r="T283" i="2"/>
  <c r="T153" i="2"/>
  <c r="T285" i="2"/>
  <c r="T307" i="2"/>
  <c r="T308" i="2"/>
  <c r="T309" i="2"/>
  <c r="T279" i="2"/>
  <c r="T305" i="2"/>
  <c r="W36" i="1" l="1"/>
  <c r="G14" i="29" l="1"/>
  <c r="J33" i="5"/>
  <c r="J31" i="5"/>
  <c r="J29" i="5"/>
  <c r="J15" i="5"/>
  <c r="J13" i="5"/>
  <c r="J11" i="5"/>
  <c r="J9" i="5"/>
  <c r="E10" i="29" l="1"/>
  <c r="E15" i="29" s="1"/>
  <c r="C10" i="29" l="1"/>
  <c r="D7" i="29"/>
  <c r="D10" i="29" l="1"/>
  <c r="U87" i="1" l="1"/>
  <c r="X87" i="1"/>
  <c r="X78" i="1"/>
  <c r="X76" i="1"/>
  <c r="X74" i="1"/>
  <c r="X72" i="1"/>
  <c r="X70" i="1"/>
  <c r="X68" i="1"/>
  <c r="X32" i="1"/>
  <c r="X24" i="1"/>
  <c r="O12" i="20"/>
  <c r="M12" i="20"/>
  <c r="K12" i="20"/>
  <c r="N12" i="20" s="1"/>
  <c r="O70" i="13" l="1"/>
  <c r="N70" i="13" s="1"/>
  <c r="J291" i="23"/>
  <c r="K291" i="23" s="1"/>
  <c r="J289" i="23"/>
  <c r="K289" i="23" s="1"/>
  <c r="J287" i="23"/>
  <c r="K287" i="23" s="1"/>
  <c r="J285" i="23"/>
  <c r="K285" i="23" s="1"/>
  <c r="J283" i="23"/>
  <c r="K283" i="23" s="1"/>
  <c r="J281" i="23"/>
  <c r="K281" i="23" s="1"/>
  <c r="J279" i="23"/>
  <c r="K279" i="23" s="1"/>
  <c r="J277" i="23"/>
  <c r="K277" i="23" s="1"/>
  <c r="J275" i="23"/>
  <c r="K275" i="23" s="1"/>
  <c r="J273" i="23"/>
  <c r="K273" i="23" s="1"/>
  <c r="J271" i="23"/>
  <c r="K271" i="23" s="1"/>
  <c r="J267" i="23"/>
  <c r="K267" i="23" s="1"/>
  <c r="J265" i="23"/>
  <c r="K265" i="23" s="1"/>
  <c r="J263" i="23"/>
  <c r="K263" i="23" s="1"/>
  <c r="J261" i="23"/>
  <c r="K261" i="23" s="1"/>
  <c r="J259" i="23"/>
  <c r="K259" i="23" s="1"/>
  <c r="J257" i="23"/>
  <c r="K257" i="23" s="1"/>
  <c r="J255" i="23"/>
  <c r="K255" i="23" s="1"/>
  <c r="J253" i="23"/>
  <c r="K253" i="23" s="1"/>
  <c r="J251" i="23"/>
  <c r="K251" i="23" s="1"/>
  <c r="J249" i="23"/>
  <c r="K249" i="23" s="1"/>
  <c r="J243" i="23"/>
  <c r="K243" i="23" s="1"/>
  <c r="J234" i="23"/>
  <c r="K234" i="23" s="1"/>
  <c r="J231" i="23"/>
  <c r="K231" i="23" s="1"/>
  <c r="J224" i="23"/>
  <c r="J221" i="23"/>
  <c r="J217" i="23"/>
  <c r="K217" i="23" s="1"/>
  <c r="J214" i="23"/>
  <c r="K214" i="23" s="1"/>
  <c r="J210" i="23"/>
  <c r="O75" i="13"/>
  <c r="N75" i="13" s="1"/>
  <c r="O77" i="13"/>
  <c r="N77" i="13" s="1"/>
  <c r="O67" i="13"/>
  <c r="N67" i="13" s="1"/>
  <c r="O68" i="13"/>
  <c r="N68" i="13" s="1"/>
  <c r="O76" i="13"/>
  <c r="N76" i="13" s="1"/>
  <c r="K125" i="4"/>
  <c r="K121" i="4"/>
  <c r="O71" i="13"/>
  <c r="N71" i="13" s="1"/>
  <c r="O69" i="13"/>
  <c r="N69" i="13" s="1"/>
  <c r="O65" i="13"/>
  <c r="N65" i="13"/>
  <c r="O64" i="13"/>
  <c r="N64" i="13" s="1"/>
  <c r="O63" i="13"/>
  <c r="N63" i="13" s="1"/>
  <c r="O62" i="13"/>
  <c r="N62" i="13"/>
  <c r="O61" i="13"/>
  <c r="N61" i="13" s="1"/>
  <c r="O58" i="13"/>
  <c r="N58" i="13" s="1"/>
  <c r="I25" i="27"/>
  <c r="I20" i="27"/>
  <c r="I24" i="27"/>
  <c r="I23" i="27"/>
  <c r="I22" i="27"/>
  <c r="I19" i="27"/>
  <c r="I18" i="27"/>
  <c r="I13" i="27"/>
  <c r="I59" i="27"/>
  <c r="I58" i="27"/>
  <c r="I57" i="27"/>
  <c r="I56" i="27"/>
  <c r="J56" i="27" s="1"/>
  <c r="I55" i="27"/>
  <c r="I54" i="27"/>
  <c r="I53" i="27"/>
  <c r="I52" i="27"/>
  <c r="I51" i="27"/>
  <c r="I50" i="27"/>
  <c r="I49" i="27"/>
  <c r="I48" i="27"/>
  <c r="I47" i="27"/>
  <c r="I46" i="27"/>
  <c r="I45" i="27"/>
  <c r="I44" i="27"/>
  <c r="I43" i="27"/>
  <c r="I42" i="27"/>
  <c r="H36" i="27"/>
  <c r="I36" i="27" s="1"/>
  <c r="H35" i="27"/>
  <c r="I35" i="27" s="1"/>
  <c r="H34" i="27"/>
  <c r="I34" i="27" s="1"/>
  <c r="H33" i="27"/>
  <c r="I33" i="27" s="1"/>
  <c r="I32" i="27"/>
  <c r="H32" i="27"/>
  <c r="H31" i="27"/>
  <c r="I31" i="27" s="1"/>
  <c r="H30" i="27"/>
  <c r="I30" i="27" s="1"/>
  <c r="I29" i="27"/>
  <c r="H28" i="27"/>
  <c r="I28" i="27" s="1"/>
  <c r="H27" i="27"/>
  <c r="I27" i="27" s="1"/>
  <c r="H26" i="27"/>
  <c r="I26" i="27" s="1"/>
  <c r="I21" i="27"/>
  <c r="I17" i="27"/>
  <c r="I16" i="27"/>
  <c r="I15" i="27"/>
  <c r="I14" i="27"/>
  <c r="I12" i="27"/>
  <c r="I11" i="27"/>
  <c r="S22" i="24"/>
  <c r="S21" i="24"/>
  <c r="S15" i="24"/>
  <c r="S14" i="24"/>
  <c r="J34" i="25"/>
  <c r="J33" i="25"/>
  <c r="J30" i="25"/>
  <c r="J29" i="25"/>
  <c r="K21" i="5"/>
  <c r="L38" i="27" l="1"/>
  <c r="M38" i="27" s="1"/>
  <c r="M63" i="27" s="1"/>
  <c r="N72" i="13" s="1"/>
  <c r="X35" i="1" l="1"/>
  <c r="T24" i="1"/>
  <c r="H53" i="25" l="1"/>
  <c r="I53" i="25" s="1"/>
  <c r="H52" i="25"/>
  <c r="I52" i="25" s="1"/>
  <c r="H65" i="25"/>
  <c r="I65" i="25" s="1"/>
  <c r="I64" i="25"/>
  <c r="H64" i="25"/>
  <c r="H62" i="25"/>
  <c r="I62" i="25" s="1"/>
  <c r="H61" i="25"/>
  <c r="I61" i="25" s="1"/>
  <c r="H59" i="25"/>
  <c r="I59" i="25" s="1"/>
  <c r="H58" i="25"/>
  <c r="I58" i="25" s="1"/>
  <c r="I56" i="25"/>
  <c r="I55" i="25"/>
  <c r="H50" i="25"/>
  <c r="I50" i="25" s="1"/>
  <c r="H49" i="25"/>
  <c r="I49" i="25" s="1"/>
  <c r="I47" i="25"/>
  <c r="J47" i="25" s="1"/>
  <c r="I46" i="25"/>
  <c r="J46" i="25" s="1"/>
  <c r="H44" i="25"/>
  <c r="I44" i="25" s="1"/>
  <c r="H43" i="25"/>
  <c r="I43" i="25" s="1"/>
  <c r="H41" i="25"/>
  <c r="I41" i="25" s="1"/>
  <c r="H40" i="25"/>
  <c r="I40" i="25" s="1"/>
  <c r="H38" i="25"/>
  <c r="I38" i="25" s="1"/>
  <c r="J38" i="25" s="1"/>
  <c r="H37" i="25"/>
  <c r="I37" i="25" s="1"/>
  <c r="J37" i="25" s="1"/>
  <c r="I24" i="25"/>
  <c r="I23" i="25"/>
  <c r="I21" i="25"/>
  <c r="H21" i="25"/>
  <c r="H20" i="25"/>
  <c r="I20" i="25" s="1"/>
  <c r="H18" i="25"/>
  <c r="I18" i="25" s="1"/>
  <c r="H17" i="25"/>
  <c r="I17" i="25" s="1"/>
  <c r="H14" i="25"/>
  <c r="I14" i="25" s="1"/>
  <c r="I13" i="25"/>
  <c r="H13" i="25"/>
  <c r="H11" i="25"/>
  <c r="I11" i="25" s="1"/>
  <c r="H10" i="25"/>
  <c r="I10" i="25" s="1"/>
  <c r="O60" i="13"/>
  <c r="N60" i="13" s="1"/>
  <c r="K60" i="13"/>
  <c r="O59" i="13"/>
  <c r="N59" i="13" s="1"/>
  <c r="K59" i="13"/>
  <c r="O23" i="13"/>
  <c r="N23" i="13" s="1"/>
  <c r="K152" i="4"/>
  <c r="K151" i="4"/>
  <c r="G355" i="23"/>
  <c r="G353" i="23"/>
  <c r="G351" i="23"/>
  <c r="G333" i="23"/>
  <c r="G331" i="23"/>
  <c r="G324" i="23"/>
  <c r="J324" i="23" s="1"/>
  <c r="G327" i="23"/>
  <c r="J312" i="23"/>
  <c r="K312" i="23" s="1"/>
  <c r="J310" i="23"/>
  <c r="K310" i="23" s="1"/>
  <c r="J308" i="23"/>
  <c r="K308" i="23" s="1"/>
  <c r="J306" i="23"/>
  <c r="K306" i="23" s="1"/>
  <c r="K224" i="23"/>
  <c r="K221" i="23"/>
  <c r="K210" i="23"/>
  <c r="J228" i="23"/>
  <c r="K228" i="23" s="1"/>
  <c r="J225" i="23"/>
  <c r="K225" i="23" s="1"/>
  <c r="J211" i="23"/>
  <c r="K211" i="23" s="1"/>
  <c r="J207" i="23"/>
  <c r="K207" i="23" s="1"/>
  <c r="J91" i="23"/>
  <c r="K91" i="23" s="1"/>
  <c r="O11" i="20"/>
  <c r="M11" i="20"/>
  <c r="K11" i="20"/>
  <c r="N11" i="20" s="1"/>
  <c r="J61" i="23"/>
  <c r="K61" i="23" s="1"/>
  <c r="J59" i="23"/>
  <c r="K59" i="23" s="1"/>
  <c r="J47" i="23"/>
  <c r="J69" i="25" l="1"/>
  <c r="W85" i="1" s="1"/>
  <c r="Y85" i="1" s="1"/>
  <c r="V85" i="1" s="1"/>
  <c r="J327" i="23"/>
  <c r="K327" i="23" s="1"/>
  <c r="J353" i="23"/>
  <c r="K353" i="23" s="1"/>
  <c r="J355" i="23"/>
  <c r="K355" i="23" s="1"/>
  <c r="J351" i="23"/>
  <c r="K351" i="23" s="1"/>
  <c r="I69" i="25"/>
  <c r="T85" i="1" l="1"/>
  <c r="X85" i="1"/>
  <c r="U85" i="1" s="1"/>
  <c r="N28" i="2" l="1"/>
  <c r="J28" i="2"/>
  <c r="O28" i="2" l="1"/>
  <c r="T28" i="2" s="1"/>
  <c r="O56" i="13" l="1"/>
  <c r="N56" i="13" s="1"/>
  <c r="O57" i="13"/>
  <c r="N57" i="13" s="1"/>
  <c r="O55" i="13"/>
  <c r="N55" i="13" s="1"/>
  <c r="K55" i="13"/>
  <c r="O53" i="13"/>
  <c r="N53" i="13" s="1"/>
  <c r="K53" i="13"/>
  <c r="K54" i="13"/>
  <c r="O54" i="13"/>
  <c r="N54" i="13" s="1"/>
  <c r="O51" i="13" l="1"/>
  <c r="N51" i="13" s="1"/>
  <c r="K51" i="13"/>
  <c r="O50" i="13"/>
  <c r="N50" i="13" s="1"/>
  <c r="K50" i="13"/>
  <c r="O49" i="13"/>
  <c r="N49" i="13" s="1"/>
  <c r="K49" i="13"/>
  <c r="O50" i="24"/>
  <c r="S50" i="24" s="1"/>
  <c r="R50" i="24"/>
  <c r="Q50" i="24"/>
  <c r="P50" i="24"/>
  <c r="O42" i="24"/>
  <c r="T39" i="24"/>
  <c r="R38" i="24"/>
  <c r="Q38" i="24"/>
  <c r="P38" i="24"/>
  <c r="R37" i="24"/>
  <c r="Q37" i="24"/>
  <c r="P37" i="24"/>
  <c r="T37" i="24" s="1"/>
  <c r="O20" i="24"/>
  <c r="O19" i="24"/>
  <c r="O18" i="24"/>
  <c r="R30" i="24"/>
  <c r="Q30" i="24"/>
  <c r="P30" i="24"/>
  <c r="T30" i="24" s="1"/>
  <c r="R28" i="24"/>
  <c r="Q28" i="24"/>
  <c r="P28" i="24"/>
  <c r="T28" i="24" s="1"/>
  <c r="R27" i="24"/>
  <c r="Q27" i="24"/>
  <c r="P27" i="24"/>
  <c r="T27" i="24" s="1"/>
  <c r="R26" i="24"/>
  <c r="Q26" i="24"/>
  <c r="P26" i="24"/>
  <c r="T26" i="24" s="1"/>
  <c r="O26" i="24"/>
  <c r="O19" i="13"/>
  <c r="N19" i="13" s="1"/>
  <c r="K19" i="13"/>
  <c r="P75" i="17"/>
  <c r="P74" i="17"/>
  <c r="P73" i="17"/>
  <c r="T38" i="24" l="1"/>
  <c r="T29" i="24"/>
  <c r="K28" i="4"/>
  <c r="K27" i="4"/>
  <c r="K26" i="4"/>
  <c r="K25" i="4"/>
  <c r="K24" i="4"/>
  <c r="K23" i="4"/>
  <c r="K22" i="4"/>
  <c r="K21" i="4"/>
  <c r="K20" i="4"/>
  <c r="K19" i="4"/>
  <c r="K18" i="4"/>
  <c r="K17" i="4"/>
  <c r="U59" i="1" l="1"/>
  <c r="W59" i="1"/>
  <c r="Y59" i="1" s="1"/>
  <c r="V59" i="1" s="1"/>
  <c r="T59" i="1" l="1"/>
  <c r="K67" i="14"/>
  <c r="K19" i="5"/>
  <c r="K17" i="5"/>
  <c r="O48" i="13"/>
  <c r="N48" i="13" s="1"/>
  <c r="K48" i="13"/>
  <c r="O47" i="13"/>
  <c r="N47" i="13" s="1"/>
  <c r="K47" i="13"/>
  <c r="O10" i="20" l="1"/>
  <c r="M10" i="20"/>
  <c r="K10" i="20"/>
  <c r="N10" i="20" s="1"/>
  <c r="K85" i="16"/>
  <c r="N86" i="16"/>
  <c r="J86" i="16"/>
  <c r="P86" i="16" s="1"/>
  <c r="O10" i="2" l="1"/>
  <c r="O9" i="2"/>
  <c r="N21" i="2" l="1"/>
  <c r="J21" i="2"/>
  <c r="O29" i="24"/>
  <c r="O30" i="24"/>
  <c r="R22" i="24"/>
  <c r="Q22" i="24"/>
  <c r="P22" i="24"/>
  <c r="R21" i="24"/>
  <c r="Q21" i="24"/>
  <c r="P21" i="24"/>
  <c r="O39" i="24"/>
  <c r="R15" i="24"/>
  <c r="Q15" i="24"/>
  <c r="P15" i="24"/>
  <c r="T15" i="24" s="1"/>
  <c r="R14" i="24"/>
  <c r="Q14" i="24"/>
  <c r="P14" i="24"/>
  <c r="T14" i="24" s="1"/>
  <c r="R44" i="24"/>
  <c r="Q44" i="24"/>
  <c r="P44" i="24"/>
  <c r="O43" i="24"/>
  <c r="O44" i="24"/>
  <c r="S44" i="24" s="1"/>
  <c r="O21" i="2" l="1"/>
  <c r="T21" i="2" s="1"/>
  <c r="U24" i="1"/>
  <c r="O46" i="13"/>
  <c r="N46" i="13" s="1"/>
  <c r="K46" i="13"/>
  <c r="O45" i="13"/>
  <c r="N45" i="13"/>
  <c r="K45" i="13"/>
  <c r="O44" i="13"/>
  <c r="K44" i="13"/>
  <c r="O43" i="13"/>
  <c r="N43" i="13" s="1"/>
  <c r="K43" i="13"/>
  <c r="O42" i="13"/>
  <c r="K42" i="13"/>
  <c r="O41" i="13"/>
  <c r="N41" i="13" s="1"/>
  <c r="K41" i="13"/>
  <c r="O40" i="13"/>
  <c r="K40" i="13"/>
  <c r="O39" i="13"/>
  <c r="N39" i="13" s="1"/>
  <c r="K39" i="13"/>
  <c r="O36" i="13"/>
  <c r="N36" i="13" s="1"/>
  <c r="K36" i="13"/>
  <c r="G349" i="23"/>
  <c r="J349" i="23" s="1"/>
  <c r="K349" i="23" s="1"/>
  <c r="G347" i="23"/>
  <c r="J347" i="23" s="1"/>
  <c r="K347" i="23" s="1"/>
  <c r="G345" i="23"/>
  <c r="J345" i="23" s="1"/>
  <c r="K345" i="23" s="1"/>
  <c r="G328" i="23"/>
  <c r="J328" i="23" s="1"/>
  <c r="K328" i="23" s="1"/>
  <c r="G326" i="23"/>
  <c r="J326" i="23" s="1"/>
  <c r="K326" i="23" s="1"/>
  <c r="G325" i="23"/>
  <c r="N42" i="13" l="1"/>
  <c r="N40" i="13"/>
  <c r="N44" i="13"/>
  <c r="K222" i="4"/>
  <c r="K221" i="4"/>
  <c r="K220" i="4"/>
  <c r="K219" i="4"/>
  <c r="K218" i="4"/>
  <c r="K217" i="4"/>
  <c r="K216" i="4"/>
  <c r="K215" i="4"/>
  <c r="K214" i="4"/>
  <c r="K213" i="4"/>
  <c r="K212" i="4"/>
  <c r="K211" i="4"/>
  <c r="K210" i="4"/>
  <c r="K209" i="4"/>
  <c r="K208" i="4"/>
  <c r="K207" i="4"/>
  <c r="K205" i="4"/>
  <c r="K196" i="4"/>
  <c r="K195" i="4"/>
  <c r="K192" i="4"/>
  <c r="K194" i="4"/>
  <c r="N20" i="2" l="1"/>
  <c r="J20" i="2"/>
  <c r="O20" i="2" l="1"/>
  <c r="T20" i="2" s="1"/>
  <c r="M9" i="20"/>
  <c r="K9" i="13"/>
  <c r="K10" i="13"/>
  <c r="K13" i="13"/>
  <c r="K14" i="13"/>
  <c r="K18" i="13"/>
  <c r="K20" i="13"/>
  <c r="K21" i="13"/>
  <c r="K25" i="13"/>
  <c r="K26" i="13"/>
  <c r="K27" i="13"/>
  <c r="K29" i="13"/>
  <c r="K30" i="13"/>
  <c r="K31" i="13"/>
  <c r="K32" i="13"/>
  <c r="K33" i="13"/>
  <c r="K34" i="13"/>
  <c r="K35" i="13"/>
  <c r="K37" i="13"/>
  <c r="K38" i="13"/>
  <c r="O38" i="13" l="1"/>
  <c r="N38" i="13" l="1"/>
  <c r="O37" i="13"/>
  <c r="N37" i="13" s="1"/>
  <c r="O9" i="13"/>
  <c r="N42" i="2"/>
  <c r="O42" i="2" s="1"/>
  <c r="T42" i="2" s="1"/>
  <c r="N41" i="2"/>
  <c r="J41" i="2"/>
  <c r="J35" i="2"/>
  <c r="P34" i="2"/>
  <c r="Q34" i="2"/>
  <c r="R34" i="2"/>
  <c r="S34" i="2"/>
  <c r="P39" i="2"/>
  <c r="Q39" i="2"/>
  <c r="R39" i="2"/>
  <c r="S39" i="2"/>
  <c r="N35" i="2"/>
  <c r="N34" i="2"/>
  <c r="P70" i="17"/>
  <c r="P69" i="17"/>
  <c r="P68" i="17"/>
  <c r="P67" i="17"/>
  <c r="P66" i="17"/>
  <c r="P65" i="17"/>
  <c r="P64" i="17"/>
  <c r="P63" i="17"/>
  <c r="P62" i="17"/>
  <c r="P60" i="17"/>
  <c r="P59" i="17"/>
  <c r="P58" i="17"/>
  <c r="P57" i="17"/>
  <c r="P56" i="17"/>
  <c r="P55" i="17"/>
  <c r="P54" i="17"/>
  <c r="P53" i="17"/>
  <c r="P52" i="17"/>
  <c r="N32" i="2"/>
  <c r="N31" i="2"/>
  <c r="N26" i="2"/>
  <c r="N25" i="2"/>
  <c r="N24" i="2"/>
  <c r="N23" i="2"/>
  <c r="N22" i="2"/>
  <c r="N19" i="2"/>
  <c r="N18" i="2"/>
  <c r="N17" i="2"/>
  <c r="N16" i="2"/>
  <c r="O16" i="2" s="1"/>
  <c r="T16" i="2" s="1"/>
  <c r="N15" i="2"/>
  <c r="N14" i="2"/>
  <c r="N13" i="2"/>
  <c r="O13" i="2" s="1"/>
  <c r="T13" i="2" s="1"/>
  <c r="J32" i="2"/>
  <c r="J31" i="2"/>
  <c r="J26" i="2"/>
  <c r="J25" i="2"/>
  <c r="J24" i="2"/>
  <c r="J23" i="2"/>
  <c r="J22" i="2"/>
  <c r="J19" i="2"/>
  <c r="J18" i="2"/>
  <c r="J17" i="2"/>
  <c r="J15" i="2"/>
  <c r="J14" i="2"/>
  <c r="N8" i="2"/>
  <c r="N39" i="2"/>
  <c r="N12" i="2"/>
  <c r="J12" i="2"/>
  <c r="O38" i="24"/>
  <c r="O37" i="24"/>
  <c r="S34" i="24"/>
  <c r="R34" i="24"/>
  <c r="Q34" i="24"/>
  <c r="P34" i="24"/>
  <c r="O34" i="24"/>
  <c r="O28" i="24"/>
  <c r="O27" i="24"/>
  <c r="T22" i="24"/>
  <c r="O22" i="24"/>
  <c r="O21" i="24"/>
  <c r="O15" i="24"/>
  <c r="K62" i="14"/>
  <c r="K64" i="14"/>
  <c r="K63" i="14"/>
  <c r="K42" i="14"/>
  <c r="K41" i="14"/>
  <c r="U32" i="1"/>
  <c r="Y32" i="1"/>
  <c r="V32" i="1" s="1"/>
  <c r="T32" i="1"/>
  <c r="J9" i="16"/>
  <c r="J11" i="16"/>
  <c r="K11" i="16" s="1"/>
  <c r="O9" i="20"/>
  <c r="N9" i="20" s="1"/>
  <c r="K9" i="20"/>
  <c r="O12" i="2" l="1"/>
  <c r="T12" i="2" s="1"/>
  <c r="O14" i="2"/>
  <c r="T14" i="2" s="1"/>
  <c r="O35" i="2"/>
  <c r="T35" i="2" s="1"/>
  <c r="O19" i="2"/>
  <c r="T19" i="2" s="1"/>
  <c r="P77" i="17"/>
  <c r="H48" i="3" s="1"/>
  <c r="I48" i="3" s="1"/>
  <c r="O41" i="2"/>
  <c r="T41" i="2" s="1"/>
  <c r="O24" i="2"/>
  <c r="T24" i="2" s="1"/>
  <c r="O22" i="2"/>
  <c r="T22" i="2" s="1"/>
  <c r="N9" i="13"/>
  <c r="T34" i="24"/>
  <c r="O23" i="2"/>
  <c r="T23" i="2" s="1"/>
  <c r="O31" i="2"/>
  <c r="T31" i="2" s="1"/>
  <c r="O25" i="2"/>
  <c r="T25" i="2" s="1"/>
  <c r="O26" i="2"/>
  <c r="T26" i="2" s="1"/>
  <c r="O18" i="2"/>
  <c r="T18" i="2" s="1"/>
  <c r="O32" i="2"/>
  <c r="T32" i="2" s="1"/>
  <c r="O17" i="2"/>
  <c r="T17" i="2" s="1"/>
  <c r="O15" i="2"/>
  <c r="T15" i="2" s="1"/>
  <c r="T44" i="24"/>
  <c r="T50" i="24"/>
  <c r="T21" i="24"/>
  <c r="L11" i="16"/>
  <c r="M11" i="16"/>
  <c r="O35" i="13"/>
  <c r="O34" i="13"/>
  <c r="O33" i="13"/>
  <c r="O32" i="13"/>
  <c r="O31" i="13"/>
  <c r="O30" i="13"/>
  <c r="O28" i="13"/>
  <c r="N28" i="13" s="1"/>
  <c r="K160" i="4"/>
  <c r="K159" i="4"/>
  <c r="K158" i="4"/>
  <c r="K157" i="4"/>
  <c r="K156" i="4"/>
  <c r="K155" i="4"/>
  <c r="K44" i="4"/>
  <c r="K43" i="4"/>
  <c r="K42" i="4"/>
  <c r="K41" i="4"/>
  <c r="K40" i="4"/>
  <c r="K39" i="4"/>
  <c r="K38" i="4"/>
  <c r="K37" i="4"/>
  <c r="K36" i="4"/>
  <c r="K35" i="4"/>
  <c r="K34" i="4"/>
  <c r="K33" i="4"/>
  <c r="K29" i="5"/>
  <c r="K15" i="5"/>
  <c r="N11" i="16" l="1"/>
  <c r="O11" i="16" s="1"/>
  <c r="P11" i="16" s="1"/>
  <c r="K188" i="4"/>
  <c r="H13" i="3" s="1"/>
  <c r="I13" i="3" s="1"/>
  <c r="N32" i="13"/>
  <c r="N31" i="13"/>
  <c r="N30" i="13"/>
  <c r="N34" i="13"/>
  <c r="N35" i="13"/>
  <c r="N33" i="13"/>
  <c r="L13" i="15" l="1"/>
  <c r="K13" i="15"/>
  <c r="J13" i="15"/>
  <c r="M13" i="15" s="1"/>
  <c r="N13" i="15" s="1"/>
  <c r="I12" i="15"/>
  <c r="J12" i="15" s="1"/>
  <c r="M15" i="15"/>
  <c r="N15" i="15" s="1"/>
  <c r="M8" i="20" l="1"/>
  <c r="I63" i="3" l="1"/>
  <c r="I65" i="3"/>
  <c r="O8" i="20"/>
  <c r="N8" i="20" s="1"/>
  <c r="K8" i="20"/>
  <c r="S58" i="24" l="1"/>
  <c r="R58" i="24"/>
  <c r="Q58" i="24"/>
  <c r="P58" i="24"/>
  <c r="S54" i="24"/>
  <c r="R54" i="24"/>
  <c r="Q54" i="24"/>
  <c r="P54" i="24"/>
  <c r="O58" i="24"/>
  <c r="O54" i="24"/>
  <c r="S13" i="24"/>
  <c r="R13" i="24"/>
  <c r="Q13" i="24"/>
  <c r="P13" i="24"/>
  <c r="S12" i="24"/>
  <c r="R12" i="24"/>
  <c r="Q12" i="24"/>
  <c r="P12" i="24"/>
  <c r="O14" i="24"/>
  <c r="O13" i="24"/>
  <c r="O12" i="24"/>
  <c r="S9" i="24"/>
  <c r="R9" i="24"/>
  <c r="Q9" i="24"/>
  <c r="P9" i="24"/>
  <c r="S8" i="24"/>
  <c r="R8" i="24"/>
  <c r="Q8" i="24"/>
  <c r="P8" i="24"/>
  <c r="O9" i="24"/>
  <c r="O8" i="24"/>
  <c r="O28" i="16"/>
  <c r="O27" i="16"/>
  <c r="O26" i="16"/>
  <c r="O25" i="16"/>
  <c r="O24" i="16"/>
  <c r="T66" i="8"/>
  <c r="T65" i="8"/>
  <c r="T64" i="8"/>
  <c r="T63" i="8"/>
  <c r="T62" i="8"/>
  <c r="T61" i="8"/>
  <c r="T60" i="8"/>
  <c r="T59" i="8"/>
  <c r="T58" i="8"/>
  <c r="T57" i="8"/>
  <c r="T56" i="8"/>
  <c r="O29" i="13"/>
  <c r="O25" i="13"/>
  <c r="O27" i="13"/>
  <c r="O26" i="13"/>
  <c r="O21" i="13"/>
  <c r="O20" i="13"/>
  <c r="J333" i="23"/>
  <c r="K333" i="23" s="1"/>
  <c r="J331" i="23"/>
  <c r="K331" i="23" s="1"/>
  <c r="K324" i="23"/>
  <c r="J325" i="23"/>
  <c r="K325" i="23" s="1"/>
  <c r="J97" i="23"/>
  <c r="K97" i="23" s="1"/>
  <c r="J38" i="23"/>
  <c r="K38" i="23" s="1"/>
  <c r="G36" i="23"/>
  <c r="G34" i="23"/>
  <c r="J34" i="23" s="1"/>
  <c r="K34" i="23" s="1"/>
  <c r="G30" i="23"/>
  <c r="G28" i="23"/>
  <c r="G26" i="23"/>
  <c r="G24" i="23"/>
  <c r="J24" i="23" s="1"/>
  <c r="K24" i="23" s="1"/>
  <c r="G22" i="23"/>
  <c r="M85" i="16"/>
  <c r="L85" i="16"/>
  <c r="P83" i="16"/>
  <c r="O9" i="16"/>
  <c r="J10" i="16"/>
  <c r="M10" i="16" s="1"/>
  <c r="L58" i="15"/>
  <c r="K58" i="15"/>
  <c r="J58" i="15"/>
  <c r="L12" i="15"/>
  <c r="M12" i="15" s="1"/>
  <c r="N12" i="15" s="1"/>
  <c r="K12" i="15"/>
  <c r="K370" i="23" l="1"/>
  <c r="T8" i="24"/>
  <c r="K10" i="16"/>
  <c r="J66" i="23"/>
  <c r="K66" i="23" s="1"/>
  <c r="N25" i="13"/>
  <c r="N27" i="13"/>
  <c r="L10" i="16"/>
  <c r="N10" i="16" s="1"/>
  <c r="O10" i="16" s="1"/>
  <c r="P10" i="16" s="1"/>
  <c r="N26" i="13"/>
  <c r="T13" i="24"/>
  <c r="J22" i="23"/>
  <c r="K22" i="23" s="1"/>
  <c r="N21" i="13"/>
  <c r="T9" i="24"/>
  <c r="J26" i="23"/>
  <c r="K26" i="23" s="1"/>
  <c r="J30" i="23"/>
  <c r="K30" i="23" s="1"/>
  <c r="T12" i="24"/>
  <c r="T54" i="24"/>
  <c r="T58" i="24"/>
  <c r="O66" i="24"/>
  <c r="U66" i="24" s="1"/>
  <c r="N29" i="13"/>
  <c r="N20" i="13"/>
  <c r="J36" i="23"/>
  <c r="K36" i="23" s="1"/>
  <c r="J28" i="23"/>
  <c r="K28" i="23" s="1"/>
  <c r="N85" i="16"/>
  <c r="O85" i="16" s="1"/>
  <c r="P85" i="16" s="1"/>
  <c r="M58" i="15"/>
  <c r="N58" i="15" s="1"/>
  <c r="M7" i="20"/>
  <c r="K7" i="20"/>
  <c r="T68" i="24" l="1"/>
  <c r="U68" i="24" s="1"/>
  <c r="U73" i="24" s="1"/>
  <c r="K34" i="14"/>
  <c r="K35" i="14"/>
  <c r="O32" i="16"/>
  <c r="O31" i="16"/>
  <c r="J74" i="23"/>
  <c r="K74" i="23" s="1"/>
  <c r="J70" i="23"/>
  <c r="K70" i="23" s="1"/>
  <c r="J68" i="23"/>
  <c r="K68" i="23" s="1"/>
  <c r="J53" i="23"/>
  <c r="K53" i="23" s="1"/>
  <c r="J49" i="23"/>
  <c r="K49" i="23" s="1"/>
  <c r="J51" i="23"/>
  <c r="K51" i="23" s="1"/>
  <c r="K47" i="23"/>
  <c r="K54" i="23"/>
  <c r="K52" i="23"/>
  <c r="K50" i="23"/>
  <c r="F100" i="23"/>
  <c r="O30" i="16"/>
  <c r="O29" i="16"/>
  <c r="P9" i="16"/>
  <c r="F26" i="22"/>
  <c r="G24" i="21"/>
  <c r="G26" i="21" s="1"/>
  <c r="O7" i="20"/>
  <c r="N7" i="20" s="1"/>
  <c r="M27" i="20"/>
  <c r="N28" i="20" s="1"/>
  <c r="S7" i="2"/>
  <c r="R7" i="2"/>
  <c r="Q7" i="2"/>
  <c r="P7" i="2"/>
  <c r="S8" i="2"/>
  <c r="R8" i="2"/>
  <c r="Q8" i="2"/>
  <c r="P8" i="2"/>
  <c r="O18" i="13"/>
  <c r="N18" i="13" s="1"/>
  <c r="I183" i="18"/>
  <c r="H180" i="18"/>
  <c r="F185" i="18" s="1"/>
  <c r="I185" i="18" s="1"/>
  <c r="O17" i="13" s="1"/>
  <c r="L17" i="13" s="1"/>
  <c r="K17" i="13" s="1"/>
  <c r="O10" i="13"/>
  <c r="N10" i="13" s="1"/>
  <c r="I13" i="13"/>
  <c r="O14" i="13"/>
  <c r="K12" i="4"/>
  <c r="H44" i="3"/>
  <c r="I44" i="3" s="1"/>
  <c r="H42" i="3"/>
  <c r="I42" i="3" s="1"/>
  <c r="H40" i="3"/>
  <c r="I40" i="3" s="1"/>
  <c r="K201" i="4"/>
  <c r="H19" i="3" s="1"/>
  <c r="I19" i="3" s="1"/>
  <c r="K57" i="4"/>
  <c r="K46" i="4"/>
  <c r="K70" i="4"/>
  <c r="K72" i="4"/>
  <c r="K69" i="4"/>
  <c r="K68" i="4"/>
  <c r="K67" i="4"/>
  <c r="K66" i="4"/>
  <c r="K65" i="4"/>
  <c r="K62" i="4"/>
  <c r="K61" i="4"/>
  <c r="K56" i="4"/>
  <c r="K55" i="4"/>
  <c r="K54" i="4"/>
  <c r="K51" i="4"/>
  <c r="K50" i="4"/>
  <c r="K32" i="4"/>
  <c r="K31" i="4"/>
  <c r="K16" i="4"/>
  <c r="K15" i="4"/>
  <c r="K14" i="4"/>
  <c r="K13" i="4"/>
  <c r="K59" i="4"/>
  <c r="K58" i="4"/>
  <c r="G75" i="4"/>
  <c r="K36" i="14"/>
  <c r="K61" i="11"/>
  <c r="L61" i="11" s="1"/>
  <c r="T76" i="1"/>
  <c r="T70" i="1"/>
  <c r="T68" i="1"/>
  <c r="K75" i="11"/>
  <c r="L75" i="11" s="1"/>
  <c r="Y70" i="1"/>
  <c r="V70" i="1" s="1"/>
  <c r="Y76" i="1"/>
  <c r="Y68" i="1"/>
  <c r="K105" i="11"/>
  <c r="L105" i="11" s="1"/>
  <c r="K104" i="11"/>
  <c r="L104" i="11" s="1"/>
  <c r="K102" i="11"/>
  <c r="L102" i="11" s="1"/>
  <c r="K93" i="11"/>
  <c r="L93" i="11" s="1"/>
  <c r="K92" i="11"/>
  <c r="L92" i="11" s="1"/>
  <c r="K90" i="11"/>
  <c r="L90" i="11" s="1"/>
  <c r="K72" i="11"/>
  <c r="L72" i="11" s="1"/>
  <c r="K80" i="11"/>
  <c r="L80" i="11" s="1"/>
  <c r="K78" i="11"/>
  <c r="L78" i="11" s="1"/>
  <c r="K38" i="11"/>
  <c r="L38" i="11" s="1"/>
  <c r="K39" i="11"/>
  <c r="L39" i="11" s="1"/>
  <c r="K40" i="11"/>
  <c r="L40" i="11" s="1"/>
  <c r="K41" i="11"/>
  <c r="L41" i="11" s="1"/>
  <c r="K28" i="11"/>
  <c r="L28" i="11" s="1"/>
  <c r="K30" i="11"/>
  <c r="L30" i="11" s="1"/>
  <c r="K13" i="11"/>
  <c r="L13" i="11" s="1"/>
  <c r="K19" i="11"/>
  <c r="L19" i="11" s="1"/>
  <c r="L56" i="15"/>
  <c r="K56" i="15"/>
  <c r="J56" i="15"/>
  <c r="M56" i="15" s="1"/>
  <c r="N56" i="15" s="1"/>
  <c r="N61" i="15" s="1"/>
  <c r="Y24" i="1" s="1"/>
  <c r="V24" i="1" s="1"/>
  <c r="L34" i="15"/>
  <c r="K34" i="15"/>
  <c r="J34" i="15"/>
  <c r="L33" i="15"/>
  <c r="K33" i="15"/>
  <c r="J33" i="15"/>
  <c r="L32" i="15"/>
  <c r="K32" i="15"/>
  <c r="J32" i="15"/>
  <c r="L30" i="15"/>
  <c r="K30" i="15"/>
  <c r="J30" i="15"/>
  <c r="L29" i="15"/>
  <c r="K29" i="15"/>
  <c r="J29" i="15"/>
  <c r="L25" i="15"/>
  <c r="K25" i="15"/>
  <c r="J25" i="15"/>
  <c r="N9" i="15"/>
  <c r="V88" i="1"/>
  <c r="V86" i="1"/>
  <c r="V84" i="1"/>
  <c r="V66" i="1"/>
  <c r="V33" i="1"/>
  <c r="V31" i="1"/>
  <c r="V27" i="1"/>
  <c r="V25" i="1"/>
  <c r="V23" i="1"/>
  <c r="V21" i="1"/>
  <c r="V17" i="1"/>
  <c r="M32" i="15" l="1"/>
  <c r="N32" i="15" s="1"/>
  <c r="O22" i="13"/>
  <c r="L22" i="13" s="1"/>
  <c r="K22" i="13" s="1"/>
  <c r="V68" i="1"/>
  <c r="M25" i="15"/>
  <c r="N25" i="15" s="1"/>
  <c r="S42" i="1"/>
  <c r="J72" i="23"/>
  <c r="K72" i="23" s="1"/>
  <c r="M29" i="15"/>
  <c r="N29" i="15" s="1"/>
  <c r="M34" i="15"/>
  <c r="N34" i="15" s="1"/>
  <c r="M30" i="15"/>
  <c r="N30" i="15" s="1"/>
  <c r="M33" i="15"/>
  <c r="N33" i="15" s="1"/>
  <c r="U68" i="1"/>
  <c r="K226" i="4"/>
  <c r="U76" i="1"/>
  <c r="V76" i="1"/>
  <c r="G35" i="21"/>
  <c r="J55" i="23"/>
  <c r="K55" i="23" s="1"/>
  <c r="J57" i="23"/>
  <c r="K57" i="23" s="1"/>
  <c r="O27" i="20"/>
  <c r="I27" i="20"/>
  <c r="N27" i="20"/>
  <c r="T8" i="2"/>
  <c r="U70" i="1"/>
  <c r="N22" i="13" l="1"/>
  <c r="N52" i="15"/>
  <c r="W19" i="1" s="1"/>
  <c r="Y19" i="1" s="1"/>
  <c r="H21" i="3"/>
  <c r="I21" i="3" s="1"/>
  <c r="N29" i="20"/>
  <c r="I9" i="29" s="1"/>
  <c r="G9" i="29" s="1"/>
  <c r="F32" i="21"/>
  <c r="F27" i="22" s="1"/>
  <c r="X19" i="1"/>
  <c r="U19" i="1" s="1"/>
  <c r="T19" i="1"/>
  <c r="N17" i="13"/>
  <c r="K100" i="23"/>
  <c r="K372" i="23" s="1"/>
  <c r="O34" i="20"/>
  <c r="J84" i="16"/>
  <c r="J76" i="16"/>
  <c r="I75" i="16"/>
  <c r="J75" i="16" s="1"/>
  <c r="I74" i="16"/>
  <c r="J74" i="16" s="1"/>
  <c r="J73" i="16"/>
  <c r="J72" i="16"/>
  <c r="J71" i="16"/>
  <c r="J70" i="16"/>
  <c r="J69" i="16"/>
  <c r="J68" i="16"/>
  <c r="J67" i="16"/>
  <c r="J66" i="16"/>
  <c r="J65" i="16"/>
  <c r="J64" i="16"/>
  <c r="J63" i="16"/>
  <c r="J62" i="16"/>
  <c r="J61" i="16"/>
  <c r="J60" i="16"/>
  <c r="J58" i="16"/>
  <c r="J57" i="16"/>
  <c r="J55" i="16"/>
  <c r="J53" i="16"/>
  <c r="J52" i="16"/>
  <c r="J50" i="16"/>
  <c r="J48" i="16"/>
  <c r="J46" i="16"/>
  <c r="J44" i="16"/>
  <c r="J43" i="16"/>
  <c r="J42" i="16"/>
  <c r="J40" i="16"/>
  <c r="O34" i="16"/>
  <c r="J34" i="16"/>
  <c r="J32" i="16"/>
  <c r="P32" i="16" s="1"/>
  <c r="J31" i="16"/>
  <c r="P31" i="16" s="1"/>
  <c r="J30" i="16"/>
  <c r="P30" i="16" s="1"/>
  <c r="J29" i="16"/>
  <c r="P29" i="16" s="1"/>
  <c r="J28" i="16"/>
  <c r="P28" i="16" s="1"/>
  <c r="J27" i="16"/>
  <c r="P27" i="16" s="1"/>
  <c r="J26" i="16"/>
  <c r="P26" i="16" s="1"/>
  <c r="J25" i="16"/>
  <c r="P25" i="16" s="1"/>
  <c r="J24" i="16"/>
  <c r="P24" i="16" s="1"/>
  <c r="O23" i="16"/>
  <c r="J23" i="16"/>
  <c r="J17" i="16"/>
  <c r="K70" i="14"/>
  <c r="K69" i="14"/>
  <c r="K68" i="14"/>
  <c r="K66" i="14"/>
  <c r="K65" i="14"/>
  <c r="K61" i="14"/>
  <c r="K60" i="14"/>
  <c r="K59" i="14"/>
  <c r="K58" i="14"/>
  <c r="K57" i="14"/>
  <c r="K56" i="14"/>
  <c r="K55" i="14"/>
  <c r="K54" i="14"/>
  <c r="K53" i="14"/>
  <c r="K52" i="14"/>
  <c r="K51" i="14"/>
  <c r="K50" i="14"/>
  <c r="K49" i="14"/>
  <c r="K48" i="14"/>
  <c r="K47" i="14"/>
  <c r="K46" i="14"/>
  <c r="K45" i="14"/>
  <c r="K44" i="14"/>
  <c r="K43" i="14"/>
  <c r="K40" i="14"/>
  <c r="K37" i="14"/>
  <c r="K33" i="14"/>
  <c r="K32" i="14"/>
  <c r="K31" i="14"/>
  <c r="K30" i="14"/>
  <c r="K29" i="14"/>
  <c r="K28" i="14"/>
  <c r="K27" i="14"/>
  <c r="K23" i="14"/>
  <c r="K22" i="14"/>
  <c r="K21" i="14"/>
  <c r="K20" i="14"/>
  <c r="K19" i="14"/>
  <c r="K18" i="14"/>
  <c r="K17" i="14"/>
  <c r="K16" i="14"/>
  <c r="K15" i="14"/>
  <c r="K14" i="14"/>
  <c r="K13" i="14"/>
  <c r="K12" i="14"/>
  <c r="K8" i="14"/>
  <c r="C11" i="7"/>
  <c r="C12" i="7"/>
  <c r="C13" i="7"/>
  <c r="C14" i="7"/>
  <c r="C15" i="7"/>
  <c r="C10" i="7"/>
  <c r="I11" i="7"/>
  <c r="I12" i="7"/>
  <c r="I15" i="7"/>
  <c r="G15" i="7" s="1"/>
  <c r="I10" i="7"/>
  <c r="AC87" i="1"/>
  <c r="AH87" i="1"/>
  <c r="AE87" i="1" s="1"/>
  <c r="AG87" i="1"/>
  <c r="AD87" i="1" s="1"/>
  <c r="AH37" i="1"/>
  <c r="AE37" i="1" s="1"/>
  <c r="AG37" i="1"/>
  <c r="AB37" i="1"/>
  <c r="AA37" i="1"/>
  <c r="AH19" i="1"/>
  <c r="AG19" i="1"/>
  <c r="N14" i="13"/>
  <c r="O13" i="13"/>
  <c r="O12" i="13"/>
  <c r="N12" i="13" s="1"/>
  <c r="L33" i="5"/>
  <c r="M33" i="5" s="1"/>
  <c r="L31" i="5"/>
  <c r="M31" i="5" s="1"/>
  <c r="V19" i="1" l="1"/>
  <c r="K84" i="16"/>
  <c r="M84" i="16"/>
  <c r="L84" i="16"/>
  <c r="AD37" i="1"/>
  <c r="K72" i="14"/>
  <c r="H32" i="21"/>
  <c r="O15" i="13"/>
  <c r="L15" i="13" s="1"/>
  <c r="K15" i="13" s="1"/>
  <c r="I13" i="7"/>
  <c r="G13" i="7" s="1"/>
  <c r="P34" i="16"/>
  <c r="P17" i="16"/>
  <c r="N13" i="13"/>
  <c r="I14" i="7"/>
  <c r="H15" i="7"/>
  <c r="P16" i="16"/>
  <c r="P23" i="16"/>
  <c r="O84" i="16" l="1"/>
  <c r="P84" i="16" s="1"/>
  <c r="N84" i="16"/>
  <c r="K73" i="14"/>
  <c r="W87" i="1"/>
  <c r="Y87" i="1" s="1"/>
  <c r="V87" i="1" s="1"/>
  <c r="H13" i="7"/>
  <c r="N15" i="13"/>
  <c r="P19" i="16"/>
  <c r="Q19" i="16" s="1"/>
  <c r="P79" i="16"/>
  <c r="Q79" i="16" s="1"/>
  <c r="G14" i="7"/>
  <c r="H14" i="7"/>
  <c r="P90" i="16" l="1"/>
  <c r="X37" i="1"/>
  <c r="U37" i="1" s="1"/>
  <c r="T37" i="1"/>
  <c r="Y37" i="1"/>
  <c r="V37" i="1" s="1"/>
  <c r="W63" i="1"/>
  <c r="T63" i="1" s="1"/>
  <c r="Q43" i="8"/>
  <c r="R43" i="8"/>
  <c r="S43" i="8"/>
  <c r="X63" i="1" l="1"/>
  <c r="U63" i="1" s="1"/>
  <c r="Y63" i="1"/>
  <c r="V63" i="1" s="1"/>
  <c r="K103" i="11"/>
  <c r="K109" i="11" s="1"/>
  <c r="G103" i="11"/>
  <c r="G109" i="11" s="1"/>
  <c r="G95" i="11"/>
  <c r="K91" i="11"/>
  <c r="L91" i="11" s="1"/>
  <c r="G77" i="11"/>
  <c r="K76" i="11"/>
  <c r="G76" i="11"/>
  <c r="K64" i="11"/>
  <c r="L64" i="11" s="1"/>
  <c r="K63" i="11"/>
  <c r="L63" i="11" s="1"/>
  <c r="K62" i="11"/>
  <c r="L62" i="11" s="1"/>
  <c r="K59" i="11"/>
  <c r="L59" i="11" s="1"/>
  <c r="K58" i="11"/>
  <c r="L58" i="11" s="1"/>
  <c r="K57" i="11"/>
  <c r="L57" i="11" s="1"/>
  <c r="K56" i="11"/>
  <c r="L56" i="11" s="1"/>
  <c r="K55" i="11"/>
  <c r="L55" i="11" s="1"/>
  <c r="K54" i="11"/>
  <c r="L54" i="11" s="1"/>
  <c r="K53" i="11"/>
  <c r="L53" i="11" s="1"/>
  <c r="K52" i="11"/>
  <c r="L52" i="11" s="1"/>
  <c r="K51" i="11"/>
  <c r="L51" i="11" s="1"/>
  <c r="K50" i="11"/>
  <c r="K49" i="11"/>
  <c r="L49" i="11" s="1"/>
  <c r="G45" i="11"/>
  <c r="K29" i="11"/>
  <c r="K34" i="11" s="1"/>
  <c r="G29" i="11"/>
  <c r="G34" i="11" s="1"/>
  <c r="K17" i="11"/>
  <c r="L17" i="11" s="1"/>
  <c r="G16" i="11"/>
  <c r="K15" i="11"/>
  <c r="G15" i="11"/>
  <c r="G23" i="11" s="1"/>
  <c r="K14" i="11"/>
  <c r="L14" i="11" s="1"/>
  <c r="L50" i="11" l="1"/>
  <c r="K95" i="11"/>
  <c r="L15" i="11"/>
  <c r="G68" i="11"/>
  <c r="K86" i="11"/>
  <c r="L76" i="11"/>
  <c r="K45" i="11"/>
  <c r="L23" i="11"/>
  <c r="AF68" i="1" s="1"/>
  <c r="L68" i="11"/>
  <c r="L95" i="11"/>
  <c r="W74" i="1" s="1"/>
  <c r="L45" i="11"/>
  <c r="G86" i="11"/>
  <c r="L103" i="11"/>
  <c r="L109" i="11" s="1"/>
  <c r="W78" i="1" s="1"/>
  <c r="L29" i="11"/>
  <c r="L34" i="11" s="1"/>
  <c r="AF70" i="1" s="1"/>
  <c r="O78" i="1"/>
  <c r="L78" i="1" s="1"/>
  <c r="O76" i="1"/>
  <c r="L76" i="1" s="1"/>
  <c r="O74" i="1"/>
  <c r="L74" i="1" s="1"/>
  <c r="O72" i="1"/>
  <c r="L72" i="1" s="1"/>
  <c r="O70" i="1"/>
  <c r="L70" i="1" s="1"/>
  <c r="O68" i="1"/>
  <c r="L68" i="1" s="1"/>
  <c r="K78" i="1"/>
  <c r="K76" i="1"/>
  <c r="K74" i="1"/>
  <c r="K72" i="1"/>
  <c r="K70" i="1"/>
  <c r="K68" i="1"/>
  <c r="M76" i="1"/>
  <c r="M68" i="1"/>
  <c r="M69" i="1"/>
  <c r="L35" i="1"/>
  <c r="X80" i="1" l="1"/>
  <c r="U80" i="1" s="1"/>
  <c r="T80" i="1"/>
  <c r="Y80" i="1"/>
  <c r="V80" i="1" s="1"/>
  <c r="Y74" i="1"/>
  <c r="V74" i="1" s="1"/>
  <c r="T74" i="1"/>
  <c r="U74" i="1"/>
  <c r="U78" i="1"/>
  <c r="Y78" i="1"/>
  <c r="V78" i="1" s="1"/>
  <c r="T78" i="1"/>
  <c r="AH76" i="1"/>
  <c r="AC76" i="1"/>
  <c r="AC68" i="1"/>
  <c r="AH68" i="1"/>
  <c r="AC70" i="1"/>
  <c r="AH70" i="1"/>
  <c r="AC74" i="1"/>
  <c r="AH74" i="1"/>
  <c r="AG74" i="1" s="1"/>
  <c r="AH78" i="1"/>
  <c r="AC78" i="1"/>
  <c r="L86" i="11"/>
  <c r="W72" i="1" s="1"/>
  <c r="T72" i="1" s="1"/>
  <c r="U72" i="1" l="1"/>
  <c r="Y72" i="1"/>
  <c r="AG68" i="1"/>
  <c r="AE68" i="1"/>
  <c r="AD68" i="1" s="1"/>
  <c r="AG70" i="1"/>
  <c r="AE70" i="1"/>
  <c r="AD70" i="1" s="1"/>
  <c r="AH72" i="1"/>
  <c r="AG72" i="1" s="1"/>
  <c r="AC72" i="1"/>
  <c r="AG78" i="1"/>
  <c r="AE78" i="1"/>
  <c r="AD78" i="1" s="1"/>
  <c r="AG76" i="1"/>
  <c r="AE76" i="1"/>
  <c r="AD76" i="1" s="1"/>
  <c r="V72" i="1" l="1"/>
  <c r="X43" i="8"/>
  <c r="S55" i="8"/>
  <c r="R55" i="8"/>
  <c r="Q55" i="8"/>
  <c r="S54" i="8"/>
  <c r="R54" i="8"/>
  <c r="Q54" i="8"/>
  <c r="S53" i="8"/>
  <c r="R53" i="8"/>
  <c r="Q53" i="8"/>
  <c r="S52" i="8"/>
  <c r="R52" i="8"/>
  <c r="Q52" i="8"/>
  <c r="T52" i="8" s="1"/>
  <c r="S51" i="8"/>
  <c r="R51" i="8"/>
  <c r="Q51" i="8"/>
  <c r="S50" i="8"/>
  <c r="R50" i="8"/>
  <c r="Q50" i="8"/>
  <c r="S49" i="8"/>
  <c r="R49" i="8"/>
  <c r="Q49" i="8"/>
  <c r="T49" i="8" s="1"/>
  <c r="S42" i="8"/>
  <c r="R42" i="8"/>
  <c r="S41" i="8"/>
  <c r="R41" i="8"/>
  <c r="S40" i="8"/>
  <c r="R40" i="8"/>
  <c r="S39" i="8"/>
  <c r="R39" i="8"/>
  <c r="S38" i="8"/>
  <c r="R38" i="8"/>
  <c r="Q38" i="8"/>
  <c r="S37" i="8"/>
  <c r="R37" i="8"/>
  <c r="Q37" i="8"/>
  <c r="S36" i="8"/>
  <c r="R36" i="8"/>
  <c r="Q36" i="8"/>
  <c r="S35" i="8"/>
  <c r="R35" i="8"/>
  <c r="Q35" i="8"/>
  <c r="S34" i="8"/>
  <c r="R34" i="8"/>
  <c r="Q34" i="8"/>
  <c r="T34" i="8" s="1"/>
  <c r="S33" i="8"/>
  <c r="R33" i="8"/>
  <c r="Q33" i="8"/>
  <c r="S32" i="8"/>
  <c r="R32" i="8"/>
  <c r="Q32" i="8"/>
  <c r="S31" i="8"/>
  <c r="R31" i="8"/>
  <c r="Q31" i="8"/>
  <c r="T31" i="8" s="1"/>
  <c r="S30" i="8"/>
  <c r="R30" i="8"/>
  <c r="Q30" i="8"/>
  <c r="S28" i="8"/>
  <c r="R28" i="8"/>
  <c r="Q28" i="8"/>
  <c r="S26" i="8"/>
  <c r="R26" i="8"/>
  <c r="Q26" i="8"/>
  <c r="S21" i="8"/>
  <c r="R21" i="8"/>
  <c r="Q21" i="8"/>
  <c r="S15" i="8"/>
  <c r="R15" i="8"/>
  <c r="Q15" i="8"/>
  <c r="S11" i="8"/>
  <c r="R11" i="8"/>
  <c r="Q11" i="8"/>
  <c r="X66" i="8"/>
  <c r="X65" i="8"/>
  <c r="X64" i="8"/>
  <c r="X63" i="8"/>
  <c r="X62" i="8"/>
  <c r="X61" i="8"/>
  <c r="X60" i="8"/>
  <c r="X59" i="8"/>
  <c r="X58" i="8"/>
  <c r="X57" i="8"/>
  <c r="X56" i="8"/>
  <c r="X55" i="8"/>
  <c r="X54" i="8"/>
  <c r="X53" i="8"/>
  <c r="X52" i="8"/>
  <c r="X51" i="8"/>
  <c r="X50" i="8"/>
  <c r="X49" i="8"/>
  <c r="X38" i="8"/>
  <c r="X37" i="8"/>
  <c r="X36" i="8"/>
  <c r="X35" i="8"/>
  <c r="X34" i="8"/>
  <c r="X33" i="8"/>
  <c r="X32" i="8"/>
  <c r="X31" i="8"/>
  <c r="X30" i="8"/>
  <c r="T43" i="8"/>
  <c r="F38" i="10"/>
  <c r="G53" i="10" s="1"/>
  <c r="D38" i="10"/>
  <c r="G37" i="10"/>
  <c r="G36" i="10"/>
  <c r="E36" i="10"/>
  <c r="D36" i="10"/>
  <c r="D34" i="10"/>
  <c r="F33" i="10"/>
  <c r="G33" i="10" s="1"/>
  <c r="F32" i="10"/>
  <c r="G32" i="10" s="1"/>
  <c r="F31" i="10"/>
  <c r="E31" i="10" s="1"/>
  <c r="F30" i="10"/>
  <c r="G30" i="10" s="1"/>
  <c r="F29" i="10"/>
  <c r="G29" i="10" s="1"/>
  <c r="G28" i="10"/>
  <c r="E28" i="10"/>
  <c r="F27" i="10"/>
  <c r="G27" i="10" s="1"/>
  <c r="G26" i="10"/>
  <c r="E26" i="10"/>
  <c r="F25" i="10"/>
  <c r="G25" i="10" s="1"/>
  <c r="E25" i="10"/>
  <c r="F24" i="10"/>
  <c r="G24" i="10" s="1"/>
  <c r="G23" i="10"/>
  <c r="E23" i="10"/>
  <c r="G22" i="10"/>
  <c r="E22" i="10"/>
  <c r="G21" i="10"/>
  <c r="E21" i="10"/>
  <c r="G20" i="10"/>
  <c r="E20" i="10"/>
  <c r="G19" i="10"/>
  <c r="E19" i="10"/>
  <c r="G18" i="10"/>
  <c r="E18" i="10"/>
  <c r="G17" i="10"/>
  <c r="E17" i="10"/>
  <c r="G16" i="10"/>
  <c r="E16" i="10"/>
  <c r="D16" i="10"/>
  <c r="F14" i="10"/>
  <c r="G13" i="10"/>
  <c r="E13" i="10"/>
  <c r="G12" i="10"/>
  <c r="E12" i="10"/>
  <c r="G11" i="10"/>
  <c r="E11" i="10"/>
  <c r="D10" i="10"/>
  <c r="G10" i="10" s="1"/>
  <c r="D9" i="10"/>
  <c r="G9" i="10" s="1"/>
  <c r="L57" i="8"/>
  <c r="L46" i="8"/>
  <c r="L45" i="8"/>
  <c r="L66" i="8"/>
  <c r="L65" i="8"/>
  <c r="L64" i="8"/>
  <c r="L63" i="8"/>
  <c r="L62" i="8"/>
  <c r="L61" i="8"/>
  <c r="L60" i="8"/>
  <c r="L59" i="8"/>
  <c r="L58" i="8"/>
  <c r="L56" i="8"/>
  <c r="P55" i="8"/>
  <c r="L55" i="8" s="1"/>
  <c r="P54" i="8"/>
  <c r="L54" i="8" s="1"/>
  <c r="P53" i="8"/>
  <c r="L53" i="8" s="1"/>
  <c r="P52" i="8"/>
  <c r="L52" i="8" s="1"/>
  <c r="P51" i="8"/>
  <c r="L51" i="8" s="1"/>
  <c r="P50" i="8"/>
  <c r="L50" i="8" s="1"/>
  <c r="P49" i="8"/>
  <c r="L49" i="8" s="1"/>
  <c r="I46" i="8"/>
  <c r="I45" i="8"/>
  <c r="P43" i="8"/>
  <c r="L43" i="8" s="1"/>
  <c r="P42" i="8"/>
  <c r="L42" i="8" s="1"/>
  <c r="P41" i="8"/>
  <c r="L41" i="8" s="1"/>
  <c r="P40" i="8"/>
  <c r="L40" i="8" s="1"/>
  <c r="P39" i="8"/>
  <c r="L39" i="8" s="1"/>
  <c r="P38" i="8"/>
  <c r="L38" i="8" s="1"/>
  <c r="P37" i="8"/>
  <c r="L37" i="8" s="1"/>
  <c r="P36" i="8"/>
  <c r="L36" i="8" s="1"/>
  <c r="P35" i="8"/>
  <c r="L35" i="8" s="1"/>
  <c r="P34" i="8"/>
  <c r="L34" i="8" s="1"/>
  <c r="P33" i="8"/>
  <c r="L33" i="8" s="1"/>
  <c r="P32" i="8"/>
  <c r="L32" i="8" s="1"/>
  <c r="P31" i="8"/>
  <c r="L31" i="8" s="1"/>
  <c r="P30" i="8"/>
  <c r="L30" i="8" s="1"/>
  <c r="I28" i="8"/>
  <c r="G27" i="8"/>
  <c r="I27" i="8" s="1"/>
  <c r="I25" i="8"/>
  <c r="I24" i="8"/>
  <c r="G23" i="8"/>
  <c r="I23" i="8" s="1"/>
  <c r="I20" i="8"/>
  <c r="I19" i="8"/>
  <c r="G18" i="8"/>
  <c r="I18" i="8" s="1"/>
  <c r="I14" i="8"/>
  <c r="I13" i="8"/>
  <c r="G12" i="8"/>
  <c r="I12" i="8" s="1"/>
  <c r="I9" i="8"/>
  <c r="I8" i="8"/>
  <c r="G7" i="8"/>
  <c r="I7" i="8" s="1"/>
  <c r="E9" i="10" l="1"/>
  <c r="T50" i="8"/>
  <c r="T55" i="8"/>
  <c r="G31" i="10"/>
  <c r="E33" i="10"/>
  <c r="G38" i="10"/>
  <c r="G46" i="10" s="1"/>
  <c r="T30" i="8"/>
  <c r="T32" i="8"/>
  <c r="T33" i="8"/>
  <c r="D14" i="10"/>
  <c r="D40" i="10" s="1"/>
  <c r="F34" i="10"/>
  <c r="G52" i="10" s="1"/>
  <c r="E32" i="10"/>
  <c r="T51" i="8"/>
  <c r="T54" i="8"/>
  <c r="G14" i="10"/>
  <c r="G44" i="10" s="1"/>
  <c r="T53" i="8"/>
  <c r="T35" i="8"/>
  <c r="T36" i="8"/>
  <c r="T37" i="8"/>
  <c r="T38" i="8"/>
  <c r="I48" i="8"/>
  <c r="K48" i="8" s="1"/>
  <c r="G34" i="10"/>
  <c r="G45" i="10" s="1"/>
  <c r="E29" i="10"/>
  <c r="G51" i="10"/>
  <c r="E24" i="10"/>
  <c r="E27" i="10"/>
  <c r="E30" i="10"/>
  <c r="E10" i="10"/>
  <c r="K21" i="8"/>
  <c r="X21" i="8" s="1"/>
  <c r="K15" i="8"/>
  <c r="X15" i="8" s="1"/>
  <c r="K28" i="8"/>
  <c r="X28" i="8" s="1"/>
  <c r="K11" i="8"/>
  <c r="X11" i="8" s="1"/>
  <c r="K26" i="8"/>
  <c r="X26" i="8" s="1"/>
  <c r="A3" i="4"/>
  <c r="U3" i="2"/>
  <c r="U2" i="2"/>
  <c r="A2" i="2"/>
  <c r="A2" i="4" s="1"/>
  <c r="A1" i="2"/>
  <c r="A1" i="4" s="1"/>
  <c r="G42" i="6"/>
  <c r="I42" i="6" s="1"/>
  <c r="J43" i="6" s="1"/>
  <c r="F15" i="5" s="1"/>
  <c r="I15" i="5" s="1"/>
  <c r="I35" i="6"/>
  <c r="K35" i="6" s="1"/>
  <c r="I34" i="6"/>
  <c r="I33" i="6"/>
  <c r="K33" i="6" s="1"/>
  <c r="I32" i="6"/>
  <c r="K32" i="6" s="1"/>
  <c r="I31" i="6"/>
  <c r="K31" i="6" s="1"/>
  <c r="I23" i="6"/>
  <c r="I22" i="6"/>
  <c r="K22" i="6" s="1"/>
  <c r="I21" i="6"/>
  <c r="K21" i="6" s="1"/>
  <c r="I14" i="6"/>
  <c r="K14" i="6" s="1"/>
  <c r="I13" i="6"/>
  <c r="K3" i="6"/>
  <c r="K2" i="6"/>
  <c r="A2" i="6"/>
  <c r="A1" i="6"/>
  <c r="I33" i="5"/>
  <c r="I31" i="5"/>
  <c r="I29" i="5"/>
  <c r="I27" i="5"/>
  <c r="I25" i="5"/>
  <c r="I23" i="5"/>
  <c r="I21" i="5"/>
  <c r="I19" i="5"/>
  <c r="I18" i="5"/>
  <c r="I17" i="5"/>
  <c r="I16" i="5"/>
  <c r="E14" i="10" l="1"/>
  <c r="G54" i="10"/>
  <c r="F40" i="10"/>
  <c r="E40" i="10" s="1"/>
  <c r="P11" i="8"/>
  <c r="E34" i="10"/>
  <c r="X48" i="8"/>
  <c r="P48" i="8"/>
  <c r="T48" i="8"/>
  <c r="G47" i="10"/>
  <c r="J17" i="6"/>
  <c r="F9" i="5" s="1"/>
  <c r="I9" i="5" s="1"/>
  <c r="K13" i="6"/>
  <c r="K17" i="6" s="1"/>
  <c r="J37" i="6"/>
  <c r="F13" i="5" s="1"/>
  <c r="I13" i="5" s="1"/>
  <c r="K34" i="6"/>
  <c r="K37" i="6" s="1"/>
  <c r="J26" i="6"/>
  <c r="F11" i="5" s="1"/>
  <c r="I11" i="5" s="1"/>
  <c r="K23" i="6"/>
  <c r="K26" i="6" s="1"/>
  <c r="P28" i="8"/>
  <c r="L28" i="8" s="1"/>
  <c r="T28" i="8"/>
  <c r="P21" i="8"/>
  <c r="T21" i="8"/>
  <c r="L21" i="8"/>
  <c r="P15" i="8"/>
  <c r="L15" i="8" s="1"/>
  <c r="T15" i="8"/>
  <c r="P26" i="8"/>
  <c r="L26" i="8" s="1"/>
  <c r="T26" i="8"/>
  <c r="L48" i="8"/>
  <c r="L11" i="8"/>
  <c r="T11" i="8"/>
  <c r="G55" i="10"/>
  <c r="G57" i="10" s="1"/>
  <c r="G40" i="10"/>
  <c r="K67" i="8"/>
  <c r="M9" i="5"/>
  <c r="K9" i="5"/>
  <c r="G65" i="3"/>
  <c r="G63" i="3"/>
  <c r="G61" i="3"/>
  <c r="G59" i="3"/>
  <c r="G57" i="3"/>
  <c r="G48" i="3"/>
  <c r="G44" i="3"/>
  <c r="G42" i="3"/>
  <c r="G40" i="3"/>
  <c r="G36" i="3"/>
  <c r="G34" i="3"/>
  <c r="G32" i="3"/>
  <c r="G30" i="3"/>
  <c r="G25" i="3"/>
  <c r="G23" i="3"/>
  <c r="G21" i="3"/>
  <c r="G19" i="3"/>
  <c r="G15" i="3"/>
  <c r="G13" i="3"/>
  <c r="O44" i="2"/>
  <c r="I36" i="5" l="1"/>
  <c r="G55" i="3"/>
  <c r="I55" i="3"/>
  <c r="AF35" i="1"/>
  <c r="AH35" i="1" s="1"/>
  <c r="AG35" i="1" s="1"/>
  <c r="AD35" i="1" s="1"/>
  <c r="AF36" i="1"/>
  <c r="AH36" i="1" s="1"/>
  <c r="AG36" i="1" s="1"/>
  <c r="AD36" i="1" s="1"/>
  <c r="G67" i="3"/>
  <c r="C8" i="7" s="1"/>
  <c r="L67" i="8"/>
  <c r="P67" i="8"/>
  <c r="H15" i="3"/>
  <c r="I15" i="3" s="1"/>
  <c r="K13" i="5"/>
  <c r="M13" i="5"/>
  <c r="K11" i="5"/>
  <c r="M11" i="5"/>
  <c r="I8" i="7"/>
  <c r="G8" i="7" s="1"/>
  <c r="AE88" i="1"/>
  <c r="AE86" i="1"/>
  <c r="AE84" i="1"/>
  <c r="AE74" i="1"/>
  <c r="AD74" i="1" s="1"/>
  <c r="AE72" i="1"/>
  <c r="AD72" i="1" s="1"/>
  <c r="AE66" i="1"/>
  <c r="AE62" i="1"/>
  <c r="AE60" i="1"/>
  <c r="AE58" i="1"/>
  <c r="AE56" i="1"/>
  <c r="AE52" i="1"/>
  <c r="AE33" i="1"/>
  <c r="AE31" i="1"/>
  <c r="AE27" i="1"/>
  <c r="AE25" i="1"/>
  <c r="AE23" i="1"/>
  <c r="AE21" i="1"/>
  <c r="AE19" i="1"/>
  <c r="AE17" i="1"/>
  <c r="J92" i="1"/>
  <c r="G92" i="1"/>
  <c r="M88" i="1"/>
  <c r="M86" i="1"/>
  <c r="M84" i="1"/>
  <c r="L80" i="1"/>
  <c r="M78" i="1"/>
  <c r="M74" i="1"/>
  <c r="M72" i="1"/>
  <c r="M70" i="1"/>
  <c r="M66" i="1"/>
  <c r="M62" i="1"/>
  <c r="M58" i="1"/>
  <c r="M56" i="1"/>
  <c r="M52" i="1"/>
  <c r="J42" i="1"/>
  <c r="G42" i="1"/>
  <c r="R42" i="1" s="1"/>
  <c r="L36" i="1"/>
  <c r="AI33" i="1"/>
  <c r="M33" i="1"/>
  <c r="M31" i="1"/>
  <c r="AI27" i="1"/>
  <c r="M27" i="1"/>
  <c r="M25" i="1"/>
  <c r="M23" i="1"/>
  <c r="M21" i="1"/>
  <c r="M19" i="1"/>
  <c r="M17" i="1"/>
  <c r="C9" i="7" l="1"/>
  <c r="I8" i="13"/>
  <c r="I112" i="13" s="1"/>
  <c r="I67" i="3"/>
  <c r="O7" i="13" s="1"/>
  <c r="K36" i="5"/>
  <c r="O8" i="13" s="1"/>
  <c r="T36" i="1"/>
  <c r="Y36" i="1"/>
  <c r="V36" i="1" s="1"/>
  <c r="X36" i="1"/>
  <c r="U36" i="1" s="1"/>
  <c r="T35" i="1"/>
  <c r="U35" i="1"/>
  <c r="Y35" i="1"/>
  <c r="H8" i="7"/>
  <c r="F8" i="7"/>
  <c r="M36" i="5"/>
  <c r="P68" i="8"/>
  <c r="AE36" i="1"/>
  <c r="I42" i="1"/>
  <c r="AE35" i="1"/>
  <c r="G94" i="1"/>
  <c r="C7" i="7" s="1"/>
  <c r="C16" i="7" s="1"/>
  <c r="I92" i="1"/>
  <c r="M36" i="1"/>
  <c r="K80" i="1"/>
  <c r="P92" i="1"/>
  <c r="O92" i="1" s="1"/>
  <c r="M80" i="1"/>
  <c r="M92" i="1" s="1"/>
  <c r="L92" i="1" s="1"/>
  <c r="I120" i="13" l="1"/>
  <c r="F14" i="21"/>
  <c r="F15" i="21" s="1"/>
  <c r="L7" i="13"/>
  <c r="K7" i="13" s="1"/>
  <c r="V35" i="1"/>
  <c r="V42" i="1" s="1"/>
  <c r="Y42" i="1"/>
  <c r="X42" i="1" s="1"/>
  <c r="I9" i="7"/>
  <c r="G9" i="7" s="1"/>
  <c r="F9" i="7" s="1"/>
  <c r="AE42" i="1"/>
  <c r="AH42" i="1"/>
  <c r="AG42" i="1" s="1"/>
  <c r="P42" i="1"/>
  <c r="M35" i="1"/>
  <c r="M42" i="1" s="1"/>
  <c r="N7" i="13" l="1"/>
  <c r="H9" i="7"/>
  <c r="L8" i="13"/>
  <c r="K8" i="13" s="1"/>
  <c r="O112" i="13"/>
  <c r="N114" i="13" s="1"/>
  <c r="I8" i="29" s="1"/>
  <c r="G8" i="29" s="1"/>
  <c r="AD42" i="1"/>
  <c r="M94" i="1"/>
  <c r="L94" i="1" s="1"/>
  <c r="L42" i="1"/>
  <c r="O42" i="1"/>
  <c r="AI42" i="1"/>
  <c r="P94" i="1"/>
  <c r="F22" i="21" l="1"/>
  <c r="O119" i="13"/>
  <c r="Q39" i="8"/>
  <c r="T39" i="8" s="1"/>
  <c r="X39" i="8"/>
  <c r="X41" i="8"/>
  <c r="X42" i="8"/>
  <c r="Q40" i="8"/>
  <c r="T40" i="8" s="1"/>
  <c r="X40" i="8"/>
  <c r="Q41" i="8"/>
  <c r="T41" i="8" s="1"/>
  <c r="Q42" i="8"/>
  <c r="T42" i="8" s="1"/>
  <c r="M112" i="13" l="1"/>
  <c r="N113" i="13" s="1"/>
  <c r="N8" i="13"/>
  <c r="N112" i="13" s="1"/>
  <c r="H22" i="21"/>
  <c r="X67" i="8"/>
  <c r="X68" i="8" s="1"/>
  <c r="T67" i="8"/>
  <c r="T68" i="8" s="1"/>
  <c r="AG80" i="1" s="1"/>
  <c r="AF80" i="1" l="1"/>
  <c r="AH80" i="1"/>
  <c r="AH92" i="1" s="1"/>
  <c r="AG92" i="1" s="1"/>
  <c r="AD80" i="1"/>
  <c r="AH94" i="1" l="1"/>
  <c r="AC80" i="1"/>
  <c r="AE80" i="1"/>
  <c r="AE92" i="1" s="1"/>
  <c r="AD92" i="1" s="1"/>
  <c r="I7" i="7" l="1"/>
  <c r="H7" i="7" s="1"/>
  <c r="AG94" i="1"/>
  <c r="AE94" i="1"/>
  <c r="AD94" i="1" s="1"/>
  <c r="I16" i="7" l="1"/>
  <c r="H16" i="7" s="1"/>
  <c r="G7" i="7"/>
  <c r="G16" i="7" s="1"/>
  <c r="F16" i="7" s="1"/>
  <c r="F7" i="7" l="1"/>
  <c r="T87" i="1"/>
  <c r="S92" i="1"/>
  <c r="S94" i="1" l="1"/>
  <c r="R92" i="1"/>
  <c r="R94" i="1" s="1"/>
  <c r="Y51" i="1"/>
  <c r="Y92" i="1" s="1"/>
  <c r="U51" i="1"/>
  <c r="X51" i="1"/>
  <c r="T51" i="1"/>
  <c r="Y94" i="1" l="1"/>
  <c r="I7" i="29" s="1"/>
  <c r="X92" i="1"/>
  <c r="X94" i="1" s="1"/>
  <c r="V51" i="1"/>
  <c r="V92" i="1" s="1"/>
  <c r="V94" i="1" l="1"/>
  <c r="U92" i="1"/>
  <c r="G7" i="29"/>
  <c r="I10" i="29"/>
  <c r="I15" i="29" s="1"/>
  <c r="H7" i="29"/>
  <c r="F20" i="21"/>
  <c r="G98" i="1"/>
  <c r="R98" i="1" s="1"/>
  <c r="G10" i="29" l="1"/>
  <c r="F7" i="29"/>
  <c r="L14" i="29"/>
  <c r="H10" i="29"/>
  <c r="H20" i="21"/>
  <c r="H24" i="21" s="1"/>
  <c r="F24" i="21"/>
  <c r="F10" i="29" l="1"/>
  <c r="G15" i="29"/>
  <c r="H26" i="21"/>
  <c r="H35" i="21" s="1"/>
  <c r="F26" i="21"/>
  <c r="F35" i="21" s="1"/>
  <c r="F41" i="21" s="1"/>
  <c r="F43" i="21" s="1"/>
  <c r="H43" i="21" s="1"/>
  <c r="H15" i="21"/>
  <c r="F24" i="22"/>
  <c r="F25" i="22" l="1"/>
  <c r="F28"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T44" authorId="0" shapeId="0" xr:uid="{405D09CC-6F6D-47D5-BDFF-FA57EA58BFB2}">
      <text>
        <r>
          <rPr>
            <b/>
            <sz val="9"/>
            <color indexed="81"/>
            <rFont val="Tahoma"/>
            <charset val="1"/>
          </rPr>
          <t>Himal Kosala:</t>
        </r>
        <r>
          <rPr>
            <sz val="9"/>
            <color indexed="81"/>
            <rFont val="Tahoma"/>
            <charset val="1"/>
          </rPr>
          <t xml:space="preserve">
No WIR until that only 90%</t>
        </r>
      </text>
    </comment>
    <comment ref="T333" authorId="0" shapeId="0" xr:uid="{0F0EB73F-DD6E-4F28-A1B2-515B6F82309E}">
      <text>
        <r>
          <rPr>
            <b/>
            <sz val="9"/>
            <color indexed="81"/>
            <rFont val="Tahoma"/>
            <charset val="1"/>
          </rPr>
          <t>Himal Kosala:</t>
        </r>
        <r>
          <rPr>
            <sz val="9"/>
            <color indexed="81"/>
            <rFont val="Tahoma"/>
            <charset val="1"/>
          </rPr>
          <t xml:space="preserve">
Most of the claim is for final paint, but no WIR ref mention, so only 90%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5" authorId="0" shapeId="0" xr:uid="{EF950D2C-7E6C-4B2B-ACB3-20245FA90AA7}">
      <text>
        <r>
          <rPr>
            <b/>
            <sz val="9"/>
            <color indexed="81"/>
            <rFont val="Tahoma"/>
            <charset val="1"/>
          </rPr>
          <t>Himal Kosala:</t>
        </r>
        <r>
          <rPr>
            <sz val="9"/>
            <color indexed="81"/>
            <rFont val="Tahoma"/>
            <charset val="1"/>
          </rPr>
          <t xml:space="preserve">
No WIR ref mention, only 90%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M11" authorId="0" shapeId="0" xr:uid="{E183EFC8-02B2-4020-A39D-F109356C9AC9}">
      <text>
        <r>
          <rPr>
            <b/>
            <sz val="9"/>
            <color indexed="81"/>
            <rFont val="Tahoma"/>
            <charset val="1"/>
          </rPr>
          <t>Himal Kosala:</t>
        </r>
        <r>
          <rPr>
            <sz val="9"/>
            <color indexed="81"/>
            <rFont val="Tahoma"/>
            <charset val="1"/>
          </rPr>
          <t xml:space="preserve">
No WIR for board</t>
        </r>
      </text>
    </comment>
    <comment ref="M12" authorId="0" shapeId="0" xr:uid="{234D14B9-E476-468C-827D-E293B11D13EC}">
      <text>
        <r>
          <rPr>
            <b/>
            <sz val="9"/>
            <color indexed="81"/>
            <rFont val="Tahoma"/>
            <charset val="1"/>
          </rPr>
          <t>Himal Kosala:</t>
        </r>
        <r>
          <rPr>
            <sz val="9"/>
            <color indexed="81"/>
            <rFont val="Tahoma"/>
            <charset val="1"/>
          </rPr>
          <t xml:space="preserve">
No WIR for board</t>
        </r>
      </text>
    </comment>
    <comment ref="M14" authorId="0" shapeId="0" xr:uid="{6295B4E7-17C8-4874-9BEA-4C8A51DA342D}">
      <text>
        <r>
          <rPr>
            <b/>
            <sz val="9"/>
            <color indexed="81"/>
            <rFont val="Tahoma"/>
            <charset val="1"/>
          </rPr>
          <t>Himal Kosala:</t>
        </r>
        <r>
          <rPr>
            <sz val="9"/>
            <color indexed="81"/>
            <rFont val="Tahoma"/>
            <charset val="1"/>
          </rPr>
          <t xml:space="preserve">
No WIR for board</t>
        </r>
      </text>
    </comment>
    <comment ref="M16" authorId="0" shapeId="0" xr:uid="{80193E17-B6ED-42F9-96BC-737E9342F952}">
      <text>
        <r>
          <rPr>
            <b/>
            <sz val="9"/>
            <color indexed="81"/>
            <rFont val="Tahoma"/>
            <charset val="1"/>
          </rPr>
          <t>Himal Kosala:</t>
        </r>
        <r>
          <rPr>
            <sz val="9"/>
            <color indexed="81"/>
            <rFont val="Tahoma"/>
            <charset val="1"/>
          </rPr>
          <t xml:space="preserve">
No WIR for final paint approval</t>
        </r>
      </text>
    </comment>
    <comment ref="M17" authorId="0" shapeId="0" xr:uid="{A4978A7D-B4A0-4107-8A08-6EAE032613A3}">
      <text>
        <r>
          <rPr>
            <b/>
            <sz val="9"/>
            <color indexed="81"/>
            <rFont val="Tahoma"/>
            <charset val="1"/>
          </rPr>
          <t>Himal Kosala:</t>
        </r>
        <r>
          <rPr>
            <sz val="9"/>
            <color indexed="81"/>
            <rFont val="Tahoma"/>
            <charset val="1"/>
          </rPr>
          <t xml:space="preserve">
No WIR for final paint approval</t>
        </r>
      </text>
    </comment>
    <comment ref="M19" authorId="0" shapeId="0" xr:uid="{484EC059-90EE-40F1-9FA9-DBD950BE852C}">
      <text>
        <r>
          <rPr>
            <b/>
            <sz val="9"/>
            <color indexed="81"/>
            <rFont val="Tahoma"/>
            <charset val="1"/>
          </rPr>
          <t>Himal Kosala:</t>
        </r>
        <r>
          <rPr>
            <sz val="9"/>
            <color indexed="81"/>
            <rFont val="Tahoma"/>
            <charset val="1"/>
          </rPr>
          <t xml:space="preserve">
No WIR for final paint approval</t>
        </r>
      </text>
    </comment>
    <comment ref="M20" authorId="0" shapeId="0" xr:uid="{BB147816-5354-46A0-8B90-124961FE6E06}">
      <text>
        <r>
          <rPr>
            <b/>
            <sz val="9"/>
            <color indexed="81"/>
            <rFont val="Tahoma"/>
            <charset val="1"/>
          </rPr>
          <t>Himal Kosala:</t>
        </r>
        <r>
          <rPr>
            <sz val="9"/>
            <color indexed="81"/>
            <rFont val="Tahoma"/>
            <charset val="1"/>
          </rPr>
          <t xml:space="preserve">
No WIR for final paint approval</t>
        </r>
      </text>
    </comment>
    <comment ref="M21" authorId="0" shapeId="0" xr:uid="{D29E3453-0961-472B-ABA1-A46E834078A0}">
      <text>
        <r>
          <rPr>
            <b/>
            <sz val="9"/>
            <color indexed="81"/>
            <rFont val="Tahoma"/>
            <charset val="1"/>
          </rPr>
          <t>Himal Kosala:</t>
        </r>
        <r>
          <rPr>
            <sz val="9"/>
            <color indexed="81"/>
            <rFont val="Tahoma"/>
            <charset val="1"/>
          </rPr>
          <t xml:space="preserve">
No WIR for final paint approval</t>
        </r>
      </text>
    </comment>
    <comment ref="M22" authorId="0" shapeId="0" xr:uid="{5C726981-51CD-47AB-BDCD-64A40648C4B4}">
      <text>
        <r>
          <rPr>
            <b/>
            <sz val="9"/>
            <color indexed="81"/>
            <rFont val="Tahoma"/>
            <charset val="1"/>
          </rPr>
          <t>Himal Kosala:</t>
        </r>
        <r>
          <rPr>
            <sz val="9"/>
            <color indexed="81"/>
            <rFont val="Tahoma"/>
            <charset val="1"/>
          </rPr>
          <t xml:space="preserve">
No WIR for final paint approval</t>
        </r>
      </text>
    </comment>
    <comment ref="M23" authorId="0" shapeId="0" xr:uid="{04227E35-C6EF-4B2B-81A0-57A5DF474BE3}">
      <text>
        <r>
          <rPr>
            <b/>
            <sz val="9"/>
            <color indexed="81"/>
            <rFont val="Tahoma"/>
            <charset val="1"/>
          </rPr>
          <t>Himal Kosala:</t>
        </r>
        <r>
          <rPr>
            <sz val="9"/>
            <color indexed="81"/>
            <rFont val="Tahoma"/>
            <charset val="1"/>
          </rPr>
          <t xml:space="preserve">
No WIR for final paint approval</t>
        </r>
      </text>
    </comment>
    <comment ref="M24" authorId="0" shapeId="0" xr:uid="{BD420464-1FF8-4393-820D-8CA5258C2C98}">
      <text>
        <r>
          <rPr>
            <b/>
            <sz val="9"/>
            <color indexed="81"/>
            <rFont val="Tahoma"/>
            <charset val="1"/>
          </rPr>
          <t>Himal Kosala:</t>
        </r>
        <r>
          <rPr>
            <sz val="9"/>
            <color indexed="81"/>
            <rFont val="Tahoma"/>
            <charset val="1"/>
          </rPr>
          <t xml:space="preserve">
No WIR for final paint approval</t>
        </r>
      </text>
    </comment>
    <comment ref="M25" authorId="0" shapeId="0" xr:uid="{F1688530-C65D-4594-B64E-B66CF609B98B}">
      <text>
        <r>
          <rPr>
            <b/>
            <sz val="9"/>
            <color indexed="81"/>
            <rFont val="Tahoma"/>
            <charset val="1"/>
          </rPr>
          <t>Himal Kosala:</t>
        </r>
        <r>
          <rPr>
            <sz val="9"/>
            <color indexed="81"/>
            <rFont val="Tahoma"/>
            <charset val="1"/>
          </rPr>
          <t xml:space="preserve">
No WIR for final paint approval</t>
        </r>
      </text>
    </comment>
    <comment ref="M26" authorId="0" shapeId="0" xr:uid="{6D478C3F-6E4C-436B-9A8C-A0929D892032}">
      <text>
        <r>
          <rPr>
            <b/>
            <sz val="9"/>
            <color indexed="81"/>
            <rFont val="Tahoma"/>
            <charset val="1"/>
          </rPr>
          <t>Himal Kosala:</t>
        </r>
        <r>
          <rPr>
            <sz val="9"/>
            <color indexed="81"/>
            <rFont val="Tahoma"/>
            <charset val="1"/>
          </rPr>
          <t xml:space="preserve">
No WIR for final paint approval</t>
        </r>
      </text>
    </comment>
    <comment ref="M27" authorId="0" shapeId="0" xr:uid="{E8C66A61-7E23-4278-BD6D-501BA75E61AB}">
      <text>
        <r>
          <rPr>
            <b/>
            <sz val="9"/>
            <color indexed="81"/>
            <rFont val="Tahoma"/>
            <charset val="1"/>
          </rPr>
          <t>Himal Kosala:</t>
        </r>
        <r>
          <rPr>
            <sz val="9"/>
            <color indexed="81"/>
            <rFont val="Tahoma"/>
            <charset val="1"/>
          </rPr>
          <t xml:space="preserve">
No WIR for final paint approval</t>
        </r>
      </text>
    </comment>
    <comment ref="M28" authorId="0" shapeId="0" xr:uid="{5D6E0FA2-29C0-4B53-B212-E2C65C06BD21}">
      <text>
        <r>
          <rPr>
            <b/>
            <sz val="9"/>
            <color indexed="81"/>
            <rFont val="Tahoma"/>
            <charset val="1"/>
          </rPr>
          <t>Himal Kosala:</t>
        </r>
        <r>
          <rPr>
            <sz val="9"/>
            <color indexed="81"/>
            <rFont val="Tahoma"/>
            <charset val="1"/>
          </rPr>
          <t xml:space="preserve">
No WIR for final paint approval</t>
        </r>
      </text>
    </comment>
    <comment ref="M29" authorId="0" shapeId="0" xr:uid="{FF86098B-27F1-442E-A4AE-54689DBDA5EE}">
      <text>
        <r>
          <rPr>
            <b/>
            <sz val="9"/>
            <color indexed="81"/>
            <rFont val="Tahoma"/>
            <charset val="1"/>
          </rPr>
          <t>Himal Kosala:</t>
        </r>
        <r>
          <rPr>
            <sz val="9"/>
            <color indexed="81"/>
            <rFont val="Tahoma"/>
            <charset val="1"/>
          </rPr>
          <t xml:space="preserve">
No WIR for final paint approval</t>
        </r>
      </text>
    </comment>
    <comment ref="M30" authorId="0" shapeId="0" xr:uid="{7CA3BA19-AA13-466E-BBCC-4F32DA842548}">
      <text>
        <r>
          <rPr>
            <b/>
            <sz val="9"/>
            <color indexed="81"/>
            <rFont val="Tahoma"/>
            <charset val="1"/>
          </rPr>
          <t>Himal Kosala:</t>
        </r>
        <r>
          <rPr>
            <sz val="9"/>
            <color indexed="81"/>
            <rFont val="Tahoma"/>
            <charset val="1"/>
          </rPr>
          <t xml:space="preserve">
No WIR for final paint approval</t>
        </r>
      </text>
    </comment>
    <comment ref="M31" authorId="0" shapeId="0" xr:uid="{5E270A20-7B01-4E59-A35A-32E8B3BFC5E9}">
      <text>
        <r>
          <rPr>
            <b/>
            <sz val="9"/>
            <color indexed="81"/>
            <rFont val="Tahoma"/>
            <charset val="1"/>
          </rPr>
          <t>Himal Kosala:</t>
        </r>
        <r>
          <rPr>
            <sz val="9"/>
            <color indexed="81"/>
            <rFont val="Tahoma"/>
            <charset val="1"/>
          </rPr>
          <t xml:space="preserve">
No WIR for final paint approval</t>
        </r>
      </text>
    </comment>
    <comment ref="M32" authorId="0" shapeId="0" xr:uid="{0F042F25-9B2F-4913-B812-4D4C082E37EC}">
      <text>
        <r>
          <rPr>
            <b/>
            <sz val="9"/>
            <color indexed="81"/>
            <rFont val="Tahoma"/>
            <charset val="1"/>
          </rPr>
          <t>Himal Kosala:</t>
        </r>
        <r>
          <rPr>
            <sz val="9"/>
            <color indexed="81"/>
            <rFont val="Tahoma"/>
            <charset val="1"/>
          </rPr>
          <t xml:space="preserve">
No WIR for final paint approval</t>
        </r>
      </text>
    </comment>
    <comment ref="M33" authorId="0" shapeId="0" xr:uid="{131C6615-CB00-4A1B-A7FB-39FF4B12E110}">
      <text>
        <r>
          <rPr>
            <b/>
            <sz val="9"/>
            <color indexed="81"/>
            <rFont val="Tahoma"/>
            <charset val="1"/>
          </rPr>
          <t>Himal Kosala:</t>
        </r>
        <r>
          <rPr>
            <sz val="9"/>
            <color indexed="81"/>
            <rFont val="Tahoma"/>
            <charset val="1"/>
          </rPr>
          <t xml:space="preserve">
No WIR for final paint approval</t>
        </r>
      </text>
    </comment>
    <comment ref="M34" authorId="0" shapeId="0" xr:uid="{9BDBE777-7276-4573-A7B3-75BEE77CFE26}">
      <text>
        <r>
          <rPr>
            <b/>
            <sz val="9"/>
            <color indexed="81"/>
            <rFont val="Tahoma"/>
            <charset val="1"/>
          </rPr>
          <t>Himal Kosala:</t>
        </r>
        <r>
          <rPr>
            <sz val="9"/>
            <color indexed="81"/>
            <rFont val="Tahoma"/>
            <charset val="1"/>
          </rPr>
          <t xml:space="preserve">
No WIR for final paint approval</t>
        </r>
      </text>
    </comment>
    <comment ref="M35" authorId="0" shapeId="0" xr:uid="{C154D450-4760-451A-8242-27B456FE488D}">
      <text>
        <r>
          <rPr>
            <b/>
            <sz val="9"/>
            <color indexed="81"/>
            <rFont val="Tahoma"/>
            <charset val="1"/>
          </rPr>
          <t>Himal Kosala:</t>
        </r>
        <r>
          <rPr>
            <sz val="9"/>
            <color indexed="81"/>
            <rFont val="Tahoma"/>
            <charset val="1"/>
          </rPr>
          <t xml:space="preserve">
No WIR for final paint approval</t>
        </r>
      </text>
    </comment>
    <comment ref="M42" authorId="0" shapeId="0" xr:uid="{E8A097BF-659D-4D1B-83F9-7DEB117243F6}">
      <text>
        <r>
          <rPr>
            <b/>
            <sz val="9"/>
            <color indexed="81"/>
            <rFont val="Tahoma"/>
            <charset val="1"/>
          </rPr>
          <t>Himal Kosala:</t>
        </r>
        <r>
          <rPr>
            <sz val="9"/>
            <color indexed="81"/>
            <rFont val="Tahoma"/>
            <charset val="1"/>
          </rPr>
          <t xml:space="preserve">
No WIR for board</t>
        </r>
      </text>
    </comment>
    <comment ref="M43" authorId="0" shapeId="0" xr:uid="{BE2479A6-BB2E-42FA-BF27-132ED3EF4A25}">
      <text>
        <r>
          <rPr>
            <b/>
            <sz val="9"/>
            <color indexed="81"/>
            <rFont val="Tahoma"/>
            <charset val="1"/>
          </rPr>
          <t>Himal Kosala:</t>
        </r>
        <r>
          <rPr>
            <sz val="9"/>
            <color indexed="81"/>
            <rFont val="Tahoma"/>
            <charset val="1"/>
          </rPr>
          <t xml:space="preserve">
No WIR for board</t>
        </r>
      </text>
    </comment>
    <comment ref="M44" authorId="0" shapeId="0" xr:uid="{61C44DA9-6F45-4673-B449-92FBCA3A1B3F}">
      <text>
        <r>
          <rPr>
            <b/>
            <sz val="9"/>
            <color indexed="81"/>
            <rFont val="Tahoma"/>
            <charset val="1"/>
          </rPr>
          <t>Himal Kosala:</t>
        </r>
        <r>
          <rPr>
            <sz val="9"/>
            <color indexed="81"/>
            <rFont val="Tahoma"/>
            <charset val="1"/>
          </rPr>
          <t xml:space="preserve">
No WIR for board</t>
        </r>
      </text>
    </comment>
    <comment ref="M56" authorId="0" shapeId="0" xr:uid="{4454B372-048E-4A5A-97F6-825D72374A30}">
      <text>
        <r>
          <rPr>
            <b/>
            <sz val="9"/>
            <color indexed="81"/>
            <rFont val="Tahoma"/>
            <charset val="1"/>
          </rPr>
          <t>Himal Kosala:</t>
        </r>
        <r>
          <rPr>
            <sz val="9"/>
            <color indexed="81"/>
            <rFont val="Tahoma"/>
            <charset val="1"/>
          </rPr>
          <t xml:space="preserve">
No WIR for board</t>
        </r>
      </text>
    </comment>
    <comment ref="M57" authorId="0" shapeId="0" xr:uid="{EFC86521-961E-4AD7-97DD-9EC711287921}">
      <text>
        <r>
          <rPr>
            <b/>
            <sz val="9"/>
            <color indexed="81"/>
            <rFont val="Tahoma"/>
            <charset val="1"/>
          </rPr>
          <t>Himal Kosala:</t>
        </r>
        <r>
          <rPr>
            <sz val="9"/>
            <color indexed="81"/>
            <rFont val="Tahoma"/>
            <charset val="1"/>
          </rPr>
          <t xml:space="preserve">
No WIR for board</t>
        </r>
      </text>
    </comment>
  </commentList>
</comments>
</file>

<file path=xl/sharedStrings.xml><?xml version="1.0" encoding="utf-8"?>
<sst xmlns="http://schemas.openxmlformats.org/spreadsheetml/2006/main" count="5069" uniqueCount="1504">
  <si>
    <t xml:space="preserve">BOQ    
</t>
  </si>
  <si>
    <t>Remark</t>
  </si>
  <si>
    <t>S.N</t>
  </si>
  <si>
    <t>Description</t>
  </si>
  <si>
    <t>QTY</t>
  </si>
  <si>
    <t>Unit</t>
  </si>
  <si>
    <t>Rate</t>
  </si>
  <si>
    <t>Amount
UAE Dirhams</t>
  </si>
  <si>
    <t>Progress
in %</t>
  </si>
  <si>
    <t>Total Amount</t>
  </si>
  <si>
    <t>EXTERNAL CEMENT BOARD WORKS</t>
  </si>
  <si>
    <t>A</t>
  </si>
  <si>
    <t>ORIGINAL SUBCONTRACT WORKS</t>
  </si>
  <si>
    <t>External Fibre Cement Board Ceiling</t>
  </si>
  <si>
    <t>External Fibre Cement board ceiling including,all fixings, fittings, tapping, jointing, supporting frame work, sealant between panels and accessories complete all in accordance with the drawings and specifications</t>
  </si>
  <si>
    <r>
      <rPr>
        <sz val="9"/>
        <rFont val="Calibri "/>
        <charset val="1"/>
      </rPr>
      <t>m</t>
    </r>
    <r>
      <rPr>
        <vertAlign val="superscript"/>
        <sz val="9"/>
        <rFont val="Calibri "/>
        <charset val="1"/>
      </rPr>
      <t>2</t>
    </r>
  </si>
  <si>
    <t>B</t>
  </si>
  <si>
    <t>Coffered Ceiling</t>
  </si>
  <si>
    <t>Coffered ceiling including,all fixings, fittings, tapping, jointing, supporting frame work, sealant between panels and accessories complete all in accordance with the drawings and specifications</t>
  </si>
  <si>
    <t>C</t>
  </si>
  <si>
    <t>External Dry Wall System</t>
  </si>
  <si>
    <t>D</t>
  </si>
  <si>
    <t>Bulkhead and Shadow Gap</t>
  </si>
  <si>
    <t>Bulkhead all around the columns and shadow gaps for all the types of external ceilings as per the drawings and specifications</t>
  </si>
  <si>
    <t>Item</t>
  </si>
  <si>
    <t>E</t>
  </si>
  <si>
    <t>BOH Painting</t>
  </si>
  <si>
    <t xml:space="preserve">Skim Coat 1-2mm to receive Low VOC 
</t>
  </si>
  <si>
    <t>Low VOC acrylic emulsion paint applied to a base (PA.04)</t>
  </si>
  <si>
    <t>Epoxy Resin Painting to Wall</t>
  </si>
  <si>
    <t>GRAND TOTAL - UAE DIRHAMS - EXTERNAL CEILING</t>
  </si>
  <si>
    <t>CEILING, PARTITION AND WALL PANELLING</t>
  </si>
  <si>
    <t>Guest room Ceiling</t>
  </si>
  <si>
    <t>To bathroom &amp; toilet</t>
  </si>
  <si>
    <t>White N* 2005-Matte Finish Ceiling finishes  HTL-PT-04</t>
  </si>
  <si>
    <t>PARTITIONS</t>
  </si>
  <si>
    <t>WALL PANELLING</t>
  </si>
  <si>
    <t>Supply and fixing of Gypsum Sheet Panel &amp; GRG Mouldings</t>
  </si>
  <si>
    <t>INTERNAL PAINTING WORKS</t>
  </si>
  <si>
    <t>m2</t>
  </si>
  <si>
    <t xml:space="preserve">Guest room </t>
  </si>
  <si>
    <t>EXTERNAL PAINTING WORKS</t>
  </si>
  <si>
    <t>(Hotel Level 1 to L28) (Res L1 to L29)</t>
  </si>
  <si>
    <t>Corridor Ceilings</t>
  </si>
  <si>
    <t>a</t>
  </si>
  <si>
    <t>Gypsum board Ceiling</t>
  </si>
  <si>
    <t>b</t>
  </si>
  <si>
    <t>bulk head, 120mm high</t>
  </si>
  <si>
    <t>c</t>
  </si>
  <si>
    <t xml:space="preserve">Ceiling Painting  HTL-PT-09 </t>
  </si>
  <si>
    <t>d</t>
  </si>
  <si>
    <t>bulk head, 120mm high Painting</t>
  </si>
  <si>
    <t>e</t>
  </si>
  <si>
    <t xml:space="preserve"> Light cove 100x40mm</t>
  </si>
  <si>
    <t>f</t>
  </si>
  <si>
    <t xml:space="preserve"> Light cove, Painting</t>
  </si>
  <si>
    <t>g</t>
  </si>
  <si>
    <t>Supply and Installation of Drywall Lining  Work (Level 7 to 10 Corridor) and (Level 11 to 16 &amp; 19 to 27) in front fo corewall-Corridor),(Level 7 to 16 &amp; 19 to 27 - Lift Lobby) Furring Chanel 600mm @with 15mm RG Gypsum board</t>
  </si>
  <si>
    <t>BOH Painting to Basement &amp; Staircase</t>
  </si>
  <si>
    <t>Gypsum Shaft wall to Hotel tower service areas L1 to Roof</t>
  </si>
  <si>
    <t>Rockwool insulation above External Soffits</t>
  </si>
  <si>
    <t>GRAND TOTAL - UAE DIRHAMS - (Internal Painting Works)</t>
  </si>
  <si>
    <t xml:space="preserve">GRAND TOTAL - UAE DIRHAMS  </t>
  </si>
  <si>
    <t>Royal crown works</t>
  </si>
  <si>
    <t>(USG BORAL TILES )</t>
  </si>
  <si>
    <t>Hotel -G.F to L28 ,Res G.F to L30 (BOH)</t>
  </si>
  <si>
    <t>Full System Gypsum Tiles Ceiling -600X600mm</t>
  </si>
  <si>
    <t>Gypsum  Ceiling Tiles Only -600X600mm</t>
  </si>
  <si>
    <t>Basement -1 (BOH )</t>
  </si>
  <si>
    <t>C/1</t>
  </si>
  <si>
    <t>Full System  -600X600mm Metal Tiles</t>
  </si>
  <si>
    <t>C/2</t>
  </si>
  <si>
    <t xml:space="preserve"> 600X600mm Metal Tiles only</t>
  </si>
  <si>
    <t>C/3</t>
  </si>
  <si>
    <t>C/4</t>
  </si>
  <si>
    <t>Gypsum  Ceiling  Tiles Only -600X600mm</t>
  </si>
  <si>
    <t xml:space="preserve">Level 3-BOH </t>
  </si>
  <si>
    <t>CEILING</t>
  </si>
  <si>
    <t>D/1</t>
  </si>
  <si>
    <t>PB.01 - 600X600X12mm Gypsum Ceiling</t>
  </si>
  <si>
    <t>( GYPSEMNA )</t>
  </si>
  <si>
    <t>D/2</t>
  </si>
  <si>
    <t>MBP.01 - Moisture Resistant Ceiling</t>
  </si>
  <si>
    <t>D/3</t>
  </si>
  <si>
    <t>ACCESS PANEL FOR FCU 600 X 600mm -AP-1</t>
  </si>
  <si>
    <t>Nos</t>
  </si>
  <si>
    <t>D/4</t>
  </si>
  <si>
    <t>ACCESS PANEL FOR FCU 300 X 300mm -AP-3</t>
  </si>
  <si>
    <t>E/1</t>
  </si>
  <si>
    <t>100mm Partition Wall To Internal Area Wall Partitions</t>
  </si>
  <si>
    <t>E/2</t>
  </si>
  <si>
    <t xml:space="preserve">50mm Partition Wall To Internal Area Wall Partition </t>
  </si>
  <si>
    <t>E/3</t>
  </si>
  <si>
    <t>Supply and Installation of Drywall Lining  Work</t>
  </si>
  <si>
    <t>Painting works</t>
  </si>
  <si>
    <t>E/4</t>
  </si>
  <si>
    <t>Wall &amp; ceiling internal painting works</t>
  </si>
  <si>
    <t>RESIDENTIAL - LEVEL-31</t>
  </si>
  <si>
    <t>F</t>
  </si>
  <si>
    <t>F/1</t>
  </si>
  <si>
    <t>F/2</t>
  </si>
  <si>
    <t>Supply and Installation of Rockwool External Ceiling</t>
  </si>
  <si>
    <t>F/3</t>
  </si>
  <si>
    <t>External  Painting Cement board  Ceiling work</t>
  </si>
  <si>
    <t>F/4</t>
  </si>
  <si>
    <t>F/5</t>
  </si>
  <si>
    <t>External Column  Painting  workS (Type PT 201)</t>
  </si>
  <si>
    <t>F/6</t>
  </si>
  <si>
    <t>External  Concrete Column Skimming</t>
  </si>
  <si>
    <t xml:space="preserve">Previous </t>
  </si>
  <si>
    <t xml:space="preserve">This Month </t>
  </si>
  <si>
    <t xml:space="preserve">Cumulative </t>
  </si>
  <si>
    <t>CLAIMED - AL RAWDA</t>
  </si>
  <si>
    <t>CERTIFIED - OCI</t>
  </si>
  <si>
    <t xml:space="preserve">SN NO. </t>
  </si>
  <si>
    <t>DORCHESTER HOTEL &amp; RESIDNECIES</t>
  </si>
  <si>
    <t xml:space="preserve">SUBCONTRACTOR: AL RAWDA </t>
  </si>
  <si>
    <t>VARIATION ORDER 01</t>
  </si>
  <si>
    <t>PROGRESS BOQ</t>
  </si>
  <si>
    <t xml:space="preserve">E/1.Skim Coat 1-2mm to recive Low VOC </t>
  </si>
  <si>
    <t>Sn No</t>
  </si>
  <si>
    <t>Drawing</t>
  </si>
  <si>
    <t>BLG</t>
  </si>
  <si>
    <t>Level</t>
  </si>
  <si>
    <t>Room No/Grid</t>
  </si>
  <si>
    <t>DESCRIPTION</t>
  </si>
  <si>
    <t>WALL</t>
  </si>
  <si>
    <t>Deduction</t>
  </si>
  <si>
    <t>Remarks</t>
  </si>
  <si>
    <t>1212-3</t>
  </si>
  <si>
    <t>Res</t>
  </si>
  <si>
    <t>B1</t>
  </si>
  <si>
    <t>P-B1-12</t>
  </si>
  <si>
    <t>Fresh Air Plenum</t>
  </si>
  <si>
    <t>A-1235-6</t>
  </si>
  <si>
    <t>L23</t>
  </si>
  <si>
    <t>R-24-07</t>
  </si>
  <si>
    <t>Elec Room</t>
  </si>
  <si>
    <t>A-1239-15</t>
  </si>
  <si>
    <t>L31</t>
  </si>
  <si>
    <t>R-32-09</t>
  </si>
  <si>
    <t>Lift Machine room</t>
  </si>
  <si>
    <t/>
  </si>
  <si>
    <t>E/2 .Low VOC acrylic emulsion paint applied to a base (PA.04)</t>
  </si>
  <si>
    <t>CLAIM - AL RAWDA</t>
  </si>
  <si>
    <t xml:space="preserve">Quantity </t>
  </si>
  <si>
    <t xml:space="preserve">Amount </t>
  </si>
  <si>
    <t xml:space="preserve"> TOTAL - UAE DIRHAMS - </t>
  </si>
  <si>
    <t>v</t>
  </si>
  <si>
    <t>SUBJECT</t>
  </si>
  <si>
    <t>Grid work done -( Gypsum Tiles Ceiling -600X600mm)</t>
  </si>
  <si>
    <t>VO-001</t>
  </si>
  <si>
    <t>Quantity</t>
  </si>
  <si>
    <t>CLAIMED</t>
  </si>
  <si>
    <t>SN</t>
  </si>
  <si>
    <t xml:space="preserve"> Dwg .NO</t>
  </si>
  <si>
    <t>Room Name</t>
  </si>
  <si>
    <t>No.</t>
  </si>
  <si>
    <t>Length</t>
  </si>
  <si>
    <t>Height / Width</t>
  </si>
  <si>
    <t>Total</t>
  </si>
  <si>
    <t>Units</t>
  </si>
  <si>
    <t>Work done</t>
  </si>
  <si>
    <t>Hotel</t>
  </si>
  <si>
    <t>CLG -01 -Gypsum Tiles Ceiling -600X600mm</t>
  </si>
  <si>
    <t>L1 ,2,3,4,5,7,11,12,13,14,15,16,19,20,21,22, L23</t>
  </si>
  <si>
    <t>A-1304-3</t>
  </si>
  <si>
    <t>L1</t>
  </si>
  <si>
    <t>FF Lobby</t>
  </si>
  <si>
    <t>L2</t>
  </si>
  <si>
    <t>L3</t>
  </si>
  <si>
    <t>L4</t>
  </si>
  <si>
    <t>L5</t>
  </si>
  <si>
    <t>L7</t>
  </si>
  <si>
    <t>L11</t>
  </si>
  <si>
    <t>L12</t>
  </si>
  <si>
    <t>L13</t>
  </si>
  <si>
    <t>L14</t>
  </si>
  <si>
    <t>L15</t>
  </si>
  <si>
    <t>L16</t>
  </si>
  <si>
    <t>L19</t>
  </si>
  <si>
    <t>L20</t>
  </si>
  <si>
    <t>L21</t>
  </si>
  <si>
    <t>L22</t>
  </si>
  <si>
    <t>L3,4,7,11 to 16, &amp;  L19 to L23</t>
  </si>
  <si>
    <t>House keeping Lobby</t>
  </si>
  <si>
    <t>Lift  Lobby</t>
  </si>
  <si>
    <t>Residential</t>
  </si>
  <si>
    <t>A-1320-1</t>
  </si>
  <si>
    <t>L6</t>
  </si>
  <si>
    <t>L24</t>
  </si>
  <si>
    <t>L25</t>
  </si>
  <si>
    <t>L26</t>
  </si>
  <si>
    <t>L27</t>
  </si>
  <si>
    <t>L28</t>
  </si>
  <si>
    <t>L29</t>
  </si>
  <si>
    <t>HK Lobby</t>
  </si>
  <si>
    <t>Lift Lobby</t>
  </si>
  <si>
    <t>VARIATION ORDER 02</t>
  </si>
  <si>
    <t>Item Ref</t>
  </si>
  <si>
    <t>BoQ Ref</t>
  </si>
  <si>
    <t>Rate Ref</t>
  </si>
  <si>
    <t>Rate
(AED)</t>
  </si>
  <si>
    <t>Addition
(AED)</t>
  </si>
  <si>
    <t>CERTFICATION - OCI</t>
  </si>
  <si>
    <t>PROGRESS Qunatity</t>
  </si>
  <si>
    <t>PROGRESS AMOUNT</t>
  </si>
  <si>
    <t>VO-002/1</t>
  </si>
  <si>
    <t>Supply and Installation of Demise Wall  - One Side Board Only</t>
  </si>
  <si>
    <t>VO-002/02</t>
  </si>
  <si>
    <t>Supply and Installation of Shaft Wall</t>
  </si>
  <si>
    <t>VO-002/03</t>
  </si>
  <si>
    <t>Supply and Installation of Shaft Wall  - One Side Board Only</t>
  </si>
  <si>
    <t>VO-002/04</t>
  </si>
  <si>
    <t xml:space="preserve">Supply and Installation of  Partition Wall </t>
  </si>
  <si>
    <t>VO-002/05</t>
  </si>
  <si>
    <t>Supply and Installation of  600X600X12mm Gypsum tiles</t>
  </si>
  <si>
    <t>VO-002/06</t>
  </si>
  <si>
    <t>600X600X0.7MM    Non-Perforated Metal Ceiling   -FCF-01</t>
  </si>
  <si>
    <t>VO-002/07</t>
  </si>
  <si>
    <t>Supply and Installation of  Regur Gypsumboard -FCF 05</t>
  </si>
  <si>
    <t>VO-002/08</t>
  </si>
  <si>
    <t xml:space="preserve">BH 650mm Hight </t>
  </si>
  <si>
    <t>m</t>
  </si>
  <si>
    <t>VO-002/09</t>
  </si>
  <si>
    <t>Access Panel 600x600 mm</t>
  </si>
  <si>
    <t>VO-002/10</t>
  </si>
  <si>
    <t>Access Panel 450 x450 mm</t>
  </si>
  <si>
    <t>VO-002/11</t>
  </si>
  <si>
    <t>Supply and Installation of Cement board at Stone work cladding area  - (Vanity ,bathtubs  Unit )</t>
  </si>
  <si>
    <t>VO-002/12</t>
  </si>
  <si>
    <t>Supply and Installation of Cement board at Stone work cladding area  - (Corridor )</t>
  </si>
  <si>
    <t>VO-002/13</t>
  </si>
  <si>
    <t>Supply and Installation of Columns Side Gypsum board    - (Corridor )</t>
  </si>
  <si>
    <t xml:space="preserve">Grand Total </t>
  </si>
  <si>
    <t xml:space="preserve">QUANTITY CALCULATION FOR THE WORK DONE </t>
  </si>
  <si>
    <t xml:space="preserve">Demise Wall &amp; Shaft Wall </t>
  </si>
  <si>
    <t xml:space="preserve"> VO :02 Supply and Installation of Demise Wall &amp; Shaft Wall at Level -21 to 27</t>
  </si>
  <si>
    <t>DWG .NO</t>
  </si>
  <si>
    <t>Grid</t>
  </si>
  <si>
    <t>VO/01</t>
  </si>
  <si>
    <t>RP-PL-SD-L27</t>
  </si>
  <si>
    <t>Corridor</t>
  </si>
  <si>
    <t>RP-PL-SD-L25 -50671</t>
  </si>
  <si>
    <t>VO/02</t>
  </si>
  <si>
    <t>RP-PL-SD-L26 -50691</t>
  </si>
  <si>
    <t>RP-PL-SD-L25 -50681</t>
  </si>
  <si>
    <t xml:space="preserve"> </t>
  </si>
  <si>
    <t>VO/03</t>
  </si>
  <si>
    <t>p</t>
  </si>
  <si>
    <t>RP-PL-SD-L25 -50641</t>
  </si>
  <si>
    <t>VO/04</t>
  </si>
  <si>
    <t>RP-PL-SD-L25 -50651</t>
  </si>
  <si>
    <t>PAINT WORK QUANTITY CALCULATION</t>
  </si>
  <si>
    <t xml:space="preserve">Remaining Works - BOQ </t>
  </si>
  <si>
    <t>VO - 01</t>
  </si>
  <si>
    <t>VO - 02</t>
  </si>
  <si>
    <t xml:space="preserve">Agreed Amount </t>
  </si>
  <si>
    <t>Cumulative</t>
  </si>
  <si>
    <t>%</t>
  </si>
  <si>
    <t>Amount (Dhs)</t>
  </si>
  <si>
    <t xml:space="preserve">Work Item </t>
  </si>
  <si>
    <t xml:space="preserve">Sr. No. </t>
  </si>
  <si>
    <t>TOTAL</t>
  </si>
  <si>
    <t xml:space="preserve">SUMMARY </t>
  </si>
  <si>
    <t>Hotel Corridor Works - Wall Liner</t>
  </si>
  <si>
    <t>Types</t>
  </si>
  <si>
    <t>Room No</t>
  </si>
  <si>
    <t>Total Qty</t>
  </si>
  <si>
    <t>Progress</t>
  </si>
  <si>
    <t>Progress Qty</t>
  </si>
  <si>
    <t>Frame</t>
  </si>
  <si>
    <t>Board</t>
  </si>
  <si>
    <t>Finish</t>
  </si>
  <si>
    <t>P18-IDR-H-L7-20-COR-002.1</t>
  </si>
  <si>
    <t>Door</t>
  </si>
  <si>
    <t>P18-IDR-H-L8-21-COR-002.1</t>
  </si>
  <si>
    <t>P18-IDR-H-L9-COR-002.1</t>
  </si>
  <si>
    <t>P18-IDR-H-L10-22-COR-002.1</t>
  </si>
  <si>
    <t>A-1211</t>
  </si>
  <si>
    <t>Lift Lobby Ceiling Work (Level 7 to 16 , L19 to L27 )</t>
  </si>
  <si>
    <t>Lift lobby</t>
  </si>
  <si>
    <t>Total Progress percentage carried to summery</t>
  </si>
  <si>
    <t>Work Done under KCE</t>
  </si>
  <si>
    <t>DORCHESTER COLLECTION HOTEL &amp; RESIDENCES (PLOT 18)</t>
  </si>
  <si>
    <t>VALUATION OF REMAINING SUBCONTRACT WORKS</t>
  </si>
  <si>
    <t>Ver. 2</t>
  </si>
  <si>
    <t>Trade Package:</t>
  </si>
  <si>
    <t>Partitions and Ceilings</t>
  </si>
  <si>
    <t>Subcontractor:</t>
  </si>
  <si>
    <t>Al Rawda General Maint. &amp; Decoration Co. L.L.C.</t>
  </si>
  <si>
    <t>Subcontract Ref:</t>
  </si>
  <si>
    <t>17001DH/SCA/D&amp;B/40-4-5-ALRAWDA</t>
  </si>
  <si>
    <t>17001DH/SCA/B/20-1-1-ALRAWDA</t>
  </si>
  <si>
    <t>TOTAL VALUE OF SUBCONTRACT WORKS</t>
  </si>
  <si>
    <t>VALUE OF WORKS COMPLETED
TO 28-FEB-2022</t>
  </si>
  <si>
    <t>VALUE OF WORKS UNDER NEW SUBCONTRACT</t>
  </si>
  <si>
    <t>External cement sheet soffits</t>
  </si>
  <si>
    <t>External coffered ceilings</t>
  </si>
  <si>
    <t>External dry wall partitions</t>
  </si>
  <si>
    <t>Bulkheads and shadow gaps</t>
  </si>
  <si>
    <t>BOH painting</t>
  </si>
  <si>
    <t>Sub-Totals</t>
  </si>
  <si>
    <t>VARIATIONS</t>
  </si>
  <si>
    <t>Guest room ceilings</t>
  </si>
  <si>
    <t>Guest room partitions</t>
  </si>
  <si>
    <t>Guest room wall panels</t>
  </si>
  <si>
    <t>Internal painting</t>
  </si>
  <si>
    <t>External painting</t>
  </si>
  <si>
    <t>Corridor ceilings</t>
  </si>
  <si>
    <t>BOH painting to basement and staircases</t>
  </si>
  <si>
    <t>Gypsum shaft wall system to hotel tower L7-10</t>
  </si>
  <si>
    <t>Gypsum shaft wall system to hotel tower L11, L14</t>
  </si>
  <si>
    <t>Gypsum shaft wall system to hotel tower service areas L1 to roof</t>
  </si>
  <si>
    <t>Gypsum demise wall system to hotel tower L11, L14</t>
  </si>
  <si>
    <t>Rockwool insulation above external soffits</t>
  </si>
  <si>
    <t>Temporary partitions and ceilings to site offices</t>
  </si>
  <si>
    <t>Partitions and ceilings to sales suite corridor</t>
  </si>
  <si>
    <t>Partitions and ceilings to guest room type 15A</t>
  </si>
  <si>
    <t>Changes to ceilings to guest room types 7A, 15A</t>
  </si>
  <si>
    <t>Wall preparation for wall paper</t>
  </si>
  <si>
    <t>MATERIALS ON SITE</t>
  </si>
  <si>
    <t>None</t>
  </si>
  <si>
    <t>Totals</t>
  </si>
  <si>
    <t>NOTES</t>
  </si>
  <si>
    <t>NEW SUBCONTRACT</t>
  </si>
  <si>
    <t>Value of Remaining Subcontract Works</t>
  </si>
  <si>
    <r>
      <rPr>
        <b/>
        <sz val="10"/>
        <color theme="1"/>
        <rFont val="Calibri"/>
        <family val="2"/>
        <scheme val="minor"/>
      </rPr>
      <t>1)</t>
    </r>
    <r>
      <rPr>
        <sz val="10"/>
        <color theme="1"/>
        <rFont val="Calibri"/>
        <family val="2"/>
        <scheme val="minor"/>
      </rPr>
      <t xml:space="preserve">   The amount included at </t>
    </r>
    <r>
      <rPr>
        <i/>
        <sz val="10"/>
        <color theme="1"/>
        <rFont val="Calibri"/>
        <family val="2"/>
        <scheme val="minor"/>
      </rPr>
      <t>"Payments to Date"</t>
    </r>
    <r>
      <rPr>
        <sz val="10"/>
        <color theme="1"/>
        <rFont val="Calibri"/>
        <family val="2"/>
        <scheme val="minor"/>
      </rPr>
      <t xml:space="preserve"> is subject to final validation by the Employer's Representative.  The Subcontractor shall provide evidence substantiating the amount paid to date under the previous subcontract.
</t>
    </r>
    <r>
      <rPr>
        <b/>
        <sz val="10"/>
        <color theme="1"/>
        <rFont val="Calibri"/>
        <family val="2"/>
        <scheme val="minor"/>
      </rPr>
      <t>2)</t>
    </r>
    <r>
      <rPr>
        <sz val="10"/>
        <color theme="1"/>
        <rFont val="Calibri"/>
        <family val="2"/>
        <scheme val="minor"/>
      </rPr>
      <t xml:space="preserve">   Payment of amounts due under the previous RPJV subcontract (including retention) will be made pursuant to the terms of the WFA between the Employer and the Subcontractor.
</t>
    </r>
    <r>
      <rPr>
        <b/>
        <sz val="10"/>
        <color theme="1"/>
        <rFont val="Calibri"/>
        <family val="2"/>
        <scheme val="minor"/>
      </rPr>
      <t>3)</t>
    </r>
    <r>
      <rPr>
        <sz val="10"/>
        <color theme="1"/>
        <rFont val="Calibri"/>
        <family val="2"/>
        <scheme val="minor"/>
      </rPr>
      <t xml:space="preserve">   The subcontract shall provide security for its performance of the Subcontract Works in the amount of AED 1,654,797.00  in the form of an unconditional and irrevocable bank guarantee for the benefit of the Employer.
</t>
    </r>
  </si>
  <si>
    <t>Value of Remaining Variation Works</t>
  </si>
  <si>
    <t>Less Value of Materials on Site at 28-Feb-22</t>
  </si>
  <si>
    <t>New Subcontract Price</t>
  </si>
  <si>
    <t>WORKS COMPLETED TO 28-FEB-22</t>
  </si>
  <si>
    <t>Value of Completed Subcontract Works</t>
  </si>
  <si>
    <t>Value of Completed Variation Works</t>
  </si>
  <si>
    <t>Value of Materials on Site at 28-Feb-22</t>
  </si>
  <si>
    <t>Value of Works Completed to 28-Feb-22</t>
  </si>
  <si>
    <t>Less Retention to 28-Feb-22 (10%)</t>
  </si>
  <si>
    <t>Less Payments to Date (incl. Advance Payment)</t>
  </si>
  <si>
    <t>Outstanding amount for Works Completed to 28-Feb-22</t>
  </si>
  <si>
    <t>All amounts exclude VAT</t>
  </si>
  <si>
    <t>Work Done under Roberts</t>
  </si>
  <si>
    <t>Cumulative Work Done (Both Roberts &amp; KCE)</t>
  </si>
  <si>
    <t>PROJECT:  Plot BB.B03.018, Business Bay, Dubai</t>
  </si>
  <si>
    <t>CONTRACTOR : Roberts Constructions</t>
  </si>
  <si>
    <t>SUB CONTRACTOR : AL RAWDA</t>
  </si>
  <si>
    <t>VO-04</t>
  </si>
  <si>
    <t>CORRIDOR  CEILING WORKS</t>
  </si>
  <si>
    <t>Framing</t>
  </si>
  <si>
    <t>Boarding</t>
  </si>
  <si>
    <t>Finishing</t>
  </si>
  <si>
    <t>Cum.Amount</t>
  </si>
  <si>
    <t>S.Nos</t>
  </si>
  <si>
    <t>Drawing No</t>
  </si>
  <si>
    <t>No</t>
  </si>
  <si>
    <t>Net Total</t>
  </si>
  <si>
    <t>Matte  Ceiling Finish HTL-PT-09</t>
  </si>
  <si>
    <t>AR-CI-SD-L19-61023</t>
  </si>
  <si>
    <t>AR-CI-SD-L25-51684</t>
  </si>
  <si>
    <t>AR-CI-SD-L25-51691</t>
  </si>
  <si>
    <t>AR-CI-SD-L27-61033</t>
  </si>
  <si>
    <t xml:space="preserve">Bulk head, 120mm high </t>
  </si>
  <si>
    <t>Light cove 100 X 40</t>
  </si>
  <si>
    <t>AR-CI-SD-L25-61031</t>
  </si>
  <si>
    <t xml:space="preserve"> Drywall Lining  Work</t>
  </si>
  <si>
    <t>AR-CI-SD-L7-61011</t>
  </si>
  <si>
    <t>AR-PL-SD-ML-51014</t>
  </si>
  <si>
    <t>AR-PL-SD-ML-51015</t>
  </si>
  <si>
    <t>5.g</t>
  </si>
  <si>
    <t>Primer+Stucco</t>
  </si>
  <si>
    <t>1st coat</t>
  </si>
  <si>
    <t>Final</t>
  </si>
  <si>
    <t>AR-CI-SD-L26-61032</t>
  </si>
  <si>
    <t>Bulk head, 120mm high Painting</t>
  </si>
  <si>
    <t>Light cove, Painting</t>
  </si>
  <si>
    <t>Previous</t>
  </si>
  <si>
    <t xml:space="preserve"> SECTION 03 - VARIATION SCHEDULE</t>
  </si>
  <si>
    <t>Ref. KCE to Sub-Cont</t>
  </si>
  <si>
    <t>SVN budged Amount
(Total)</t>
  </si>
  <si>
    <t xml:space="preserve"> No</t>
  </si>
  <si>
    <t>Sub Cont VO No</t>
  </si>
  <si>
    <t>RGM VON</t>
  </si>
  <si>
    <t>KCE VO Ref #</t>
  </si>
  <si>
    <t>To Date</t>
  </si>
  <si>
    <t>This Month</t>
  </si>
  <si>
    <t xml:space="preserve"> Royal crown works &amp; Other balance work</t>
  </si>
  <si>
    <t xml:space="preserve"> VO :02 Supply and Installation of Demise Wall &amp; Shaft Wall at Level -21 &amp;27 &amp;  BOH Ceiling G.F To L4</t>
  </si>
  <si>
    <t>E11/K105/SK/dm/030-1</t>
  </si>
  <si>
    <t xml:space="preserve"> External  Ceiling Cutting and Finishing Works  at  Level -5 </t>
  </si>
  <si>
    <t>E11/K121/PK/dm/038</t>
  </si>
  <si>
    <t xml:space="preserve">Shaft Wall between the electrical and mechanical services works at  Level -29 </t>
  </si>
  <si>
    <t>E11/K121/PK/dm/043</t>
  </si>
  <si>
    <t>Supply and Installation of Insulationto wall and edge of slab  at  Level -24</t>
  </si>
  <si>
    <t>E11/K121/PK/dm/060</t>
  </si>
  <si>
    <t>Additional Gypsum Wall  liner Corridir works at  Level -11 to -27</t>
  </si>
  <si>
    <t>E11/K121/AK/dm/127</t>
  </si>
  <si>
    <t xml:space="preserve"> Required plasterboard ceiling @B1 Staff dining room</t>
  </si>
  <si>
    <t>KCE-AX-RFI-B1-00010</t>
  </si>
  <si>
    <t>TOTAL SUMMARY</t>
  </si>
  <si>
    <t xml:space="preserve"> (CARRIED TO PA)</t>
  </si>
  <si>
    <t>COMPANY STAMP</t>
  </si>
  <si>
    <t>VO - 03</t>
  </si>
  <si>
    <t>VO - 04</t>
  </si>
  <si>
    <t>VO - 05</t>
  </si>
  <si>
    <t>VO - 06</t>
  </si>
  <si>
    <t>VO - 07</t>
  </si>
  <si>
    <t>VO - 08</t>
  </si>
  <si>
    <t>PROJECT</t>
  </si>
  <si>
    <t xml:space="preserve"> Plot BB.B03.018, Business Bay, Dubai</t>
  </si>
  <si>
    <t>CONTRACTOR</t>
  </si>
  <si>
    <t>Roberts Constructions</t>
  </si>
  <si>
    <t>SUB CONTRACTOR</t>
  </si>
  <si>
    <t>AL RAWDA GEN. MAINTANANCE &amp; DECORATION CO. LLC</t>
  </si>
  <si>
    <t>Rockwool  For External Ceiling</t>
  </si>
  <si>
    <t>BOQ</t>
  </si>
  <si>
    <t xml:space="preserve"> :08.Supply and Installation of Rockwool External Ceiling</t>
  </si>
  <si>
    <t>Work Done</t>
  </si>
  <si>
    <t xml:space="preserve"> Total Qty</t>
  </si>
  <si>
    <t>L1-60001</t>
  </si>
  <si>
    <t>L3-60005</t>
  </si>
  <si>
    <t>L5-60005</t>
  </si>
  <si>
    <t>L7-60010-02</t>
  </si>
  <si>
    <t>L8-60011-02</t>
  </si>
  <si>
    <t>L9-60012-02</t>
  </si>
  <si>
    <t>L10-60013</t>
  </si>
  <si>
    <t>L10-60014</t>
  </si>
  <si>
    <t>L12-60018</t>
  </si>
  <si>
    <t>L13-600119</t>
  </si>
  <si>
    <t>L14-600120</t>
  </si>
  <si>
    <t>L15-600119</t>
  </si>
  <si>
    <t>L16-600120</t>
  </si>
  <si>
    <t>L17-600121</t>
  </si>
  <si>
    <t>L18-600122</t>
  </si>
  <si>
    <t>L19-600123</t>
  </si>
  <si>
    <t>L20-600124</t>
  </si>
  <si>
    <t>L21-600125</t>
  </si>
  <si>
    <t>L22-600126</t>
  </si>
  <si>
    <t>L23-600127</t>
  </si>
  <si>
    <t>L24-600130</t>
  </si>
  <si>
    <t>L25-600131</t>
  </si>
  <si>
    <t>L26-600132</t>
  </si>
  <si>
    <t>L27-600133</t>
  </si>
  <si>
    <t>L28-600134</t>
  </si>
  <si>
    <t>L1-61001-02</t>
  </si>
  <si>
    <t>L3-61005</t>
  </si>
  <si>
    <t>L3-61009</t>
  </si>
  <si>
    <t>L6-61017-02</t>
  </si>
  <si>
    <t>L7-61010-02</t>
  </si>
  <si>
    <t>L8-61011-02</t>
  </si>
  <si>
    <t>L9-61012-02</t>
  </si>
  <si>
    <t>L10-61013-01</t>
  </si>
  <si>
    <t>L11-61014-01</t>
  </si>
  <si>
    <t>L12-61018-01</t>
  </si>
  <si>
    <t>L13-61019</t>
  </si>
  <si>
    <t>L14-61020</t>
  </si>
  <si>
    <t>L15-61015</t>
  </si>
  <si>
    <t>L16-61016</t>
  </si>
  <si>
    <t>L17-61021</t>
  </si>
  <si>
    <t>L18-61022</t>
  </si>
  <si>
    <t>L19-61023</t>
  </si>
  <si>
    <t>L20-61024</t>
  </si>
  <si>
    <t>L21-61025</t>
  </si>
  <si>
    <t>L22-61026</t>
  </si>
  <si>
    <t>L23-61027</t>
  </si>
  <si>
    <t>L24-61030</t>
  </si>
  <si>
    <t>L25-61031</t>
  </si>
  <si>
    <t>L26-61032</t>
  </si>
  <si>
    <t>L27-61033</t>
  </si>
  <si>
    <t>L28-61034</t>
  </si>
  <si>
    <t>CONTRACTOR :KCE</t>
  </si>
  <si>
    <t>SUB CONTRACTOR :AL Rawda</t>
  </si>
  <si>
    <t>EXTERNAL CEMENT BOARD CEILING WORKS</t>
  </si>
  <si>
    <t>Cum.Qty</t>
  </si>
  <si>
    <t>Zone</t>
  </si>
  <si>
    <t>ESS-405; Level-1 ceiling as per the drawings A-1303 and  A-1304</t>
  </si>
  <si>
    <t xml:space="preserve">ESS-405; Level-2 and 3 ceiling as per the drawings A-1305 and A-1306 </t>
  </si>
  <si>
    <t>ESS-405; Level-5 ceiling as per the drawings A-1307 and A-1308</t>
  </si>
  <si>
    <t xml:space="preserve">ESS-405; Levels 7 to 28 Hotel suit balconies and viod areas </t>
  </si>
  <si>
    <t>AR-CI-SD-L18-61022</t>
  </si>
  <si>
    <t>AR-CI-SD-L20-61024</t>
  </si>
  <si>
    <t>AR-CI-SD-L21-61025</t>
  </si>
  <si>
    <t>AR-CI-SD-L22-61026</t>
  </si>
  <si>
    <t>AR-CI-SD-L23-61027</t>
  </si>
  <si>
    <t>AR-CI-SD-L24-61030</t>
  </si>
  <si>
    <t>AR-CI-SD-L28-61034</t>
  </si>
  <si>
    <t xml:space="preserve">ESS-405; Levels 6 to  29 Apartment suit balconies and viod areas  </t>
  </si>
  <si>
    <t>AR-CI-SD-L29-61035</t>
  </si>
  <si>
    <t>EXTERNAL  CEILING PAINTING WORKS</t>
  </si>
  <si>
    <t>Surface</t>
  </si>
  <si>
    <t>Primer</t>
  </si>
  <si>
    <t>1st Coat</t>
  </si>
  <si>
    <t>Final Coat</t>
  </si>
  <si>
    <t xml:space="preserve">ESS-405; Level-4 ceiling as per the drawings A-1307 </t>
  </si>
  <si>
    <t>AR-CI-SD-L18-61020</t>
  </si>
  <si>
    <t>AR-CI-SD-L19-61020</t>
  </si>
  <si>
    <t>AR-CI-SD-L20-61020</t>
  </si>
  <si>
    <t>AR-CI-SD-L21-61020</t>
  </si>
  <si>
    <t>AR-CI-SD-L22-61020</t>
  </si>
  <si>
    <t>AR-CI-SD-L23-61028</t>
  </si>
  <si>
    <t>AR-CI-SD-L24-61029</t>
  </si>
  <si>
    <t>AR-CI-SD-L8-61017</t>
  </si>
  <si>
    <t>02-09/C-H</t>
  </si>
  <si>
    <t>AR-CI-SD-L8-61010</t>
  </si>
  <si>
    <t>3-10/ C-D</t>
  </si>
  <si>
    <t>7-11/ G-H</t>
  </si>
  <si>
    <t>3-4/ G-H</t>
  </si>
  <si>
    <t>AR-CI-SD-L8-61011</t>
  </si>
  <si>
    <t>2-11/C-H</t>
  </si>
  <si>
    <t>K</t>
  </si>
  <si>
    <t>AR-CI-SD-L8-61012-2</t>
  </si>
  <si>
    <t>AR-CI-SD-L10-61013-1</t>
  </si>
  <si>
    <t>AR-CI-SD-L11-61014-1</t>
  </si>
  <si>
    <t>AR-CI-SD-L12-61018-1</t>
  </si>
  <si>
    <t>AR-CI-SD-L13-61019</t>
  </si>
  <si>
    <t>AR-CI-SD-L14-61020</t>
  </si>
  <si>
    <t>AR-CI-SD-L15-61015</t>
  </si>
  <si>
    <t>AR-CI-SD-L16-61016</t>
  </si>
  <si>
    <t>AR-CI-SD-L17-61021</t>
  </si>
  <si>
    <t>KCE PC 07</t>
  </si>
  <si>
    <t>Subcon Claimed IPA</t>
  </si>
  <si>
    <t>E/3 .Epoxy Resin Painting to Wall</t>
  </si>
  <si>
    <t>1213-3</t>
  </si>
  <si>
    <t>Grid work done -( only Gypsum Tiles Ceiling -600X600mm)</t>
  </si>
  <si>
    <t>Tiles</t>
  </si>
  <si>
    <t>G,F, L17,L18 &amp; L24 to L28</t>
  </si>
  <si>
    <t>GF</t>
  </si>
  <si>
    <t>L17</t>
  </si>
  <si>
    <t>L18</t>
  </si>
  <si>
    <t>G,F, L1,2,3,4,5,7,8,10,11 &amp; L13 to L28</t>
  </si>
  <si>
    <t>G,F, L1,2,4,5,  L17,18,24 ,25,26,27, L28</t>
  </si>
  <si>
    <t>Room service arae</t>
  </si>
  <si>
    <t>G,F, L1,2,5, L17 ,L18,L24 to L28</t>
  </si>
  <si>
    <t>L30</t>
  </si>
  <si>
    <t>Waste chute room</t>
  </si>
  <si>
    <t>A-1301-5</t>
  </si>
  <si>
    <t>SPRTING</t>
  </si>
  <si>
    <r>
      <t>A-1302-5/</t>
    </r>
    <r>
      <rPr>
        <b/>
        <sz val="9"/>
        <color theme="1"/>
        <rFont val="Times New Roman"/>
        <family val="1"/>
      </rPr>
      <t>60028</t>
    </r>
  </si>
  <si>
    <t>CORRIDOR</t>
  </si>
  <si>
    <t>A-1302-5</t>
  </si>
  <si>
    <t>SECURITY OFFICE</t>
  </si>
  <si>
    <t>TIMEKEEPER'S OFFICE</t>
  </si>
  <si>
    <t>HK HOT KITCHEN</t>
  </si>
  <si>
    <t>POTWASH</t>
  </si>
  <si>
    <t>Total     m2</t>
  </si>
  <si>
    <t>Grid work done  - ( 600X600mm Metal Tiles only)</t>
  </si>
  <si>
    <t>BIN STORE</t>
  </si>
  <si>
    <t>BEVERAG STORAGE-2</t>
  </si>
  <si>
    <t>BEVERAG STORAGE-1</t>
  </si>
  <si>
    <t>VEGETABLE STORE</t>
  </si>
  <si>
    <t>CENTRAL FOOD</t>
  </si>
  <si>
    <t>DRY STORE</t>
  </si>
  <si>
    <t>LINEN STORE</t>
  </si>
  <si>
    <t xml:space="preserve">EXECUTIVE HOUSEKEEPER
</t>
  </si>
  <si>
    <t xml:space="preserve">HOUSEKEEPING &amp; GUEST
</t>
  </si>
  <si>
    <t xml:space="preserve">WASTE HOLDING
</t>
  </si>
  <si>
    <t>PATISSERIE</t>
  </si>
  <si>
    <t>BAKERY PASTRY</t>
  </si>
  <si>
    <t>COLD AREA</t>
  </si>
  <si>
    <t>STAFF DINING ROOM</t>
  </si>
  <si>
    <t>WAREWASH &amp; CUTLERY</t>
  </si>
  <si>
    <t xml:space="preserve"> Gypsum Partition Works at Hotel Level 3</t>
  </si>
  <si>
    <t>Sub. Total Qty</t>
  </si>
  <si>
    <t xml:space="preserve"> Cum Qty</t>
  </si>
  <si>
    <t>100mm Partition Wall To Internal Area Wall Partition As Specified Type PTID-02</t>
  </si>
  <si>
    <t>AR-PL-SD-L3-50108</t>
  </si>
  <si>
    <t>Finance Office</t>
  </si>
  <si>
    <t>Quality Manager</t>
  </si>
  <si>
    <t>Hotel  Manager</t>
  </si>
  <si>
    <t>Ex Ass</t>
  </si>
  <si>
    <t>Gen. Manager</t>
  </si>
  <si>
    <t>Regional Dir</t>
  </si>
  <si>
    <t>AR-PL-SD-L3-50109</t>
  </si>
  <si>
    <t>Meeting room</t>
  </si>
  <si>
    <t>Male &amp; Female</t>
  </si>
  <si>
    <t>Pantry</t>
  </si>
  <si>
    <t>Wall Cladding</t>
  </si>
  <si>
    <t>Wall Painting</t>
  </si>
  <si>
    <t>Store</t>
  </si>
  <si>
    <t>W.C</t>
  </si>
  <si>
    <t>F.W.C</t>
  </si>
  <si>
    <t>F&amp; M Manager</t>
  </si>
  <si>
    <t>F&amp; M  Office</t>
  </si>
  <si>
    <t>Finance Manager&amp; O</t>
  </si>
  <si>
    <t>Exee Assistant Area</t>
  </si>
  <si>
    <t>General  Manager</t>
  </si>
  <si>
    <t>Sale &amp; Marking</t>
  </si>
  <si>
    <t>Regional  Director</t>
  </si>
  <si>
    <t>Event  Director</t>
  </si>
  <si>
    <t>Ceiling Painting</t>
  </si>
  <si>
    <t>Male W.C</t>
  </si>
  <si>
    <t>Female W.C</t>
  </si>
  <si>
    <t>PAINTING WORKS</t>
  </si>
  <si>
    <t>VO-01</t>
  </si>
  <si>
    <t>qty</t>
  </si>
  <si>
    <t>Royal Suits, Presidential Suits, Lobbies and Prayer   &amp; GYM</t>
  </si>
  <si>
    <t>E11/K121/S R/dm/140</t>
  </si>
  <si>
    <t xml:space="preserve">Shaft Wall between the  LPG Pipe  services works at  all Level </t>
  </si>
  <si>
    <t>E11/K121/PK/dm/069</t>
  </si>
  <si>
    <t>Cutting of gypsum ceiling, removing and replacing existing plywood supports to calcium silicate board &amp; Painting works</t>
  </si>
  <si>
    <t>E11-K121-KK-dm-097</t>
  </si>
  <si>
    <t xml:space="preserve"> External  Ceiling Cutting and Finishing Works  at  Level -16</t>
  </si>
  <si>
    <t xml:space="preserve">E11/K121/PK/dm/059
</t>
  </si>
  <si>
    <t>Dorchestor Hotel &amp; Residence</t>
  </si>
  <si>
    <t>KHANSAHEB CIVIL ENGINEERING LLC</t>
  </si>
  <si>
    <t xml:space="preserve"> VO :011.  Cutting of gypsum ceiling, removing and replacing existing plywood supports to calcium silicate board &amp; Painting works</t>
  </si>
  <si>
    <t>Room</t>
  </si>
  <si>
    <t>Type</t>
  </si>
  <si>
    <t>L08</t>
  </si>
  <si>
    <t>8A</t>
  </si>
  <si>
    <t>1 Bed Suite</t>
  </si>
  <si>
    <t>2B</t>
  </si>
  <si>
    <t>Deluxe Room</t>
  </si>
  <si>
    <t>2C</t>
  </si>
  <si>
    <t>2A</t>
  </si>
  <si>
    <t>1B</t>
  </si>
  <si>
    <t>7A</t>
  </si>
  <si>
    <t>1 Bed Suite Duplex</t>
  </si>
  <si>
    <t>4A</t>
  </si>
  <si>
    <t>Junior Twin Suite</t>
  </si>
  <si>
    <t>L09</t>
  </si>
  <si>
    <t>9A</t>
  </si>
  <si>
    <t>9B</t>
  </si>
  <si>
    <t>L10</t>
  </si>
  <si>
    <t>15a</t>
  </si>
  <si>
    <t>16A</t>
  </si>
  <si>
    <t>10A</t>
  </si>
  <si>
    <t>11C</t>
  </si>
  <si>
    <t>1A</t>
  </si>
  <si>
    <t>2F</t>
  </si>
  <si>
    <t>2G</t>
  </si>
  <si>
    <t>2E</t>
  </si>
  <si>
    <t>5A</t>
  </si>
  <si>
    <t>19A</t>
  </si>
  <si>
    <t>11D</t>
  </si>
  <si>
    <t>1C</t>
  </si>
  <si>
    <t>2H</t>
  </si>
  <si>
    <t>L07</t>
  </si>
  <si>
    <t>4B</t>
  </si>
  <si>
    <t>12A</t>
  </si>
  <si>
    <t>17A</t>
  </si>
  <si>
    <t>Presidential Suite</t>
  </si>
  <si>
    <t>6A</t>
  </si>
  <si>
    <t>2D</t>
  </si>
  <si>
    <t>11B</t>
  </si>
  <si>
    <t>11A</t>
  </si>
  <si>
    <t>15A</t>
  </si>
  <si>
    <t>13A</t>
  </si>
  <si>
    <t>14A</t>
  </si>
  <si>
    <t>10B</t>
  </si>
  <si>
    <t>18A</t>
  </si>
  <si>
    <t>Royal Suite</t>
  </si>
  <si>
    <t>VO-011</t>
  </si>
  <si>
    <t>work down</t>
  </si>
  <si>
    <t>.</t>
  </si>
  <si>
    <t>PROJECT:Dorchestor Hotel &amp; Residence</t>
  </si>
  <si>
    <t>VALUATION OF VARIATION</t>
  </si>
  <si>
    <t>PACKAGE:</t>
  </si>
  <si>
    <t>Ceiling &amp; Partitions</t>
  </si>
  <si>
    <t>DATE:</t>
  </si>
  <si>
    <t>VARIATION REF:</t>
  </si>
  <si>
    <t>VO-012</t>
  </si>
  <si>
    <t xml:space="preserve">DESCRIPTION: </t>
  </si>
  <si>
    <t>Omission
(AED)</t>
  </si>
  <si>
    <t>VO-012/1</t>
  </si>
  <si>
    <t>Removal &amp; Disposal , Refixing Ceiling and Painting works</t>
  </si>
  <si>
    <t>Sub Total</t>
  </si>
  <si>
    <t>External  Ceiling Cutting and Finishing Works  at  Hoel Level -16</t>
  </si>
  <si>
    <t>AR-CI-SD--ML-60020</t>
  </si>
  <si>
    <t xml:space="preserve">Measure </t>
  </si>
  <si>
    <t>Level -16</t>
  </si>
  <si>
    <t>2HR FR 150mm thk partition wall at stair 6 between L24 to L28</t>
  </si>
  <si>
    <t>E11-K121-SN-dm-107</t>
  </si>
  <si>
    <t xml:space="preserve">Basement Car parking Painting Works -Anti carbonation
</t>
  </si>
  <si>
    <t>7</t>
  </si>
  <si>
    <t>1220-3</t>
  </si>
  <si>
    <t>Housekeeping and Linen</t>
  </si>
  <si>
    <t>H-07-08</t>
  </si>
  <si>
    <t>1 X Primer</t>
  </si>
  <si>
    <t>2 X Stucco</t>
  </si>
  <si>
    <t>1st -Paint</t>
  </si>
  <si>
    <t>8</t>
  </si>
  <si>
    <t>H-08-08</t>
  </si>
  <si>
    <t>Housekeeping</t>
  </si>
  <si>
    <t>9</t>
  </si>
  <si>
    <t>11</t>
  </si>
  <si>
    <t>12</t>
  </si>
  <si>
    <t>13</t>
  </si>
  <si>
    <t>14</t>
  </si>
  <si>
    <t>15</t>
  </si>
  <si>
    <t>H-16-08</t>
  </si>
  <si>
    <t>P-B1-0113</t>
  </si>
  <si>
    <t>Irrigation Tank</t>
  </si>
  <si>
    <t>P-B1-143</t>
  </si>
  <si>
    <t>Balancing tank</t>
  </si>
  <si>
    <t xml:space="preserve"> Day Works  1&amp; 2 (29-8-22 to 24-09-22 )
</t>
  </si>
  <si>
    <t xml:space="preserve"> SECTION 04 - VARIATION SCHEDULE</t>
  </si>
  <si>
    <t>Day works</t>
  </si>
  <si>
    <t>P-B1-018</t>
  </si>
  <si>
    <t>Garbage Room</t>
  </si>
  <si>
    <t>P-B1-019</t>
  </si>
  <si>
    <t>MAIN SERVER</t>
  </si>
  <si>
    <t xml:space="preserve">18 B Street, Al Qouz Indl Area - 2 </t>
  </si>
  <si>
    <t>P.O.Box-5500, Dubai, U.A.E                       E-mail : rgmdco@eim.ae</t>
  </si>
  <si>
    <t>Tel: 04-3470555, Tel: 04-3470044</t>
  </si>
  <si>
    <t>PROJECT:</t>
  </si>
  <si>
    <t>Plot BB.B03.018, Business Bay, Dubai</t>
  </si>
  <si>
    <t>TRADE:</t>
  </si>
  <si>
    <t>Partitions , Ceilings &amp; Painting</t>
  </si>
  <si>
    <t>MAIN CONTR:</t>
  </si>
  <si>
    <t>KHANSAHEB CIVIL ENGINEERING</t>
  </si>
  <si>
    <t>PROJECT NO:</t>
  </si>
  <si>
    <t>SUBCONTRACT REFERENCE :</t>
  </si>
  <si>
    <t>201A22002/SW/ARM/157</t>
  </si>
  <si>
    <t>:</t>
  </si>
  <si>
    <t>APPLICATION NO:</t>
  </si>
  <si>
    <t>INVOICE NO:</t>
  </si>
  <si>
    <t>PERIOD ENDING:</t>
  </si>
  <si>
    <t>REMARKS:</t>
  </si>
  <si>
    <t>[Interim]</t>
  </si>
  <si>
    <t xml:space="preserve">SUBCONTRACT VALUE </t>
  </si>
  <si>
    <t>Currency</t>
  </si>
  <si>
    <t>AED</t>
  </si>
  <si>
    <t>MEASURED VARIATION WORK VALUE</t>
  </si>
  <si>
    <t>Vat</t>
  </si>
  <si>
    <t>Excluding</t>
  </si>
  <si>
    <t>TOTAL VALUE</t>
  </si>
  <si>
    <t>% COMPLETED:</t>
  </si>
  <si>
    <t xml:space="preserve">Scope  of Work </t>
  </si>
  <si>
    <t>External Ceiling , Partitions ,Ceiling &amp; Painting</t>
  </si>
  <si>
    <t xml:space="preserve">CUMULATIVE </t>
  </si>
  <si>
    <t xml:space="preserve">PREVIOUS </t>
  </si>
  <si>
    <t>CURRENT</t>
  </si>
  <si>
    <t xml:space="preserve">Measured Works         </t>
  </si>
  <si>
    <t>=</t>
  </si>
  <si>
    <t>MOS</t>
  </si>
  <si>
    <t>Variations</t>
  </si>
  <si>
    <t>SUB TOTAL</t>
  </si>
  <si>
    <t>Less Retention</t>
  </si>
  <si>
    <t>Retention Recovery</t>
  </si>
  <si>
    <t xml:space="preserve">Advance Payment </t>
  </si>
  <si>
    <t xml:space="preserve">Recovery of Advance Payment </t>
  </si>
  <si>
    <t>Damages / Claims</t>
  </si>
  <si>
    <t>Manpower Supply</t>
  </si>
  <si>
    <t>Additional Arrangement Value</t>
  </si>
  <si>
    <t>Amount in Words:</t>
  </si>
  <si>
    <t>SUMMARY: CERTIFICATION</t>
  </si>
  <si>
    <t>Less : Amount certified  as on date Gross</t>
  </si>
  <si>
    <t>Cumulative Balance to Certify</t>
  </si>
  <si>
    <t>Notes:</t>
  </si>
  <si>
    <t>Prepared by</t>
  </si>
  <si>
    <t>Authorized by</t>
  </si>
  <si>
    <t>Kamaraj Rasuthevar</t>
  </si>
  <si>
    <t>Babu Thankachan</t>
  </si>
  <si>
    <t xml:space="preserve">Quantity Surveyor                                                                                 </t>
  </si>
  <si>
    <t>Project Manager</t>
  </si>
  <si>
    <t>Note : If you have any clarification, please do contact us within a week's period or else we will consider this invoice has been accepted by you.</t>
  </si>
  <si>
    <t xml:space="preserve">PRINT DATE  </t>
  </si>
  <si>
    <t>Net invoice as on</t>
  </si>
  <si>
    <t>M/s. Khansaheb Civil Engineering L.L.C</t>
  </si>
  <si>
    <t>PO Box- 2716</t>
  </si>
  <si>
    <t>Dubai, U.A.E</t>
  </si>
  <si>
    <t>Tel.No:: +971 46057200</t>
  </si>
  <si>
    <t>Attn</t>
  </si>
  <si>
    <t xml:space="preserve"> :Mr.  Mr. Kevin Davies ,Commercial Manager.</t>
  </si>
  <si>
    <t xml:space="preserve"> :Mr.  Mithun Vallarveettil, Quantity Surveyor  .</t>
  </si>
  <si>
    <t>Project</t>
  </si>
  <si>
    <t xml:space="preserve"> :Dorchestor Plot BB. B03.018, Business Bay</t>
  </si>
  <si>
    <t>Subject</t>
  </si>
  <si>
    <t>Cumulative Amount (AED)</t>
  </si>
  <si>
    <t>Total Value of this Invoice will be : AED</t>
  </si>
  <si>
    <t>Less Retention 10% : AED</t>
  </si>
  <si>
    <t>Balance Amount to be Certified As per this Inovice will be Dhs</t>
  </si>
  <si>
    <r>
      <t xml:space="preserve">We </t>
    </r>
    <r>
      <rPr>
        <sz val="12"/>
        <color indexed="8"/>
        <rFont val="Arial Narrow"/>
        <family val="2"/>
      </rPr>
      <t xml:space="preserve">hope our above bill will reach your immediate attention for an early settlement of the same.  </t>
    </r>
  </si>
  <si>
    <t>Thanking you and assuring you of our best services and attention at all times, we remain,</t>
  </si>
  <si>
    <t>With Regards,</t>
  </si>
  <si>
    <r>
      <t xml:space="preserve">For </t>
    </r>
    <r>
      <rPr>
        <b/>
        <sz val="12"/>
        <color indexed="8"/>
        <rFont val="Arial Narrow"/>
        <family val="2"/>
      </rPr>
      <t>AL RAWDA GENERAL MAINT. &amp; DECO.CO.</t>
    </r>
  </si>
  <si>
    <t>Babu Thankachan,</t>
  </si>
  <si>
    <t xml:space="preserve">Encl : </t>
  </si>
  <si>
    <t>Invoice Copy</t>
  </si>
  <si>
    <t>Summary Sheet</t>
  </si>
  <si>
    <t>Highlighted Drawings</t>
  </si>
  <si>
    <t>This is not a tax invoice</t>
  </si>
  <si>
    <t>AL RAWDA GENERAL MAINTENANCE &amp; DÉCOR CO. LLC</t>
  </si>
  <si>
    <t>PROJECT: PLOT 18, DORCHESTER HOTEL</t>
  </si>
  <si>
    <t>CONTRACTOR: KHANSAHEB CIVIL ENGINEERING</t>
  </si>
  <si>
    <t>BOQ - PARTITIONS</t>
  </si>
  <si>
    <t>BOQ - Dry Wall</t>
  </si>
  <si>
    <t>Qty.</t>
  </si>
  <si>
    <t>Amount</t>
  </si>
  <si>
    <t>(Dhs.)</t>
  </si>
  <si>
    <t>PACKAGE -3 - ROYAL SUITE FIT-OUT</t>
  </si>
  <si>
    <t>WALL FINISHES - RIGHT WING</t>
  </si>
  <si>
    <t>Additional Items</t>
  </si>
  <si>
    <t>The Tenderer is to detail below any additional items with quantities and rates not previously included to complete the build up of the lump sum Tender price for this section of the works. Should the Tenderer fail to insert any items hereunder, it will be deemed that his lump sum price for the Tender includes all works as required by the tender drawings and specification and no subsequent claim for any additional item will be entertained.</t>
  </si>
  <si>
    <t>Drywall Partitions</t>
  </si>
  <si>
    <r>
      <t>m</t>
    </r>
    <r>
      <rPr>
        <vertAlign val="superscript"/>
        <sz val="10"/>
        <rFont val="Calibri "/>
      </rPr>
      <t>2</t>
    </r>
  </si>
  <si>
    <t>DW-1  Type -100mm  thick</t>
  </si>
  <si>
    <t>DW-3  Type -150mm  thick</t>
  </si>
  <si>
    <t>DW-4  Type -200mm  thick</t>
  </si>
  <si>
    <t>DW-5 Type -Wall lining</t>
  </si>
  <si>
    <t>DW-7  Type -100 to 250mm  thick</t>
  </si>
  <si>
    <t>Wet Area wall Partitions</t>
  </si>
  <si>
    <t>DW-1.1 - Type -100mm  thick</t>
  </si>
  <si>
    <t xml:space="preserve">DW-5.1- Type -Wall </t>
  </si>
  <si>
    <t>DW-6.2- Type -100mm  thick</t>
  </si>
  <si>
    <t>PACKAGE -3 - HOTEL LEVEL 19:- PRESIDENTIAL SUITE FIT-OUT</t>
  </si>
  <si>
    <t xml:space="preserve">DW-5 Type -Wall </t>
  </si>
  <si>
    <t>DW-6 Type -Wall</t>
  </si>
  <si>
    <t>DW-8  Type -180mm  thick</t>
  </si>
  <si>
    <t>DW-9  Type -220mm  thick</t>
  </si>
  <si>
    <t>DW-3.1- Type -150mm  thick</t>
  </si>
  <si>
    <t xml:space="preserve">DW-6.1- Type -Wall </t>
  </si>
  <si>
    <t>DW-7.1  Type -100 to 250mm  thick</t>
  </si>
  <si>
    <t>PACKAGE -4 - HOTEL - GYM - L28</t>
  </si>
  <si>
    <t>GYPSUM PARTITIONS PACKAGE</t>
  </si>
  <si>
    <t>WALL LINING</t>
  </si>
  <si>
    <t>Supply and installation of wall linings, including all necessary related works, complete; all in accordance with the Drawings, Specifications and Scope of Works.</t>
  </si>
  <si>
    <t>Gypsum Wall Lining to receive wall finishes at round pillars</t>
  </si>
  <si>
    <t>Gypsum Wall Lining to receive wall finishes</t>
  </si>
  <si>
    <t>Gypsum Wall Lining to receive wall finishes- WC only</t>
  </si>
  <si>
    <t>DW-08- 220mm sliding door pocket wall, one side with Regular gypsum board, MR board inner side</t>
  </si>
  <si>
    <t>Level -1</t>
  </si>
  <si>
    <t>Gypsum Wall Cladding</t>
  </si>
  <si>
    <t>TOTAL AMOUNT IN AED</t>
  </si>
  <si>
    <t>VO -09</t>
  </si>
  <si>
    <t xml:space="preserve"> Royal Suits, Presidential Suits, Lobbies and Prayer   &amp; GYM</t>
  </si>
  <si>
    <t>Progress Amount</t>
  </si>
  <si>
    <t>C021</t>
  </si>
  <si>
    <t>C036</t>
  </si>
  <si>
    <t>PS010 R2</t>
  </si>
  <si>
    <t>PS010 R3</t>
  </si>
  <si>
    <t>PS010 R6</t>
  </si>
  <si>
    <t>PS010 R1</t>
  </si>
  <si>
    <t>PS020</t>
  </si>
  <si>
    <t>PS010 R4</t>
  </si>
  <si>
    <t>PS010 R5</t>
  </si>
  <si>
    <t>WA Ref.</t>
  </si>
  <si>
    <t>E11-K121-SS-dm-138</t>
  </si>
  <si>
    <t>Glass partition secondry support around Acoustic dry wall partition installation at Hotel Level -2 &amp; 3</t>
  </si>
  <si>
    <t>Gypsum cladding around steel frame/Aluminium frame &amp; glass to the Duplex suites of 7A type and bed suite 15A type- total 7 floors</t>
  </si>
  <si>
    <t>Staircase painting work</t>
  </si>
  <si>
    <t>700X500 mm Core wall opening closing requirement inside stairs mid landing levels</t>
  </si>
  <si>
    <t>Water meter room gypsum tiled false ceiling at Residentiel Level -G.F to 31</t>
  </si>
  <si>
    <t>Corridor arae door partitions -17 Door locations</t>
  </si>
  <si>
    <t>Hotel Corridor Level 7-28 Wooden Feature palels are deleted &amp; Proceed with plaster board ceiling and wall</t>
  </si>
  <si>
    <t xml:space="preserve"> 300X300  Ceiling Cutting and Finishing Works  at  Level -7</t>
  </si>
  <si>
    <t>Ceiling board removal reinstatement at Hotel Level -24,25</t>
  </si>
  <si>
    <t>Removal  of balcony Ceiling  &amp; Reinstatement at Residential Level -28</t>
  </si>
  <si>
    <t>Temporary  opening for FAHU Air balancing Level -7 to11</t>
  </si>
  <si>
    <t>16a</t>
  </si>
  <si>
    <t>E11/K121/PK/dm/063</t>
  </si>
  <si>
    <t>RP-AX-RFI-PW-001422</t>
  </si>
  <si>
    <t>E11-K121-SN-dm-234</t>
  </si>
  <si>
    <t>E11/K121/PK/dm/062</t>
  </si>
  <si>
    <t>E11-K121-SN-dm-201</t>
  </si>
  <si>
    <t>E11-K121-SS-dm-118</t>
  </si>
  <si>
    <t>E11/K121/JA/dm/132</t>
  </si>
  <si>
    <t>E11-K121-JJ-dm-297</t>
  </si>
  <si>
    <t>E11-K121-SS-dm-165</t>
  </si>
  <si>
    <t>E11/K121/NA/dm/079</t>
  </si>
  <si>
    <t>3</t>
  </si>
  <si>
    <t xml:space="preserve">BOQ - CEILING </t>
  </si>
  <si>
    <t>CEILING FINISHES - RIGHT WING</t>
  </si>
  <si>
    <t>Suspended Ceiling System and Finishes</t>
  </si>
  <si>
    <r>
      <t xml:space="preserve">Suspended Ceiling System including finishes, all necessary framing, fittings, fixing, </t>
    </r>
    <r>
      <rPr>
        <strike/>
        <u/>
        <sz val="10"/>
        <color theme="1"/>
        <rFont val="Calibri "/>
      </rPr>
      <t>corner bead, Cornice,</t>
    </r>
    <r>
      <rPr>
        <u/>
        <sz val="10"/>
        <color theme="1"/>
        <rFont val="Calibri "/>
      </rPr>
      <t xml:space="preserve"> accessories, </t>
    </r>
    <r>
      <rPr>
        <strike/>
        <u/>
        <sz val="10"/>
        <color theme="1"/>
        <rFont val="Calibri "/>
      </rPr>
      <t>shadow gaps, etc</t>
    </r>
    <r>
      <rPr>
        <u/>
        <sz val="10"/>
        <color theme="1"/>
        <rFont val="Calibri "/>
      </rPr>
      <t xml:space="preserve"> and the like  all in accordance with drawings and specifications.</t>
    </r>
  </si>
  <si>
    <r>
      <t>Supply and fixing of Ceiling System</t>
    </r>
    <r>
      <rPr>
        <strike/>
        <sz val="10"/>
        <color theme="1"/>
        <rFont val="Calibri "/>
      </rPr>
      <t xml:space="preserve"> including the finishes type; HTL-WC-24 (Gypsum ceiling by others)</t>
    </r>
  </si>
  <si>
    <r>
      <t>m</t>
    </r>
    <r>
      <rPr>
        <vertAlign val="superscript"/>
        <sz val="10"/>
        <color theme="1"/>
        <rFont val="Calibri "/>
      </rPr>
      <t>2</t>
    </r>
  </si>
  <si>
    <r>
      <t xml:space="preserve">Supply and fixing of Ceiling System </t>
    </r>
    <r>
      <rPr>
        <strike/>
        <sz val="10"/>
        <color theme="1"/>
        <rFont val="Calibri "/>
      </rPr>
      <t>including the finishes type; HTL-WC-22 (Gypsum ceiling by others)</t>
    </r>
  </si>
  <si>
    <r>
      <t>Supply and fixing of Ceiling System</t>
    </r>
    <r>
      <rPr>
        <strike/>
        <sz val="10"/>
        <color theme="1"/>
        <rFont val="Calibri "/>
      </rPr>
      <t xml:space="preserve"> including the finishes type; HTL-GL-01 (Gypsum ceiling by others)</t>
    </r>
  </si>
  <si>
    <t>Supply and fixing of cornice including the finishes type; HTL-ME-01, brushed bronze patina</t>
  </si>
  <si>
    <t>N/A</t>
  </si>
  <si>
    <t>CEILING FINISHES - LEFT WING</t>
  </si>
  <si>
    <t>Suspended Ceiling System including finishes, all necessary framing, fittings, fixing, corner bead, Cornice, accessories, shadow gaps, etc and the like  all in accordance with drawings and specifications.</t>
  </si>
  <si>
    <r>
      <t>Supply and fixing of Ceiling System</t>
    </r>
    <r>
      <rPr>
        <strike/>
        <sz val="10"/>
        <rFont val="Calibri "/>
      </rPr>
      <t xml:space="preserve"> including the finishes type; HTL-WC-25  (Gypsum ceiling by others)</t>
    </r>
  </si>
  <si>
    <r>
      <t xml:space="preserve">Supply and fixing of Ceiling System </t>
    </r>
    <r>
      <rPr>
        <strike/>
        <sz val="10"/>
        <color theme="1"/>
        <rFont val="Calibri "/>
      </rPr>
      <t>including the finishes type; HTL-ST-51</t>
    </r>
  </si>
  <si>
    <t>CEILING FINISHES - LEFT WING (CONT'D)</t>
  </si>
  <si>
    <r>
      <t>Suspended Ceiling System including finishes, all necessary framing, fittings, fixing,</t>
    </r>
    <r>
      <rPr>
        <strike/>
        <u/>
        <sz val="10"/>
        <color theme="1"/>
        <rFont val="Calibri "/>
      </rPr>
      <t xml:space="preserve"> corner bead, Cornice</t>
    </r>
    <r>
      <rPr>
        <u/>
        <sz val="10"/>
        <color theme="1"/>
        <rFont val="Calibri "/>
      </rPr>
      <t xml:space="preserve">, accessories, </t>
    </r>
    <r>
      <rPr>
        <strike/>
        <u/>
        <sz val="10"/>
        <color theme="1"/>
        <rFont val="Calibri "/>
      </rPr>
      <t>shadow gaps</t>
    </r>
    <r>
      <rPr>
        <u/>
        <sz val="10"/>
        <color theme="1"/>
        <rFont val="Calibri "/>
      </rPr>
      <t>, etc and the like  all in accordance with drawings and specifications.</t>
    </r>
  </si>
  <si>
    <r>
      <t xml:space="preserve">Supply and fixing of Ceiling System </t>
    </r>
    <r>
      <rPr>
        <strike/>
        <sz val="10"/>
        <color theme="1"/>
        <rFont val="Calibri "/>
      </rPr>
      <t>including the finishes type; HTL-WD-02</t>
    </r>
  </si>
  <si>
    <t>Ditto, Light cove ceiling, 85x155mm wide</t>
  </si>
  <si>
    <r>
      <t xml:space="preserve">Supply and fixing of Ceiling System </t>
    </r>
    <r>
      <rPr>
        <strike/>
        <sz val="10"/>
        <color theme="1"/>
        <rFont val="Calibri "/>
      </rPr>
      <t>including the finishes type; HTL-WD-19</t>
    </r>
  </si>
  <si>
    <t>Ditto, Light cove ceiling, 130x165mm wide</t>
  </si>
  <si>
    <t>55mm high</t>
  </si>
  <si>
    <t>85mm high</t>
  </si>
  <si>
    <t>280mm high</t>
  </si>
  <si>
    <t>C1</t>
  </si>
  <si>
    <r>
      <t xml:space="preserve">Supply and fixing of Ceiling System </t>
    </r>
    <r>
      <rPr>
        <strike/>
        <sz val="10"/>
        <color theme="1"/>
        <rFont val="Calibri "/>
      </rPr>
      <t>including the finishes</t>
    </r>
    <r>
      <rPr>
        <sz val="10"/>
        <color theme="1"/>
        <rFont val="Calibri "/>
      </rPr>
      <t xml:space="preserve"> (M.R  board Gypsum ceiling Only)</t>
    </r>
  </si>
  <si>
    <t>B.1</t>
  </si>
  <si>
    <t xml:space="preserve">Bulkhead upto 250 mm height </t>
  </si>
  <si>
    <t>B.2</t>
  </si>
  <si>
    <t xml:space="preserve">Bulkhead  350 mm height </t>
  </si>
  <si>
    <t>B.3</t>
  </si>
  <si>
    <t xml:space="preserve">Bulkhead  450 mm height </t>
  </si>
  <si>
    <t>B.4</t>
  </si>
  <si>
    <t xml:space="preserve">Bulkhead  750 mm height </t>
  </si>
  <si>
    <t>B.5</t>
  </si>
  <si>
    <t xml:space="preserve">Bulkhead  3300 mm height </t>
  </si>
  <si>
    <t>B.6</t>
  </si>
  <si>
    <t>Light cove ceiling, 100x50mm wide</t>
  </si>
  <si>
    <t>B.7</t>
  </si>
  <si>
    <t>Light cove ceiling, 150x100mm wide</t>
  </si>
  <si>
    <t>B.8</t>
  </si>
  <si>
    <t>Light cove ceiling, 300x100mm wide</t>
  </si>
  <si>
    <t>B.9</t>
  </si>
  <si>
    <t>Curtain Pelmet</t>
  </si>
  <si>
    <t>B.10</t>
  </si>
  <si>
    <t>350 x 200 mm Cement Board Backing Panel</t>
  </si>
  <si>
    <t xml:space="preserve">Bulkhead 180 mm height </t>
  </si>
  <si>
    <t xml:space="preserve">Sub-total </t>
  </si>
  <si>
    <r>
      <t xml:space="preserve">Supply and fixing of Ceiling System </t>
    </r>
    <r>
      <rPr>
        <strike/>
        <sz val="10"/>
        <color theme="1"/>
        <rFont val="Calibri "/>
      </rPr>
      <t>including the finishes type; HTL-WC-00</t>
    </r>
  </si>
  <si>
    <t>Dining Room</t>
  </si>
  <si>
    <t xml:space="preserve">Dining Room </t>
  </si>
  <si>
    <t>Twin Bedroom</t>
  </si>
  <si>
    <r>
      <t xml:space="preserve">Supply and fixing of Ceiling System </t>
    </r>
    <r>
      <rPr>
        <strike/>
        <sz val="10"/>
        <color theme="1"/>
        <rFont val="Calibri "/>
      </rPr>
      <t>including the finishes type; HTL-GL-01 (Gypsum ceiling by others)</t>
    </r>
  </si>
  <si>
    <t>Open Kitchen</t>
  </si>
  <si>
    <r>
      <t>Supply and fixing of Ceiling System</t>
    </r>
    <r>
      <rPr>
        <strike/>
        <sz val="10"/>
        <color theme="1"/>
        <rFont val="Calibri "/>
      </rPr>
      <t xml:space="preserve"> including the finishes type; HTL-ST-35 (Gypsum ceiling by others)</t>
    </r>
  </si>
  <si>
    <t>Twin Bathroom</t>
  </si>
  <si>
    <t>Living Room</t>
  </si>
  <si>
    <t xml:space="preserve">Living Room </t>
  </si>
  <si>
    <t xml:space="preserve">Master Bedroom </t>
  </si>
  <si>
    <r>
      <t xml:space="preserve">Supply and fixing of Ceiling System </t>
    </r>
    <r>
      <rPr>
        <strike/>
        <sz val="10"/>
        <color theme="1"/>
        <rFont val="Calibri "/>
      </rPr>
      <t>including the finishes type; HTL-WC-24 (Gypsum ceiling by others)</t>
    </r>
  </si>
  <si>
    <t>Master Bedroom</t>
  </si>
  <si>
    <t>Entry Vestibule</t>
  </si>
  <si>
    <t>G</t>
  </si>
  <si>
    <r>
      <t xml:space="preserve">Supply and fixing of Ceiling System </t>
    </r>
    <r>
      <rPr>
        <strike/>
        <sz val="10"/>
        <color theme="1"/>
        <rFont val="Calibri "/>
      </rPr>
      <t>including the finishes type, bulkhead, light cove, etc; HTL-ST-35 (Gypsum ceiling by others)</t>
    </r>
  </si>
  <si>
    <t>Master Bathroom</t>
  </si>
  <si>
    <r>
      <t xml:space="preserve">Supply and fixing of Ceiling </t>
    </r>
    <r>
      <rPr>
        <strike/>
        <sz val="10"/>
        <color theme="1"/>
        <rFont val="Calibri "/>
      </rPr>
      <t>Type HTL-ME-01 incl. light cove, cornice, bulkhead and etc; Brass, Brushed bronze patina</t>
    </r>
  </si>
  <si>
    <t>Study</t>
  </si>
  <si>
    <t>Supply and fixing of Ceiling System including the finishes type; Regalur gypsum ceiling</t>
  </si>
  <si>
    <t>Supply and fixing of Ceiling System including the finishes type; M.R gypsum ceiling</t>
  </si>
  <si>
    <t>Light cove ceiling, 65x70mm wide</t>
  </si>
  <si>
    <t>B.6a</t>
  </si>
  <si>
    <t>Light cove ceiling, 115x100mm wide</t>
  </si>
  <si>
    <t>Light cove ceiling, 300x110mm wide</t>
  </si>
  <si>
    <t>B.8a</t>
  </si>
  <si>
    <t>Light cove ceiling, 175x90mm wide</t>
  </si>
  <si>
    <t>Curtain Pelmet -150X200mm</t>
  </si>
  <si>
    <t>B.9a</t>
  </si>
  <si>
    <t>Curtain Pelmet -175X200mm</t>
  </si>
  <si>
    <t>B.9d</t>
  </si>
  <si>
    <t>Curtain Pelmet -350X450mm</t>
  </si>
  <si>
    <t>Light cove ceiling, 100x80mm wide</t>
  </si>
  <si>
    <t>Curtain Pelmet -150X205mm</t>
  </si>
  <si>
    <t>Curtain Pelmet -250X550mm</t>
  </si>
  <si>
    <t>B.9b</t>
  </si>
  <si>
    <t>Curtain Pelmet -350X200mm</t>
  </si>
  <si>
    <t>B.9c</t>
  </si>
  <si>
    <t>Curtain Pelmet -350X400mm</t>
  </si>
  <si>
    <t>Curved Light cove ceiling, 130x100mm wide</t>
  </si>
  <si>
    <t>CEILING WORKS</t>
  </si>
  <si>
    <t>Note: The Sub-contractor is referred to the Specifications and Drawings for all details related to this Section of the Works and he is to include for complying with all the requirements contained therein, whether or not they are specifically mentioned within the item description.</t>
  </si>
  <si>
    <t>CEILING FINISHES</t>
  </si>
  <si>
    <t>Suspended ceilings including frame work, suspension system, bulkheads, fittings, fixtures, accessories, preparation of surface to receive paint, etc. &amp; ceiling rate shall be included for required paint finish (supplied and installed complete)</t>
  </si>
  <si>
    <t>Gypsum board ceiling in finish Type HTL-PT-04</t>
  </si>
  <si>
    <t>M2</t>
  </si>
  <si>
    <t xml:space="preserve">Ditto: beams overall size 200 x 200 x 200mm </t>
  </si>
  <si>
    <t>Ditto; curtain box 205 x 365mm high</t>
  </si>
  <si>
    <t>Ditto; light cove 200 x 200mm high</t>
  </si>
  <si>
    <t>PACKAGE -4 - HOTEL LEVEL 01:- PRAYER ROOM &amp; ABLUTION</t>
  </si>
  <si>
    <t>Supply and fixing of Ceiling System including the finishes type; HTL-PT-03, White Paint, Color Terre Blanche - Matte Finish</t>
  </si>
  <si>
    <t>Male Ablution</t>
  </si>
  <si>
    <t>Female Ablution</t>
  </si>
  <si>
    <t xml:space="preserve">Male Prayer Room </t>
  </si>
  <si>
    <t>Female Prayer Room</t>
  </si>
  <si>
    <t>Ditto, Ceiling Bulkhead; 150mm high</t>
  </si>
  <si>
    <t>Ditto, Light Cove Ceiling, 50x100mm wide</t>
  </si>
  <si>
    <t>PACKAGE - 4 - HOTEL GF LOBBY AND L1 CORRIDOR</t>
  </si>
  <si>
    <r>
      <t xml:space="preserve">Supply and installation of Suspended Ceiling System including finishes, all necessary framing, fittings, fixing, </t>
    </r>
    <r>
      <rPr>
        <strike/>
        <u/>
        <sz val="10"/>
        <rFont val="Calibri "/>
      </rPr>
      <t>corner bead,</t>
    </r>
    <r>
      <rPr>
        <u/>
        <sz val="10"/>
        <rFont val="Calibri "/>
      </rPr>
      <t xml:space="preserve"> </t>
    </r>
    <r>
      <rPr>
        <strike/>
        <u/>
        <sz val="10"/>
        <rFont val="Calibri "/>
      </rPr>
      <t>Cornice</t>
    </r>
    <r>
      <rPr>
        <u/>
        <sz val="10"/>
        <rFont val="Calibri "/>
      </rPr>
      <t xml:space="preserve">, accessories, </t>
    </r>
    <r>
      <rPr>
        <strike/>
        <u/>
        <sz val="10"/>
        <rFont val="Calibri "/>
      </rPr>
      <t>shadow gaps</t>
    </r>
    <r>
      <rPr>
        <u/>
        <sz val="10"/>
        <rFont val="Calibri "/>
      </rPr>
      <t>, etc and the like all in accordance with drawings and specifications.</t>
    </r>
  </si>
  <si>
    <r>
      <t>Ceiling System to GF Lobby</t>
    </r>
    <r>
      <rPr>
        <strike/>
        <sz val="10"/>
        <rFont val="Calibri "/>
      </rPr>
      <t xml:space="preserve"> including the finishes type; HTL-PT-04, White Paint, color All white N° 2005 - Matte finish</t>
    </r>
  </si>
  <si>
    <r>
      <t xml:space="preserve">Ceiling System to L1 Corridor </t>
    </r>
    <r>
      <rPr>
        <strike/>
        <sz val="10"/>
        <rFont val="Calibri "/>
      </rPr>
      <t xml:space="preserve">including the finishes type; HTL-PT-09, Light Grey Paint, color Argile Grisée - matte finish </t>
    </r>
  </si>
  <si>
    <t>CEILING FINISHES (CONT'D)</t>
  </si>
  <si>
    <t>Allow for structural support above ceiling to suspend chandelier</t>
  </si>
  <si>
    <t>TBC</t>
  </si>
  <si>
    <t>No details available</t>
  </si>
  <si>
    <t>Supply and Installation of permanent access panels, maximum size up to 600mm x 600mm size</t>
  </si>
  <si>
    <t>RO</t>
  </si>
  <si>
    <t>Rate Only</t>
  </si>
  <si>
    <t xml:space="preserve">Supply and Installation of Temporary access panels, maximum size up to 600mm x 600mm size </t>
  </si>
  <si>
    <t xml:space="preserve">VO -09    - Total   Amount </t>
  </si>
  <si>
    <t>Dorchestor Plot BB. B03.018, Business Bay</t>
  </si>
  <si>
    <t>KCE</t>
  </si>
  <si>
    <t>AL RAWDA</t>
  </si>
  <si>
    <t>VO-016a   STAIRCASE</t>
  </si>
  <si>
    <t>Paint to Stairsace Wall</t>
  </si>
  <si>
    <t>Location</t>
  </si>
  <si>
    <t>Wall Net Total</t>
  </si>
  <si>
    <t>TOTAL QTY</t>
  </si>
  <si>
    <t>A-4101-4</t>
  </si>
  <si>
    <t>B2 to B1</t>
  </si>
  <si>
    <t>ST-01</t>
  </si>
  <si>
    <t>G.F</t>
  </si>
  <si>
    <t>ST-02</t>
  </si>
  <si>
    <t>A-4102-5</t>
  </si>
  <si>
    <t>ST-03</t>
  </si>
  <si>
    <t>L1 to L31</t>
  </si>
  <si>
    <t>ST-04</t>
  </si>
  <si>
    <t>A-4103-5</t>
  </si>
  <si>
    <t>ST-05</t>
  </si>
  <si>
    <t>A-4104-5</t>
  </si>
  <si>
    <t>ST-06</t>
  </si>
  <si>
    <t>L2 to L28</t>
  </si>
  <si>
    <t>A-4106-5</t>
  </si>
  <si>
    <t>ST-07</t>
  </si>
  <si>
    <t>L2 to R</t>
  </si>
  <si>
    <t>A-4108-5</t>
  </si>
  <si>
    <t>ST-08</t>
  </si>
  <si>
    <t>A-4107-5</t>
  </si>
  <si>
    <t>B2 to G.F</t>
  </si>
  <si>
    <t>ST-09</t>
  </si>
  <si>
    <t>ST-10</t>
  </si>
  <si>
    <t>Skim coat</t>
  </si>
  <si>
    <t>Stucco</t>
  </si>
  <si>
    <t>1st cot Paint</t>
  </si>
  <si>
    <t xml:space="preserve">Final coat </t>
  </si>
  <si>
    <t>Paint</t>
  </si>
  <si>
    <t>Skim Coat Paint -Staircase Wall</t>
  </si>
  <si>
    <t>VO-16a/1</t>
  </si>
  <si>
    <t>VO-16a/2</t>
  </si>
  <si>
    <t xml:space="preserve">Paint to  Staircase wall 
</t>
  </si>
  <si>
    <t>VO-16A   Total  Amount</t>
  </si>
  <si>
    <t xml:space="preserve"> Day Works  3,4,5&amp; 6 (26-9-22 to 22-10-22 )
</t>
  </si>
  <si>
    <t xml:space="preserve"> Repainting  to wall and ceiling at Guest  level 8 to 16</t>
  </si>
  <si>
    <t xml:space="preserve">Temporary Internal ceiling openings cutting &amp; Closing at Hotel Level -19 &amp;20 </t>
  </si>
  <si>
    <t xml:space="preserve"> Ceiling opening at GF RTL landscape area and lift lobby</t>
  </si>
  <si>
    <t>Ceiling cutting &amp; refinishing works at Residence GF lobby</t>
  </si>
  <si>
    <t>Ground floor External ceiling cove alteration for X-L10 light</t>
  </si>
  <si>
    <t>Revised shop drawing and necessary moditication as required at Level -3</t>
  </si>
  <si>
    <t xml:space="preserve"> Day Works  7 &amp; 8 (22-10-22 to 24-11-22 )
</t>
  </si>
  <si>
    <t>1</t>
  </si>
  <si>
    <t>L1-61001</t>
  </si>
  <si>
    <t>L5-29</t>
  </si>
  <si>
    <t>L19-28</t>
  </si>
  <si>
    <t xml:space="preserve">P-GF-065
</t>
  </si>
  <si>
    <t>BOH Cooridor</t>
  </si>
  <si>
    <t>A-1215-7</t>
  </si>
  <si>
    <t>P-GF-073</t>
  </si>
  <si>
    <t xml:space="preserve">FOOD STORAGE </t>
  </si>
  <si>
    <t>P-GF-051</t>
  </si>
  <si>
    <t>House keeping Lift Lobby</t>
  </si>
  <si>
    <t>P-GF-059</t>
  </si>
  <si>
    <t>P-GF-060</t>
  </si>
  <si>
    <t>Finishing Kitchen</t>
  </si>
  <si>
    <t>P-GF-056</t>
  </si>
  <si>
    <t>FTR</t>
  </si>
  <si>
    <t>P-GF-057</t>
  </si>
  <si>
    <t>ELEC RM</t>
  </si>
  <si>
    <t>G.f</t>
  </si>
  <si>
    <t>P-01-021</t>
  </si>
  <si>
    <t>FIR</t>
  </si>
  <si>
    <t>P-01-022</t>
  </si>
  <si>
    <t>P-01-013</t>
  </si>
  <si>
    <t>PR  Cooridor</t>
  </si>
  <si>
    <t>P-01-026</t>
  </si>
  <si>
    <t>AV Contorl room</t>
  </si>
  <si>
    <t>P-01-017</t>
  </si>
  <si>
    <t>AV/SUITE EQUIP ROOM</t>
  </si>
  <si>
    <t>P-01-011</t>
  </si>
  <si>
    <t>Male prayer room</t>
  </si>
  <si>
    <t>Female prayer room</t>
  </si>
  <si>
    <t>P-01-015</t>
  </si>
  <si>
    <t>P-04-011</t>
  </si>
  <si>
    <t>STO.</t>
  </si>
  <si>
    <t>House keeping  Lobby</t>
  </si>
  <si>
    <t>A-1218-7</t>
  </si>
  <si>
    <t>P-04-008</t>
  </si>
  <si>
    <t>A-1217</t>
  </si>
  <si>
    <t>P-03-23</t>
  </si>
  <si>
    <t>P-03-24</t>
  </si>
  <si>
    <t>A-1226-11</t>
  </si>
  <si>
    <t>H-24-08</t>
  </si>
  <si>
    <t>House Keep</t>
  </si>
  <si>
    <t>R-24-35</t>
  </si>
  <si>
    <t>BMU Storage</t>
  </si>
  <si>
    <t>A-1218-2</t>
  </si>
  <si>
    <t>P-05-04</t>
  </si>
  <si>
    <t>R-32-05</t>
  </si>
  <si>
    <t>Plant room</t>
  </si>
  <si>
    <t>Level 2 Residential Podium Corridor ceiling levels &amp; details to be revised</t>
  </si>
  <si>
    <t>E11-K121-SN-dm-393</t>
  </si>
  <si>
    <t xml:space="preserve">Temporary Internal ceiling openings cutting &amp; Closing at Hotel Level -10-14 &amp;16 </t>
  </si>
  <si>
    <t>E11-K121-SS-mv-473</t>
  </si>
  <si>
    <t>Less Amount Certified up to  Sep :AED</t>
  </si>
  <si>
    <t>IPA-07</t>
  </si>
  <si>
    <t xml:space="preserve">Ceiling board removal reinstatement at Residentiel Level -17 </t>
  </si>
  <si>
    <t>Proceed to refix only ceiling grid works House keeping lobby &amp; Garbage room from level 24 to level 29</t>
  </si>
  <si>
    <t>8A  Ceiling board removal reinstatement at Residentiel Level - 8  &amp; 9</t>
  </si>
  <si>
    <t>Ceiling board removal reinstatement  balcony  foor Drain pipe line at Hotel -9 Level</t>
  </si>
  <si>
    <t>Temporary ceiling opening for Electrical de-snagging  Hotel  Level -11 ,12 &amp; 13</t>
  </si>
  <si>
    <t>2hr FR 150mm thk Partition wall at Stair 6 between L17 TO L23</t>
  </si>
  <si>
    <t>Supply and Installation of  Non -Combustible board  in Res  Electrical room</t>
  </si>
  <si>
    <t>Gypsum  Ceiling board removal reinstatement at Hotel  Level - 10, 11</t>
  </si>
  <si>
    <t>E11-K121-KK-dm-176</t>
  </si>
  <si>
    <t>E11-K121-MS-dm-228</t>
  </si>
  <si>
    <t>E11-K121-SS-dm-255</t>
  </si>
  <si>
    <t>E11-K121-SS-dm-308</t>
  </si>
  <si>
    <t>E11-K121-SS-dm-309</t>
  </si>
  <si>
    <t>E11/K121/SN/dm/466</t>
  </si>
  <si>
    <t>E11-K121-MS-dm-311</t>
  </si>
  <si>
    <t>E11-K121-AK-dm-326</t>
  </si>
  <si>
    <t>E11-K121-SK-mv-356</t>
  </si>
  <si>
    <t xml:space="preserve">E11-K121-JA-dm-437 </t>
  </si>
  <si>
    <t>E11/K121/NA/dm/078</t>
  </si>
  <si>
    <t>E11/K121/NA/dm/187</t>
  </si>
  <si>
    <t>E11-K121-SN-dm-310</t>
  </si>
  <si>
    <t>E11-K121-SK-dm-344</t>
  </si>
  <si>
    <t>P-GF-053</t>
  </si>
  <si>
    <t>P-GF-060-a</t>
  </si>
  <si>
    <t>P-GF-035</t>
  </si>
  <si>
    <t>Pool bar lobby</t>
  </si>
  <si>
    <t>L2 to 29</t>
  </si>
  <si>
    <t>L2-29</t>
  </si>
  <si>
    <t>P-GF-0</t>
  </si>
  <si>
    <t>Pool bar lobby near</t>
  </si>
  <si>
    <t>P-GF-002</t>
  </si>
  <si>
    <t>A-1214-7</t>
  </si>
  <si>
    <t>P-GF-015</t>
  </si>
  <si>
    <t>L-2 -3</t>
  </si>
  <si>
    <t>A-1306-1</t>
  </si>
  <si>
    <t>Columns</t>
  </si>
  <si>
    <t xml:space="preserve"> Day Works  9
</t>
  </si>
  <si>
    <t xml:space="preserve">Installation of Cement board backing for wall marble cladding </t>
  </si>
  <si>
    <t>Temporary ceiling opening for  Hotel  Level -07 to 12  (BW-0933)</t>
  </si>
  <si>
    <t>E11-K121-SK-MV-554</t>
  </si>
  <si>
    <t>E11-K121-KK-dm-477</t>
  </si>
  <si>
    <t xml:space="preserve">Removing and replacing existing  calcium silicate board &amp; Painting worksLevel 5 Residential Heat Cool Pump Room </t>
  </si>
  <si>
    <t>Supply and Installation of Shaft Wall at Level -1 to 4 Hotel  (House Keeping Lobby )</t>
  </si>
  <si>
    <t>Gypsum board wall cladding over the Main door frame to the corridor areas in Level 7 to 27</t>
  </si>
  <si>
    <t>E11-K121-SS-dm-166</t>
  </si>
  <si>
    <t>MEP-MX-RFI-PW-00097</t>
  </si>
  <si>
    <t>E11-K121-JA-dm-453</t>
  </si>
  <si>
    <r>
      <rPr>
        <sz val="9"/>
        <color rgb="FFFF0000"/>
        <rFont val="Times New Roman"/>
        <family val="1"/>
      </rPr>
      <t>L7-18</t>
    </r>
    <r>
      <rPr>
        <sz val="9"/>
        <color theme="1"/>
        <rFont val="Times New Roman"/>
        <family val="1"/>
      </rPr>
      <t>L19-29</t>
    </r>
  </si>
  <si>
    <t>L7-18</t>
  </si>
  <si>
    <t xml:space="preserve"> Level - 7-15</t>
  </si>
  <si>
    <t xml:space="preserve"> Room Service Support Area Shaft Wall change from Ground to Level 28
                          		</t>
  </si>
  <si>
    <t>Additional Access Panel  for Hotel Guest Room Level 7 to 16 &amp; 19 to L 27</t>
  </si>
  <si>
    <t>External Ceiling cutting &amp; refixing in Residence GF Corridor</t>
  </si>
  <si>
    <t xml:space="preserve"> External Ceiling cutting &amp; refixing in Residence GF House keeping lobby entrance </t>
  </si>
  <si>
    <t>Temporary Internal ceiling openings cutting &amp; Closing -L08 ,Residential  Ref BW-0826</t>
  </si>
  <si>
    <t>Temporary External ceiling openings cutting &amp; Closing in Ground Floor with Hotel &amp; Residential  Ref BW-0925 &amp;928</t>
  </si>
  <si>
    <t>Proceed with  additional partitions &amp; Painting  for Hotel Level 3 Gen. Management Offices (BW-0937)</t>
  </si>
  <si>
    <t xml:space="preserve">Supply &amp; installation of insulation of Ceiling at hotel L2 House keeping lift lobby </t>
  </si>
  <si>
    <t xml:space="preserve"> Level - 7-23</t>
  </si>
  <si>
    <t>Ceiling board removal reinstatement  balcony  foor Drain pipe line at  Hotel Level</t>
  </si>
  <si>
    <t>A-1217-7</t>
  </si>
  <si>
    <t>P-02-012</t>
  </si>
  <si>
    <t>Luggage Corridor</t>
  </si>
  <si>
    <t>P-GF-074</t>
  </si>
  <si>
    <t>Vestibule</t>
  </si>
  <si>
    <t>P-GF-060-1</t>
  </si>
  <si>
    <t>Near room</t>
  </si>
  <si>
    <t>P-GF-022</t>
  </si>
  <si>
    <t>P-GF-004</t>
  </si>
  <si>
    <t>BOH CIRCULATION</t>
  </si>
  <si>
    <t>P-GF-014</t>
  </si>
  <si>
    <t>WM ROOM</t>
  </si>
  <si>
    <t xml:space="preserve"> Day Works  10
</t>
  </si>
  <si>
    <t>RP-PL-SD-L11-50186-2</t>
  </si>
  <si>
    <t>19-20/ V-W</t>
  </si>
  <si>
    <t>2 to 3</t>
  </si>
  <si>
    <t>19 to 21</t>
  </si>
  <si>
    <t>24 to 26</t>
  </si>
  <si>
    <t>5 to 6</t>
  </si>
  <si>
    <t>BOQ -7- Supply and Installation of Shaft Wall at Level -1 to Roof Level</t>
  </si>
  <si>
    <t>Workdone</t>
  </si>
  <si>
    <t>P-07-01</t>
  </si>
  <si>
    <t>P-07-03</t>
  </si>
  <si>
    <t>Mech Room</t>
  </si>
  <si>
    <t>P-07-06</t>
  </si>
  <si>
    <t>P-07-07</t>
  </si>
  <si>
    <t>L8</t>
  </si>
  <si>
    <t>P-08-01</t>
  </si>
  <si>
    <t>P-08-03</t>
  </si>
  <si>
    <t>P-08-06</t>
  </si>
  <si>
    <t>P-08-07</t>
  </si>
  <si>
    <t>L9</t>
  </si>
  <si>
    <t>P-09-01</t>
  </si>
  <si>
    <t>P-09-03</t>
  </si>
  <si>
    <t>P-09-06</t>
  </si>
  <si>
    <t>P-09-07</t>
  </si>
  <si>
    <t>H-09-08</t>
  </si>
  <si>
    <t>A-1220-2</t>
  </si>
  <si>
    <t>A-12201-2</t>
  </si>
  <si>
    <t>P-10-01</t>
  </si>
  <si>
    <t>P-10-03</t>
  </si>
  <si>
    <t>P-10-06</t>
  </si>
  <si>
    <t>P-10-07</t>
  </si>
  <si>
    <t>P-10-08</t>
  </si>
  <si>
    <t>A-1221-2</t>
  </si>
  <si>
    <t>P-11-01</t>
  </si>
  <si>
    <t>P-11-03</t>
  </si>
  <si>
    <t>P-11-06</t>
  </si>
  <si>
    <t>P-11-07</t>
  </si>
  <si>
    <t>P-12-01</t>
  </si>
  <si>
    <t>P-12-03</t>
  </si>
  <si>
    <t>P-12-06</t>
  </si>
  <si>
    <t>P-12-07</t>
  </si>
  <si>
    <t>H-12-08</t>
  </si>
  <si>
    <t>H-13-08</t>
  </si>
  <si>
    <t>A-1222-2</t>
  </si>
  <si>
    <t>P-13-01</t>
  </si>
  <si>
    <t>P-13-03</t>
  </si>
  <si>
    <t>P-13-06</t>
  </si>
  <si>
    <t>P-13-07</t>
  </si>
  <si>
    <t>H-14-08</t>
  </si>
  <si>
    <t>P-14-01</t>
  </si>
  <si>
    <t>P-14-03</t>
  </si>
  <si>
    <t>P-14-06</t>
  </si>
  <si>
    <t>P-14-07</t>
  </si>
  <si>
    <t>P-15-01</t>
  </si>
  <si>
    <t>P-15-03</t>
  </si>
  <si>
    <t>P-15-06</t>
  </si>
  <si>
    <t>P-15-07</t>
  </si>
  <si>
    <t>H-15-08</t>
  </si>
  <si>
    <t>P-16-01</t>
  </si>
  <si>
    <t>P-16-02</t>
  </si>
  <si>
    <t>P-16-06</t>
  </si>
  <si>
    <t>P-16-07</t>
  </si>
  <si>
    <t>INTERIM PAYMENT APPLICATION FOR THE MONTH OF FEBRUARY 2023</t>
  </si>
  <si>
    <t>[28-Feb -2023]</t>
  </si>
  <si>
    <t>Date: 25-Feb-2023</t>
  </si>
  <si>
    <r>
      <rPr>
        <b/>
        <sz val="14"/>
        <color indexed="8"/>
        <rFont val="Arial Narrow"/>
        <family val="2"/>
      </rPr>
      <t xml:space="preserve"> : </t>
    </r>
    <r>
      <rPr>
        <b/>
        <u/>
        <sz val="14"/>
        <color indexed="8"/>
        <rFont val="Arial Narrow"/>
        <family val="2"/>
      </rPr>
      <t xml:space="preserve">Payment Application No.09 for Ceiling , Partitions &amp; Painting  Works  </t>
    </r>
  </si>
  <si>
    <r>
      <t xml:space="preserve">We have the pleasure in submitting hereunder our 09th  </t>
    </r>
    <r>
      <rPr>
        <sz val="13"/>
        <color indexed="8"/>
        <rFont val="Arial Narrow"/>
        <family val="2"/>
      </rPr>
      <t>Payment Application for  Ceiling , Partitions &amp; Painting Works being carried out at the above site.  Details are attached herewith for your record your perusal and approval.</t>
    </r>
  </si>
  <si>
    <t>[25-Feb-2023]</t>
  </si>
  <si>
    <t>Gypsum board opening at Hotel Level 14 &amp; 15 (B.W-0669,670&amp; 686 )</t>
  </si>
  <si>
    <t>Cutting Existing gypsum board around BOH timber door and fix with 9mm gypsum around door frame to maintain the finish line with mirror cladding</t>
  </si>
  <si>
    <t>Proceed with closing of Extenal ceiling at Level 2 high level</t>
  </si>
  <si>
    <t xml:space="preserve"> Cement board modification works on either side on corridor to passenger lift lobby from level 7 to16 &amp; 19 to 27 </t>
  </si>
  <si>
    <t>Ceiling grid / Tile changes to suit revised partition wall  layout  for  Hotel  L3</t>
  </si>
  <si>
    <t>Proceed with opening of ceiling for relocating FCU unit and afterwards closing the areas properly</t>
  </si>
  <si>
    <t>Gypsum board opening for chilled water work at Hotel Level 25 rooms 2501, 2502, 2510 and 2516</t>
  </si>
  <si>
    <t>Skim coat and painting for LPG shaft Block work mech room from Level -17 to 28</t>
  </si>
  <si>
    <t>Boarding for Lift door jamb</t>
  </si>
  <si>
    <t>Cutting of gypsum wall, for fixing of decorative fins bracket at Level 5</t>
  </si>
  <si>
    <t>Revised shop drawing and necessary moditication as required at Level -L1 ,L19 &amp; L26</t>
  </si>
  <si>
    <t>Water meter room Shaft wall at G.F to 31 Residential</t>
  </si>
  <si>
    <t>Ceiling, partition wall, wall painting works  L18</t>
  </si>
  <si>
    <t xml:space="preserve">Repainting works of all the rooms  at B2 due to Water leakage </t>
  </si>
  <si>
    <t>Proceed with the painting work at CEF shaft opening wall at B2 to G.F</t>
  </si>
  <si>
    <t>Proceed with wall partition wall at GF for sliding door, refer to attached mark up dwg.</t>
  </si>
  <si>
    <t>Proceed with Epoxy final coat to Basement1 walls</t>
  </si>
  <si>
    <t>IPA-09</t>
  </si>
  <si>
    <t>done</t>
  </si>
  <si>
    <t>WIR ref</t>
  </si>
  <si>
    <t>L17-31</t>
  </si>
  <si>
    <t>L7-29</t>
  </si>
  <si>
    <t>AR-CI-SD-ML-61038_01</t>
  </si>
  <si>
    <t>Water meter room</t>
  </si>
  <si>
    <t>7 to 9</t>
  </si>
  <si>
    <t>10 to 15</t>
  </si>
  <si>
    <t>25 to 28</t>
  </si>
  <si>
    <t>600 x600 mm Gypsum tiles</t>
  </si>
  <si>
    <t>VO.70</t>
  </si>
  <si>
    <t>1side board</t>
  </si>
  <si>
    <t>final</t>
  </si>
  <si>
    <t>rate</t>
  </si>
  <si>
    <t>wir</t>
  </si>
  <si>
    <t>16-24</t>
  </si>
  <si>
    <t xml:space="preserve"> Level - 7-20</t>
  </si>
  <si>
    <t xml:space="preserve"> Level - 18,17,29</t>
  </si>
  <si>
    <t>R-24-01</t>
  </si>
  <si>
    <t>J O</t>
  </si>
  <si>
    <t>WM room</t>
  </si>
  <si>
    <t>R-24-08</t>
  </si>
  <si>
    <t>House Keep  Lobby</t>
  </si>
  <si>
    <t>A-1236-7</t>
  </si>
  <si>
    <t>R-25-001</t>
  </si>
  <si>
    <t>R-25-07</t>
  </si>
  <si>
    <t>R-25-08</t>
  </si>
  <si>
    <t>R-26-01</t>
  </si>
  <si>
    <t>R-26-07</t>
  </si>
  <si>
    <t>R-26-08</t>
  </si>
  <si>
    <t>A-12361-14</t>
  </si>
  <si>
    <t>R-27-01</t>
  </si>
  <si>
    <t>R-27-02</t>
  </si>
  <si>
    <t>R-27-07</t>
  </si>
  <si>
    <t>R-27-08</t>
  </si>
  <si>
    <t>A-1237-7</t>
  </si>
  <si>
    <t>R-28-01</t>
  </si>
  <si>
    <t>R-28-02</t>
  </si>
  <si>
    <t>R-28-07</t>
  </si>
  <si>
    <t>R-28-08</t>
  </si>
  <si>
    <t>R-29-01</t>
  </si>
  <si>
    <t>R-29-07</t>
  </si>
  <si>
    <t>R-29-08</t>
  </si>
  <si>
    <t>A-1238-15</t>
  </si>
  <si>
    <t>R-30-01</t>
  </si>
  <si>
    <t>R-30-07</t>
  </si>
  <si>
    <t>R-30-08</t>
  </si>
  <si>
    <t>R-31-01</t>
  </si>
  <si>
    <t>R-31-02</t>
  </si>
  <si>
    <t>R-31-07</t>
  </si>
  <si>
    <t>R-31-08</t>
  </si>
  <si>
    <t>P-04-018</t>
  </si>
  <si>
    <t>P-04-031</t>
  </si>
  <si>
    <t>A-1219-2</t>
  </si>
  <si>
    <t>Service Support Area</t>
  </si>
  <si>
    <t>BOH Kitchen</t>
  </si>
  <si>
    <t>P-04-003</t>
  </si>
  <si>
    <t>F F Lobby</t>
  </si>
  <si>
    <t>RGM-20222-INV-7589</t>
  </si>
  <si>
    <t xml:space="preserve">RGM-20222-INV-7589/AKB/BT/KR/23  </t>
  </si>
  <si>
    <t>P-04-039</t>
  </si>
  <si>
    <t>A-1216</t>
  </si>
  <si>
    <t>P-03-002</t>
  </si>
  <si>
    <t>Pool Plant</t>
  </si>
  <si>
    <t>P-03-027</t>
  </si>
  <si>
    <t>Plant Space room</t>
  </si>
  <si>
    <t>P-02-40</t>
  </si>
  <si>
    <t>BOH Corridor</t>
  </si>
  <si>
    <t>P-02-98</t>
  </si>
  <si>
    <t>P-02-92</t>
  </si>
  <si>
    <t>Bev</t>
  </si>
  <si>
    <t>P-02-90</t>
  </si>
  <si>
    <t>P-01-008</t>
  </si>
  <si>
    <t>ceiling</t>
  </si>
  <si>
    <t>PR .Corridor</t>
  </si>
  <si>
    <t>M.Prayer room</t>
  </si>
  <si>
    <t>F.Prayer room</t>
  </si>
  <si>
    <t xml:space="preserve">AV/Suite Equip </t>
  </si>
  <si>
    <t>AV Control room</t>
  </si>
  <si>
    <t>Food storage</t>
  </si>
  <si>
    <t>P-GF-055</t>
  </si>
  <si>
    <t>Egress Circulation</t>
  </si>
  <si>
    <t xml:space="preserve"> Day Works  11
</t>
  </si>
  <si>
    <t>(Dirhams  : Six Hundred Twenty Five Thousand Eight Hundred Sixty Six &amp; Fils 37/100 Only.)</t>
  </si>
  <si>
    <t>(Dirham’s. :  One million Nine Hundred  Thirty Fifty Nine Thousand Five Hunded Twenty Four  &amp; Fils 97 /100 Only.)</t>
  </si>
  <si>
    <t>90% Until submit the approved WIR</t>
  </si>
  <si>
    <t>95% until WIR approve</t>
  </si>
  <si>
    <t>Previous (from PC Dec 22)</t>
  </si>
  <si>
    <t xml:space="preserve">Variations </t>
  </si>
  <si>
    <t>Dayworks</t>
  </si>
  <si>
    <t>Until WIR approve</t>
  </si>
  <si>
    <t>KCE Claim</t>
  </si>
  <si>
    <t>Difference</t>
  </si>
  <si>
    <t>Proceed with 2 layers of 12.5 mm thick boarded gypsum ceiling at Hotel Guest Room Type 11A, B, C, D , 7A &amp; Presidential Suite ceiling for fabric fixing</t>
  </si>
  <si>
    <t>Temporary Internal ceiling &amp; Corridor Wall  openings cutting &amp; Closing -Hotel</t>
  </si>
  <si>
    <t>PB.01 ceiling/ PA.04 Emulsion Wall paint  works at Hotel  L29 &amp; G.F</t>
  </si>
  <si>
    <t>Proceed with the reinstatement of the ceiling with necessary painting works on level 7 of the Hotel tower as per the attached highlighted drawing. Note that the works have to be completed before 11.02.22 for the Client visit.</t>
  </si>
  <si>
    <t xml:space="preserve">2 Hr Fire rated Permant Access door in Corridor Shaft Wall from Level 7,10,13,16,20,23 &amp; 26 </t>
  </si>
  <si>
    <t>60x60 cm gypsum tile false ceiling to GF BOH egress circulation Corridor</t>
  </si>
  <si>
    <t>Additional supports in 15A series flats for cladding works above minibar unit</t>
  </si>
  <si>
    <t>Grund Floor Ballroom external ceiling works (RFI ref. KCE-AX-RFI-GF-00443 Rev 00)</t>
  </si>
  <si>
    <t>Service Kitchen Partition wall at Hotel Level - 4</t>
  </si>
  <si>
    <t>Podium Ceiling cutting and reinstatement with finishes</t>
  </si>
  <si>
    <t>Ceiling opening required to do MEP works</t>
  </si>
  <si>
    <t>Works as per detail on email from OME dated 13.02.23 for Basement 1 dining room area</t>
  </si>
  <si>
    <t xml:space="preserve">Proceed with the reinstatement of the ceiling with necessary painting works on level 8,910 &amp; 11 of the Hotel tower as per the attached highlighted drawing. </t>
  </si>
  <si>
    <t xml:space="preserve"> Day Works  12
</t>
  </si>
  <si>
    <t>P-GF-043</t>
  </si>
  <si>
    <t>P-01-004</t>
  </si>
  <si>
    <t>P-01-020</t>
  </si>
  <si>
    <t>P-02-015</t>
  </si>
  <si>
    <t>P-02-020</t>
  </si>
  <si>
    <t>P-02-021</t>
  </si>
  <si>
    <t>WAITER SUPPORT</t>
  </si>
  <si>
    <t>P-02-022</t>
  </si>
  <si>
    <t>STORE</t>
  </si>
  <si>
    <t>P-02-023</t>
  </si>
  <si>
    <t>WASH UP</t>
  </si>
  <si>
    <t>P-02-024</t>
  </si>
  <si>
    <t>FOOD SET UP</t>
  </si>
  <si>
    <t>P-02-025</t>
  </si>
  <si>
    <t>FRONT OFFICE</t>
  </si>
  <si>
    <t>P-02-026</t>
  </si>
  <si>
    <t>FRONT OFFICE SUPPORT</t>
  </si>
  <si>
    <t>P-02-028</t>
  </si>
  <si>
    <t>P-02-040</t>
  </si>
  <si>
    <t>P-05-019</t>
  </si>
  <si>
    <t>P-05-021</t>
  </si>
  <si>
    <t>Dining</t>
  </si>
  <si>
    <t>P-GF-001</t>
  </si>
  <si>
    <t>SECURITY &amp; EQUIPMENT ROOM</t>
  </si>
  <si>
    <t>P-GF-006</t>
  </si>
  <si>
    <t>PRESSURE</t>
  </si>
  <si>
    <t>P-GF-017</t>
  </si>
  <si>
    <t>HOUSEKEEPING LOBBY</t>
  </si>
  <si>
    <t>j</t>
  </si>
  <si>
    <t>P-GF-018</t>
  </si>
  <si>
    <t>P-GF-071</t>
  </si>
  <si>
    <t>BREACHING INLET</t>
  </si>
  <si>
    <t>P-GF-072</t>
  </si>
  <si>
    <t>FIRE COMMAND CENTRE</t>
  </si>
  <si>
    <t>P-GF-080</t>
  </si>
  <si>
    <t>P-GF-045</t>
  </si>
  <si>
    <t>P-01-018</t>
  </si>
  <si>
    <t>Plant Room</t>
  </si>
  <si>
    <t>P-01-002</t>
  </si>
  <si>
    <t>P-01-003</t>
  </si>
  <si>
    <t>P-01-005</t>
  </si>
  <si>
    <t>P-01-006</t>
  </si>
  <si>
    <t>P-02-12</t>
  </si>
  <si>
    <t>P-02-004</t>
  </si>
  <si>
    <t>P-02-005</t>
  </si>
  <si>
    <t>W M Room</t>
  </si>
  <si>
    <t>P-02-006</t>
  </si>
  <si>
    <t>P-02-007</t>
  </si>
  <si>
    <t>P-02-008</t>
  </si>
  <si>
    <t>P-02-009</t>
  </si>
  <si>
    <t>P-03-001</t>
  </si>
  <si>
    <t>MEP CORRIDOR</t>
  </si>
  <si>
    <t>P-03-008</t>
  </si>
  <si>
    <t>WM</t>
  </si>
  <si>
    <t>P-03-009</t>
  </si>
  <si>
    <t>P-03-028</t>
  </si>
  <si>
    <t>DRIVER'S CORRIDOR</t>
  </si>
  <si>
    <t>P-03-029</t>
  </si>
  <si>
    <t>P-03-030</t>
  </si>
  <si>
    <t xml:space="preserve">MEP </t>
  </si>
  <si>
    <t>P-03-031</t>
  </si>
  <si>
    <t>DRIVER'S LIVING SPACE</t>
  </si>
  <si>
    <t>P-04-005</t>
  </si>
  <si>
    <t>WMR</t>
  </si>
  <si>
    <t>P-04-007</t>
  </si>
  <si>
    <t>P-05-001</t>
  </si>
  <si>
    <t>P-05-002</t>
  </si>
  <si>
    <t>P-05-05</t>
  </si>
  <si>
    <t>P-05-14</t>
  </si>
  <si>
    <t>Tele  Room</t>
  </si>
  <si>
    <t>P-05-17</t>
  </si>
  <si>
    <t>SERVICE CORRIDOR</t>
  </si>
  <si>
    <t>A-1219</t>
  </si>
  <si>
    <t>P-05-10</t>
  </si>
  <si>
    <t>P-05-13</t>
  </si>
  <si>
    <t>P-05-15</t>
  </si>
  <si>
    <t>P-05-20</t>
  </si>
  <si>
    <t>A-1223-3</t>
  </si>
  <si>
    <t>H-17-02</t>
  </si>
  <si>
    <t>H-17-06</t>
  </si>
  <si>
    <t>H-17-07</t>
  </si>
  <si>
    <t>H-18-02</t>
  </si>
  <si>
    <t>H-18-06</t>
  </si>
  <si>
    <t>H-18-07</t>
  </si>
  <si>
    <t>H-18-011</t>
  </si>
  <si>
    <t>Fire Pump Tank</t>
  </si>
  <si>
    <t>H-18-012</t>
  </si>
  <si>
    <t>Pump Room</t>
  </si>
  <si>
    <t>A-1224-3</t>
  </si>
  <si>
    <t>H-19-02</t>
  </si>
  <si>
    <t>H-19-06</t>
  </si>
  <si>
    <t>H-19-07</t>
  </si>
  <si>
    <t>H-20-02</t>
  </si>
  <si>
    <t>H-20-06</t>
  </si>
  <si>
    <t>H-20-07</t>
  </si>
  <si>
    <t>A-1225-3</t>
  </si>
  <si>
    <t>H-21-02</t>
  </si>
  <si>
    <t>H-21-06</t>
  </si>
  <si>
    <t>H-21-07</t>
  </si>
  <si>
    <t>H-22-02</t>
  </si>
  <si>
    <t>H-22-06</t>
  </si>
  <si>
    <t>H-22-07</t>
  </si>
  <si>
    <t>A-1226-3</t>
  </si>
  <si>
    <t>H-23-02</t>
  </si>
  <si>
    <t>H-23-06</t>
  </si>
  <si>
    <t>H-23-07</t>
  </si>
  <si>
    <t>H-24-02</t>
  </si>
  <si>
    <t>H-24-06</t>
  </si>
  <si>
    <t>H-24-07</t>
  </si>
  <si>
    <t>A-1227-3</t>
  </si>
  <si>
    <t>H-25-02</t>
  </si>
  <si>
    <t>H-25-06</t>
  </si>
  <si>
    <t>H-25-07</t>
  </si>
  <si>
    <t>H-26-02</t>
  </si>
  <si>
    <t>H-26-06</t>
  </si>
  <si>
    <t>H-26-07</t>
  </si>
  <si>
    <t>H-27-02</t>
  </si>
  <si>
    <t>H-27-06</t>
  </si>
  <si>
    <t>H-27-07</t>
  </si>
  <si>
    <t>H-28-06</t>
  </si>
  <si>
    <t>H-28-07</t>
  </si>
  <si>
    <t>H-32-02</t>
  </si>
  <si>
    <t xml:space="preserve">Lift Machine </t>
  </si>
  <si>
    <t>R-24-15</t>
  </si>
  <si>
    <t>R-24-16</t>
  </si>
  <si>
    <t>R-24-02</t>
  </si>
  <si>
    <t>R-24-10</t>
  </si>
  <si>
    <t>Telcom Room</t>
  </si>
  <si>
    <t>BMU STORAGE</t>
  </si>
  <si>
    <t>R-31-13</t>
  </si>
  <si>
    <t>R-32-06</t>
  </si>
  <si>
    <t>Fire Exit Lobby</t>
  </si>
  <si>
    <t>R-32-07</t>
  </si>
  <si>
    <t>R-32-08</t>
  </si>
  <si>
    <t>MEP Plant room</t>
  </si>
  <si>
    <t>R-32-12</t>
  </si>
  <si>
    <t>GSM Room</t>
  </si>
  <si>
    <t>R-32-13</t>
  </si>
  <si>
    <t>FTR Room</t>
  </si>
  <si>
    <t>R-32-16</t>
  </si>
  <si>
    <t>MEP  Corridor</t>
  </si>
  <si>
    <t>L23-28</t>
  </si>
  <si>
    <t>L1-5  -15%</t>
  </si>
  <si>
    <t>Please provide supporting for this claim</t>
  </si>
  <si>
    <t>WIR</t>
  </si>
  <si>
    <t>AR-AX-WR-L7-01544_00_B</t>
  </si>
  <si>
    <t>ML-01517_00._B</t>
  </si>
  <si>
    <t>ML-01619_00_B</t>
  </si>
  <si>
    <t>ML-01546_00_B</t>
  </si>
  <si>
    <t>ML-01654_00-B</t>
  </si>
  <si>
    <t>ML-01620_00_B</t>
  </si>
  <si>
    <t>ML-01675</t>
  </si>
  <si>
    <t>ML-01676</t>
  </si>
  <si>
    <t>ML-01677_</t>
  </si>
  <si>
    <t>ML-01678_</t>
  </si>
  <si>
    <t>L22-01692_</t>
  </si>
  <si>
    <t>ML-01691</t>
  </si>
  <si>
    <t>Check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</si>
</sst>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3" formatCode="_(* #,##0.00_);_(* \(#,##0.00\);_(* &quot;-&quot;??_);_(@_)"/>
    <numFmt numFmtId="164" formatCode="_(* #,##0.00_);_(* \(#,##0.00\);_(* \-??_);_(@_)"/>
    <numFmt numFmtId="165" formatCode="00"/>
    <numFmt numFmtId="166" formatCode="00.00"/>
    <numFmt numFmtId="167" formatCode="#,##0.00_ ;[Red]\-#,##0.00\ "/>
    <numFmt numFmtId="168" formatCode="_-* #,##0.00_-;\-* #,##0.00_-;_-* &quot;-&quot;??_-;_-@_-"/>
    <numFmt numFmtId="169" formatCode="#,##0_ ;[Red]\-#,##0\ "/>
    <numFmt numFmtId="170" formatCode="_-* #,##0.00_-;\-* #,##0.00_-;_-* \-??_-;_-@_-"/>
    <numFmt numFmtId="171" formatCode="[$-409]mmm\-yy;@"/>
    <numFmt numFmtId="172" formatCode="[$-409]d\-mmm\-yy;@"/>
    <numFmt numFmtId="173" formatCode="_(* #,##0.000_);_(* \(#,##0.000\);_(* &quot;-&quot;??_);_(@_)"/>
    <numFmt numFmtId="174" formatCode="#,##0.0"/>
    <numFmt numFmtId="175" formatCode="#,##0.00;[Red]#,##0.00"/>
    <numFmt numFmtId="176" formatCode="#,##0&quot; m2&quot;_);\(#,##0&quot; m2&quot;\)"/>
    <numFmt numFmtId="177" formatCode="[$-409]d\-mmm\-yyyy;@"/>
    <numFmt numFmtId="178" formatCode="0.0%"/>
    <numFmt numFmtId="179" formatCode="#,##0.000_);[Red]\(#,##0.000\)"/>
    <numFmt numFmtId="180" formatCode="0.00_);[Red]\(0.00\)"/>
    <numFmt numFmtId="181" formatCode="_(* #,##0_);_(* \(#,##0\);_(* &quot;-&quot;??_);_(@_)"/>
    <numFmt numFmtId="182" formatCode="[$-409]mmmm\-yy;@"/>
    <numFmt numFmtId="183" formatCode="[$-409]mmmm\ d\,\ yyyy;@"/>
    <numFmt numFmtId="184" formatCode="[$-809]dd\ mmmm\ yyyy;@"/>
    <numFmt numFmtId="185" formatCode="&quot;£&quot;#,##0.00;[Red]\-&quot;£&quot;#,##0.00"/>
    <numFmt numFmtId="186" formatCode=";;;"/>
    <numFmt numFmtId="187" formatCode="&quot;Dhs &quot;* #,##0,&quot; K&quot;_);\(&quot;Dhs &quot;* #,##0,&quot; K&quot;\)"/>
    <numFmt numFmtId="188" formatCode="&quot;Dhs &quot;* #,##0_-;\(&quot;Dhs &quot;\ #,##0_-\);_-&quot;Dhs &quot;\ &quot;-&quot;_-;_-@_-"/>
    <numFmt numFmtId="189" formatCode="&quot;Dhs &quot;* #,##0,,&quot; M&quot;_);\(&quot;Dhs &quot;\ #,##0,,&quot; M&quot;\)"/>
    <numFmt numFmtId="190" formatCode="&quot;Dhs &quot;* #,##0&quot; /m2&quot;_);\(&quot;Dhs &quot;* #,##0&quot; /m2&quot;\)"/>
    <numFmt numFmtId="191" formatCode="[$-409]dd/mmm/yy;@"/>
    <numFmt numFmtId="192" formatCode="0.0000"/>
    <numFmt numFmtId="193" formatCode="_-* #,##0_-;\-* #,##0_-;_-* &quot;-&quot;??_-;_-@_-"/>
    <numFmt numFmtId="194" formatCode="#,##0.00;\(#,##0.00\)"/>
    <numFmt numFmtId="195" formatCode="_(* #,##0.0_);_(* \(#,##0.0\);_(* &quot;-&quot;??_);_(@_)"/>
  </numFmts>
  <fonts count="172">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charset val="1"/>
    </font>
    <font>
      <b/>
      <sz val="9"/>
      <color indexed="10"/>
      <name val="Calibri "/>
      <charset val="1"/>
    </font>
    <font>
      <b/>
      <sz val="9"/>
      <name val="Calibri "/>
      <charset val="1"/>
    </font>
    <font>
      <sz val="11"/>
      <color indexed="8"/>
      <name val="Calibri"/>
      <family val="2"/>
      <charset val="1"/>
    </font>
    <font>
      <sz val="9"/>
      <name val="Calibri "/>
      <charset val="1"/>
    </font>
    <font>
      <b/>
      <sz val="9"/>
      <color theme="0"/>
      <name val="Calibri "/>
      <charset val="1"/>
    </font>
    <font>
      <b/>
      <sz val="9"/>
      <color indexed="8"/>
      <name val="Calibri "/>
      <charset val="1"/>
    </font>
    <font>
      <sz val="9"/>
      <color theme="0"/>
      <name val="Calibri "/>
      <charset val="1"/>
    </font>
    <font>
      <b/>
      <u/>
      <sz val="9"/>
      <color indexed="8"/>
      <name val="Calibri "/>
      <charset val="1"/>
    </font>
    <font>
      <u/>
      <sz val="9"/>
      <color indexed="8"/>
      <name val="Calibri "/>
      <charset val="1"/>
    </font>
    <font>
      <vertAlign val="superscript"/>
      <sz val="9"/>
      <name val="Calibri "/>
      <charset val="1"/>
    </font>
    <font>
      <sz val="9"/>
      <color indexed="8"/>
      <name val="Calibri "/>
      <charset val="1"/>
    </font>
    <font>
      <u/>
      <sz val="9"/>
      <color indexed="8"/>
      <name val="Calibri "/>
    </font>
    <font>
      <sz val="9"/>
      <color indexed="8"/>
      <name val="Calibri "/>
    </font>
    <font>
      <b/>
      <sz val="9"/>
      <color indexed="8"/>
      <name val="Calibri "/>
    </font>
    <font>
      <sz val="10"/>
      <name val="Arial"/>
      <family val="2"/>
    </font>
    <font>
      <sz val="12"/>
      <name val="Arial Narrow"/>
      <family val="2"/>
    </font>
    <font>
      <b/>
      <sz val="9"/>
      <name val="Calibri "/>
    </font>
    <font>
      <b/>
      <u/>
      <sz val="10"/>
      <name val="Calibri"/>
      <family val="2"/>
      <scheme val="minor"/>
    </font>
    <font>
      <b/>
      <sz val="9"/>
      <name val="Calibri"/>
      <family val="2"/>
      <scheme val="minor"/>
    </font>
    <font>
      <sz val="9"/>
      <name val="Calibri"/>
      <family val="2"/>
      <scheme val="minor"/>
    </font>
    <font>
      <b/>
      <sz val="11"/>
      <name val="Calibri"/>
      <family val="2"/>
      <scheme val="minor"/>
    </font>
    <font>
      <sz val="8"/>
      <name val="Calibri"/>
      <family val="2"/>
      <scheme val="minor"/>
    </font>
    <font>
      <b/>
      <sz val="8"/>
      <name val="Calibri"/>
      <family val="2"/>
      <scheme val="minor"/>
    </font>
    <font>
      <sz val="10"/>
      <name val="Calibri"/>
      <family val="2"/>
      <scheme val="minor"/>
    </font>
    <font>
      <sz val="10"/>
      <name val="Times New Roman"/>
      <family val="1"/>
    </font>
    <font>
      <sz val="10"/>
      <color theme="1"/>
      <name val="Times New Roman"/>
      <family val="1"/>
    </font>
    <font>
      <sz val="9"/>
      <color theme="1"/>
      <name val="Times New Roman"/>
      <family val="1"/>
    </font>
    <font>
      <sz val="10"/>
      <color rgb="FFFF0000"/>
      <name val="Times New Roman"/>
      <family val="1"/>
    </font>
    <font>
      <b/>
      <sz val="10"/>
      <name val="Calibri"/>
      <family val="2"/>
      <scheme val="minor"/>
    </font>
    <font>
      <b/>
      <sz val="10"/>
      <color theme="1"/>
      <name val="Wingdings"/>
      <charset val="2"/>
    </font>
    <font>
      <b/>
      <sz val="10"/>
      <color theme="1"/>
      <name val="Times New Roman"/>
      <family val="1"/>
    </font>
    <font>
      <b/>
      <sz val="11"/>
      <color theme="1"/>
      <name val="Times New Roman"/>
      <family val="1"/>
    </font>
    <font>
      <b/>
      <sz val="11"/>
      <color theme="5" tint="-0.249977111117893"/>
      <name val="Times New Roman"/>
      <family val="1"/>
    </font>
    <font>
      <b/>
      <sz val="9"/>
      <color theme="1"/>
      <name val="Times New Roman"/>
      <family val="1"/>
    </font>
    <font>
      <sz val="14"/>
      <name val="Calibri"/>
      <family val="2"/>
      <scheme val="minor"/>
    </font>
    <font>
      <b/>
      <sz val="14"/>
      <name val="Calibri"/>
      <family val="2"/>
      <scheme val="minor"/>
    </font>
    <font>
      <sz val="16"/>
      <name val="Calibri"/>
      <family val="2"/>
      <scheme val="minor"/>
    </font>
    <font>
      <sz val="12"/>
      <name val="Calibri"/>
      <family val="2"/>
      <scheme val="minor"/>
    </font>
    <font>
      <sz val="10"/>
      <color rgb="FFFF0000"/>
      <name val="Calibri"/>
      <family val="2"/>
      <scheme val="minor"/>
    </font>
    <font>
      <sz val="11"/>
      <name val="Calibri"/>
      <family val="2"/>
      <scheme val="minor"/>
    </font>
    <font>
      <sz val="11"/>
      <color theme="1"/>
      <name val="Times New Roman"/>
      <family val="1"/>
    </font>
    <font>
      <b/>
      <sz val="14"/>
      <color theme="1"/>
      <name val="Calibri"/>
      <family val="2"/>
      <scheme val="minor"/>
    </font>
    <font>
      <b/>
      <sz val="12"/>
      <color theme="1"/>
      <name val="Times New Roman"/>
      <family val="1"/>
    </font>
    <font>
      <b/>
      <sz val="16"/>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theme="0"/>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b/>
      <u/>
      <sz val="11"/>
      <color theme="1"/>
      <name val="Calibri"/>
      <family val="2"/>
      <scheme val="minor"/>
    </font>
    <font>
      <i/>
      <sz val="10"/>
      <color theme="1"/>
      <name val="Calibri"/>
      <family val="2"/>
      <scheme val="minor"/>
    </font>
    <font>
      <i/>
      <sz val="10"/>
      <color rgb="FFFF0000"/>
      <name val="Calibri"/>
      <family val="2"/>
      <scheme val="minor"/>
    </font>
    <font>
      <b/>
      <sz val="8"/>
      <color theme="1"/>
      <name val="Times New Roman"/>
      <family val="1"/>
    </font>
    <font>
      <sz val="12"/>
      <color theme="1"/>
      <name val="Times New Roman"/>
      <family val="2"/>
    </font>
    <font>
      <sz val="10"/>
      <name val="Calibri Light"/>
      <family val="1"/>
      <scheme val="major"/>
    </font>
    <font>
      <b/>
      <u/>
      <sz val="12"/>
      <name val="Calibri"/>
      <family val="2"/>
      <scheme val="minor"/>
    </font>
    <font>
      <b/>
      <sz val="11"/>
      <color rgb="FFFF0000"/>
      <name val="Arial"/>
      <family val="2"/>
    </font>
    <font>
      <sz val="8"/>
      <name val="Arial"/>
      <family val="2"/>
    </font>
    <font>
      <strike/>
      <sz val="10"/>
      <name val="Arial"/>
      <family val="2"/>
    </font>
    <font>
      <sz val="9"/>
      <name val="Arial"/>
      <family val="2"/>
    </font>
    <font>
      <b/>
      <sz val="10"/>
      <name val="Arial"/>
      <family val="2"/>
    </font>
    <font>
      <b/>
      <sz val="9"/>
      <name val="Arial"/>
      <family val="2"/>
    </font>
    <font>
      <sz val="11"/>
      <color theme="1"/>
      <name val="Arial Narrow"/>
      <family val="2"/>
    </font>
    <font>
      <sz val="12"/>
      <color theme="1"/>
      <name val="Arial Narrow"/>
      <family val="2"/>
    </font>
    <font>
      <b/>
      <sz val="12"/>
      <color theme="1"/>
      <name val="Arial Narrow"/>
      <family val="2"/>
    </font>
    <font>
      <sz val="10"/>
      <color theme="1"/>
      <name val="Arial Narrow"/>
      <family val="2"/>
    </font>
    <font>
      <sz val="9"/>
      <color theme="1"/>
      <name val="Arial Narrow"/>
      <family val="2"/>
    </font>
    <font>
      <b/>
      <sz val="14"/>
      <name val="Arial Narrow"/>
      <family val="2"/>
    </font>
    <font>
      <b/>
      <sz val="9"/>
      <color rgb="FFFF0000"/>
      <name val="Arial Narrow"/>
      <family val="2"/>
    </font>
    <font>
      <b/>
      <sz val="11"/>
      <color rgb="FFFF0000"/>
      <name val="Arial Narrow"/>
      <family val="2"/>
    </font>
    <font>
      <b/>
      <sz val="14"/>
      <color rgb="FF0000FF"/>
      <name val="Arial Narrow"/>
      <family val="2"/>
    </font>
    <font>
      <sz val="10.5"/>
      <color theme="1"/>
      <name val="Arial Narrow"/>
      <family val="2"/>
    </font>
    <font>
      <b/>
      <sz val="11"/>
      <color theme="0"/>
      <name val="Arial Narrow"/>
      <family val="2"/>
    </font>
    <font>
      <b/>
      <sz val="10"/>
      <color theme="1"/>
      <name val="Arial Narrow"/>
      <family val="2"/>
    </font>
    <font>
      <b/>
      <sz val="10"/>
      <color rgb="FFFF0000"/>
      <name val="Arial Narrow"/>
      <family val="2"/>
    </font>
    <font>
      <b/>
      <sz val="12"/>
      <color rgb="FF0000FF"/>
      <name val="Arial Narrow"/>
      <family val="2"/>
    </font>
    <font>
      <sz val="11"/>
      <color rgb="FFFF0000"/>
      <name val="Arial Narrow"/>
      <family val="2"/>
    </font>
    <font>
      <b/>
      <sz val="9"/>
      <color theme="1"/>
      <name val="Arial Narrow"/>
      <family val="2"/>
    </font>
    <font>
      <sz val="9"/>
      <color indexed="8"/>
      <name val="Arial Narrow"/>
      <family val="2"/>
    </font>
    <font>
      <sz val="9"/>
      <color rgb="FFFF0000"/>
      <name val="Arial Narrow"/>
      <family val="2"/>
    </font>
    <font>
      <sz val="8"/>
      <color theme="1"/>
      <name val="Arial Narrow"/>
      <family val="2"/>
    </font>
    <font>
      <b/>
      <sz val="8"/>
      <color theme="1"/>
      <name val="Arial Narrow"/>
      <family val="2"/>
    </font>
    <font>
      <b/>
      <i/>
      <sz val="9"/>
      <color theme="1"/>
      <name val="Arial Narrow"/>
      <family val="2"/>
    </font>
    <font>
      <b/>
      <i/>
      <sz val="8"/>
      <color theme="1"/>
      <name val="Arial Narrow"/>
      <family val="2"/>
    </font>
    <font>
      <b/>
      <i/>
      <sz val="9"/>
      <color rgb="FF00B0F0"/>
      <name val="Arial Narrow"/>
      <family val="2"/>
    </font>
    <font>
      <b/>
      <sz val="10"/>
      <name val="Arial Narrow"/>
      <family val="2"/>
    </font>
    <font>
      <u/>
      <sz val="9"/>
      <name val="Arial Narrow"/>
      <family val="2"/>
    </font>
    <font>
      <b/>
      <sz val="8"/>
      <color theme="1"/>
      <name val="Calibri"/>
      <family val="2"/>
    </font>
    <font>
      <b/>
      <sz val="8"/>
      <color rgb="FF000000"/>
      <name val="Calibri"/>
      <family val="2"/>
    </font>
    <font>
      <sz val="8"/>
      <color rgb="FF000000"/>
      <name val="Calibri"/>
      <family val="2"/>
    </font>
    <font>
      <b/>
      <sz val="8"/>
      <color rgb="FFFF0000"/>
      <name val="Calibri"/>
      <family val="2"/>
    </font>
    <font>
      <sz val="8"/>
      <color rgb="FFFF0000"/>
      <name val="Calibri"/>
      <family val="2"/>
    </font>
    <font>
      <sz val="11"/>
      <color theme="1"/>
      <name val="Cambria"/>
      <family val="1"/>
    </font>
    <font>
      <sz val="12"/>
      <color theme="1"/>
      <name val="Cambria"/>
      <family val="1"/>
    </font>
    <font>
      <sz val="10"/>
      <color theme="1"/>
      <name val="Cambria"/>
      <family val="1"/>
    </font>
    <font>
      <sz val="9"/>
      <color theme="1"/>
      <name val="Cambria"/>
      <family val="1"/>
    </font>
    <font>
      <sz val="13"/>
      <color indexed="8"/>
      <name val="Arial Narrow"/>
      <family val="2"/>
    </font>
    <font>
      <sz val="10"/>
      <name val="Arial Narrow"/>
      <family val="2"/>
    </font>
    <font>
      <b/>
      <sz val="12"/>
      <color indexed="8"/>
      <name val="Arial Narrow"/>
      <family val="2"/>
    </font>
    <font>
      <sz val="12"/>
      <color indexed="8"/>
      <name val="Arial Narrow"/>
      <family val="2"/>
    </font>
    <font>
      <sz val="10"/>
      <name val="Arabic Transparent"/>
      <charset val="178"/>
    </font>
    <font>
      <sz val="10"/>
      <name val="MS Sans Serif"/>
      <family val="2"/>
    </font>
    <font>
      <sz val="9"/>
      <name val="Verdana"/>
      <family val="2"/>
    </font>
    <font>
      <sz val="10"/>
      <name val="Arial"/>
      <family val="2"/>
    </font>
    <font>
      <b/>
      <sz val="8"/>
      <name val="Arial"/>
      <family val="2"/>
    </font>
    <font>
      <b/>
      <i/>
      <sz val="10"/>
      <name val="Arial"/>
      <family val="2"/>
    </font>
    <font>
      <sz val="10"/>
      <color theme="1"/>
      <name val="Arial"/>
      <family val="2"/>
    </font>
    <font>
      <u/>
      <sz val="11"/>
      <color theme="10"/>
      <name val="Calibri"/>
      <family val="2"/>
      <scheme val="minor"/>
    </font>
    <font>
      <sz val="13"/>
      <color theme="1"/>
      <name val="Arial Narrow"/>
      <family val="2"/>
    </font>
    <font>
      <sz val="6"/>
      <color theme="1"/>
      <name val="Arial Narrow"/>
      <family val="2"/>
    </font>
    <font>
      <b/>
      <sz val="11"/>
      <color theme="1"/>
      <name val="Arial Narrow"/>
      <family val="2"/>
    </font>
    <font>
      <b/>
      <u/>
      <sz val="12"/>
      <color theme="1"/>
      <name val="Arial Narrow"/>
      <family val="2"/>
    </font>
    <font>
      <sz val="14"/>
      <color theme="1"/>
      <name val="Arial Narrow"/>
      <family val="2"/>
    </font>
    <font>
      <sz val="14"/>
      <color theme="1"/>
      <name val="Calibri"/>
      <family val="2"/>
      <scheme val="minor"/>
    </font>
    <font>
      <sz val="14"/>
      <color indexed="8"/>
      <name val="Arial Narrow"/>
      <family val="2"/>
    </font>
    <font>
      <sz val="14"/>
      <name val="Arial Narrow"/>
      <family val="2"/>
    </font>
    <font>
      <b/>
      <u/>
      <sz val="14"/>
      <color indexed="8"/>
      <name val="Arial Narrow"/>
      <family val="2"/>
    </font>
    <font>
      <u/>
      <sz val="14"/>
      <color theme="1"/>
      <name val="Arial Narrow"/>
      <family val="2"/>
    </font>
    <font>
      <b/>
      <sz val="14"/>
      <color indexed="8"/>
      <name val="Arial Narrow"/>
      <family val="2"/>
    </font>
    <font>
      <sz val="13"/>
      <color theme="1"/>
      <name val="Calibri"/>
      <family val="2"/>
      <scheme val="minor"/>
    </font>
    <font>
      <b/>
      <sz val="14"/>
      <color theme="1"/>
      <name val="Arial Narrow"/>
      <family val="2"/>
    </font>
    <font>
      <b/>
      <sz val="13"/>
      <color theme="1"/>
      <name val="Arial Narrow"/>
      <family val="2"/>
    </font>
    <font>
      <sz val="13"/>
      <color rgb="FFFF0000"/>
      <name val="Arial Narrow"/>
      <family val="2"/>
    </font>
    <font>
      <u/>
      <sz val="8"/>
      <color theme="10"/>
      <name val="Calibri"/>
      <family val="2"/>
      <scheme val="minor"/>
    </font>
    <font>
      <u/>
      <sz val="8"/>
      <color theme="10"/>
      <name val="Calibri"/>
      <family val="2"/>
    </font>
    <font>
      <u/>
      <sz val="9.35"/>
      <color theme="10"/>
      <name val="Calibri"/>
      <family val="2"/>
    </font>
    <font>
      <b/>
      <sz val="12"/>
      <name val="Arial"/>
      <family val="2"/>
    </font>
    <font>
      <b/>
      <sz val="11"/>
      <name val="Arial Narrow"/>
      <family val="2"/>
    </font>
    <font>
      <sz val="11"/>
      <name val="Arial Narrow"/>
      <family val="2"/>
    </font>
    <font>
      <sz val="16"/>
      <name val="Arial Narrow"/>
      <family val="2"/>
    </font>
    <font>
      <sz val="10"/>
      <color rgb="FFFF0000"/>
      <name val="Arial Narrow"/>
      <family val="2"/>
    </font>
    <font>
      <sz val="16"/>
      <color theme="1"/>
      <name val="Calibri"/>
      <family val="2"/>
    </font>
    <font>
      <sz val="16"/>
      <color rgb="FF000000"/>
      <name val="Calibri"/>
      <family val="2"/>
    </font>
    <font>
      <u/>
      <sz val="10"/>
      <name val="Arial Narrow"/>
      <family val="2"/>
    </font>
    <font>
      <i/>
      <sz val="10"/>
      <color theme="1"/>
      <name val="Arial Narrow"/>
      <family val="2"/>
    </font>
    <font>
      <b/>
      <i/>
      <sz val="10"/>
      <color theme="1"/>
      <name val="Arial Narrow"/>
      <family val="2"/>
    </font>
    <font>
      <b/>
      <i/>
      <sz val="10"/>
      <color rgb="FFFF0000"/>
      <name val="Arial Narrow"/>
      <family val="2"/>
    </font>
    <font>
      <sz val="10"/>
      <color theme="1"/>
      <name val="Calibri "/>
    </font>
    <font>
      <sz val="10"/>
      <name val="Calibri "/>
    </font>
    <font>
      <b/>
      <sz val="10"/>
      <name val="Calibri "/>
    </font>
    <font>
      <b/>
      <sz val="10"/>
      <color theme="1"/>
      <name val="Calibri "/>
    </font>
    <font>
      <b/>
      <u/>
      <sz val="10"/>
      <name val="Calibri "/>
    </font>
    <font>
      <u/>
      <sz val="10"/>
      <name val="Calibri "/>
    </font>
    <font>
      <vertAlign val="superscript"/>
      <sz val="10"/>
      <name val="Calibri "/>
    </font>
    <font>
      <b/>
      <sz val="14"/>
      <name val="Calibri Light"/>
      <family val="1"/>
      <scheme val="major"/>
    </font>
    <font>
      <sz val="11"/>
      <name val="Trebuchet MS"/>
      <family val="2"/>
    </font>
    <font>
      <sz val="12"/>
      <name val="Times New Roman"/>
      <family val="1"/>
    </font>
    <font>
      <b/>
      <u/>
      <sz val="10"/>
      <color theme="1"/>
      <name val="Calibri "/>
    </font>
    <font>
      <u/>
      <sz val="10"/>
      <color theme="1"/>
      <name val="Calibri "/>
    </font>
    <font>
      <vertAlign val="superscript"/>
      <sz val="10"/>
      <color theme="1"/>
      <name val="Calibri "/>
    </font>
    <font>
      <sz val="11"/>
      <name val="Calibri Light"/>
      <family val="1"/>
      <scheme val="major"/>
    </font>
    <font>
      <b/>
      <sz val="12"/>
      <name val="Calibri Light"/>
      <family val="2"/>
      <scheme val="major"/>
    </font>
    <font>
      <strike/>
      <sz val="10"/>
      <color theme="1"/>
      <name val="Calibri "/>
    </font>
    <font>
      <strike/>
      <sz val="10"/>
      <name val="Calibri "/>
    </font>
    <font>
      <strike/>
      <u/>
      <sz val="10"/>
      <color theme="1"/>
      <name val="Calibri "/>
    </font>
    <font>
      <strike/>
      <u/>
      <sz val="10"/>
      <name val="Calibri "/>
    </font>
    <font>
      <sz val="11"/>
      <color theme="1"/>
      <name val="Calibri Light"/>
      <family val="1"/>
      <scheme val="major"/>
    </font>
    <font>
      <sz val="9"/>
      <name val="Times New Roman"/>
      <family val="1"/>
    </font>
    <font>
      <sz val="11"/>
      <color indexed="8"/>
      <name val="Trebuchet MS"/>
      <family val="2"/>
    </font>
    <font>
      <sz val="9"/>
      <color rgb="FFFF0000"/>
      <name val="Times New Roman"/>
      <family val="1"/>
    </font>
    <font>
      <sz val="11"/>
      <color rgb="FF000000"/>
      <name val="Trebuchet MS"/>
      <family val="2"/>
    </font>
    <font>
      <sz val="8"/>
      <color theme="1"/>
      <name val="Times New Roman"/>
      <family val="1"/>
    </font>
    <font>
      <sz val="8"/>
      <name val="Times New Roman"/>
      <family val="1"/>
    </font>
    <font>
      <sz val="9"/>
      <color indexed="81"/>
      <name val="Tahoma"/>
      <charset val="1"/>
    </font>
    <font>
      <b/>
      <sz val="9"/>
      <color indexed="81"/>
      <name val="Tahoma"/>
      <charset val="1"/>
    </font>
  </fonts>
  <fills count="36">
    <fill>
      <patternFill patternType="none"/>
    </fill>
    <fill>
      <patternFill patternType="gray125"/>
    </fill>
    <fill>
      <patternFill patternType="solid">
        <fgColor rgb="FF7030A0"/>
        <bgColor indexed="64"/>
      </patternFill>
    </fill>
    <fill>
      <patternFill patternType="solid">
        <fgColor indexed="9"/>
        <bgColor indexed="26"/>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indexed="41"/>
        <bgColor indexed="64"/>
      </patternFill>
    </fill>
    <fill>
      <patternFill patternType="solid">
        <fgColor indexed="43"/>
        <bgColor indexed="64"/>
      </patternFill>
    </fill>
    <fill>
      <patternFill patternType="solid">
        <fgColor rgb="FF00FFFF"/>
        <bgColor indexed="64"/>
      </patternFill>
    </fill>
    <fill>
      <patternFill patternType="solid">
        <fgColor theme="5" tint="0.59999389629810485"/>
        <bgColor indexed="64"/>
      </patternFill>
    </fill>
    <fill>
      <patternFill patternType="solid">
        <fgColor rgb="FFECB6F0"/>
        <bgColor indexed="64"/>
      </patternFill>
    </fill>
    <fill>
      <patternFill patternType="solid">
        <fgColor theme="9" tint="0.79998168889431442"/>
        <bgColor indexed="26"/>
      </patternFill>
    </fill>
    <fill>
      <patternFill patternType="solid">
        <fgColor theme="9" tint="0.39997558519241921"/>
        <bgColor indexed="64"/>
      </patternFill>
    </fill>
    <fill>
      <patternFill patternType="solid">
        <fgColor rgb="FFFFFF99"/>
        <bgColor indexed="64"/>
      </patternFill>
    </fill>
  </fills>
  <borders count="23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right style="double">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double">
        <color indexed="8"/>
      </left>
      <right style="thin">
        <color indexed="8"/>
      </right>
      <top/>
      <bottom/>
      <diagonal/>
    </border>
    <border>
      <left style="thin">
        <color indexed="8"/>
      </left>
      <right style="double">
        <color indexed="8"/>
      </right>
      <top/>
      <bottom/>
      <diagonal/>
    </border>
    <border>
      <left/>
      <right style="double">
        <color indexed="8"/>
      </right>
      <top/>
      <bottom/>
      <diagonal/>
    </border>
    <border>
      <left/>
      <right style="double">
        <color indexed="64"/>
      </right>
      <top/>
      <bottom/>
      <diagonal/>
    </border>
    <border>
      <left style="medium">
        <color indexed="64"/>
      </left>
      <right style="thin">
        <color indexed="8"/>
      </right>
      <top/>
      <bottom/>
      <diagonal/>
    </border>
    <border>
      <left style="thin">
        <color indexed="8"/>
      </left>
      <right style="double">
        <color indexed="64"/>
      </right>
      <top/>
      <bottom/>
      <diagonal/>
    </border>
    <border>
      <left style="thin">
        <color indexed="8"/>
      </left>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double">
        <color indexed="8"/>
      </right>
      <top/>
      <bottom style="thin">
        <color indexed="8"/>
      </bottom>
      <diagonal/>
    </border>
    <border>
      <left/>
      <right style="double">
        <color indexed="64"/>
      </right>
      <top/>
      <bottom style="thin">
        <color indexed="8"/>
      </bottom>
      <diagonal/>
    </border>
    <border>
      <left/>
      <right style="thin">
        <color indexed="8"/>
      </right>
      <top/>
      <bottom style="thin">
        <color indexed="8"/>
      </bottom>
      <diagonal/>
    </border>
    <border>
      <left style="double">
        <color indexed="8"/>
      </left>
      <right/>
      <top style="thin">
        <color indexed="8"/>
      </top>
      <bottom style="thin">
        <color indexed="8"/>
      </bottom>
      <diagonal/>
    </border>
    <border>
      <left style="thin">
        <color indexed="8"/>
      </left>
      <right style="double">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top/>
      <bottom/>
      <diagonal/>
    </border>
    <border>
      <left style="thin">
        <color indexed="64"/>
      </left>
      <right style="double">
        <color indexed="8"/>
      </right>
      <top/>
      <bottom/>
      <diagonal/>
    </border>
    <border>
      <left style="thin">
        <color indexed="64"/>
      </left>
      <right style="thin">
        <color indexed="64"/>
      </right>
      <top/>
      <bottom/>
      <diagonal/>
    </border>
    <border>
      <left style="medium">
        <color indexed="64"/>
      </left>
      <right/>
      <top/>
      <bottom style="thin">
        <color indexed="64"/>
      </bottom>
      <diagonal/>
    </border>
    <border>
      <left style="thin">
        <color indexed="8"/>
      </left>
      <right/>
      <top/>
      <bottom style="thin">
        <color indexed="64"/>
      </bottom>
      <diagonal/>
    </border>
    <border>
      <left style="double">
        <color indexed="8"/>
      </left>
      <right style="thin">
        <color indexed="8"/>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right style="double">
        <color indexed="8"/>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auto="1"/>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right/>
      <top/>
      <bottom style="thin">
        <color indexed="64"/>
      </bottom>
      <diagonal/>
    </border>
    <border>
      <left style="medium">
        <color indexed="64"/>
      </left>
      <right style="double">
        <color indexed="8"/>
      </right>
      <top style="thin">
        <color indexed="8"/>
      </top>
      <bottom style="thin">
        <color indexed="8"/>
      </bottom>
      <diagonal/>
    </border>
    <border>
      <left/>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hair">
        <color indexed="64"/>
      </top>
      <bottom/>
      <diagonal/>
    </border>
    <border>
      <left/>
      <right/>
      <top style="thin">
        <color rgb="FF0000FF"/>
      </top>
      <bottom/>
      <diagonal/>
    </border>
    <border>
      <left/>
      <right/>
      <top/>
      <bottom style="thin">
        <color rgb="FF0000FF"/>
      </bottom>
      <diagonal/>
    </border>
    <border>
      <left/>
      <right/>
      <top/>
      <bottom style="thin">
        <color theme="3" tint="0.39994506668294322"/>
      </bottom>
      <diagonal/>
    </border>
    <border>
      <left/>
      <right/>
      <top style="hair">
        <color theme="3" tint="0.39991454817346722"/>
      </top>
      <bottom/>
      <diagonal/>
    </border>
    <border>
      <left/>
      <right/>
      <top style="thin">
        <color theme="3" tint="0.39994506668294322"/>
      </top>
      <bottom style="hair">
        <color theme="3" tint="0.39991454817346722"/>
      </bottom>
      <diagonal/>
    </border>
    <border>
      <left/>
      <right/>
      <top/>
      <bottom style="hair">
        <color theme="3" tint="0.399914548173467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medium">
        <color indexed="64"/>
      </right>
      <top style="thin">
        <color theme="3" tint="0.39997558519241921"/>
      </top>
      <bottom style="thin">
        <color theme="3" tint="0.39997558519241921"/>
      </bottom>
      <diagonal/>
    </border>
    <border>
      <left/>
      <right/>
      <top style="thin">
        <color theme="3" tint="0.39997558519241921"/>
      </top>
      <bottom/>
      <diagonal/>
    </border>
    <border>
      <left style="medium">
        <color indexed="64"/>
      </left>
      <right/>
      <top/>
      <bottom style="thin">
        <color theme="3" tint="0.39997558519241921"/>
      </bottom>
      <diagonal/>
    </border>
    <border>
      <left/>
      <right/>
      <top/>
      <bottom style="thin">
        <color theme="3" tint="0.39997558519241921"/>
      </bottom>
      <diagonal/>
    </border>
    <border>
      <left/>
      <right style="medium">
        <color indexed="64"/>
      </right>
      <top/>
      <bottom style="thin">
        <color theme="3"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bottom style="hair">
        <color theme="3" tint="0.39991454817346722"/>
      </bottom>
      <diagonal/>
    </border>
    <border>
      <left style="dotted">
        <color theme="3" tint="0.39991454817346722"/>
      </left>
      <right style="dotted">
        <color theme="3" tint="0.39991454817346722"/>
      </right>
      <top/>
      <bottom style="hair">
        <color theme="3" tint="0.39991454817346722"/>
      </bottom>
      <diagonal/>
    </border>
    <border>
      <left style="dotted">
        <color theme="3" tint="0.39991454817346722"/>
      </left>
      <right style="dotted">
        <color theme="3" tint="0.39988402966399123"/>
      </right>
      <top/>
      <bottom style="hair">
        <color theme="3" tint="0.39991454817346722"/>
      </bottom>
      <diagonal/>
    </border>
    <border>
      <left style="dotted">
        <color theme="3" tint="0.39988402966399123"/>
      </left>
      <right style="medium">
        <color indexed="64"/>
      </right>
      <top/>
      <bottom style="hair">
        <color theme="3" tint="0.39991454817346722"/>
      </bottom>
      <diagonal/>
    </border>
    <border>
      <left style="medium">
        <color indexed="64"/>
      </left>
      <right/>
      <top style="hair">
        <color theme="3" tint="0.39991454817346722"/>
      </top>
      <bottom style="hair">
        <color theme="3" tint="0.39991454817346722"/>
      </bottom>
      <diagonal/>
    </border>
    <border>
      <left/>
      <right/>
      <top style="hair">
        <color theme="3" tint="0.39991454817346722"/>
      </top>
      <bottom style="hair">
        <color theme="3" tint="0.39994506668294322"/>
      </bottom>
      <diagonal/>
    </border>
    <border>
      <left style="dotted">
        <color theme="3" tint="0.39991454817346722"/>
      </left>
      <right style="dotted">
        <color theme="3" tint="0.39991454817346722"/>
      </right>
      <top style="hair">
        <color theme="3" tint="0.39991454817346722"/>
      </top>
      <bottom/>
      <diagonal/>
    </border>
    <border>
      <left style="dotted">
        <color theme="3" tint="0.39988402966399123"/>
      </left>
      <right style="medium">
        <color indexed="64"/>
      </right>
      <top style="hair">
        <color theme="3" tint="0.39991454817346722"/>
      </top>
      <bottom style="hair">
        <color theme="3" tint="0.39991454817346722"/>
      </bottom>
      <diagonal/>
    </border>
    <border>
      <left style="medium">
        <color indexed="64"/>
      </left>
      <right/>
      <top style="hair">
        <color theme="3" tint="0.39991454817346722"/>
      </top>
      <bottom style="hair">
        <color theme="3" tint="0.39994506668294322"/>
      </bottom>
      <diagonal/>
    </border>
    <border>
      <left style="dotted">
        <color theme="3" tint="0.39991454817346722"/>
      </left>
      <right style="dotted">
        <color theme="3" tint="0.39991454817346722"/>
      </right>
      <top style="hair">
        <color theme="3" tint="0.39991454817346722"/>
      </top>
      <bottom style="hair">
        <color theme="3" tint="0.39994506668294322"/>
      </bottom>
      <diagonal/>
    </border>
    <border>
      <left style="medium">
        <color indexed="64"/>
      </left>
      <right/>
      <top style="hair">
        <color theme="3" tint="0.39994506668294322"/>
      </top>
      <bottom style="thin">
        <color theme="3" tint="0.39994506668294322"/>
      </bottom>
      <diagonal/>
    </border>
    <border>
      <left/>
      <right/>
      <top style="hair">
        <color theme="3" tint="0.39994506668294322"/>
      </top>
      <bottom style="thin">
        <color theme="3" tint="0.39994506668294322"/>
      </bottom>
      <diagonal/>
    </border>
    <border>
      <left style="dotted">
        <color theme="3" tint="0.39991454817346722"/>
      </left>
      <right style="dotted">
        <color theme="3" tint="0.39991454817346722"/>
      </right>
      <top style="hair">
        <color theme="3" tint="0.39994506668294322"/>
      </top>
      <bottom style="thin">
        <color theme="3" tint="0.39994506668294322"/>
      </bottom>
      <diagonal/>
    </border>
    <border>
      <left style="dotted">
        <color theme="3" tint="0.39991454817346722"/>
      </left>
      <right style="dotted">
        <color theme="3" tint="0.39988402966399123"/>
      </right>
      <top style="hair">
        <color theme="3" tint="0.39994506668294322"/>
      </top>
      <bottom style="thin">
        <color theme="3" tint="0.39994506668294322"/>
      </bottom>
      <diagonal/>
    </border>
    <border>
      <left style="dotted">
        <color theme="3" tint="0.39988402966399123"/>
      </left>
      <right style="medium">
        <color indexed="64"/>
      </right>
      <top style="hair">
        <color theme="3" tint="0.39994506668294322"/>
      </top>
      <bottom/>
      <diagonal/>
    </border>
    <border>
      <left style="medium">
        <color indexed="64"/>
      </left>
      <right/>
      <top/>
      <bottom style="thin">
        <color theme="3" tint="0.39994506668294322"/>
      </bottom>
      <diagonal/>
    </border>
    <border>
      <left style="dotted">
        <color theme="3" tint="0.39991454817346722"/>
      </left>
      <right style="dotted">
        <color theme="3" tint="0.39991454817346722"/>
      </right>
      <top/>
      <bottom style="thin">
        <color theme="3" tint="0.39994506668294322"/>
      </bottom>
      <diagonal/>
    </border>
    <border>
      <left style="medium">
        <color indexed="64"/>
      </left>
      <right/>
      <top style="thin">
        <color theme="3" tint="0.39994506668294322"/>
      </top>
      <bottom style="hair">
        <color theme="3" tint="0.39991454817346722"/>
      </bottom>
      <diagonal/>
    </border>
    <border>
      <left style="dotted">
        <color theme="3" tint="0.39991454817346722"/>
      </left>
      <right style="dotted">
        <color theme="3" tint="0.39991454817346722"/>
      </right>
      <top style="thin">
        <color theme="3" tint="0.39994506668294322"/>
      </top>
      <bottom style="hair">
        <color theme="3" tint="0.39991454817346722"/>
      </bottom>
      <diagonal/>
    </border>
    <border>
      <left style="dotted">
        <color theme="3" tint="0.39991454817346722"/>
      </left>
      <right style="dotted">
        <color theme="3" tint="0.39988402966399123"/>
      </right>
      <top style="thin">
        <color theme="3" tint="0.39994506668294322"/>
      </top>
      <bottom style="hair">
        <color theme="3" tint="0.39991454817346722"/>
      </bottom>
      <diagonal/>
    </border>
    <border>
      <left style="dotted">
        <color theme="3" tint="0.39988402966399123"/>
      </left>
      <right style="medium">
        <color indexed="64"/>
      </right>
      <top style="thin">
        <color theme="3" tint="0.39994506668294322"/>
      </top>
      <bottom style="hair">
        <color theme="3" tint="0.39991454817346722"/>
      </bottom>
      <diagonal/>
    </border>
    <border>
      <left style="dotted">
        <color theme="3" tint="0.39991454817346722"/>
      </left>
      <right style="medium">
        <color indexed="64"/>
      </right>
      <top style="hair">
        <color theme="3" tint="0.39991454817346722"/>
      </top>
      <bottom style="hair">
        <color theme="3" tint="0.39994506668294322"/>
      </bottom>
      <diagonal/>
    </border>
    <border>
      <left style="dotted">
        <color theme="3" tint="0.39991454817346722"/>
      </left>
      <right style="dotted">
        <color theme="3" tint="0.39991454817346722"/>
      </right>
      <top/>
      <bottom/>
      <diagonal/>
    </border>
    <border>
      <left style="dotted">
        <color theme="3" tint="0.39991454817346722"/>
      </left>
      <right style="dotted">
        <color theme="3" tint="0.39988402966399123"/>
      </right>
      <top/>
      <bottom/>
      <diagonal/>
    </border>
    <border>
      <left style="dotted">
        <color theme="3" tint="0.39988402966399123"/>
      </left>
      <right style="medium">
        <color indexed="64"/>
      </right>
      <top/>
      <bottom/>
      <diagonal/>
    </border>
    <border>
      <left style="dotted">
        <color theme="3" tint="0.39991454817346722"/>
      </left>
      <right style="dotted">
        <color theme="3" tint="0.39991454817346722"/>
      </right>
      <top/>
      <bottom style="thin">
        <color indexed="64"/>
      </bottom>
      <diagonal/>
    </border>
    <border>
      <left style="dotted">
        <color theme="3" tint="0.39991454817346722"/>
      </left>
      <right style="dotted">
        <color theme="3" tint="0.39988402966399123"/>
      </right>
      <top/>
      <bottom style="thin">
        <color indexed="64"/>
      </bottom>
      <diagonal/>
    </border>
    <border>
      <left style="dotted">
        <color theme="3" tint="0.39988402966399123"/>
      </left>
      <right style="medium">
        <color indexed="64"/>
      </right>
      <top/>
      <bottom style="thin">
        <color indexed="64"/>
      </bottom>
      <diagonal/>
    </border>
    <border>
      <left style="medium">
        <color indexed="64"/>
      </left>
      <right/>
      <top/>
      <bottom style="double">
        <color theme="3" tint="0.39994506668294322"/>
      </bottom>
      <diagonal/>
    </border>
    <border>
      <left/>
      <right/>
      <top/>
      <bottom style="double">
        <color theme="3" tint="0.39994506668294322"/>
      </bottom>
      <diagonal/>
    </border>
    <border>
      <left style="dotted">
        <color theme="3" tint="0.39991454817346722"/>
      </left>
      <right style="dotted">
        <color theme="3" tint="0.39991454817346722"/>
      </right>
      <top/>
      <bottom style="double">
        <color theme="3" tint="0.39994506668294322"/>
      </bottom>
      <diagonal/>
    </border>
    <border>
      <left style="medium">
        <color indexed="64"/>
      </left>
      <right/>
      <top style="double">
        <color theme="3" tint="0.39994506668294322"/>
      </top>
      <bottom style="thin">
        <color theme="4"/>
      </bottom>
      <diagonal/>
    </border>
    <border>
      <left/>
      <right/>
      <top style="double">
        <color theme="3" tint="0.39994506668294322"/>
      </top>
      <bottom style="thin">
        <color theme="4"/>
      </bottom>
      <diagonal/>
    </border>
    <border>
      <left/>
      <right style="medium">
        <color indexed="64"/>
      </right>
      <top style="double">
        <color theme="3" tint="0.39994506668294322"/>
      </top>
      <bottom style="thin">
        <color theme="4"/>
      </bottom>
      <diagonal/>
    </border>
    <border>
      <left style="medium">
        <color indexed="64"/>
      </left>
      <right/>
      <top style="thin">
        <color theme="4"/>
      </top>
      <bottom/>
      <diagonal/>
    </border>
    <border>
      <left/>
      <right/>
      <top style="thin">
        <color theme="4"/>
      </top>
      <bottom/>
      <diagonal/>
    </border>
    <border>
      <left/>
      <right style="medium">
        <color indexed="64"/>
      </right>
      <top style="thin">
        <color theme="4"/>
      </top>
      <bottom/>
      <diagonal/>
    </border>
    <border>
      <left style="medium">
        <color indexed="64"/>
      </left>
      <right/>
      <top/>
      <bottom style="thin">
        <color theme="4"/>
      </bottom>
      <diagonal/>
    </border>
    <border>
      <left/>
      <right/>
      <top/>
      <bottom style="thin">
        <color theme="4"/>
      </bottom>
      <diagonal/>
    </border>
    <border>
      <left/>
      <right style="medium">
        <color indexed="64"/>
      </right>
      <top/>
      <bottom style="thin">
        <color theme="4"/>
      </bottom>
      <diagonal/>
    </border>
    <border>
      <left/>
      <right style="medium">
        <color indexed="64"/>
      </right>
      <top style="thin">
        <color indexed="64"/>
      </top>
      <bottom style="double">
        <color indexed="64"/>
      </bottom>
      <diagonal/>
    </border>
    <border>
      <left style="medium">
        <color indexed="64"/>
      </left>
      <right/>
      <top style="thin">
        <color rgb="FF0000FF"/>
      </top>
      <bottom/>
      <diagonal/>
    </border>
    <border>
      <left/>
      <right style="medium">
        <color indexed="64"/>
      </right>
      <top style="thin">
        <color rgb="FF0000FF"/>
      </top>
      <bottom/>
      <diagonal/>
    </border>
    <border>
      <left style="medium">
        <color indexed="64"/>
      </left>
      <right/>
      <top/>
      <bottom style="thin">
        <color rgb="FF0000FF"/>
      </bottom>
      <diagonal/>
    </border>
    <border>
      <left/>
      <right style="medium">
        <color indexed="64"/>
      </right>
      <top/>
      <bottom style="thin">
        <color rgb="FF0000FF"/>
      </bottom>
      <diagonal/>
    </border>
    <border>
      <left/>
      <right/>
      <top/>
      <bottom style="hair">
        <color indexed="64"/>
      </bottom>
      <diagonal/>
    </border>
    <border>
      <left style="thin">
        <color indexed="64"/>
      </left>
      <right style="thin">
        <color indexed="64"/>
      </right>
      <top style="hair">
        <color auto="1"/>
      </top>
      <bottom/>
      <diagonal/>
    </border>
    <border>
      <left/>
      <right/>
      <top/>
      <bottom style="thin">
        <color indexed="64"/>
      </bottom>
      <diagonal/>
    </border>
    <border>
      <left style="thin">
        <color indexed="64"/>
      </left>
      <right/>
      <top style="hair">
        <color indexed="64"/>
      </top>
      <bottom/>
      <diagonal/>
    </border>
    <border>
      <left/>
      <right/>
      <top style="hair">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style="hair">
        <color auto="1"/>
      </top>
      <bottom/>
      <diagonal/>
    </border>
    <border>
      <left style="thin">
        <color indexed="64"/>
      </left>
      <right style="medium">
        <color indexed="64"/>
      </right>
      <top style="hair">
        <color auto="1"/>
      </top>
      <bottom/>
      <diagonal/>
    </border>
    <border>
      <left/>
      <right/>
      <top/>
      <bottom style="thin">
        <color indexed="64"/>
      </bottom>
      <diagonal/>
    </border>
    <border>
      <left/>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auto="1"/>
      </left>
      <right style="thin">
        <color auto="1"/>
      </right>
      <top/>
      <bottom style="thin">
        <color auto="1"/>
      </bottom>
      <diagonal/>
    </border>
    <border>
      <left style="hair">
        <color indexed="64"/>
      </left>
      <right style="hair">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hair">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medium">
        <color indexed="64"/>
      </right>
      <top style="medium">
        <color indexed="64"/>
      </top>
      <bottom style="medium">
        <color indexed="64"/>
      </bottom>
      <diagonal/>
    </border>
    <border>
      <left/>
      <right/>
      <top style="hair">
        <color indexed="48"/>
      </top>
      <bottom style="hair">
        <color indexed="48"/>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auto="1"/>
      </left>
      <right style="thin">
        <color auto="1"/>
      </right>
      <top/>
      <bottom style="thin">
        <color auto="1"/>
      </bottom>
      <diagonal/>
    </border>
    <border>
      <left/>
      <right/>
      <top/>
      <bottom style="thin">
        <color indexed="64"/>
      </bottom>
      <diagonal/>
    </border>
    <border>
      <left style="thin">
        <color auto="1"/>
      </left>
      <right style="thin">
        <color auto="1"/>
      </right>
      <top/>
      <bottom style="thin">
        <color auto="1"/>
      </bottom>
      <diagonal/>
    </border>
    <border>
      <left style="thin">
        <color indexed="64"/>
      </left>
      <right/>
      <top/>
      <bottom/>
      <diagonal/>
    </border>
    <border>
      <left/>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dotted">
        <color theme="3" tint="0.39991454817346722"/>
      </left>
      <right style="medium">
        <color indexed="64"/>
      </right>
      <top/>
      <bottom style="thin">
        <color theme="3" tint="0.39994506668294322"/>
      </bottom>
      <diagonal/>
    </border>
    <border>
      <left style="dotted">
        <color theme="3" tint="0.39991454817346722"/>
      </left>
      <right style="medium">
        <color indexed="64"/>
      </right>
      <top/>
      <bottom style="double">
        <color theme="3" tint="0.39994506668294322"/>
      </bottom>
      <diagonal/>
    </border>
    <border>
      <left style="thin">
        <color indexed="64"/>
      </left>
      <right style="thin">
        <color indexed="64"/>
      </right>
      <top style="double">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auto="1"/>
      </left>
      <right style="thin">
        <color auto="1"/>
      </right>
      <top style="hair">
        <color auto="1"/>
      </top>
      <bottom style="hair">
        <color auto="1"/>
      </bottom>
      <diagonal/>
    </border>
    <border>
      <left/>
      <right/>
      <top style="thin">
        <color indexed="64"/>
      </top>
      <bottom/>
      <diagonal/>
    </border>
    <border>
      <left/>
      <right style="thin">
        <color indexed="64"/>
      </right>
      <top style="thin">
        <color indexed="64"/>
      </top>
      <bottom/>
      <diagonal/>
    </border>
    <border>
      <left style="medium">
        <color indexed="64"/>
      </left>
      <right style="thin">
        <color auto="1"/>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bottom/>
      <diagonal/>
    </border>
    <border>
      <left/>
      <right style="hair">
        <color indexed="64"/>
      </right>
      <top style="thin">
        <color indexed="64"/>
      </top>
      <bottom/>
      <diagonal/>
    </border>
    <border>
      <left/>
      <right style="hair">
        <color indexed="64"/>
      </right>
      <top/>
      <bottom/>
      <diagonal/>
    </border>
    <border>
      <left style="hair">
        <color indexed="64"/>
      </left>
      <right style="hair">
        <color indexed="64"/>
      </right>
      <top style="thin">
        <color indexed="64"/>
      </top>
      <bottom/>
      <diagonal/>
    </border>
    <border>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auto="1"/>
      </left>
      <right style="medium">
        <color indexed="64"/>
      </right>
      <top/>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hair">
        <color auto="1"/>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style="thin">
        <color indexed="64"/>
      </right>
      <top/>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auto="1"/>
      </top>
      <bottom/>
      <diagonal/>
    </border>
  </borders>
  <cellStyleXfs count="58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164" fontId="7" fillId="0" borderId="0" applyFill="0" applyBorder="0" applyProtection="0"/>
    <xf numFmtId="0" fontId="4" fillId="0" borderId="0"/>
    <xf numFmtId="164" fontId="7" fillId="0" borderId="0" applyFill="0" applyBorder="0" applyProtection="0"/>
    <xf numFmtId="9" fontId="7" fillId="0" borderId="0" applyFill="0" applyBorder="0" applyProtection="0"/>
    <xf numFmtId="0" fontId="4" fillId="0" borderId="0"/>
    <xf numFmtId="0" fontId="19" fillId="0" borderId="0"/>
    <xf numFmtId="9" fontId="7" fillId="0" borderId="0" applyFill="0" applyBorder="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6" fontId="19" fillId="0" borderId="0" applyFont="0" applyFill="0" applyBorder="0" applyAlignment="0" applyProtection="0"/>
    <xf numFmtId="168" fontId="1" fillId="0" borderId="0" applyFont="0" applyFill="0" applyBorder="0" applyAlignment="0" applyProtection="0"/>
    <xf numFmtId="0" fontId="60" fillId="0" borderId="0"/>
    <xf numFmtId="168" fontId="60" fillId="0" borderId="0" applyFont="0" applyFill="0" applyBorder="0" applyAlignment="0" applyProtection="0"/>
    <xf numFmtId="9" fontId="60" fillId="0" borderId="0" applyFont="0" applyFill="0" applyBorder="0" applyAlignment="0" applyProtection="0"/>
    <xf numFmtId="43" fontId="19" fillId="0" borderId="0" applyFont="0" applyFill="0" applyBorder="0" applyAlignment="0" applyProtection="0"/>
    <xf numFmtId="0" fontId="19" fillId="0" borderId="0"/>
    <xf numFmtId="0" fontId="19" fillId="0" borderId="0"/>
    <xf numFmtId="9" fontId="19" fillId="0" borderId="0" applyFont="0" applyFill="0" applyBorder="0" applyAlignment="0" applyProtection="0"/>
    <xf numFmtId="43" fontId="19" fillId="0" borderId="0" applyFont="0" applyFill="0" applyBorder="0" applyAlignment="0" applyProtection="0"/>
    <xf numFmtId="0" fontId="19" fillId="0" borderId="0"/>
    <xf numFmtId="43" fontId="19" fillId="0" borderId="0" applyFont="0" applyFill="0" applyBorder="0" applyAlignment="0" applyProtection="0"/>
    <xf numFmtId="43" fontId="1" fillId="0" borderId="0" applyFont="0" applyFill="0" applyBorder="0" applyAlignment="0" applyProtection="0"/>
    <xf numFmtId="0" fontId="1" fillId="0" borderId="0"/>
    <xf numFmtId="0" fontId="60" fillId="0" borderId="0"/>
    <xf numFmtId="168" fontId="60" fillId="0" borderId="0" applyFont="0" applyFill="0" applyBorder="0" applyAlignment="0" applyProtection="0"/>
    <xf numFmtId="9" fontId="60" fillId="0" borderId="0" applyFont="0" applyFill="0" applyBorder="0" applyAlignment="0" applyProtection="0"/>
    <xf numFmtId="0" fontId="19" fillId="0" borderId="0"/>
    <xf numFmtId="176" fontId="19" fillId="0" borderId="55" applyFont="0" applyFill="0" applyBorder="0" applyAlignment="0" applyProtection="0"/>
    <xf numFmtId="0" fontId="111" fillId="28" borderId="34">
      <alignment horizontal="center" vertical="center"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13" fillId="0" borderId="0" applyFont="0" applyFill="0" applyBorder="0" applyAlignment="0" applyProtection="0"/>
    <xf numFmtId="43" fontId="113" fillId="0" borderId="0" applyFont="0" applyFill="0" applyBorder="0" applyAlignment="0" applyProtection="0"/>
    <xf numFmtId="0" fontId="19" fillId="0" borderId="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68" fontId="1" fillId="0" borderId="0" applyFont="0" applyFill="0" applyBorder="0" applyAlignment="0" applyProtection="0"/>
    <xf numFmtId="0" fontId="19" fillId="0" borderId="0"/>
    <xf numFmtId="0" fontId="19" fillId="0" borderId="0"/>
    <xf numFmtId="0" fontId="19" fillId="0" borderId="0"/>
    <xf numFmtId="0" fontId="19" fillId="0" borderId="0"/>
    <xf numFmtId="40" fontId="10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7" fontId="19" fillId="0" borderId="0" applyFont="0" applyFill="0" applyBorder="0" applyAlignment="0" applyProtection="0"/>
    <xf numFmtId="189" fontId="19" fillId="0" borderId="98" applyFont="0" applyFill="0" applyBorder="0" applyAlignment="0" applyProtection="0"/>
    <xf numFmtId="0" fontId="112" fillId="0" borderId="0"/>
    <xf numFmtId="186" fontId="19" fillId="0" borderId="0" applyFont="0" applyFill="0" applyBorder="0" applyAlignment="0" applyProtection="0"/>
    <xf numFmtId="0" fontId="114" fillId="0" borderId="0" applyNumberFormat="0" applyFill="0" applyBorder="0" applyAlignment="0" applyProtection="0"/>
    <xf numFmtId="43" fontId="19" fillId="0" borderId="0" applyFont="0" applyFill="0" applyBorder="0" applyAlignment="0" applyProtection="0"/>
    <xf numFmtId="0" fontId="107" fillId="0" borderId="155" applyNumberFormat="0">
      <alignment horizontal="right"/>
    </xf>
    <xf numFmtId="0" fontId="19" fillId="0" borderId="0"/>
    <xf numFmtId="0" fontId="19" fillId="0" borderId="0"/>
    <xf numFmtId="0" fontId="19" fillId="0" borderId="0"/>
    <xf numFmtId="0" fontId="19" fillId="0" borderId="0"/>
    <xf numFmtId="0" fontId="19" fillId="0" borderId="0"/>
    <xf numFmtId="0" fontId="19" fillId="0" borderId="0"/>
    <xf numFmtId="0" fontId="113" fillId="0" borderId="0"/>
    <xf numFmtId="0" fontId="113" fillId="0" borderId="0"/>
    <xf numFmtId="0" fontId="1" fillId="0" borderId="0"/>
    <xf numFmtId="0" fontId="110" fillId="0" borderId="0"/>
    <xf numFmtId="0" fontId="19" fillId="0" borderId="0"/>
    <xf numFmtId="0" fontId="110" fillId="0" borderId="0"/>
    <xf numFmtId="0" fontId="19" fillId="0" borderId="0"/>
    <xf numFmtId="0" fontId="19" fillId="0" borderId="0"/>
    <xf numFmtId="0" fontId="113" fillId="0" borderId="0"/>
    <xf numFmtId="0" fontId="113" fillId="0" borderId="0"/>
    <xf numFmtId="0" fontId="19" fillId="0" borderId="0"/>
    <xf numFmtId="0" fontId="19" fillId="0" borderId="0"/>
    <xf numFmtId="0" fontId="19" fillId="0" borderId="0"/>
    <xf numFmtId="0" fontId="19" fillId="0" borderId="0"/>
    <xf numFmtId="0" fontId="19" fillId="0" borderId="0"/>
    <xf numFmtId="0" fontId="113" fillId="0" borderId="0"/>
    <xf numFmtId="0" fontId="108" fillId="0" borderId="0"/>
    <xf numFmtId="0" fontId="113"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09" fillId="0" borderId="0"/>
    <xf numFmtId="0" fontId="1" fillId="0" borderId="0"/>
    <xf numFmtId="0" fontId="109" fillId="0" borderId="0"/>
    <xf numFmtId="0" fontId="1" fillId="0" borderId="0"/>
    <xf numFmtId="0" fontId="1"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9" fontId="113" fillId="0" borderId="0" applyFont="0" applyFill="0" applyBorder="0" applyAlignment="0" applyProtection="0"/>
    <xf numFmtId="9" fontId="19" fillId="0" borderId="0" applyFont="0" applyFill="0" applyBorder="0" applyAlignment="0" applyProtection="0"/>
    <xf numFmtId="14" fontId="67" fillId="29" borderId="95" applyNumberFormat="0" applyBorder="0"/>
    <xf numFmtId="0" fontId="107" fillId="0" borderId="155" applyNumberFormat="0">
      <alignment horizontal="right"/>
    </xf>
    <xf numFmtId="188" fontId="67" fillId="0" borderId="47"/>
    <xf numFmtId="190" fontId="19" fillId="0" borderId="0" applyFont="0" applyFill="0" applyBorder="0" applyAlignment="0" applyProtection="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0" fontId="110" fillId="0" borderId="0"/>
    <xf numFmtId="176" fontId="19" fillId="0" borderId="157"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0" fillId="0" borderId="0"/>
    <xf numFmtId="0" fontId="19" fillId="0" borderId="0"/>
    <xf numFmtId="0" fontId="130" fillId="0" borderId="0" applyNumberFormat="0" applyFill="0" applyBorder="0" applyAlignment="0" applyProtection="0">
      <alignment vertical="top"/>
      <protection locked="0"/>
    </xf>
    <xf numFmtId="0" fontId="1" fillId="0" borderId="0"/>
    <xf numFmtId="0" fontId="131" fillId="0" borderId="0" applyNumberFormat="0" applyFill="0" applyBorder="0" applyAlignment="0" applyProtection="0">
      <alignment vertical="top"/>
      <protection locked="0"/>
    </xf>
    <xf numFmtId="43" fontId="1" fillId="0" borderId="0" applyFont="0" applyFill="0" applyBorder="0" applyAlignment="0" applyProtection="0"/>
    <xf numFmtId="0" fontId="49" fillId="0" borderId="0"/>
    <xf numFmtId="43" fontId="49" fillId="0" borderId="0" applyFont="0" applyFill="0" applyBorder="0" applyAlignment="0" applyProtection="0"/>
    <xf numFmtId="9" fontId="49" fillId="0" borderId="0" applyFont="0" applyFill="0" applyBorder="0" applyAlignment="0" applyProtection="0"/>
    <xf numFmtId="43" fontId="1" fillId="0" borderId="0" applyFont="0" applyFill="0" applyBorder="0" applyAlignment="0" applyProtection="0"/>
    <xf numFmtId="191" fontId="131"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192"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92"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67" fillId="0" borderId="0" applyNumberFormat="0" applyFont="0" applyAlignment="0">
      <alignment horizontal="left"/>
    </xf>
    <xf numFmtId="0" fontId="19" fillId="0" borderId="0"/>
    <xf numFmtId="0" fontId="19" fillId="0" borderId="0"/>
    <xf numFmtId="0" fontId="19" fillId="0" borderId="0"/>
    <xf numFmtId="0" fontId="1" fillId="0" borderId="0"/>
    <xf numFmtId="43" fontId="1" fillId="0" borderId="0" applyFont="0" applyFill="0" applyBorder="0" applyAlignment="0" applyProtection="0"/>
    <xf numFmtId="9" fontId="19"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192" fontId="1" fillId="0" borderId="0" applyFont="0" applyFill="0" applyBorder="0" applyAlignment="0" applyProtection="0"/>
    <xf numFmtId="192"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9" fillId="0" borderId="0" applyFont="0" applyFill="0" applyBorder="0" applyAlignment="0" applyProtection="0"/>
    <xf numFmtId="0" fontId="1" fillId="0" borderId="0"/>
    <xf numFmtId="0" fontId="4" fillId="0" borderId="0"/>
    <xf numFmtId="9" fontId="7" fillId="0" borderId="0" applyFill="0" applyBorder="0" applyProtection="0"/>
    <xf numFmtId="164" fontId="7" fillId="0" borderId="0" applyFill="0" applyBorder="0" applyProtection="0"/>
    <xf numFmtId="0" fontId="60" fillId="0" borderId="0"/>
    <xf numFmtId="168" fontId="113" fillId="0" borderId="0" applyFont="0" applyFill="0" applyBorder="0" applyAlignment="0" applyProtection="0"/>
    <xf numFmtId="43" fontId="113" fillId="0" borderId="0" applyFont="0" applyFill="0" applyBorder="0" applyAlignment="0" applyProtection="0"/>
    <xf numFmtId="0" fontId="19" fillId="0" borderId="0"/>
    <xf numFmtId="185" fontId="19" fillId="0" borderId="0" applyFont="0" applyFill="0" applyBorder="0" applyAlignment="0" applyProtection="0"/>
    <xf numFmtId="168" fontId="1" fillId="0" borderId="0" applyFont="0" applyFill="0" applyBorder="0" applyAlignment="0" applyProtection="0"/>
    <xf numFmtId="0" fontId="19"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4" fillId="0" borderId="0" applyNumberFormat="0" applyFill="0" applyBorder="0" applyAlignment="0" applyProtection="0"/>
    <xf numFmtId="0" fontId="113" fillId="0" borderId="0"/>
    <xf numFmtId="0" fontId="113" fillId="0" borderId="0"/>
    <xf numFmtId="0" fontId="19" fillId="0" borderId="0"/>
    <xf numFmtId="0" fontId="19" fillId="0" borderId="0"/>
    <xf numFmtId="0" fontId="113" fillId="0" borderId="0"/>
    <xf numFmtId="0" fontId="1" fillId="0" borderId="0"/>
    <xf numFmtId="0" fontId="1" fillId="0" borderId="0"/>
    <xf numFmtId="0" fontId="108" fillId="0" borderId="0"/>
    <xf numFmtId="0" fontId="1" fillId="0" borderId="0"/>
    <xf numFmtId="0" fontId="11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76" fontId="19" fillId="0" borderId="157"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19" fillId="0" borderId="157" applyFont="0" applyFill="0" applyBorder="0" applyAlignment="0" applyProtection="0"/>
    <xf numFmtId="0" fontId="1" fillId="0" borderId="0"/>
    <xf numFmtId="176" fontId="19" fillId="0" borderId="157" applyFont="0" applyFill="0" applyBorder="0" applyAlignment="0" applyProtection="0"/>
    <xf numFmtId="176" fontId="19" fillId="0" borderId="164" applyFont="0" applyFill="0" applyBorder="0" applyAlignment="0" applyProtection="0"/>
    <xf numFmtId="176" fontId="19" fillId="0" borderId="165" applyFont="0" applyFill="0" applyBorder="0" applyAlignment="0" applyProtection="0"/>
    <xf numFmtId="176" fontId="19" fillId="0" borderId="160" applyFont="0" applyFill="0" applyBorder="0" applyAlignment="0" applyProtection="0"/>
    <xf numFmtId="176" fontId="19" fillId="0" borderId="165" applyFont="0" applyFill="0" applyBorder="0" applyAlignment="0" applyProtection="0"/>
    <xf numFmtId="176" fontId="19" fillId="0" borderId="164" applyFont="0" applyFill="0" applyBorder="0" applyAlignment="0" applyProtection="0"/>
    <xf numFmtId="176" fontId="19" fillId="0" borderId="160" applyFont="0" applyFill="0" applyBorder="0" applyAlignment="0" applyProtection="0"/>
    <xf numFmtId="176" fontId="19" fillId="0" borderId="164" applyFont="0" applyFill="0" applyBorder="0" applyAlignment="0" applyProtection="0"/>
    <xf numFmtId="176" fontId="19" fillId="0" borderId="160" applyFont="0" applyFill="0" applyBorder="0" applyAlignment="0" applyProtection="0"/>
    <xf numFmtId="176" fontId="19" fillId="0" borderId="160" applyFont="0" applyFill="0" applyBorder="0" applyAlignment="0" applyProtection="0"/>
    <xf numFmtId="176" fontId="19" fillId="0" borderId="164" applyFont="0" applyFill="0" applyBorder="0" applyAlignment="0" applyProtection="0"/>
    <xf numFmtId="176" fontId="19" fillId="0" borderId="165" applyFont="0" applyFill="0" applyBorder="0" applyAlignment="0" applyProtection="0"/>
    <xf numFmtId="176" fontId="19" fillId="0" borderId="165" applyFont="0" applyFill="0" applyBorder="0" applyAlignment="0" applyProtection="0"/>
    <xf numFmtId="0" fontId="19" fillId="0" borderId="0"/>
    <xf numFmtId="176" fontId="19" fillId="0" borderId="17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9" fontId="19" fillId="0" borderId="0" applyFont="0" applyFill="0" applyBorder="0" applyAlignment="0" applyProtection="0"/>
    <xf numFmtId="176" fontId="19" fillId="0" borderId="170" applyFont="0" applyFill="0" applyBorder="0" applyAlignment="0" applyProtection="0"/>
    <xf numFmtId="176" fontId="19" fillId="0" borderId="170" applyFont="0" applyFill="0" applyBorder="0" applyAlignment="0" applyProtection="0"/>
    <xf numFmtId="176" fontId="19" fillId="0" borderId="170" applyFont="0" applyFill="0" applyBorder="0" applyAlignment="0" applyProtection="0"/>
    <xf numFmtId="176" fontId="19" fillId="0" borderId="17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76" fontId="19" fillId="0" borderId="186" applyFont="0" applyFill="0" applyBorder="0" applyAlignment="0" applyProtection="0"/>
    <xf numFmtId="0" fontId="19" fillId="0" borderId="0"/>
    <xf numFmtId="168" fontId="1" fillId="0" borderId="0" applyFont="0" applyFill="0" applyBorder="0" applyAlignment="0" applyProtection="0"/>
    <xf numFmtId="9" fontId="19" fillId="0" borderId="0" applyFont="0" applyFill="0" applyBorder="0" applyAlignment="0" applyProtection="0"/>
    <xf numFmtId="176" fontId="19" fillId="0" borderId="183" applyFont="0" applyFill="0" applyBorder="0" applyAlignment="0" applyProtection="0"/>
    <xf numFmtId="168" fontId="1" fillId="0" borderId="0" applyFont="0" applyFill="0" applyBorder="0" applyAlignment="0" applyProtection="0"/>
    <xf numFmtId="0" fontId="29" fillId="0" borderId="0"/>
    <xf numFmtId="193" fontId="19" fillId="0" borderId="0" applyFont="0" applyFill="0" applyBorder="0" applyAlignment="0" applyProtection="0"/>
    <xf numFmtId="0" fontId="1" fillId="0" borderId="0"/>
    <xf numFmtId="176" fontId="19" fillId="0" borderId="183" applyFont="0" applyFill="0" applyBorder="0" applyAlignment="0" applyProtection="0"/>
    <xf numFmtId="176" fontId="19" fillId="0" borderId="183" applyFont="0" applyFill="0" applyBorder="0" applyAlignment="0" applyProtection="0"/>
    <xf numFmtId="176" fontId="19" fillId="0" borderId="183" applyFont="0" applyFill="0" applyBorder="0" applyAlignment="0" applyProtection="0"/>
    <xf numFmtId="176" fontId="19" fillId="0" borderId="186" applyFont="0" applyFill="0" applyBorder="0" applyAlignment="0" applyProtection="0"/>
    <xf numFmtId="0" fontId="1" fillId="0" borderId="0"/>
    <xf numFmtId="0" fontId="19" fillId="0" borderId="0"/>
    <xf numFmtId="0" fontId="19" fillId="0" borderId="0"/>
    <xf numFmtId="176" fontId="19" fillId="0" borderId="186" applyFont="0" applyFill="0" applyBorder="0" applyAlignment="0" applyProtection="0"/>
    <xf numFmtId="176" fontId="19" fillId="0" borderId="186" applyFont="0" applyFill="0" applyBorder="0" applyAlignment="0" applyProtection="0"/>
    <xf numFmtId="0" fontId="19" fillId="0" borderId="0"/>
    <xf numFmtId="0" fontId="19" fillId="0" borderId="0"/>
    <xf numFmtId="0" fontId="153" fillId="0" borderId="0"/>
    <xf numFmtId="168"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0" fillId="0" borderId="0"/>
    <xf numFmtId="0" fontId="110" fillId="0" borderId="0"/>
    <xf numFmtId="0" fontId="19" fillId="0" borderId="0"/>
    <xf numFmtId="0" fontId="19" fillId="0" borderId="0"/>
    <xf numFmtId="0" fontId="19" fillId="0" borderId="0"/>
    <xf numFmtId="0" fontId="19" fillId="0" borderId="0"/>
  </cellStyleXfs>
  <cellXfs count="1871">
    <xf numFmtId="0" fontId="0" fillId="0" borderId="0" xfId="0"/>
    <xf numFmtId="0" fontId="8" fillId="0" borderId="0" xfId="5" applyFont="1" applyAlignment="1">
      <alignment vertical="center"/>
    </xf>
    <xf numFmtId="0" fontId="10" fillId="0" borderId="6" xfId="5" applyFont="1" applyBorder="1" applyAlignment="1">
      <alignment horizontal="center" vertical="center"/>
    </xf>
    <xf numFmtId="0" fontId="6" fillId="0" borderId="8" xfId="3" applyFont="1" applyBorder="1" applyAlignment="1">
      <alignment horizontal="justify" vertical="center" wrapText="1"/>
    </xf>
    <xf numFmtId="43" fontId="11" fillId="0" borderId="9" xfId="1" applyFont="1" applyBorder="1" applyAlignment="1">
      <alignment vertical="center"/>
    </xf>
    <xf numFmtId="0" fontId="12" fillId="0" borderId="8" xfId="5" applyFont="1" applyBorder="1" applyAlignment="1">
      <alignment vertical="center"/>
    </xf>
    <xf numFmtId="166" fontId="6" fillId="0" borderId="10" xfId="3" applyNumberFormat="1" applyFont="1" applyBorder="1" applyAlignment="1">
      <alignment horizontal="center" vertical="center" wrapText="1"/>
    </xf>
    <xf numFmtId="1" fontId="6" fillId="0" borderId="6" xfId="3" applyNumberFormat="1" applyFont="1" applyBorder="1" applyAlignment="1">
      <alignment horizontal="center" vertical="center" wrapText="1"/>
    </xf>
    <xf numFmtId="164" fontId="6" fillId="0" borderId="6" xfId="6" applyFont="1" applyFill="1" applyBorder="1" applyAlignment="1" applyProtection="1">
      <alignment horizontal="center" vertical="center" wrapText="1"/>
    </xf>
    <xf numFmtId="164" fontId="6" fillId="0" borderId="11" xfId="6" applyFont="1" applyFill="1" applyBorder="1" applyAlignment="1" applyProtection="1">
      <alignment horizontal="center" vertical="center" wrapText="1"/>
    </xf>
    <xf numFmtId="167" fontId="8" fillId="0" borderId="10" xfId="5" applyNumberFormat="1" applyFont="1" applyBorder="1" applyAlignment="1">
      <alignment vertical="center"/>
    </xf>
    <xf numFmtId="167" fontId="8" fillId="0" borderId="6" xfId="5" applyNumberFormat="1" applyFont="1" applyBorder="1" applyAlignment="1">
      <alignment vertical="center"/>
    </xf>
    <xf numFmtId="0" fontId="8" fillId="0" borderId="12" xfId="5" applyFont="1" applyBorder="1" applyAlignment="1">
      <alignment vertical="center"/>
    </xf>
    <xf numFmtId="167" fontId="8" fillId="0" borderId="10" xfId="5" applyNumberFormat="1" applyFont="1" applyBorder="1" applyAlignment="1" applyProtection="1">
      <alignment vertical="center"/>
      <protection locked="0"/>
    </xf>
    <xf numFmtId="0" fontId="8" fillId="0" borderId="13" xfId="5" applyFont="1" applyBorder="1" applyAlignment="1">
      <alignment vertical="center"/>
    </xf>
    <xf numFmtId="0" fontId="8" fillId="0" borderId="6" xfId="5" applyFont="1" applyBorder="1" applyAlignment="1">
      <alignment horizontal="center" vertical="center"/>
    </xf>
    <xf numFmtId="9" fontId="8" fillId="0" borderId="10" xfId="7" applyFont="1" applyFill="1" applyBorder="1" applyAlignment="1" applyProtection="1">
      <alignment horizontal="center" vertical="center"/>
    </xf>
    <xf numFmtId="9" fontId="8" fillId="0" borderId="6" xfId="7" applyFont="1" applyFill="1" applyBorder="1" applyAlignment="1" applyProtection="1">
      <alignment horizontal="center" vertical="center"/>
    </xf>
    <xf numFmtId="167" fontId="8" fillId="0" borderId="12" xfId="5" applyNumberFormat="1" applyFont="1" applyBorder="1" applyAlignment="1">
      <alignment vertical="center"/>
    </xf>
    <xf numFmtId="9" fontId="8" fillId="0" borderId="10" xfId="7" applyFont="1" applyFill="1" applyBorder="1" applyAlignment="1" applyProtection="1">
      <alignment horizontal="center" vertical="center"/>
      <protection locked="0"/>
    </xf>
    <xf numFmtId="167" fontId="8" fillId="0" borderId="13" xfId="5" applyNumberFormat="1" applyFont="1" applyBorder="1" applyAlignment="1">
      <alignment vertical="center"/>
    </xf>
    <xf numFmtId="0" fontId="10" fillId="0" borderId="14" xfId="5" applyFont="1" applyBorder="1" applyAlignment="1">
      <alignment horizontal="center" vertical="center"/>
    </xf>
    <xf numFmtId="2" fontId="8" fillId="0" borderId="10" xfId="7" applyNumberFormat="1" applyFont="1" applyFill="1" applyBorder="1" applyAlignment="1" applyProtection="1">
      <alignment horizontal="center" vertical="center"/>
    </xf>
    <xf numFmtId="10" fontId="8" fillId="0" borderId="6" xfId="5" applyNumberFormat="1" applyFont="1" applyBorder="1" applyAlignment="1">
      <alignment vertical="center"/>
    </xf>
    <xf numFmtId="166" fontId="8" fillId="0" borderId="10" xfId="5" applyNumberFormat="1" applyFont="1" applyBorder="1" applyAlignment="1">
      <alignment horizontal="center" vertical="center"/>
    </xf>
    <xf numFmtId="10" fontId="8" fillId="0" borderId="6" xfId="7" applyNumberFormat="1" applyFont="1" applyFill="1" applyBorder="1" applyAlignment="1" applyProtection="1">
      <alignment horizontal="center" vertical="center"/>
    </xf>
    <xf numFmtId="2" fontId="8" fillId="0" borderId="10" xfId="5" applyNumberFormat="1" applyFont="1" applyBorder="1" applyAlignment="1" applyProtection="1">
      <alignment horizontal="center" vertical="center"/>
      <protection locked="0"/>
    </xf>
    <xf numFmtId="43" fontId="8" fillId="0" borderId="15" xfId="1" applyFont="1" applyFill="1" applyBorder="1" applyAlignment="1" applyProtection="1">
      <alignment horizontal="center" vertical="center"/>
    </xf>
    <xf numFmtId="43" fontId="9" fillId="0" borderId="9" xfId="1" applyFont="1" applyBorder="1" applyAlignment="1">
      <alignment vertical="center" wrapText="1"/>
    </xf>
    <xf numFmtId="2" fontId="8" fillId="0" borderId="10" xfId="5" applyNumberFormat="1" applyFont="1" applyBorder="1" applyAlignment="1">
      <alignment vertical="center"/>
    </xf>
    <xf numFmtId="166" fontId="8" fillId="0" borderId="10" xfId="5" applyNumberFormat="1" applyFont="1" applyBorder="1" applyAlignment="1" applyProtection="1">
      <alignment horizontal="center" vertical="center"/>
      <protection locked="0"/>
    </xf>
    <xf numFmtId="43" fontId="9" fillId="0" borderId="9" xfId="1" applyFont="1" applyBorder="1" applyAlignment="1">
      <alignment vertical="center"/>
    </xf>
    <xf numFmtId="0" fontId="8" fillId="0" borderId="14" xfId="5" applyFont="1" applyBorder="1" applyAlignment="1">
      <alignment horizontal="center" vertical="center"/>
    </xf>
    <xf numFmtId="0" fontId="13" fillId="0" borderId="8" xfId="5" applyFont="1" applyBorder="1" applyAlignment="1">
      <alignment horizontal="left" vertical="center" wrapText="1"/>
    </xf>
    <xf numFmtId="167" fontId="8" fillId="0" borderId="11" xfId="5" applyNumberFormat="1" applyFont="1" applyBorder="1" applyAlignment="1">
      <alignment vertical="center"/>
    </xf>
    <xf numFmtId="0" fontId="8" fillId="0" borderId="8" xfId="5" applyFont="1" applyBorder="1" applyAlignment="1">
      <alignment vertical="center" wrapText="1"/>
    </xf>
    <xf numFmtId="168" fontId="9" fillId="0" borderId="9" xfId="1" applyNumberFormat="1" applyFont="1" applyBorder="1" applyAlignment="1">
      <alignment vertical="center"/>
    </xf>
    <xf numFmtId="0" fontId="15" fillId="0" borderId="8" xfId="5" applyFont="1" applyBorder="1" applyAlignment="1">
      <alignment horizontal="left" vertical="center" wrapText="1"/>
    </xf>
    <xf numFmtId="2" fontId="8" fillId="0" borderId="10" xfId="5" applyNumberFormat="1" applyFont="1" applyBorder="1" applyAlignment="1">
      <alignment horizontal="center" vertical="center"/>
    </xf>
    <xf numFmtId="9" fontId="8" fillId="0" borderId="6" xfId="5" applyNumberFormat="1" applyFont="1" applyBorder="1" applyAlignment="1">
      <alignment vertical="center"/>
    </xf>
    <xf numFmtId="0" fontId="8" fillId="0" borderId="7" xfId="5" applyFont="1" applyBorder="1" applyAlignment="1">
      <alignment horizontal="center" vertical="center"/>
    </xf>
    <xf numFmtId="0" fontId="12" fillId="0" borderId="16" xfId="5" applyFont="1" applyBorder="1" applyAlignment="1">
      <alignment vertical="center"/>
    </xf>
    <xf numFmtId="166" fontId="8" fillId="0" borderId="17" xfId="5" applyNumberFormat="1" applyFont="1" applyBorder="1" applyAlignment="1">
      <alignment horizontal="center" vertical="center"/>
    </xf>
    <xf numFmtId="167" fontId="8" fillId="0" borderId="7" xfId="5" applyNumberFormat="1" applyFont="1" applyBorder="1" applyAlignment="1">
      <alignment vertical="center"/>
    </xf>
    <xf numFmtId="167" fontId="8" fillId="0" borderId="18" xfId="5" applyNumberFormat="1" applyFont="1" applyBorder="1" applyAlignment="1">
      <alignment vertical="center"/>
    </xf>
    <xf numFmtId="2" fontId="8" fillId="0" borderId="17" xfId="5" applyNumberFormat="1" applyFont="1" applyBorder="1" applyAlignment="1">
      <alignment vertical="center"/>
    </xf>
    <xf numFmtId="167" fontId="8" fillId="0" borderId="19" xfId="5" applyNumberFormat="1" applyFont="1" applyBorder="1" applyAlignment="1">
      <alignment vertical="center"/>
    </xf>
    <xf numFmtId="166" fontId="8" fillId="0" borderId="17" xfId="5" applyNumberFormat="1" applyFont="1" applyBorder="1" applyAlignment="1" applyProtection="1">
      <alignment horizontal="center" vertical="center"/>
      <protection locked="0"/>
    </xf>
    <xf numFmtId="167" fontId="8" fillId="0" borderId="20" xfId="5" applyNumberFormat="1" applyFont="1" applyBorder="1" applyAlignment="1">
      <alignment vertical="center"/>
    </xf>
    <xf numFmtId="43" fontId="9" fillId="0" borderId="21" xfId="1" applyFont="1" applyBorder="1" applyAlignment="1">
      <alignment vertical="center"/>
    </xf>
    <xf numFmtId="0" fontId="15" fillId="0" borderId="16" xfId="5" applyFont="1" applyBorder="1" applyAlignment="1">
      <alignment vertical="center"/>
    </xf>
    <xf numFmtId="0" fontId="8" fillId="0" borderId="21" xfId="5" applyFont="1" applyBorder="1" applyAlignment="1">
      <alignment horizontal="center" vertical="center"/>
    </xf>
    <xf numFmtId="0" fontId="8" fillId="0" borderId="7" xfId="5" applyFont="1" applyBorder="1" applyAlignment="1">
      <alignment vertical="center"/>
    </xf>
    <xf numFmtId="0" fontId="8" fillId="0" borderId="19" xfId="5" applyFont="1" applyBorder="1" applyAlignment="1">
      <alignment vertical="center"/>
    </xf>
    <xf numFmtId="0" fontId="8" fillId="0" borderId="20" xfId="5" applyFont="1" applyBorder="1" applyAlignment="1">
      <alignment vertical="center"/>
    </xf>
    <xf numFmtId="0" fontId="10" fillId="0" borderId="22" xfId="5" applyFont="1" applyBorder="1" applyAlignment="1">
      <alignment horizontal="center" vertical="center"/>
    </xf>
    <xf numFmtId="0" fontId="10" fillId="0" borderId="1" xfId="5" applyFont="1" applyBorder="1" applyAlignment="1">
      <alignment horizontal="center" vertical="center"/>
    </xf>
    <xf numFmtId="9" fontId="10" fillId="0" borderId="1" xfId="5" applyNumberFormat="1" applyFont="1" applyBorder="1" applyAlignment="1">
      <alignment horizontal="center" vertical="center"/>
    </xf>
    <xf numFmtId="164" fontId="10" fillId="0" borderId="4" xfId="6" applyFont="1" applyFill="1" applyBorder="1" applyAlignment="1" applyProtection="1">
      <alignment horizontal="right" vertical="center"/>
    </xf>
    <xf numFmtId="164" fontId="8" fillId="0" borderId="3" xfId="6" applyFont="1" applyFill="1" applyBorder="1" applyAlignment="1" applyProtection="1">
      <alignment vertical="center"/>
    </xf>
    <xf numFmtId="9" fontId="6" fillId="0" borderId="1" xfId="2" applyFont="1" applyFill="1" applyBorder="1" applyAlignment="1" applyProtection="1">
      <alignment horizontal="center" vertical="center"/>
    </xf>
    <xf numFmtId="164" fontId="6" fillId="0" borderId="1" xfId="6" applyFont="1" applyFill="1" applyBorder="1" applyAlignment="1" applyProtection="1">
      <alignment vertical="center"/>
    </xf>
    <xf numFmtId="164" fontId="10" fillId="0" borderId="23" xfId="6" applyFont="1" applyFill="1" applyBorder="1" applyAlignment="1" applyProtection="1">
      <alignment horizontal="right" vertical="center"/>
    </xf>
    <xf numFmtId="43" fontId="11" fillId="0" borderId="24" xfId="1" applyFont="1" applyBorder="1" applyAlignment="1">
      <alignment vertical="center"/>
    </xf>
    <xf numFmtId="0" fontId="15" fillId="0" borderId="8" xfId="5" applyFont="1" applyBorder="1" applyAlignment="1">
      <alignment vertical="center"/>
    </xf>
    <xf numFmtId="0" fontId="8" fillId="0" borderId="9" xfId="5" applyFont="1" applyBorder="1" applyAlignment="1">
      <alignment horizontal="center" vertical="center"/>
    </xf>
    <xf numFmtId="0" fontId="8" fillId="0" borderId="6" xfId="5" applyFont="1" applyBorder="1" applyAlignment="1">
      <alignment vertical="center"/>
    </xf>
    <xf numFmtId="0" fontId="12" fillId="0" borderId="8" xfId="5" applyFont="1" applyBorder="1" applyAlignment="1">
      <alignment vertical="center" wrapText="1"/>
    </xf>
    <xf numFmtId="43" fontId="8" fillId="0" borderId="12" xfId="5" applyNumberFormat="1" applyFont="1" applyBorder="1" applyAlignment="1">
      <alignment vertical="center"/>
    </xf>
    <xf numFmtId="164" fontId="8" fillId="0" borderId="0" xfId="6" applyFont="1" applyFill="1" applyBorder="1" applyAlignment="1" applyProtection="1">
      <alignment vertical="center"/>
    </xf>
    <xf numFmtId="0" fontId="15" fillId="0" borderId="8" xfId="5" applyFont="1" applyBorder="1" applyAlignment="1">
      <alignment vertical="center" wrapText="1"/>
    </xf>
    <xf numFmtId="0" fontId="8" fillId="0" borderId="14" xfId="5" applyFont="1" applyBorder="1" applyAlignment="1">
      <alignment vertical="center"/>
    </xf>
    <xf numFmtId="0" fontId="8" fillId="2" borderId="0" xfId="5" applyFont="1" applyFill="1" applyAlignment="1">
      <alignment vertical="center"/>
    </xf>
    <xf numFmtId="43" fontId="9" fillId="0" borderId="9" xfId="1" applyFont="1" applyFill="1" applyBorder="1" applyAlignment="1">
      <alignment vertical="center"/>
    </xf>
    <xf numFmtId="2" fontId="8" fillId="0" borderId="0" xfId="5" applyNumberFormat="1" applyFont="1" applyAlignment="1">
      <alignment vertical="center"/>
    </xf>
    <xf numFmtId="43" fontId="9" fillId="0" borderId="9" xfId="1" applyFont="1" applyFill="1" applyBorder="1" applyAlignment="1">
      <alignment vertical="center" wrapText="1"/>
    </xf>
    <xf numFmtId="0" fontId="8" fillId="0" borderId="25" xfId="5" applyFont="1" applyBorder="1" applyAlignment="1">
      <alignment vertical="center"/>
    </xf>
    <xf numFmtId="0" fontId="16" fillId="0" borderId="8" xfId="8" applyFont="1" applyBorder="1" applyAlignment="1">
      <alignment horizontal="left" vertical="center" wrapText="1"/>
    </xf>
    <xf numFmtId="166" fontId="8" fillId="0" borderId="10" xfId="8" applyNumberFormat="1" applyFont="1" applyBorder="1" applyAlignment="1">
      <alignment horizontal="center" vertical="center"/>
    </xf>
    <xf numFmtId="0" fontId="8" fillId="0" borderId="9" xfId="8" applyFont="1" applyBorder="1" applyAlignment="1">
      <alignment horizontal="center" vertical="center"/>
    </xf>
    <xf numFmtId="167" fontId="8" fillId="0" borderId="6" xfId="8" applyNumberFormat="1" applyFont="1" applyBorder="1" applyAlignment="1">
      <alignment vertical="center"/>
    </xf>
    <xf numFmtId="0" fontId="17" fillId="0" borderId="8" xfId="5" applyFont="1" applyBorder="1" applyAlignment="1">
      <alignment vertical="center"/>
    </xf>
    <xf numFmtId="0" fontId="10" fillId="0" borderId="25" xfId="8" applyFont="1" applyBorder="1" applyAlignment="1">
      <alignment vertical="center" wrapText="1"/>
    </xf>
    <xf numFmtId="0" fontId="12" fillId="0" borderId="11" xfId="8" applyFont="1" applyBorder="1" applyAlignment="1">
      <alignment vertical="center"/>
    </xf>
    <xf numFmtId="0" fontId="10" fillId="0" borderId="10" xfId="8" applyFont="1" applyBorder="1" applyAlignment="1">
      <alignment horizontal="center" vertical="center"/>
    </xf>
    <xf numFmtId="0" fontId="10" fillId="0" borderId="9" xfId="8" applyFont="1" applyBorder="1" applyAlignment="1">
      <alignment horizontal="center" vertical="center"/>
    </xf>
    <xf numFmtId="9" fontId="10" fillId="0" borderId="6" xfId="8" applyNumberFormat="1" applyFont="1" applyBorder="1" applyAlignment="1">
      <alignment horizontal="center" vertical="center"/>
    </xf>
    <xf numFmtId="169" fontId="10" fillId="0" borderId="12" xfId="8" applyNumberFormat="1" applyFont="1" applyBorder="1" applyAlignment="1">
      <alignment horizontal="right" vertical="center"/>
    </xf>
    <xf numFmtId="0" fontId="8" fillId="0" borderId="25" xfId="8" applyFont="1" applyBorder="1" applyAlignment="1">
      <alignment vertical="center"/>
    </xf>
    <xf numFmtId="0" fontId="17" fillId="0" borderId="11" xfId="8" applyFont="1" applyBorder="1" applyAlignment="1">
      <alignment vertical="center" wrapText="1"/>
    </xf>
    <xf numFmtId="167" fontId="8" fillId="0" borderId="12" xfId="8" applyNumberFormat="1" applyFont="1" applyBorder="1" applyAlignment="1">
      <alignment vertical="center"/>
    </xf>
    <xf numFmtId="0" fontId="17" fillId="0" borderId="8" xfId="8" applyFont="1" applyBorder="1" applyAlignment="1">
      <alignment vertical="center" wrapText="1"/>
    </xf>
    <xf numFmtId="0" fontId="8" fillId="0" borderId="14" xfId="8" applyFont="1" applyBorder="1" applyAlignment="1">
      <alignment vertical="center"/>
    </xf>
    <xf numFmtId="0" fontId="18" fillId="0" borderId="8" xfId="8" applyFont="1" applyBorder="1" applyAlignment="1">
      <alignment horizontal="left" vertical="center" wrapText="1"/>
    </xf>
    <xf numFmtId="167" fontId="8" fillId="0" borderId="11" xfId="8" applyNumberFormat="1" applyFont="1" applyBorder="1" applyAlignment="1">
      <alignment vertical="center"/>
    </xf>
    <xf numFmtId="0" fontId="15" fillId="0" borderId="8" xfId="8" applyFont="1" applyBorder="1" applyAlignment="1">
      <alignment horizontal="left" vertical="center" wrapText="1"/>
    </xf>
    <xf numFmtId="0" fontId="8" fillId="0" borderId="25" xfId="8" applyFont="1" applyBorder="1" applyAlignment="1">
      <alignment horizontal="center" vertical="center"/>
    </xf>
    <xf numFmtId="0" fontId="20" fillId="0" borderId="26" xfId="9" applyFont="1" applyBorder="1" applyAlignment="1">
      <alignment horizontal="left" wrapText="1"/>
    </xf>
    <xf numFmtId="0" fontId="20" fillId="0" borderId="26" xfId="9" applyFont="1" applyBorder="1" applyAlignment="1">
      <alignment horizontal="center"/>
    </xf>
    <xf numFmtId="0" fontId="20" fillId="0" borderId="27" xfId="9" applyFont="1" applyBorder="1" applyAlignment="1">
      <alignment horizontal="left" wrapText="1"/>
    </xf>
    <xf numFmtId="43" fontId="8" fillId="0" borderId="10" xfId="1" applyFont="1" applyFill="1" applyBorder="1" applyAlignment="1" applyProtection="1">
      <alignment horizontal="center" vertical="center"/>
    </xf>
    <xf numFmtId="0" fontId="15" fillId="0" borderId="11" xfId="8" applyFont="1" applyBorder="1" applyAlignment="1">
      <alignment horizontal="left" vertical="center" wrapText="1"/>
    </xf>
    <xf numFmtId="0" fontId="8" fillId="0" borderId="6" xfId="8" applyFont="1" applyBorder="1" applyAlignment="1">
      <alignment horizontal="center" vertical="center"/>
    </xf>
    <xf numFmtId="0" fontId="10" fillId="0" borderId="11" xfId="8" applyFont="1" applyBorder="1" applyAlignment="1">
      <alignment vertical="center" wrapText="1"/>
    </xf>
    <xf numFmtId="170" fontId="8" fillId="0" borderId="10" xfId="8" applyNumberFormat="1" applyFont="1" applyBorder="1" applyAlignment="1">
      <alignment vertical="center"/>
    </xf>
    <xf numFmtId="10" fontId="6" fillId="0" borderId="6" xfId="10" applyNumberFormat="1" applyFont="1" applyFill="1" applyBorder="1" applyAlignment="1" applyProtection="1">
      <alignment horizontal="center" vertical="center"/>
    </xf>
    <xf numFmtId="10" fontId="6" fillId="0" borderId="6" xfId="10" applyNumberFormat="1" applyFont="1" applyFill="1" applyBorder="1" applyAlignment="1" applyProtection="1">
      <alignment vertical="center"/>
    </xf>
    <xf numFmtId="169" fontId="10" fillId="0" borderId="13" xfId="8" applyNumberFormat="1" applyFont="1" applyBorder="1" applyAlignment="1">
      <alignment horizontal="right" vertical="center"/>
    </xf>
    <xf numFmtId="0" fontId="8" fillId="0" borderId="8" xfId="8" applyFont="1" applyBorder="1" applyAlignment="1">
      <alignment horizontal="center" vertical="center"/>
    </xf>
    <xf numFmtId="0" fontId="15" fillId="0" borderId="0" xfId="8" applyFont="1" applyAlignment="1">
      <alignment horizontal="left" vertical="center" wrapText="1"/>
    </xf>
    <xf numFmtId="2" fontId="8" fillId="0" borderId="10" xfId="8" applyNumberFormat="1" applyFont="1" applyBorder="1" applyAlignment="1">
      <alignment horizontal="center" vertical="center"/>
    </xf>
    <xf numFmtId="2" fontId="8" fillId="0" borderId="10" xfId="10" applyNumberFormat="1" applyFont="1" applyFill="1" applyBorder="1" applyAlignment="1" applyProtection="1">
      <alignment horizontal="center" vertical="center"/>
    </xf>
    <xf numFmtId="10" fontId="8" fillId="0" borderId="6" xfId="8" applyNumberFormat="1" applyFont="1" applyBorder="1" applyAlignment="1">
      <alignment vertical="center"/>
    </xf>
    <xf numFmtId="10" fontId="8" fillId="0" borderId="6" xfId="10" applyNumberFormat="1" applyFont="1" applyFill="1" applyBorder="1" applyAlignment="1" applyProtection="1">
      <alignment horizontal="center" vertical="center"/>
    </xf>
    <xf numFmtId="2" fontId="8" fillId="0" borderId="10" xfId="8" applyNumberFormat="1" applyFont="1" applyBorder="1" applyAlignment="1" applyProtection="1">
      <alignment horizontal="center" vertical="center"/>
      <protection locked="0"/>
    </xf>
    <xf numFmtId="10" fontId="8" fillId="0" borderId="7" xfId="10" applyNumberFormat="1" applyFont="1" applyFill="1" applyBorder="1" applyAlignment="1" applyProtection="1">
      <alignment horizontal="center" vertical="center"/>
    </xf>
    <xf numFmtId="167" fontId="8" fillId="0" borderId="20" xfId="8" applyNumberFormat="1" applyFont="1" applyBorder="1" applyAlignment="1">
      <alignment vertical="center"/>
    </xf>
    <xf numFmtId="169" fontId="10" fillId="0" borderId="4" xfId="5" applyNumberFormat="1" applyFont="1" applyBorder="1" applyAlignment="1">
      <alignment horizontal="right" vertical="center"/>
    </xf>
    <xf numFmtId="164" fontId="8" fillId="0" borderId="3" xfId="5" applyNumberFormat="1" applyFont="1" applyBorder="1" applyAlignment="1">
      <alignment vertical="center"/>
    </xf>
    <xf numFmtId="10" fontId="6" fillId="0" borderId="1" xfId="7" applyNumberFormat="1" applyFont="1" applyFill="1" applyBorder="1" applyAlignment="1" applyProtection="1">
      <alignment horizontal="center" vertical="center"/>
    </xf>
    <xf numFmtId="10" fontId="6" fillId="0" borderId="1" xfId="7" applyNumberFormat="1" applyFont="1" applyFill="1" applyBorder="1" applyAlignment="1" applyProtection="1">
      <alignment vertical="center"/>
    </xf>
    <xf numFmtId="43" fontId="9" fillId="0" borderId="10" xfId="1" applyFont="1" applyBorder="1" applyAlignment="1">
      <alignment vertical="center"/>
    </xf>
    <xf numFmtId="2" fontId="8" fillId="3" borderId="10" xfId="10" applyNumberFormat="1" applyFont="1" applyFill="1" applyBorder="1" applyAlignment="1" applyProtection="1">
      <alignment horizontal="center" vertical="center"/>
    </xf>
    <xf numFmtId="10" fontId="8" fillId="3" borderId="6" xfId="8" applyNumberFormat="1" applyFont="1" applyFill="1" applyBorder="1" applyAlignment="1">
      <alignment vertical="center"/>
    </xf>
    <xf numFmtId="167" fontId="8" fillId="3" borderId="12" xfId="8" applyNumberFormat="1" applyFont="1" applyFill="1" applyBorder="1" applyAlignment="1">
      <alignment vertical="center"/>
    </xf>
    <xf numFmtId="0" fontId="10" fillId="0" borderId="22" xfId="5" applyFont="1" applyBorder="1" applyAlignment="1">
      <alignment horizontal="center" vertical="top"/>
    </xf>
    <xf numFmtId="0" fontId="10" fillId="0" borderId="1" xfId="5" applyFont="1" applyBorder="1" applyAlignment="1">
      <alignment horizontal="center" vertical="top"/>
    </xf>
    <xf numFmtId="43" fontId="9" fillId="0" borderId="17" xfId="1" applyFont="1" applyBorder="1" applyAlignment="1">
      <alignment vertical="center"/>
    </xf>
    <xf numFmtId="0" fontId="12" fillId="4" borderId="8" xfId="5" applyFont="1" applyFill="1" applyBorder="1" applyAlignment="1">
      <alignment vertical="center"/>
    </xf>
    <xf numFmtId="0" fontId="18" fillId="0" borderId="8" xfId="5" applyFont="1" applyBorder="1" applyAlignment="1">
      <alignment horizontal="left" vertical="center" wrapText="1"/>
    </xf>
    <xf numFmtId="0" fontId="17" fillId="0" borderId="8" xfId="8" applyFont="1" applyBorder="1" applyAlignment="1">
      <alignment horizontal="left" vertical="center" wrapText="1"/>
    </xf>
    <xf numFmtId="0" fontId="8" fillId="0" borderId="28" xfId="5" applyFont="1" applyBorder="1" applyAlignment="1">
      <alignment horizontal="center" vertical="center"/>
    </xf>
    <xf numFmtId="0" fontId="17" fillId="0" borderId="29" xfId="8" applyFont="1" applyBorder="1" applyAlignment="1">
      <alignment horizontal="left" vertical="center" wrapText="1"/>
    </xf>
    <xf numFmtId="166" fontId="8" fillId="0" borderId="30" xfId="8" applyNumberFormat="1" applyFont="1" applyBorder="1" applyAlignment="1">
      <alignment horizontal="center" vertical="center"/>
    </xf>
    <xf numFmtId="0" fontId="8" fillId="0" borderId="31" xfId="8" applyFont="1" applyBorder="1" applyAlignment="1">
      <alignment horizontal="center" vertical="center"/>
    </xf>
    <xf numFmtId="167" fontId="8" fillId="0" borderId="32" xfId="8" applyNumberFormat="1" applyFont="1" applyBorder="1" applyAlignment="1">
      <alignment vertical="center"/>
    </xf>
    <xf numFmtId="167" fontId="8" fillId="0" borderId="33" xfId="5" applyNumberFormat="1" applyFont="1" applyBorder="1" applyAlignment="1">
      <alignment vertical="center"/>
    </xf>
    <xf numFmtId="0" fontId="8" fillId="0" borderId="0" xfId="5" applyFont="1" applyAlignment="1">
      <alignment horizontal="center" vertical="center"/>
    </xf>
    <xf numFmtId="165" fontId="8" fillId="0" borderId="0" xfId="5" applyNumberFormat="1" applyFont="1" applyAlignment="1">
      <alignment horizontal="center" vertical="center"/>
    </xf>
    <xf numFmtId="43" fontId="11" fillId="0" borderId="0" xfId="1" applyFont="1" applyAlignment="1">
      <alignment vertical="center"/>
    </xf>
    <xf numFmtId="43" fontId="8" fillId="0" borderId="0" xfId="1" applyFont="1" applyAlignment="1">
      <alignment vertical="center"/>
    </xf>
    <xf numFmtId="171" fontId="8" fillId="0" borderId="0" xfId="1" applyNumberFormat="1" applyFont="1" applyAlignment="1">
      <alignment vertical="center"/>
    </xf>
    <xf numFmtId="43" fontId="8" fillId="0" borderId="0" xfId="1" applyFont="1" applyAlignment="1">
      <alignment horizontal="right" vertical="center"/>
    </xf>
    <xf numFmtId="3" fontId="23" fillId="0" borderId="0" xfId="11" applyNumberFormat="1" applyFont="1" applyAlignment="1">
      <alignment vertical="center"/>
    </xf>
    <xf numFmtId="14" fontId="24" fillId="0" borderId="0" xfId="11" applyNumberFormat="1" applyFont="1" applyProtection="1">
      <protection locked="0"/>
    </xf>
    <xf numFmtId="0" fontId="19" fillId="0" borderId="0" xfId="12"/>
    <xf numFmtId="0" fontId="24" fillId="0" borderId="0" xfId="11" applyFont="1" applyProtection="1">
      <protection locked="0"/>
    </xf>
    <xf numFmtId="3" fontId="24" fillId="0" borderId="0" xfId="13" applyNumberFormat="1" applyFont="1" applyFill="1" applyBorder="1" applyAlignment="1" applyProtection="1">
      <alignment vertical="center"/>
    </xf>
    <xf numFmtId="3" fontId="24" fillId="5" borderId="38" xfId="13" applyNumberFormat="1" applyFont="1" applyFill="1" applyBorder="1" applyAlignment="1" applyProtection="1">
      <alignment horizontal="right" vertical="center"/>
    </xf>
    <xf numFmtId="0" fontId="24" fillId="5" borderId="38" xfId="11" applyFont="1" applyFill="1" applyBorder="1" applyProtection="1">
      <protection locked="0"/>
    </xf>
    <xf numFmtId="0" fontId="26" fillId="6" borderId="34" xfId="11" applyFont="1" applyFill="1" applyBorder="1" applyAlignment="1">
      <alignment horizontal="center" vertical="center"/>
    </xf>
    <xf numFmtId="0" fontId="26" fillId="0" borderId="39" xfId="11" applyFont="1" applyBorder="1" applyAlignment="1">
      <alignment horizontal="center" vertical="center"/>
    </xf>
    <xf numFmtId="49" fontId="28" fillId="0" borderId="40" xfId="11" applyNumberFormat="1" applyFont="1" applyBorder="1" applyAlignment="1">
      <alignment horizontal="right" vertical="top"/>
    </xf>
    <xf numFmtId="49" fontId="28" fillId="0" borderId="40" xfId="11" applyNumberFormat="1" applyFont="1" applyBorder="1" applyAlignment="1">
      <alignment horizontal="center" vertical="top"/>
    </xf>
    <xf numFmtId="0" fontId="29" fillId="0" borderId="41" xfId="12" applyFont="1" applyBorder="1" applyAlignment="1">
      <alignment vertical="top" wrapText="1"/>
    </xf>
    <xf numFmtId="43" fontId="30" fillId="0" borderId="41" xfId="14" applyFont="1" applyFill="1" applyBorder="1" applyAlignment="1">
      <alignment horizontal="center" wrapText="1"/>
    </xf>
    <xf numFmtId="168" fontId="31" fillId="0" borderId="41" xfId="15" applyFont="1" applyFill="1" applyBorder="1" applyAlignment="1">
      <alignment horizontal="center"/>
    </xf>
    <xf numFmtId="38" fontId="31" fillId="0" borderId="41" xfId="15" applyNumberFormat="1" applyFont="1" applyFill="1" applyBorder="1" applyAlignment="1">
      <alignment horizontal="center"/>
    </xf>
    <xf numFmtId="40" fontId="31" fillId="0" borderId="41" xfId="15" applyNumberFormat="1" applyFont="1" applyFill="1" applyBorder="1" applyAlignment="1">
      <alignment horizontal="center"/>
    </xf>
    <xf numFmtId="43" fontId="28" fillId="0" borderId="42" xfId="15" applyNumberFormat="1" applyFont="1" applyFill="1" applyBorder="1" applyAlignment="1" applyProtection="1">
      <alignment horizontal="right" vertical="top"/>
      <protection hidden="1"/>
    </xf>
    <xf numFmtId="0" fontId="24" fillId="0" borderId="0" xfId="11" applyFont="1" applyAlignment="1" applyProtection="1">
      <alignment horizontal="center" vertical="top"/>
      <protection hidden="1"/>
    </xf>
    <xf numFmtId="0" fontId="24" fillId="0" borderId="41" xfId="11" applyFont="1" applyBorder="1" applyAlignment="1">
      <alignment horizontal="center" vertical="center" wrapText="1"/>
    </xf>
    <xf numFmtId="0" fontId="29" fillId="0" borderId="41" xfId="16" applyFont="1" applyBorder="1" applyAlignment="1">
      <alignment vertical="top" wrapText="1"/>
    </xf>
    <xf numFmtId="49" fontId="28" fillId="0" borderId="43" xfId="11" applyNumberFormat="1" applyFont="1" applyBorder="1" applyAlignment="1">
      <alignment horizontal="right" vertical="top"/>
    </xf>
    <xf numFmtId="0" fontId="29" fillId="0" borderId="44" xfId="17" applyFont="1" applyBorder="1" applyAlignment="1">
      <alignment vertical="top" wrapText="1"/>
    </xf>
    <xf numFmtId="43" fontId="30" fillId="0" borderId="44" xfId="14" applyFont="1" applyFill="1" applyBorder="1" applyAlignment="1">
      <alignment horizontal="center" wrapText="1"/>
    </xf>
    <xf numFmtId="168" fontId="31" fillId="0" borderId="44" xfId="15" applyFont="1" applyFill="1" applyBorder="1" applyAlignment="1">
      <alignment horizontal="center"/>
    </xf>
    <xf numFmtId="38" fontId="31" fillId="0" borderId="44" xfId="15" applyNumberFormat="1" applyFont="1" applyFill="1" applyBorder="1" applyAlignment="1">
      <alignment horizontal="center"/>
    </xf>
    <xf numFmtId="173" fontId="30" fillId="0" borderId="41" xfId="14" applyNumberFormat="1" applyFont="1" applyFill="1" applyBorder="1" applyAlignment="1">
      <alignment horizontal="center" wrapText="1"/>
    </xf>
    <xf numFmtId="0" fontId="28" fillId="0" borderId="44" xfId="11" applyFont="1" applyBorder="1" applyAlignment="1">
      <alignment horizontal="right" vertical="top"/>
    </xf>
    <xf numFmtId="0" fontId="28" fillId="0" borderId="44" xfId="11" applyFont="1" applyBorder="1" applyAlignment="1">
      <alignment vertical="top" wrapText="1"/>
    </xf>
    <xf numFmtId="174" fontId="28" fillId="0" borderId="44" xfId="11" applyNumberFormat="1" applyFont="1" applyBorder="1" applyAlignment="1">
      <alignment horizontal="right" vertical="top"/>
    </xf>
    <xf numFmtId="0" fontId="28" fillId="0" borderId="44" xfId="11" applyFont="1" applyBorder="1" applyAlignment="1">
      <alignment horizontal="center" vertical="top"/>
    </xf>
    <xf numFmtId="43" fontId="28" fillId="0" borderId="44" xfId="15" applyNumberFormat="1" applyFont="1" applyFill="1" applyBorder="1" applyAlignment="1" applyProtection="1">
      <alignment horizontal="right" vertical="top"/>
      <protection hidden="1"/>
    </xf>
    <xf numFmtId="43" fontId="28" fillId="0" borderId="45" xfId="15" applyNumberFormat="1" applyFont="1" applyFill="1" applyBorder="1" applyAlignment="1" applyProtection="1">
      <alignment horizontal="right" vertical="top"/>
      <protection hidden="1"/>
    </xf>
    <xf numFmtId="0" fontId="33" fillId="0" borderId="46" xfId="11" applyFont="1" applyBorder="1" applyAlignment="1">
      <alignment horizontal="center" vertical="center"/>
    </xf>
    <xf numFmtId="0" fontId="33" fillId="0" borderId="47" xfId="11" applyFont="1" applyBorder="1" applyAlignment="1">
      <alignment horizontal="center" vertical="center"/>
    </xf>
    <xf numFmtId="175" fontId="28" fillId="0" borderId="48" xfId="11" applyNumberFormat="1" applyFont="1" applyBorder="1" applyAlignment="1">
      <alignment horizontal="right"/>
    </xf>
    <xf numFmtId="175" fontId="33" fillId="0" borderId="48" xfId="11" applyNumberFormat="1" applyFont="1" applyBorder="1" applyAlignment="1">
      <alignment horizontal="right"/>
    </xf>
    <xf numFmtId="43" fontId="33" fillId="0" borderId="49" xfId="15" applyNumberFormat="1" applyFont="1" applyFill="1" applyBorder="1" applyAlignment="1" applyProtection="1">
      <alignment horizontal="right"/>
    </xf>
    <xf numFmtId="0" fontId="24" fillId="0" borderId="50" xfId="11" applyFont="1" applyBorder="1" applyAlignment="1" applyProtection="1">
      <alignment wrapText="1"/>
      <protection locked="0"/>
    </xf>
    <xf numFmtId="0" fontId="24" fillId="0" borderId="51" xfId="11" applyFont="1" applyBorder="1" applyAlignment="1" applyProtection="1">
      <alignment wrapText="1"/>
      <protection locked="0"/>
    </xf>
    <xf numFmtId="175" fontId="23" fillId="0" borderId="51" xfId="11" applyNumberFormat="1" applyFont="1" applyBorder="1" applyProtection="1">
      <protection locked="0"/>
    </xf>
    <xf numFmtId="3" fontId="24" fillId="0" borderId="51" xfId="23" applyNumberFormat="1" applyFont="1" applyBorder="1" applyAlignment="1" applyProtection="1">
      <alignment horizontal="center"/>
      <protection locked="0"/>
    </xf>
    <xf numFmtId="0" fontId="24" fillId="0" borderId="51" xfId="11" applyFont="1" applyBorder="1" applyAlignment="1" applyProtection="1">
      <alignment horizontal="center"/>
      <protection locked="0"/>
    </xf>
    <xf numFmtId="0" fontId="24" fillId="0" borderId="52" xfId="11" applyFont="1" applyBorder="1" applyProtection="1">
      <protection locked="0"/>
    </xf>
    <xf numFmtId="0" fontId="24" fillId="0" borderId="0" xfId="11" applyFont="1" applyAlignment="1" applyProtection="1">
      <alignment vertical="top"/>
      <protection locked="0"/>
    </xf>
    <xf numFmtId="0" fontId="23" fillId="0" borderId="0" xfId="11" applyFont="1" applyProtection="1">
      <protection locked="0"/>
    </xf>
    <xf numFmtId="164" fontId="6" fillId="0" borderId="54" xfId="6" applyFont="1" applyFill="1" applyBorder="1" applyAlignment="1" applyProtection="1">
      <alignment horizontal="center" vertical="center" wrapText="1"/>
    </xf>
    <xf numFmtId="0" fontId="8" fillId="0" borderId="55" xfId="5" applyFont="1" applyBorder="1" applyAlignment="1">
      <alignment vertical="center"/>
    </xf>
    <xf numFmtId="43" fontId="10" fillId="0" borderId="4" xfId="1" applyFont="1" applyBorder="1" applyAlignment="1">
      <alignment horizontal="right" vertical="center"/>
    </xf>
    <xf numFmtId="43" fontId="10" fillId="0" borderId="2" xfId="1" applyFont="1" applyBorder="1" applyAlignment="1">
      <alignment horizontal="right" vertical="center"/>
    </xf>
    <xf numFmtId="43" fontId="8" fillId="0" borderId="0" xfId="5" applyNumberFormat="1" applyFont="1" applyAlignment="1">
      <alignment vertical="center"/>
    </xf>
    <xf numFmtId="43" fontId="34" fillId="0" borderId="57" xfId="1" applyFont="1" applyBorder="1" applyAlignment="1">
      <alignment horizontal="center"/>
    </xf>
    <xf numFmtId="43" fontId="35" fillId="0" borderId="57" xfId="1" applyFont="1" applyBorder="1" applyAlignment="1">
      <alignment horizontal="left"/>
    </xf>
    <xf numFmtId="40" fontId="35" fillId="0" borderId="57" xfId="1" applyNumberFormat="1" applyFont="1" applyBorder="1" applyAlignment="1">
      <alignment horizontal="center"/>
    </xf>
    <xf numFmtId="43" fontId="35" fillId="0" borderId="57" xfId="1" applyFont="1" applyBorder="1" applyAlignment="1">
      <alignment horizontal="center"/>
    </xf>
    <xf numFmtId="43" fontId="34" fillId="0" borderId="40" xfId="1" applyFont="1" applyBorder="1" applyAlignment="1">
      <alignment horizontal="center"/>
    </xf>
    <xf numFmtId="43" fontId="34" fillId="0" borderId="58" xfId="1" applyFont="1" applyBorder="1" applyAlignment="1">
      <alignment horizontal="center"/>
    </xf>
    <xf numFmtId="43" fontId="35" fillId="0" borderId="58" xfId="1" applyFont="1" applyFill="1" applyBorder="1" applyAlignment="1">
      <alignment horizontal="left"/>
    </xf>
    <xf numFmtId="43" fontId="35" fillId="0" borderId="58" xfId="1" applyFont="1" applyBorder="1" applyAlignment="1">
      <alignment horizontal="center"/>
    </xf>
    <xf numFmtId="40" fontId="35" fillId="0" borderId="58" xfId="1" applyNumberFormat="1" applyFont="1" applyBorder="1" applyAlignment="1">
      <alignment horizontal="center"/>
    </xf>
    <xf numFmtId="43" fontId="35" fillId="0" borderId="58" xfId="1" applyFont="1" applyBorder="1" applyAlignment="1">
      <alignment horizontal="left"/>
    </xf>
    <xf numFmtId="43" fontId="35" fillId="0" borderId="59" xfId="1" applyFont="1" applyBorder="1" applyAlignment="1">
      <alignment horizontal="center"/>
    </xf>
    <xf numFmtId="43" fontId="36" fillId="0" borderId="60" xfId="1" applyFont="1" applyBorder="1" applyAlignment="1">
      <alignment horizontal="center"/>
    </xf>
    <xf numFmtId="43" fontId="36" fillId="0" borderId="61" xfId="1" applyFont="1" applyBorder="1" applyAlignment="1">
      <alignment horizontal="center"/>
    </xf>
    <xf numFmtId="43" fontId="37" fillId="0" borderId="61" xfId="1" applyFont="1" applyBorder="1" applyAlignment="1">
      <alignment horizontal="left"/>
    </xf>
    <xf numFmtId="40" fontId="36" fillId="0" borderId="61" xfId="1" applyNumberFormat="1" applyFont="1" applyFill="1" applyBorder="1" applyAlignment="1">
      <alignment horizontal="center"/>
    </xf>
    <xf numFmtId="40" fontId="36" fillId="0" borderId="61" xfId="1" applyNumberFormat="1" applyFont="1" applyBorder="1" applyAlignment="1">
      <alignment horizontal="center"/>
    </xf>
    <xf numFmtId="43" fontId="38" fillId="0" borderId="36" xfId="1" applyFont="1" applyBorder="1" applyAlignment="1">
      <alignment horizontal="center"/>
    </xf>
    <xf numFmtId="43" fontId="38" fillId="0" borderId="38" xfId="1" applyFont="1" applyBorder="1" applyAlignment="1">
      <alignment horizontal="center"/>
    </xf>
    <xf numFmtId="43" fontId="38" fillId="0" borderId="34" xfId="1" applyFont="1" applyBorder="1" applyAlignment="1">
      <alignment horizontal="center"/>
    </xf>
    <xf numFmtId="9" fontId="31" fillId="0" borderId="44" xfId="2" applyFont="1" applyFill="1" applyBorder="1" applyAlignment="1">
      <alignment horizontal="center"/>
    </xf>
    <xf numFmtId="37" fontId="31" fillId="0" borderId="62" xfId="1" applyNumberFormat="1" applyFont="1" applyFill="1" applyBorder="1" applyAlignment="1">
      <alignment horizontal="center"/>
    </xf>
    <xf numFmtId="37" fontId="38" fillId="0" borderId="62" xfId="1" applyNumberFormat="1" applyFont="1" applyFill="1" applyBorder="1" applyAlignment="1">
      <alignment horizontal="center"/>
    </xf>
    <xf numFmtId="43" fontId="31" fillId="0" borderId="62" xfId="1" applyFont="1" applyFill="1" applyBorder="1" applyAlignment="1">
      <alignment horizontal="left"/>
    </xf>
    <xf numFmtId="43" fontId="31" fillId="0" borderId="62" xfId="1" applyFont="1" applyFill="1" applyBorder="1" applyAlignment="1">
      <alignment horizontal="center"/>
    </xf>
    <xf numFmtId="40" fontId="31" fillId="0" borderId="62" xfId="1" applyNumberFormat="1" applyFont="1" applyFill="1" applyBorder="1" applyAlignment="1">
      <alignment horizontal="center"/>
    </xf>
    <xf numFmtId="37" fontId="38" fillId="0" borderId="41" xfId="1" applyNumberFormat="1" applyFont="1" applyFill="1" applyBorder="1" applyAlignment="1">
      <alignment horizontal="center"/>
    </xf>
    <xf numFmtId="37" fontId="31" fillId="0" borderId="41" xfId="1" applyNumberFormat="1" applyFont="1" applyFill="1" applyBorder="1" applyAlignment="1">
      <alignment horizontal="center"/>
    </xf>
    <xf numFmtId="43" fontId="31" fillId="0" borderId="41" xfId="1" applyFont="1" applyBorder="1" applyAlignment="1">
      <alignment horizontal="center"/>
    </xf>
    <xf numFmtId="43" fontId="31" fillId="0" borderId="41" xfId="1" applyFont="1" applyFill="1" applyBorder="1" applyAlignment="1">
      <alignment horizontal="left"/>
    </xf>
    <xf numFmtId="43" fontId="31" fillId="0" borderId="41" xfId="1" applyFont="1" applyFill="1" applyBorder="1" applyAlignment="1">
      <alignment horizontal="center"/>
    </xf>
    <xf numFmtId="40" fontId="31" fillId="0" borderId="41" xfId="1" applyNumberFormat="1" applyFont="1" applyFill="1" applyBorder="1" applyAlignment="1">
      <alignment horizontal="center"/>
    </xf>
    <xf numFmtId="43" fontId="38" fillId="0" borderId="41" xfId="1" applyFont="1" applyFill="1" applyBorder="1" applyAlignment="1">
      <alignment horizontal="center"/>
    </xf>
    <xf numFmtId="173" fontId="31" fillId="0" borderId="41" xfId="1" applyNumberFormat="1" applyFont="1" applyFill="1" applyBorder="1" applyAlignment="1">
      <alignment horizontal="center"/>
    </xf>
    <xf numFmtId="40" fontId="31" fillId="0" borderId="44" xfId="1" applyNumberFormat="1" applyFont="1" applyFill="1" applyBorder="1" applyAlignment="1">
      <alignment horizontal="center"/>
    </xf>
    <xf numFmtId="43" fontId="38" fillId="0" borderId="44" xfId="1" applyFont="1" applyFill="1" applyBorder="1" applyAlignment="1">
      <alignment horizontal="center"/>
    </xf>
    <xf numFmtId="43" fontId="31" fillId="0" borderId="40" xfId="1" applyFont="1" applyFill="1" applyBorder="1" applyAlignment="1">
      <alignment horizontal="left"/>
    </xf>
    <xf numFmtId="43" fontId="31" fillId="0" borderId="58" xfId="1" applyFont="1" applyFill="1" applyBorder="1" applyAlignment="1">
      <alignment horizontal="left"/>
    </xf>
    <xf numFmtId="43" fontId="31" fillId="0" borderId="58" xfId="1" applyFont="1" applyFill="1" applyBorder="1" applyAlignment="1">
      <alignment horizontal="center"/>
    </xf>
    <xf numFmtId="40" fontId="31" fillId="0" borderId="58" xfId="1" applyNumberFormat="1" applyFont="1" applyFill="1" applyBorder="1" applyAlignment="1">
      <alignment horizontal="center"/>
    </xf>
    <xf numFmtId="43" fontId="38" fillId="0" borderId="40" xfId="1" applyFont="1" applyFill="1" applyBorder="1" applyAlignment="1"/>
    <xf numFmtId="43" fontId="38" fillId="0" borderId="58" xfId="1" applyFont="1" applyFill="1" applyBorder="1" applyAlignment="1"/>
    <xf numFmtId="37" fontId="31" fillId="0" borderId="63" xfId="1" applyNumberFormat="1" applyFont="1" applyFill="1" applyBorder="1" applyAlignment="1">
      <alignment horizontal="center"/>
    </xf>
    <xf numFmtId="43" fontId="31" fillId="0" borderId="63" xfId="1" applyFont="1" applyFill="1" applyBorder="1" applyAlignment="1">
      <alignment horizontal="left"/>
    </xf>
    <xf numFmtId="43" fontId="31" fillId="0" borderId="63" xfId="1" applyFont="1" applyFill="1" applyBorder="1" applyAlignment="1">
      <alignment horizontal="center"/>
    </xf>
    <xf numFmtId="40" fontId="38" fillId="0" borderId="48" xfId="1" applyNumberFormat="1" applyFont="1" applyFill="1" applyBorder="1" applyAlignment="1">
      <alignment horizontal="center"/>
    </xf>
    <xf numFmtId="40" fontId="31" fillId="0" borderId="63" xfId="1" applyNumberFormat="1" applyFont="1" applyFill="1" applyBorder="1" applyAlignment="1">
      <alignment horizontal="center"/>
    </xf>
    <xf numFmtId="37" fontId="31" fillId="0" borderId="0" xfId="1" applyNumberFormat="1" applyFont="1" applyBorder="1" applyAlignment="1">
      <alignment horizontal="center"/>
    </xf>
    <xf numFmtId="43" fontId="31" fillId="0" borderId="0" xfId="1" applyFont="1" applyBorder="1" applyAlignment="1">
      <alignment horizontal="left"/>
    </xf>
    <xf numFmtId="43" fontId="31" fillId="0" borderId="0" xfId="1" applyFont="1" applyBorder="1" applyAlignment="1">
      <alignment horizontal="center"/>
    </xf>
    <xf numFmtId="37" fontId="31" fillId="0" borderId="36" xfId="1" applyNumberFormat="1" applyFont="1" applyBorder="1" applyAlignment="1">
      <alignment horizontal="center"/>
    </xf>
    <xf numFmtId="43" fontId="31" fillId="0" borderId="38" xfId="1" applyFont="1" applyBorder="1" applyAlignment="1">
      <alignment horizontal="left"/>
    </xf>
    <xf numFmtId="43" fontId="31" fillId="0" borderId="38" xfId="1" applyFont="1" applyBorder="1" applyAlignment="1">
      <alignment horizontal="center"/>
    </xf>
    <xf numFmtId="40" fontId="31" fillId="0" borderId="38" xfId="1" applyNumberFormat="1" applyFont="1" applyBorder="1" applyAlignment="1">
      <alignment horizontal="center"/>
    </xf>
    <xf numFmtId="40" fontId="31" fillId="0" borderId="0" xfId="1" applyNumberFormat="1" applyFont="1" applyBorder="1" applyAlignment="1">
      <alignment horizontal="center"/>
    </xf>
    <xf numFmtId="0" fontId="39" fillId="0" borderId="0" xfId="9" applyFont="1" applyAlignment="1">
      <alignment horizontal="left"/>
    </xf>
    <xf numFmtId="0" fontId="40" fillId="0" borderId="0" xfId="9" applyFont="1" applyAlignment="1">
      <alignment horizontal="left"/>
    </xf>
    <xf numFmtId="0" fontId="28" fillId="0" borderId="0" xfId="9" applyFont="1" applyAlignment="1">
      <alignment horizontal="left" indent="1"/>
    </xf>
    <xf numFmtId="43" fontId="28" fillId="0" borderId="0" xfId="9" applyNumberFormat="1" applyFont="1"/>
    <xf numFmtId="0" fontId="28" fillId="0" borderId="64" xfId="9" applyFont="1" applyBorder="1"/>
    <xf numFmtId="0" fontId="28" fillId="0" borderId="0" xfId="9" applyFont="1"/>
    <xf numFmtId="17" fontId="39" fillId="0" borderId="64" xfId="9" applyNumberFormat="1" applyFont="1" applyBorder="1"/>
    <xf numFmtId="0" fontId="39" fillId="0" borderId="64" xfId="9" applyFont="1" applyBorder="1" applyAlignment="1">
      <alignment horizontal="right"/>
    </xf>
    <xf numFmtId="0" fontId="28" fillId="0" borderId="0" xfId="9" applyFont="1" applyAlignment="1">
      <alignment horizontal="center" vertical="center"/>
    </xf>
    <xf numFmtId="0" fontId="28" fillId="0" borderId="0" xfId="9" applyFont="1" applyAlignment="1">
      <alignment vertical="center"/>
    </xf>
    <xf numFmtId="0" fontId="33" fillId="0" borderId="62" xfId="9" applyFont="1" applyBorder="1" applyAlignment="1">
      <alignment horizontal="left" vertical="top"/>
    </xf>
    <xf numFmtId="0" fontId="28" fillId="0" borderId="62" xfId="9" applyFont="1" applyBorder="1" applyAlignment="1">
      <alignment horizontal="left" vertical="top" indent="1"/>
    </xf>
    <xf numFmtId="43" fontId="28" fillId="0" borderId="62" xfId="9" applyNumberFormat="1" applyFont="1" applyBorder="1" applyAlignment="1">
      <alignment horizontal="center" vertical="top"/>
    </xf>
    <xf numFmtId="43" fontId="28" fillId="0" borderId="62" xfId="9" applyNumberFormat="1" applyFont="1" applyBorder="1" applyAlignment="1">
      <alignment vertical="top" wrapText="1" shrinkToFit="1"/>
    </xf>
    <xf numFmtId="0" fontId="28" fillId="0" borderId="0" xfId="9" applyFont="1" applyAlignment="1">
      <alignment vertical="top"/>
    </xf>
    <xf numFmtId="0" fontId="39" fillId="0" borderId="41" xfId="9" applyFont="1" applyBorder="1" applyAlignment="1">
      <alignment horizontal="center" vertical="top"/>
    </xf>
    <xf numFmtId="0" fontId="39" fillId="0" borderId="41" xfId="9" applyFont="1" applyBorder="1" applyAlignment="1">
      <alignment horizontal="left" vertical="top"/>
    </xf>
    <xf numFmtId="0" fontId="28" fillId="0" borderId="41" xfId="9" applyFont="1" applyBorder="1" applyAlignment="1">
      <alignment horizontal="center" vertical="top"/>
    </xf>
    <xf numFmtId="43" fontId="39" fillId="0" borderId="27" xfId="1" applyFont="1" applyFill="1" applyBorder="1" applyAlignment="1">
      <alignment horizontal="center" vertical="top"/>
    </xf>
    <xf numFmtId="0" fontId="39" fillId="0" borderId="27" xfId="9" applyFont="1" applyBorder="1" applyAlignment="1">
      <alignment horizontal="left" vertical="top" indent="1"/>
    </xf>
    <xf numFmtId="43" fontId="39" fillId="0" borderId="27" xfId="9" applyNumberFormat="1" applyFont="1" applyBorder="1" applyAlignment="1">
      <alignment vertical="top"/>
    </xf>
    <xf numFmtId="43" fontId="39" fillId="0" borderId="41" xfId="9" applyNumberFormat="1" applyFont="1" applyBorder="1" applyAlignment="1">
      <alignment vertical="top"/>
    </xf>
    <xf numFmtId="43" fontId="39" fillId="0" borderId="67" xfId="9" applyNumberFormat="1" applyFont="1" applyBorder="1" applyAlignment="1">
      <alignment vertical="top"/>
    </xf>
    <xf numFmtId="0" fontId="42" fillId="0" borderId="41" xfId="9" applyFont="1" applyBorder="1" applyAlignment="1">
      <alignment horizontal="center" vertical="top"/>
    </xf>
    <xf numFmtId="0" fontId="42" fillId="0" borderId="41" xfId="9" applyFont="1" applyBorder="1" applyAlignment="1">
      <alignment horizontal="left" vertical="top" indent="1"/>
    </xf>
    <xf numFmtId="43" fontId="42" fillId="0" borderId="41" xfId="9" applyNumberFormat="1" applyFont="1" applyBorder="1" applyAlignment="1">
      <alignment vertical="top"/>
    </xf>
    <xf numFmtId="0" fontId="43" fillId="0" borderId="0" xfId="9" applyFont="1" applyAlignment="1">
      <alignment vertical="top"/>
    </xf>
    <xf numFmtId="43" fontId="42" fillId="0" borderId="67" xfId="9" applyNumberFormat="1" applyFont="1" applyBorder="1" applyAlignment="1">
      <alignment vertical="top"/>
    </xf>
    <xf numFmtId="43" fontId="28" fillId="0" borderId="41" xfId="9" applyNumberFormat="1" applyFont="1" applyBorder="1" applyAlignment="1">
      <alignment vertical="top"/>
    </xf>
    <xf numFmtId="43" fontId="28" fillId="0" borderId="0" xfId="9" applyNumberFormat="1" applyFont="1" applyAlignment="1">
      <alignment vertical="top"/>
    </xf>
    <xf numFmtId="0" fontId="28" fillId="0" borderId="41" xfId="9" applyFont="1" applyBorder="1" applyAlignment="1">
      <alignment horizontal="left" vertical="top" indent="1"/>
    </xf>
    <xf numFmtId="0" fontId="28" fillId="0" borderId="44" xfId="9" applyFont="1" applyBorder="1" applyAlignment="1">
      <alignment horizontal="center" vertical="top"/>
    </xf>
    <xf numFmtId="0" fontId="28" fillId="0" borderId="44" xfId="9" applyFont="1" applyBorder="1" applyAlignment="1">
      <alignment horizontal="left" vertical="top" indent="1"/>
    </xf>
    <xf numFmtId="43" fontId="28" fillId="0" borderId="44" xfId="9" applyNumberFormat="1" applyFont="1" applyBorder="1" applyAlignment="1">
      <alignment vertical="top"/>
    </xf>
    <xf numFmtId="0" fontId="28" fillId="0" borderId="34" xfId="9" applyFont="1" applyBorder="1" applyAlignment="1">
      <alignment horizontal="center" vertical="top"/>
    </xf>
    <xf numFmtId="0" fontId="40" fillId="0" borderId="34" xfId="9" applyFont="1" applyBorder="1" applyAlignment="1">
      <alignment horizontal="left"/>
    </xf>
    <xf numFmtId="0" fontId="39" fillId="0" borderId="34" xfId="9" applyFont="1" applyBorder="1" applyAlignment="1">
      <alignment horizontal="center" vertical="top"/>
    </xf>
    <xf numFmtId="0" fontId="39" fillId="0" borderId="34" xfId="9" applyFont="1" applyBorder="1" applyAlignment="1">
      <alignment horizontal="left" vertical="top" indent="1"/>
    </xf>
    <xf numFmtId="43" fontId="39" fillId="0" borderId="34" xfId="9" applyNumberFormat="1" applyFont="1" applyBorder="1" applyAlignment="1">
      <alignment vertical="top"/>
    </xf>
    <xf numFmtId="43" fontId="40" fillId="0" borderId="34" xfId="9" applyNumberFormat="1" applyFont="1" applyBorder="1" applyAlignment="1">
      <alignment vertical="top"/>
    </xf>
    <xf numFmtId="43" fontId="28" fillId="0" borderId="34" xfId="9" applyNumberFormat="1" applyFont="1" applyBorder="1" applyAlignment="1">
      <alignment vertical="top"/>
    </xf>
    <xf numFmtId="43" fontId="42" fillId="0" borderId="34" xfId="9" applyNumberFormat="1" applyFont="1" applyBorder="1" applyAlignment="1">
      <alignment vertical="top"/>
    </xf>
    <xf numFmtId="0" fontId="28" fillId="0" borderId="0" xfId="9" applyFont="1" applyAlignment="1">
      <alignment horizontal="center" vertical="top"/>
    </xf>
    <xf numFmtId="0" fontId="28" fillId="0" borderId="0" xfId="9" applyFont="1" applyAlignment="1">
      <alignment horizontal="left" vertical="top" indent="1"/>
    </xf>
    <xf numFmtId="0" fontId="28" fillId="0" borderId="0" xfId="9" applyFont="1" applyAlignment="1">
      <alignment horizontal="center"/>
    </xf>
    <xf numFmtId="43" fontId="31" fillId="0" borderId="0" xfId="1" applyFont="1" applyAlignment="1">
      <alignment horizontal="left"/>
    </xf>
    <xf numFmtId="43" fontId="31" fillId="0" borderId="0" xfId="1" applyFont="1" applyAlignment="1">
      <alignment horizontal="center"/>
    </xf>
    <xf numFmtId="40" fontId="31" fillId="0" borderId="0" xfId="1" applyNumberFormat="1" applyFont="1" applyAlignment="1">
      <alignment horizontal="center"/>
    </xf>
    <xf numFmtId="43" fontId="31" fillId="0" borderId="0" xfId="1" applyFont="1"/>
    <xf numFmtId="17" fontId="44" fillId="0" borderId="64" xfId="9" applyNumberFormat="1" applyFont="1" applyBorder="1"/>
    <xf numFmtId="43" fontId="31" fillId="0" borderId="0" xfId="1" applyFont="1" applyAlignment="1">
      <alignment horizontal="right"/>
    </xf>
    <xf numFmtId="177" fontId="35" fillId="0" borderId="58" xfId="1" applyNumberFormat="1" applyFont="1" applyFill="1" applyBorder="1" applyAlignment="1">
      <alignment horizontal="center"/>
    </xf>
    <xf numFmtId="177" fontId="35" fillId="0" borderId="58" xfId="1" applyNumberFormat="1" applyFont="1" applyBorder="1" applyAlignment="1">
      <alignment horizontal="center"/>
    </xf>
    <xf numFmtId="43" fontId="30" fillId="0" borderId="0" xfId="1" applyFont="1"/>
    <xf numFmtId="43" fontId="45" fillId="0" borderId="0" xfId="1" applyFont="1"/>
    <xf numFmtId="37" fontId="31" fillId="0" borderId="27" xfId="1" applyNumberFormat="1" applyFont="1" applyFill="1" applyBorder="1" applyAlignment="1">
      <alignment horizontal="center"/>
    </xf>
    <xf numFmtId="43" fontId="38" fillId="0" borderId="27" xfId="1" applyFont="1" applyFill="1" applyBorder="1" applyAlignment="1">
      <alignment horizontal="center"/>
    </xf>
    <xf numFmtId="43" fontId="38" fillId="0" borderId="41" xfId="1" applyFont="1" applyFill="1" applyBorder="1" applyAlignment="1">
      <alignment horizontal="left"/>
    </xf>
    <xf numFmtId="43" fontId="31" fillId="0" borderId="67" xfId="1" applyFont="1" applyFill="1" applyBorder="1" applyAlignment="1">
      <alignment horizontal="center"/>
    </xf>
    <xf numFmtId="37" fontId="31" fillId="0" borderId="67" xfId="1" applyNumberFormat="1" applyFont="1" applyFill="1" applyBorder="1" applyAlignment="1">
      <alignment horizontal="center"/>
    </xf>
    <xf numFmtId="43" fontId="31" fillId="0" borderId="67" xfId="1" applyFont="1" applyFill="1" applyBorder="1" applyAlignment="1">
      <alignment horizontal="left"/>
    </xf>
    <xf numFmtId="40" fontId="31" fillId="0" borderId="67" xfId="1" applyNumberFormat="1" applyFont="1" applyFill="1" applyBorder="1" applyAlignment="1">
      <alignment horizontal="center"/>
    </xf>
    <xf numFmtId="43" fontId="31" fillId="0" borderId="44" xfId="1" applyFont="1" applyFill="1" applyBorder="1" applyAlignment="1">
      <alignment horizontal="center"/>
    </xf>
    <xf numFmtId="43" fontId="31" fillId="0" borderId="44" xfId="1" applyFont="1" applyBorder="1" applyAlignment="1">
      <alignment horizontal="center"/>
    </xf>
    <xf numFmtId="43" fontId="38" fillId="0" borderId="48" xfId="1" applyFont="1" applyFill="1" applyBorder="1" applyAlignment="1">
      <alignment horizontal="center"/>
    </xf>
    <xf numFmtId="43" fontId="31" fillId="0" borderId="67" xfId="1" applyFont="1" applyBorder="1" applyAlignment="1">
      <alignment horizontal="center"/>
    </xf>
    <xf numFmtId="37" fontId="31" fillId="0" borderId="44" xfId="1" applyNumberFormat="1" applyFont="1" applyFill="1" applyBorder="1" applyAlignment="1">
      <alignment horizontal="center"/>
    </xf>
    <xf numFmtId="0" fontId="21" fillId="0" borderId="8" xfId="5" applyFont="1" applyBorder="1" applyAlignment="1">
      <alignment vertical="center" wrapText="1"/>
    </xf>
    <xf numFmtId="43" fontId="35" fillId="0" borderId="58" xfId="1" applyFont="1" applyFill="1" applyBorder="1" applyAlignment="1">
      <alignment horizontal="center"/>
    </xf>
    <xf numFmtId="40" fontId="35" fillId="0" borderId="58" xfId="1" applyNumberFormat="1" applyFont="1" applyFill="1" applyBorder="1" applyAlignment="1">
      <alignment horizontal="center"/>
    </xf>
    <xf numFmtId="43" fontId="38" fillId="0" borderId="38" xfId="1" applyFont="1" applyFill="1" applyBorder="1" applyAlignment="1">
      <alignment horizontal="center"/>
    </xf>
    <xf numFmtId="40" fontId="38" fillId="0" borderId="38" xfId="1" applyNumberFormat="1" applyFont="1" applyFill="1" applyBorder="1" applyAlignment="1">
      <alignment horizontal="center"/>
    </xf>
    <xf numFmtId="43" fontId="38" fillId="0" borderId="36" xfId="1" applyFont="1" applyFill="1" applyBorder="1" applyAlignment="1">
      <alignment horizontal="center"/>
    </xf>
    <xf numFmtId="43" fontId="38" fillId="0" borderId="34" xfId="1" applyFont="1" applyFill="1" applyBorder="1" applyAlignment="1">
      <alignment horizontal="center"/>
    </xf>
    <xf numFmtId="38" fontId="38" fillId="0" borderId="34" xfId="1" applyNumberFormat="1" applyFont="1" applyFill="1" applyBorder="1" applyAlignment="1">
      <alignment horizontal="center" wrapText="1"/>
    </xf>
    <xf numFmtId="43" fontId="38" fillId="0" borderId="34" xfId="1" applyFont="1" applyFill="1" applyBorder="1" applyAlignment="1">
      <alignment horizontal="center" wrapText="1"/>
    </xf>
    <xf numFmtId="40" fontId="38" fillId="0" borderId="34" xfId="1" applyNumberFormat="1" applyFont="1" applyFill="1" applyBorder="1" applyAlignment="1">
      <alignment horizontal="center"/>
    </xf>
    <xf numFmtId="40" fontId="38" fillId="0" borderId="34" xfId="1" applyNumberFormat="1" applyFont="1" applyFill="1" applyBorder="1" applyAlignment="1">
      <alignment horizontal="center" wrapText="1"/>
    </xf>
    <xf numFmtId="43" fontId="36" fillId="0" borderId="61" xfId="1" applyFont="1" applyFill="1" applyBorder="1" applyAlignment="1">
      <alignment horizontal="center"/>
    </xf>
    <xf numFmtId="43" fontId="36" fillId="0" borderId="68" xfId="1" applyFont="1" applyFill="1" applyBorder="1" applyAlignment="1">
      <alignment horizontal="center"/>
    </xf>
    <xf numFmtId="43" fontId="45" fillId="0" borderId="0" xfId="1" applyFont="1" applyFill="1"/>
    <xf numFmtId="43" fontId="38" fillId="0" borderId="35" xfId="1" applyFont="1" applyFill="1" applyBorder="1" applyAlignment="1">
      <alignment horizontal="center"/>
    </xf>
    <xf numFmtId="43" fontId="31" fillId="0" borderId="0" xfId="1" applyFont="1" applyFill="1"/>
    <xf numFmtId="0" fontId="22" fillId="0" borderId="0" xfId="11" applyFont="1" applyAlignment="1">
      <alignment horizontal="left"/>
    </xf>
    <xf numFmtId="0" fontId="22" fillId="0" borderId="0" xfId="11" applyFont="1"/>
    <xf numFmtId="0" fontId="28" fillId="0" borderId="37" xfId="11" applyFont="1" applyBorder="1"/>
    <xf numFmtId="171" fontId="24" fillId="0" borderId="0" xfId="11" applyNumberFormat="1" applyFont="1" applyProtection="1">
      <protection locked="0"/>
    </xf>
    <xf numFmtId="14" fontId="24" fillId="0" borderId="0" xfId="11" applyNumberFormat="1" applyFont="1" applyAlignment="1" applyProtection="1">
      <alignment horizontal="right"/>
      <protection locked="0"/>
    </xf>
    <xf numFmtId="9" fontId="8" fillId="0" borderId="0" xfId="2" applyFont="1" applyAlignment="1">
      <alignment vertical="center"/>
    </xf>
    <xf numFmtId="9" fontId="8" fillId="0" borderId="0" xfId="2" applyFont="1" applyAlignment="1">
      <alignment horizontal="center" vertical="center"/>
    </xf>
    <xf numFmtId="43" fontId="0" fillId="0" borderId="0" xfId="1" applyFont="1"/>
    <xf numFmtId="9" fontId="0" fillId="0" borderId="0" xfId="2" applyFont="1"/>
    <xf numFmtId="0" fontId="0" fillId="0" borderId="0" xfId="0" applyAlignment="1">
      <alignment vertical="center"/>
    </xf>
    <xf numFmtId="0" fontId="0" fillId="0" borderId="62" xfId="0" applyBorder="1" applyAlignment="1">
      <alignment vertical="center"/>
    </xf>
    <xf numFmtId="43" fontId="0" fillId="0" borderId="62" xfId="1" applyFont="1" applyBorder="1" applyAlignment="1">
      <alignment vertical="center"/>
    </xf>
    <xf numFmtId="9" fontId="0" fillId="0" borderId="62" xfId="2" applyFont="1" applyBorder="1" applyAlignment="1">
      <alignment vertical="center"/>
    </xf>
    <xf numFmtId="0" fontId="0" fillId="0" borderId="41" xfId="0" applyBorder="1" applyAlignment="1">
      <alignment vertical="center"/>
    </xf>
    <xf numFmtId="43" fontId="0" fillId="0" borderId="41" xfId="1" applyFont="1" applyBorder="1" applyAlignment="1">
      <alignment vertical="center"/>
    </xf>
    <xf numFmtId="9" fontId="0" fillId="0" borderId="41" xfId="2" applyFont="1" applyBorder="1" applyAlignment="1">
      <alignment vertical="center"/>
    </xf>
    <xf numFmtId="0" fontId="0" fillId="0" borderId="62" xfId="0" applyBorder="1" applyAlignment="1">
      <alignment horizontal="center" vertical="center"/>
    </xf>
    <xf numFmtId="0" fontId="0" fillId="0" borderId="41" xfId="0" applyBorder="1" applyAlignment="1">
      <alignment horizontal="center" vertical="center"/>
    </xf>
    <xf numFmtId="43" fontId="2" fillId="0" borderId="34" xfId="1" applyFont="1" applyBorder="1"/>
    <xf numFmtId="9" fontId="2" fillId="0" borderId="34" xfId="2" applyFont="1" applyBorder="1"/>
    <xf numFmtId="0" fontId="2" fillId="0" borderId="0" xfId="0" applyFont="1"/>
    <xf numFmtId="0" fontId="44" fillId="0" borderId="0" xfId="0" applyFont="1" applyAlignment="1">
      <alignment horizontal="left"/>
    </xf>
    <xf numFmtId="43" fontId="0" fillId="0" borderId="0" xfId="1" applyFont="1" applyAlignment="1">
      <alignment horizontal="right"/>
    </xf>
    <xf numFmtId="0" fontId="46" fillId="0" borderId="0" xfId="0" applyFont="1"/>
    <xf numFmtId="9" fontId="31" fillId="0" borderId="0" xfId="2" applyFont="1" applyAlignment="1">
      <alignment horizontal="center"/>
    </xf>
    <xf numFmtId="43" fontId="38" fillId="8" borderId="65" xfId="1" applyFont="1" applyFill="1" applyBorder="1" applyAlignment="1">
      <alignment horizontal="center" vertical="center"/>
    </xf>
    <xf numFmtId="38" fontId="38" fillId="8" borderId="65" xfId="1" applyNumberFormat="1" applyFont="1" applyFill="1" applyBorder="1" applyAlignment="1">
      <alignment horizontal="center" vertical="center" wrapText="1"/>
    </xf>
    <xf numFmtId="43" fontId="38" fillId="8" borderId="65" xfId="1" applyFont="1" applyFill="1" applyBorder="1" applyAlignment="1">
      <alignment horizontal="center" vertical="center" wrapText="1"/>
    </xf>
    <xf numFmtId="40" fontId="38" fillId="8" borderId="65" xfId="1" applyNumberFormat="1" applyFont="1" applyFill="1" applyBorder="1" applyAlignment="1">
      <alignment horizontal="center" vertical="center"/>
    </xf>
    <xf numFmtId="40" fontId="38" fillId="8" borderId="65" xfId="1" applyNumberFormat="1" applyFont="1" applyFill="1" applyBorder="1" applyAlignment="1">
      <alignment horizontal="center" vertical="center" wrapText="1"/>
    </xf>
    <xf numFmtId="43" fontId="38" fillId="8" borderId="34" xfId="1" applyFont="1" applyFill="1" applyBorder="1" applyAlignment="1">
      <alignment horizontal="center" vertical="center" wrapText="1"/>
    </xf>
    <xf numFmtId="43" fontId="31" fillId="0" borderId="0" xfId="1" applyFont="1" applyAlignment="1">
      <alignment vertical="center"/>
    </xf>
    <xf numFmtId="9" fontId="31" fillId="0" borderId="62" xfId="2" applyFont="1" applyFill="1" applyBorder="1" applyAlignment="1">
      <alignment horizontal="center"/>
    </xf>
    <xf numFmtId="9" fontId="31" fillId="0" borderId="65" xfId="2" applyFont="1" applyFill="1" applyBorder="1" applyAlignment="1">
      <alignment horizontal="center"/>
    </xf>
    <xf numFmtId="43" fontId="31" fillId="0" borderId="65" xfId="1" applyFont="1" applyFill="1" applyBorder="1" applyAlignment="1">
      <alignment horizontal="center"/>
    </xf>
    <xf numFmtId="43" fontId="31" fillId="0" borderId="0" xfId="1" applyFont="1" applyFill="1" applyBorder="1" applyAlignment="1">
      <alignment horizontal="center"/>
    </xf>
    <xf numFmtId="9" fontId="31" fillId="0" borderId="67" xfId="2" applyFont="1" applyFill="1" applyBorder="1" applyAlignment="1">
      <alignment horizontal="center"/>
    </xf>
    <xf numFmtId="9" fontId="31" fillId="0" borderId="27" xfId="2" applyFont="1" applyFill="1" applyBorder="1" applyAlignment="1">
      <alignment horizontal="center"/>
    </xf>
    <xf numFmtId="43" fontId="31" fillId="0" borderId="27" xfId="1" applyFont="1" applyFill="1" applyBorder="1" applyAlignment="1">
      <alignment horizontal="center"/>
    </xf>
    <xf numFmtId="43" fontId="31" fillId="9" borderId="41" xfId="1" applyFont="1" applyFill="1" applyBorder="1" applyAlignment="1">
      <alignment horizontal="center"/>
    </xf>
    <xf numFmtId="9" fontId="31" fillId="0" borderId="41" xfId="2" applyFont="1" applyBorder="1" applyAlignment="1">
      <alignment horizontal="center"/>
    </xf>
    <xf numFmtId="9" fontId="31" fillId="0" borderId="27" xfId="2" applyFont="1" applyBorder="1" applyAlignment="1">
      <alignment horizontal="center"/>
    </xf>
    <xf numFmtId="43" fontId="31" fillId="0" borderId="27" xfId="1" applyFont="1" applyBorder="1" applyAlignment="1">
      <alignment horizontal="center"/>
    </xf>
    <xf numFmtId="9" fontId="31" fillId="0" borderId="41" xfId="2" applyFont="1" applyFill="1" applyBorder="1" applyAlignment="1">
      <alignment horizontal="center"/>
    </xf>
    <xf numFmtId="43" fontId="31" fillId="0" borderId="41" xfId="1" applyFont="1" applyFill="1" applyBorder="1" applyAlignment="1">
      <alignment horizontal="left" vertical="center" wrapText="1"/>
    </xf>
    <xf numFmtId="43" fontId="31" fillId="0" borderId="41" xfId="1" applyFont="1" applyFill="1" applyBorder="1" applyAlignment="1">
      <alignment horizontal="left" vertical="center"/>
    </xf>
    <xf numFmtId="43" fontId="31" fillId="0" borderId="41" xfId="1" applyFont="1" applyFill="1" applyBorder="1" applyAlignment="1">
      <alignment horizontal="center" vertical="center"/>
    </xf>
    <xf numFmtId="173" fontId="31" fillId="0" borderId="41" xfId="1" applyNumberFormat="1" applyFont="1" applyFill="1" applyBorder="1" applyAlignment="1">
      <alignment horizontal="center" vertical="center"/>
    </xf>
    <xf numFmtId="40" fontId="38" fillId="0" borderId="41" xfId="1" applyNumberFormat="1" applyFont="1" applyFill="1" applyBorder="1" applyAlignment="1">
      <alignment horizontal="center" vertical="center"/>
    </xf>
    <xf numFmtId="40" fontId="31" fillId="0" borderId="41" xfId="1" applyNumberFormat="1" applyFont="1" applyFill="1" applyBorder="1" applyAlignment="1">
      <alignment horizontal="center" vertical="center"/>
    </xf>
    <xf numFmtId="43" fontId="38" fillId="0" borderId="63" xfId="1" applyFont="1" applyFill="1" applyBorder="1" applyAlignment="1">
      <alignment horizontal="left"/>
    </xf>
    <xf numFmtId="43" fontId="38" fillId="0" borderId="63" xfId="1" applyFont="1" applyFill="1" applyBorder="1" applyAlignment="1">
      <alignment horizontal="center"/>
    </xf>
    <xf numFmtId="173" fontId="31" fillId="0" borderId="63" xfId="1" applyNumberFormat="1" applyFont="1" applyFill="1" applyBorder="1" applyAlignment="1">
      <alignment horizontal="center"/>
    </xf>
    <xf numFmtId="9" fontId="31" fillId="0" borderId="63" xfId="2" applyFont="1" applyBorder="1" applyAlignment="1">
      <alignment horizontal="center"/>
    </xf>
    <xf numFmtId="9" fontId="31" fillId="0" borderId="66" xfId="2" applyFont="1" applyBorder="1" applyAlignment="1">
      <alignment horizontal="center"/>
    </xf>
    <xf numFmtId="37" fontId="38" fillId="0" borderId="63" xfId="1" applyNumberFormat="1" applyFont="1" applyFill="1" applyBorder="1" applyAlignment="1">
      <alignment horizontal="center"/>
    </xf>
    <xf numFmtId="43" fontId="47" fillId="0" borderId="34" xfId="1" applyFont="1" applyFill="1" applyBorder="1" applyAlignment="1"/>
    <xf numFmtId="43" fontId="38" fillId="0" borderId="66" xfId="1" applyFont="1" applyBorder="1"/>
    <xf numFmtId="40" fontId="38" fillId="0" borderId="63" xfId="1" applyNumberFormat="1" applyFont="1" applyFill="1" applyBorder="1" applyAlignment="1">
      <alignment horizontal="center"/>
    </xf>
    <xf numFmtId="9" fontId="38" fillId="0" borderId="63" xfId="2" applyFont="1" applyBorder="1" applyAlignment="1">
      <alignment horizontal="center"/>
    </xf>
    <xf numFmtId="9" fontId="38" fillId="0" borderId="66" xfId="2" applyFont="1" applyBorder="1" applyAlignment="1">
      <alignment horizontal="center"/>
    </xf>
    <xf numFmtId="43" fontId="38" fillId="0" borderId="0" xfId="1" applyFont="1"/>
    <xf numFmtId="37" fontId="31" fillId="0" borderId="0" xfId="1" applyNumberFormat="1" applyFont="1" applyFill="1" applyBorder="1" applyAlignment="1">
      <alignment horizontal="center"/>
    </xf>
    <xf numFmtId="43" fontId="31" fillId="0" borderId="0" xfId="1" applyFont="1" applyFill="1" applyBorder="1" applyAlignment="1">
      <alignment horizontal="left"/>
    </xf>
    <xf numFmtId="40" fontId="31" fillId="0" borderId="0" xfId="1" applyNumberFormat="1" applyFont="1" applyFill="1" applyBorder="1" applyAlignment="1">
      <alignment horizontal="center"/>
    </xf>
    <xf numFmtId="9" fontId="31" fillId="0" borderId="0" xfId="2" applyFont="1" applyFill="1" applyBorder="1" applyAlignment="1">
      <alignment horizontal="center"/>
    </xf>
    <xf numFmtId="9" fontId="31" fillId="0" borderId="0" xfId="2" applyFont="1" applyBorder="1" applyAlignment="1">
      <alignment horizontal="center"/>
    </xf>
    <xf numFmtId="43" fontId="36" fillId="0" borderId="55" xfId="1" applyFont="1" applyBorder="1" applyAlignment="1">
      <alignment horizontal="center"/>
    </xf>
    <xf numFmtId="43" fontId="38" fillId="8" borderId="69" xfId="1" applyFont="1" applyFill="1" applyBorder="1" applyAlignment="1">
      <alignment horizontal="center" vertical="center" wrapText="1"/>
    </xf>
    <xf numFmtId="43" fontId="38" fillId="0" borderId="66" xfId="1" applyFont="1" applyFill="1" applyBorder="1" applyAlignment="1">
      <alignment horizontal="center"/>
    </xf>
    <xf numFmtId="0" fontId="48" fillId="0" borderId="0" xfId="0" applyFont="1" applyAlignment="1">
      <alignment vertical="center"/>
    </xf>
    <xf numFmtId="0" fontId="49" fillId="0" borderId="0" xfId="0" applyFont="1" applyAlignment="1">
      <alignment vertical="center"/>
    </xf>
    <xf numFmtId="168" fontId="49" fillId="0" borderId="0" xfId="24" applyFont="1" applyAlignment="1">
      <alignment vertical="center"/>
    </xf>
    <xf numFmtId="15" fontId="42" fillId="0" borderId="0" xfId="24" applyNumberFormat="1" applyFont="1" applyAlignment="1">
      <alignment horizontal="right" vertical="center"/>
    </xf>
    <xf numFmtId="0" fontId="50" fillId="0" borderId="0" xfId="0" applyFont="1" applyAlignment="1">
      <alignment vertical="center"/>
    </xf>
    <xf numFmtId="0" fontId="51" fillId="0" borderId="0" xfId="0" applyFont="1" applyAlignment="1">
      <alignment vertical="center"/>
    </xf>
    <xf numFmtId="168" fontId="51" fillId="0" borderId="0" xfId="24" applyFont="1" applyAlignment="1">
      <alignment vertical="center"/>
    </xf>
    <xf numFmtId="168" fontId="42" fillId="0" borderId="0" xfId="24" applyFont="1" applyAlignment="1">
      <alignment horizontal="right" vertical="center"/>
    </xf>
    <xf numFmtId="0" fontId="52" fillId="10" borderId="38" xfId="0" applyFont="1" applyFill="1" applyBorder="1" applyAlignment="1">
      <alignment horizontal="left" vertical="center" indent="1"/>
    </xf>
    <xf numFmtId="168" fontId="53" fillId="10" borderId="34" xfId="24" applyFont="1" applyFill="1" applyBorder="1" applyAlignment="1">
      <alignment horizontal="center" vertical="center" wrapText="1"/>
    </xf>
    <xf numFmtId="0" fontId="28" fillId="0" borderId="34" xfId="0" applyFont="1" applyBorder="1" applyAlignment="1">
      <alignment horizontal="left" vertical="center" indent="1"/>
    </xf>
    <xf numFmtId="0" fontId="28" fillId="0" borderId="36" xfId="0" applyFont="1" applyBorder="1" applyAlignment="1">
      <alignment horizontal="left" vertical="center" indent="1"/>
    </xf>
    <xf numFmtId="0" fontId="28" fillId="0" borderId="35" xfId="0" applyFont="1" applyBorder="1" applyAlignment="1">
      <alignment horizontal="left" vertical="center" indent="1"/>
    </xf>
    <xf numFmtId="168" fontId="49" fillId="0" borderId="34" xfId="24" applyFont="1" applyFill="1" applyBorder="1" applyAlignment="1">
      <alignment vertical="center"/>
    </xf>
    <xf numFmtId="178" fontId="49" fillId="0" borderId="34" xfId="2" applyNumberFormat="1" applyFont="1" applyFill="1" applyBorder="1" applyAlignment="1">
      <alignment vertical="center"/>
    </xf>
    <xf numFmtId="168" fontId="49" fillId="7" borderId="34" xfId="24" applyFont="1" applyFill="1" applyBorder="1" applyAlignment="1">
      <alignment vertical="center"/>
    </xf>
    <xf numFmtId="0" fontId="28" fillId="0" borderId="0" xfId="0" applyFont="1" applyAlignment="1">
      <alignment vertical="center"/>
    </xf>
    <xf numFmtId="0" fontId="28" fillId="0" borderId="48" xfId="0" applyFont="1" applyBorder="1" applyAlignment="1">
      <alignment horizontal="left" vertical="center" indent="1"/>
    </xf>
    <xf numFmtId="0" fontId="28" fillId="0" borderId="70" xfId="0" applyFont="1" applyBorder="1" applyAlignment="1">
      <alignment horizontal="left" vertical="center" indent="1"/>
    </xf>
    <xf numFmtId="0" fontId="28" fillId="0" borderId="71" xfId="0" applyFont="1" applyBorder="1" applyAlignment="1">
      <alignment horizontal="left" vertical="center" indent="1"/>
    </xf>
    <xf numFmtId="168" fontId="49" fillId="0" borderId="48" xfId="24" applyFont="1" applyFill="1" applyBorder="1" applyAlignment="1">
      <alignment vertical="center"/>
    </xf>
    <xf numFmtId="178" fontId="49" fillId="0" borderId="48" xfId="2" applyNumberFormat="1" applyFont="1" applyFill="1" applyBorder="1" applyAlignment="1">
      <alignment vertical="center"/>
    </xf>
    <xf numFmtId="168" fontId="49" fillId="7" borderId="48" xfId="24" applyFont="1" applyFill="1" applyBorder="1" applyAlignment="1">
      <alignment vertical="center"/>
    </xf>
    <xf numFmtId="0" fontId="28" fillId="0" borderId="66" xfId="0" applyFont="1" applyBorder="1" applyAlignment="1">
      <alignment horizontal="left" vertical="center" indent="1"/>
    </xf>
    <xf numFmtId="0" fontId="28" fillId="0" borderId="72" xfId="0" applyFont="1" applyBorder="1" applyAlignment="1">
      <alignment horizontal="left" vertical="center" indent="1"/>
    </xf>
    <xf numFmtId="0" fontId="28" fillId="0" borderId="73" xfId="0" applyFont="1" applyBorder="1" applyAlignment="1">
      <alignment horizontal="left" vertical="center" indent="1"/>
    </xf>
    <xf numFmtId="168" fontId="49" fillId="0" borderId="66" xfId="24" applyFont="1" applyFill="1" applyBorder="1" applyAlignment="1">
      <alignment vertical="center"/>
    </xf>
    <xf numFmtId="178" fontId="49" fillId="0" borderId="66" xfId="2" applyNumberFormat="1" applyFont="1" applyFill="1" applyBorder="1" applyAlignment="1">
      <alignment vertical="center"/>
    </xf>
    <xf numFmtId="168" fontId="49" fillId="7" borderId="66" xfId="24" applyFont="1" applyFill="1" applyBorder="1" applyAlignment="1">
      <alignment vertical="center"/>
    </xf>
    <xf numFmtId="0" fontId="54" fillId="11" borderId="38" xfId="0" applyFont="1" applyFill="1" applyBorder="1" applyAlignment="1">
      <alignment horizontal="left" vertical="center" indent="1"/>
    </xf>
    <xf numFmtId="168" fontId="54" fillId="11" borderId="34" xfId="24" applyFont="1" applyFill="1" applyBorder="1" applyAlignment="1">
      <alignment vertical="center"/>
    </xf>
    <xf numFmtId="178" fontId="54" fillId="11" borderId="34" xfId="2" applyNumberFormat="1" applyFont="1" applyFill="1" applyBorder="1" applyAlignment="1">
      <alignment vertical="center"/>
    </xf>
    <xf numFmtId="168" fontId="54" fillId="12" borderId="34" xfId="24" applyFont="1" applyFill="1" applyBorder="1" applyAlignment="1">
      <alignment vertical="center"/>
    </xf>
    <xf numFmtId="0" fontId="54" fillId="0" borderId="0" xfId="0" applyFont="1" applyAlignment="1">
      <alignment vertical="center"/>
    </xf>
    <xf numFmtId="0" fontId="54" fillId="11" borderId="55" xfId="0" applyFont="1" applyFill="1" applyBorder="1" applyAlignment="1">
      <alignment horizontal="left" vertical="center" indent="1"/>
    </xf>
    <xf numFmtId="168" fontId="54" fillId="11" borderId="66" xfId="24" applyFont="1" applyFill="1" applyBorder="1" applyAlignment="1">
      <alignment vertical="center"/>
    </xf>
    <xf numFmtId="178" fontId="54" fillId="11" borderId="66" xfId="2" applyNumberFormat="1" applyFont="1" applyFill="1" applyBorder="1" applyAlignment="1">
      <alignment vertical="center"/>
    </xf>
    <xf numFmtId="168" fontId="54" fillId="12" borderId="66" xfId="24" applyFont="1" applyFill="1" applyBorder="1" applyAlignment="1">
      <alignment vertical="center"/>
    </xf>
    <xf numFmtId="168" fontId="28" fillId="0" borderId="34" xfId="24" applyFont="1" applyBorder="1" applyAlignment="1">
      <alignment vertical="center"/>
    </xf>
    <xf numFmtId="168" fontId="28" fillId="7" borderId="34" xfId="24" applyFont="1" applyFill="1" applyBorder="1" applyAlignment="1">
      <alignment vertical="center"/>
    </xf>
    <xf numFmtId="0" fontId="55" fillId="13" borderId="38" xfId="0" applyFont="1" applyFill="1" applyBorder="1" applyAlignment="1">
      <alignment horizontal="left" vertical="center" indent="1"/>
    </xf>
    <xf numFmtId="168" fontId="55" fillId="13" borderId="34" xfId="24" applyFont="1" applyFill="1" applyBorder="1" applyAlignment="1">
      <alignment vertical="center"/>
    </xf>
    <xf numFmtId="178" fontId="55" fillId="13" borderId="34" xfId="2" applyNumberFormat="1" applyFont="1" applyFill="1" applyBorder="1" applyAlignment="1">
      <alignment vertical="center"/>
    </xf>
    <xf numFmtId="168" fontId="55" fillId="14" borderId="34" xfId="24"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3" fillId="10" borderId="36" xfId="24" applyNumberFormat="1" applyFont="1" applyFill="1" applyBorder="1" applyAlignment="1">
      <alignment horizontal="left" vertical="center" indent="1"/>
    </xf>
    <xf numFmtId="0" fontId="3" fillId="10" borderId="38" xfId="24" applyNumberFormat="1" applyFont="1" applyFill="1" applyBorder="1" applyAlignment="1">
      <alignment horizontal="left" vertical="center" indent="1"/>
    </xf>
    <xf numFmtId="0" fontId="53" fillId="10" borderId="38" xfId="24" applyNumberFormat="1" applyFont="1" applyFill="1" applyBorder="1" applyAlignment="1">
      <alignment horizontal="left" vertical="center" indent="2"/>
    </xf>
    <xf numFmtId="168" fontId="53" fillId="10" borderId="35" xfId="24" applyFont="1" applyFill="1" applyBorder="1" applyAlignment="1">
      <alignment horizontal="center" vertical="center"/>
    </xf>
    <xf numFmtId="0" fontId="49" fillId="0" borderId="0" xfId="0" applyFont="1" applyAlignment="1">
      <alignment vertical="top" wrapText="1"/>
    </xf>
    <xf numFmtId="0" fontId="49" fillId="0" borderId="0" xfId="0" applyFont="1" applyAlignment="1">
      <alignment vertical="top"/>
    </xf>
    <xf numFmtId="168" fontId="53" fillId="14" borderId="34" xfId="24" applyFont="1" applyFill="1" applyBorder="1" applyAlignment="1">
      <alignment vertical="center"/>
    </xf>
    <xf numFmtId="0" fontId="49" fillId="0" borderId="0" xfId="24" applyNumberFormat="1" applyFont="1" applyAlignment="1">
      <alignment horizontal="left" vertical="center" indent="1"/>
    </xf>
    <xf numFmtId="0" fontId="53" fillId="10" borderId="38" xfId="24" applyNumberFormat="1" applyFont="1" applyFill="1" applyBorder="1" applyAlignment="1">
      <alignment horizontal="left" vertical="center" indent="1"/>
    </xf>
    <xf numFmtId="168" fontId="55" fillId="10" borderId="35" xfId="24" applyFont="1" applyFill="1" applyBorder="1" applyAlignment="1">
      <alignment horizontal="center" vertical="center"/>
    </xf>
    <xf numFmtId="0" fontId="53" fillId="13" borderId="34" xfId="24" applyNumberFormat="1" applyFont="1" applyFill="1" applyBorder="1" applyAlignment="1">
      <alignment horizontal="left" vertical="center" indent="1"/>
    </xf>
    <xf numFmtId="0" fontId="53" fillId="13" borderId="34" xfId="24" applyNumberFormat="1" applyFont="1" applyFill="1" applyBorder="1" applyAlignment="1">
      <alignment vertical="center"/>
    </xf>
    <xf numFmtId="168" fontId="53" fillId="13" borderId="34" xfId="24" applyFont="1" applyFill="1" applyBorder="1" applyAlignment="1">
      <alignment vertical="center"/>
    </xf>
    <xf numFmtId="168" fontId="58" fillId="0" borderId="34" xfId="24" applyFont="1" applyFill="1" applyBorder="1" applyAlignment="1">
      <alignment horizontal="right" vertical="center"/>
    </xf>
    <xf numFmtId="0" fontId="58" fillId="0" borderId="0" xfId="0" applyFont="1" applyAlignment="1">
      <alignment horizontal="left" vertical="center" indent="1"/>
    </xf>
    <xf numFmtId="0" fontId="57" fillId="0" borderId="0" xfId="24" applyNumberFormat="1" applyFont="1" applyAlignment="1">
      <alignment horizontal="right" vertical="center"/>
    </xf>
    <xf numFmtId="2" fontId="8" fillId="0" borderId="10" xfId="5" applyNumberFormat="1" applyFont="1" applyBorder="1" applyAlignment="1">
      <alignment horizontal="right" vertical="center"/>
    </xf>
    <xf numFmtId="2" fontId="8" fillId="0" borderId="10" xfId="7" applyNumberFormat="1" applyFont="1" applyFill="1" applyBorder="1" applyAlignment="1" applyProtection="1">
      <alignment horizontal="right" vertical="center"/>
    </xf>
    <xf numFmtId="9" fontId="8" fillId="0" borderId="6" xfId="2" applyFont="1" applyBorder="1" applyAlignment="1">
      <alignment vertical="center"/>
    </xf>
    <xf numFmtId="49" fontId="35" fillId="0" borderId="74" xfId="14" applyNumberFormat="1" applyFont="1" applyBorder="1" applyAlignment="1"/>
    <xf numFmtId="49" fontId="35" fillId="0" borderId="57" xfId="14" applyNumberFormat="1" applyFont="1" applyBorder="1" applyAlignment="1"/>
    <xf numFmtId="43" fontId="35" fillId="0" borderId="57" xfId="14" applyFont="1" applyBorder="1" applyAlignment="1">
      <alignment horizontal="left"/>
    </xf>
    <xf numFmtId="173" fontId="30" fillId="0" borderId="57" xfId="14" applyNumberFormat="1" applyFont="1" applyBorder="1"/>
    <xf numFmtId="173" fontId="35" fillId="0" borderId="57" xfId="14" applyNumberFormat="1" applyFont="1" applyBorder="1"/>
    <xf numFmtId="179" fontId="35" fillId="0" borderId="57" xfId="14" applyNumberFormat="1" applyFont="1" applyBorder="1"/>
    <xf numFmtId="180" fontId="35" fillId="0" borderId="75" xfId="14" applyNumberFormat="1" applyFont="1" applyBorder="1"/>
    <xf numFmtId="0" fontId="30" fillId="0" borderId="0" xfId="0" applyFont="1"/>
    <xf numFmtId="43" fontId="35" fillId="0" borderId="58" xfId="14" applyFont="1" applyBorder="1" applyAlignment="1">
      <alignment horizontal="left"/>
    </xf>
    <xf numFmtId="49" fontId="35" fillId="0" borderId="58" xfId="14" applyNumberFormat="1" applyFont="1" applyBorder="1" applyAlignment="1">
      <alignment horizontal="left"/>
    </xf>
    <xf numFmtId="173" fontId="30" fillId="0" borderId="58" xfId="14" applyNumberFormat="1" applyFont="1" applyBorder="1"/>
    <xf numFmtId="173" fontId="35" fillId="0" borderId="58" xfId="14" applyNumberFormat="1" applyFont="1" applyBorder="1"/>
    <xf numFmtId="179" fontId="35" fillId="0" borderId="58" xfId="14" applyNumberFormat="1" applyFont="1" applyBorder="1"/>
    <xf numFmtId="180" fontId="35" fillId="0" borderId="59" xfId="14" applyNumberFormat="1" applyFont="1" applyBorder="1"/>
    <xf numFmtId="49" fontId="35" fillId="0" borderId="37" xfId="14" applyNumberFormat="1" applyFont="1" applyBorder="1" applyAlignment="1">
      <alignment horizontal="left"/>
    </xf>
    <xf numFmtId="43" fontId="35" fillId="0" borderId="0" xfId="14" applyFont="1" applyBorder="1" applyAlignment="1">
      <alignment horizontal="left"/>
    </xf>
    <xf numFmtId="173" fontId="30" fillId="0" borderId="0" xfId="14" applyNumberFormat="1" applyFont="1" applyBorder="1"/>
    <xf numFmtId="173" fontId="35" fillId="0" borderId="0" xfId="14" applyNumberFormat="1" applyFont="1" applyBorder="1"/>
    <xf numFmtId="179" fontId="35" fillId="0" borderId="0" xfId="14" applyNumberFormat="1" applyFont="1" applyBorder="1"/>
    <xf numFmtId="180" fontId="35" fillId="0" borderId="64" xfId="14" applyNumberFormat="1" applyFont="1" applyBorder="1"/>
    <xf numFmtId="181" fontId="35" fillId="15" borderId="34" xfId="14" applyNumberFormat="1" applyFont="1" applyFill="1" applyBorder="1"/>
    <xf numFmtId="181" fontId="35" fillId="15" borderId="36" xfId="14" applyNumberFormat="1" applyFont="1" applyFill="1" applyBorder="1"/>
    <xf numFmtId="43" fontId="35" fillId="0" borderId="69" xfId="14" applyFont="1" applyBorder="1" applyAlignment="1">
      <alignment horizontal="center"/>
    </xf>
    <xf numFmtId="43" fontId="35" fillId="0" borderId="76" xfId="14" applyFont="1" applyBorder="1" applyAlignment="1">
      <alignment horizontal="center"/>
    </xf>
    <xf numFmtId="49" fontId="35" fillId="0" borderId="76" xfId="14" applyNumberFormat="1" applyFont="1" applyBorder="1" applyAlignment="1">
      <alignment horizontal="center"/>
    </xf>
    <xf numFmtId="43" fontId="35" fillId="0" borderId="38" xfId="14" applyFont="1" applyBorder="1" applyAlignment="1">
      <alignment horizontal="center"/>
    </xf>
    <xf numFmtId="173" fontId="30" fillId="0" borderId="38" xfId="14" applyNumberFormat="1" applyFont="1" applyBorder="1"/>
    <xf numFmtId="173" fontId="59" fillId="0" borderId="36" xfId="14" applyNumberFormat="1" applyFont="1" applyBorder="1"/>
    <xf numFmtId="173" fontId="59" fillId="0" borderId="38" xfId="14" applyNumberFormat="1" applyFont="1" applyBorder="1"/>
    <xf numFmtId="173" fontId="35" fillId="16" borderId="35" xfId="14" applyNumberFormat="1" applyFont="1" applyFill="1" applyBorder="1"/>
    <xf numFmtId="0" fontId="35" fillId="0" borderId="34" xfId="0" applyFont="1" applyBorder="1" applyAlignment="1">
      <alignment horizontal="center" wrapText="1"/>
    </xf>
    <xf numFmtId="43" fontId="35" fillId="0" borderId="34" xfId="14" applyFont="1" applyBorder="1" applyAlignment="1">
      <alignment horizontal="center" wrapText="1"/>
    </xf>
    <xf numFmtId="173" fontId="30" fillId="0" borderId="34" xfId="14" applyNumberFormat="1" applyFont="1" applyBorder="1" applyAlignment="1">
      <alignment horizontal="center" wrapText="1"/>
    </xf>
    <xf numFmtId="9" fontId="30" fillId="0" borderId="34" xfId="14" applyNumberFormat="1" applyFont="1" applyBorder="1" applyAlignment="1">
      <alignment horizontal="center" wrapText="1"/>
    </xf>
    <xf numFmtId="9" fontId="30" fillId="0" borderId="34" xfId="2" applyFont="1" applyBorder="1" applyAlignment="1">
      <alignment horizontal="center" wrapText="1"/>
    </xf>
    <xf numFmtId="173" fontId="35" fillId="0" borderId="34" xfId="14" applyNumberFormat="1" applyFont="1" applyBorder="1" applyAlignment="1">
      <alignment horizontal="center" wrapText="1"/>
    </xf>
    <xf numFmtId="0" fontId="30" fillId="0" borderId="0" xfId="0" applyFont="1" applyAlignment="1">
      <alignment wrapText="1"/>
    </xf>
    <xf numFmtId="0" fontId="30" fillId="0" borderId="41" xfId="0" applyFont="1" applyBorder="1" applyAlignment="1">
      <alignment horizontal="center" wrapText="1"/>
    </xf>
    <xf numFmtId="0" fontId="30" fillId="0" borderId="44" xfId="0" applyFont="1" applyBorder="1" applyAlignment="1">
      <alignment horizontal="center" wrapText="1"/>
    </xf>
    <xf numFmtId="49" fontId="30" fillId="0" borderId="44" xfId="0" applyNumberFormat="1" applyFont="1" applyBorder="1" applyAlignment="1">
      <alignment horizontal="center" wrapText="1"/>
    </xf>
    <xf numFmtId="173" fontId="30" fillId="0" borderId="41" xfId="14" applyNumberFormat="1" applyFont="1" applyFill="1" applyBorder="1" applyAlignment="1">
      <alignment wrapText="1"/>
    </xf>
    <xf numFmtId="173" fontId="35" fillId="0" borderId="41" xfId="14" applyNumberFormat="1" applyFont="1" applyFill="1" applyBorder="1" applyAlignment="1">
      <alignment wrapText="1"/>
    </xf>
    <xf numFmtId="180" fontId="30" fillId="0" borderId="41" xfId="14" applyNumberFormat="1" applyFont="1" applyFill="1" applyBorder="1" applyAlignment="1">
      <alignment wrapText="1"/>
    </xf>
    <xf numFmtId="0" fontId="30" fillId="0" borderId="40" xfId="0" applyFont="1" applyBorder="1" applyAlignment="1">
      <alignment horizontal="center" wrapText="1"/>
    </xf>
    <xf numFmtId="18" fontId="29" fillId="0" borderId="41" xfId="0" applyNumberFormat="1" applyFont="1" applyBorder="1" applyAlignment="1">
      <alignment vertical="top" wrapText="1"/>
    </xf>
    <xf numFmtId="173" fontId="30" fillId="0" borderId="44" xfId="14" applyNumberFormat="1" applyFont="1" applyFill="1" applyBorder="1" applyAlignment="1">
      <alignment wrapText="1"/>
    </xf>
    <xf numFmtId="173" fontId="35" fillId="0" borderId="44" xfId="14" applyNumberFormat="1" applyFont="1" applyFill="1" applyBorder="1" applyAlignment="1">
      <alignment wrapText="1"/>
    </xf>
    <xf numFmtId="9" fontId="35" fillId="0" borderId="41" xfId="2" applyFont="1" applyFill="1" applyBorder="1" applyAlignment="1">
      <alignment wrapText="1"/>
    </xf>
    <xf numFmtId="9" fontId="30" fillId="0" borderId="44" xfId="2" applyFont="1" applyFill="1" applyBorder="1" applyAlignment="1">
      <alignment horizontal="center"/>
    </xf>
    <xf numFmtId="9" fontId="32" fillId="0" borderId="44" xfId="2" applyFont="1" applyFill="1" applyBorder="1" applyAlignment="1">
      <alignment horizontal="center" wrapText="1"/>
    </xf>
    <xf numFmtId="0" fontId="35" fillId="0" borderId="36" xfId="0" applyFont="1" applyBorder="1" applyAlignment="1">
      <alignment horizontal="center" wrapText="1"/>
    </xf>
    <xf numFmtId="173" fontId="30" fillId="0" borderId="34" xfId="14" applyNumberFormat="1" applyFont="1" applyFill="1" applyBorder="1" applyAlignment="1">
      <alignment wrapText="1"/>
    </xf>
    <xf numFmtId="9" fontId="30" fillId="0" borderId="34" xfId="2" applyFont="1" applyFill="1" applyBorder="1" applyAlignment="1">
      <alignment wrapText="1"/>
    </xf>
    <xf numFmtId="173" fontId="35" fillId="4" borderId="34" xfId="14" applyNumberFormat="1" applyFont="1" applyFill="1" applyBorder="1" applyAlignment="1">
      <alignment wrapText="1"/>
    </xf>
    <xf numFmtId="180" fontId="35" fillId="0" borderId="41" xfId="14" applyNumberFormat="1" applyFont="1" applyFill="1" applyBorder="1" applyAlignment="1">
      <alignment wrapText="1"/>
    </xf>
    <xf numFmtId="0" fontId="30" fillId="0" borderId="67" xfId="0" applyFont="1" applyBorder="1" applyAlignment="1">
      <alignment horizontal="center" wrapText="1"/>
    </xf>
    <xf numFmtId="0" fontId="30" fillId="0" borderId="27" xfId="0" applyFont="1" applyBorder="1" applyAlignment="1">
      <alignment horizontal="center" wrapText="1"/>
    </xf>
    <xf numFmtId="49" fontId="30" fillId="0" borderId="27" xfId="0" applyNumberFormat="1" applyFont="1" applyBorder="1" applyAlignment="1">
      <alignment horizontal="center" wrapText="1"/>
    </xf>
    <xf numFmtId="43" fontId="30" fillId="0" borderId="67" xfId="14" applyFont="1" applyFill="1" applyBorder="1" applyAlignment="1">
      <alignment horizontal="center" wrapText="1"/>
    </xf>
    <xf numFmtId="173" fontId="30" fillId="0" borderId="67" xfId="14" applyNumberFormat="1" applyFont="1" applyFill="1" applyBorder="1" applyAlignment="1">
      <alignment wrapText="1"/>
    </xf>
    <xf numFmtId="173" fontId="35" fillId="0" borderId="67" xfId="14" applyNumberFormat="1" applyFont="1" applyFill="1" applyBorder="1" applyAlignment="1">
      <alignment wrapText="1"/>
    </xf>
    <xf numFmtId="9" fontId="30" fillId="0" borderId="41" xfId="2" applyFont="1" applyFill="1" applyBorder="1" applyAlignment="1">
      <alignment horizontal="center"/>
    </xf>
    <xf numFmtId="9" fontId="30" fillId="0" borderId="41" xfId="2" applyFont="1" applyFill="1" applyBorder="1" applyAlignment="1">
      <alignment horizontal="center" wrapText="1"/>
    </xf>
    <xf numFmtId="9" fontId="30" fillId="0" borderId="41" xfId="2" applyFont="1" applyFill="1" applyBorder="1" applyAlignment="1">
      <alignment wrapText="1"/>
    </xf>
    <xf numFmtId="9" fontId="30" fillId="0" borderId="44" xfId="2" applyFont="1" applyFill="1" applyBorder="1" applyAlignment="1">
      <alignment wrapText="1"/>
    </xf>
    <xf numFmtId="179" fontId="30" fillId="0" borderId="67" xfId="14" applyNumberFormat="1" applyFont="1" applyFill="1" applyBorder="1" applyAlignment="1">
      <alignment wrapText="1"/>
    </xf>
    <xf numFmtId="0" fontId="30" fillId="0" borderId="60" xfId="0" applyFont="1" applyBorder="1" applyAlignment="1">
      <alignment horizontal="center"/>
    </xf>
    <xf numFmtId="49" fontId="30" fillId="0" borderId="63" xfId="0" applyNumberFormat="1" applyFont="1" applyBorder="1" applyAlignment="1">
      <alignment horizontal="center"/>
    </xf>
    <xf numFmtId="43" fontId="30" fillId="0" borderId="63" xfId="14" applyFont="1" applyFill="1" applyBorder="1" applyAlignment="1">
      <alignment horizontal="center"/>
    </xf>
    <xf numFmtId="173" fontId="30" fillId="0" borderId="63" xfId="14" applyNumberFormat="1" applyFont="1" applyFill="1" applyBorder="1"/>
    <xf numFmtId="179" fontId="30" fillId="0" borderId="63" xfId="14" applyNumberFormat="1" applyFont="1" applyFill="1" applyBorder="1"/>
    <xf numFmtId="173" fontId="35" fillId="0" borderId="63" xfId="14" applyNumberFormat="1" applyFont="1" applyFill="1" applyBorder="1"/>
    <xf numFmtId="180" fontId="30" fillId="0" borderId="63" xfId="14" applyNumberFormat="1" applyFont="1" applyFill="1" applyBorder="1"/>
    <xf numFmtId="0" fontId="30" fillId="0" borderId="0" xfId="0" applyFont="1" applyAlignment="1">
      <alignment horizontal="center"/>
    </xf>
    <xf numFmtId="49" fontId="30" fillId="0" borderId="0" xfId="0" applyNumberFormat="1" applyFont="1" applyAlignment="1">
      <alignment horizontal="center"/>
    </xf>
    <xf numFmtId="43" fontId="30" fillId="0" borderId="0" xfId="14" applyFont="1" applyAlignment="1">
      <alignment horizontal="center"/>
    </xf>
    <xf numFmtId="173" fontId="30" fillId="0" borderId="0" xfId="14" applyNumberFormat="1" applyFont="1"/>
    <xf numFmtId="179" fontId="30" fillId="0" borderId="0" xfId="14" applyNumberFormat="1" applyFont="1"/>
    <xf numFmtId="173" fontId="35" fillId="0" borderId="0" xfId="14" applyNumberFormat="1" applyFont="1"/>
    <xf numFmtId="180" fontId="30" fillId="0" borderId="0" xfId="14" applyNumberFormat="1" applyFont="1"/>
    <xf numFmtId="0" fontId="24" fillId="20" borderId="69" xfId="11" applyFont="1" applyFill="1" applyBorder="1" applyAlignment="1" applyProtection="1">
      <alignment horizontal="center" wrapText="1"/>
      <protection locked="0"/>
    </xf>
    <xf numFmtId="0" fontId="62" fillId="20" borderId="76" xfId="11" applyFont="1" applyFill="1" applyBorder="1" applyAlignment="1">
      <alignment horizontal="left" vertical="top"/>
    </xf>
    <xf numFmtId="0" fontId="62" fillId="20" borderId="76" xfId="11" applyFont="1" applyFill="1" applyBorder="1" applyAlignment="1">
      <alignment vertical="top"/>
    </xf>
    <xf numFmtId="0" fontId="24" fillId="20" borderId="76" xfId="11" applyFont="1" applyFill="1" applyBorder="1"/>
    <xf numFmtId="0" fontId="24" fillId="20" borderId="76" xfId="11" applyFont="1" applyFill="1" applyBorder="1" applyAlignment="1">
      <alignment horizontal="center"/>
    </xf>
    <xf numFmtId="0" fontId="63" fillId="20" borderId="77" xfId="29" applyFont="1" applyFill="1" applyBorder="1" applyAlignment="1">
      <alignment horizontal="right"/>
    </xf>
    <xf numFmtId="0" fontId="19" fillId="0" borderId="0" xfId="29"/>
    <xf numFmtId="0" fontId="64" fillId="21" borderId="34" xfId="29" applyFont="1" applyFill="1" applyBorder="1" applyAlignment="1">
      <alignment horizontal="center"/>
    </xf>
    <xf numFmtId="0" fontId="64" fillId="15" borderId="34" xfId="29" applyFont="1" applyFill="1" applyBorder="1" applyAlignment="1">
      <alignment horizontal="center"/>
    </xf>
    <xf numFmtId="0" fontId="28" fillId="0" borderId="65" xfId="30" applyFont="1" applyBorder="1" applyAlignment="1">
      <alignment vertical="center" wrapText="1"/>
    </xf>
    <xf numFmtId="0" fontId="28" fillId="0" borderId="66" xfId="30" applyFont="1" applyBorder="1" applyAlignment="1">
      <alignment vertical="center" wrapText="1"/>
    </xf>
    <xf numFmtId="0" fontId="28" fillId="0" borderId="66" xfId="30" applyFont="1" applyBorder="1" applyAlignment="1">
      <alignment horizontal="center" vertical="center" wrapText="1"/>
    </xf>
    <xf numFmtId="0" fontId="44" fillId="0" borderId="66" xfId="30" applyFont="1" applyBorder="1" applyAlignment="1">
      <alignment horizontal="center" vertical="center" wrapText="1"/>
    </xf>
    <xf numFmtId="0" fontId="28" fillId="0" borderId="66" xfId="29" applyFont="1" applyBorder="1" applyAlignment="1">
      <alignment horizontal="center" vertical="center" wrapText="1"/>
    </xf>
    <xf numFmtId="0" fontId="28" fillId="0" borderId="66" xfId="29" applyFont="1" applyBorder="1" applyAlignment="1">
      <alignment horizontal="center" vertical="center"/>
    </xf>
    <xf numFmtId="0" fontId="28" fillId="0" borderId="72" xfId="29" applyFont="1" applyBorder="1" applyAlignment="1">
      <alignment horizontal="center" vertical="center" wrapText="1"/>
    </xf>
    <xf numFmtId="0" fontId="28" fillId="0" borderId="34" xfId="11" applyFont="1" applyBorder="1" applyAlignment="1">
      <alignment horizontal="center" vertical="center" wrapText="1"/>
    </xf>
    <xf numFmtId="3" fontId="28" fillId="8" borderId="34" xfId="11" applyNumberFormat="1" applyFont="1" applyFill="1" applyBorder="1" applyAlignment="1" applyProtection="1">
      <alignment horizontal="center" vertical="center" wrapText="1"/>
      <protection hidden="1"/>
    </xf>
    <xf numFmtId="3" fontId="28" fillId="15" borderId="34" xfId="14" applyNumberFormat="1" applyFont="1" applyFill="1" applyBorder="1" applyAlignment="1" applyProtection="1">
      <alignment horizontal="center" vertical="center" wrapText="1"/>
      <protection hidden="1"/>
    </xf>
    <xf numFmtId="0" fontId="19" fillId="11" borderId="41" xfId="29" applyFill="1" applyBorder="1" applyAlignment="1" applyProtection="1">
      <alignment horizontal="left" vertical="center"/>
      <protection locked="0"/>
    </xf>
    <xf numFmtId="0" fontId="28" fillId="11" borderId="41" xfId="29" applyFont="1" applyFill="1" applyBorder="1" applyAlignment="1" applyProtection="1">
      <alignment horizontal="left" vertical="center" wrapText="1"/>
      <protection locked="0"/>
    </xf>
    <xf numFmtId="0" fontId="19" fillId="11" borderId="41" xfId="29" applyFill="1" applyBorder="1" applyAlignment="1" applyProtection="1">
      <alignment vertical="center" wrapText="1"/>
      <protection locked="0"/>
    </xf>
    <xf numFmtId="14" fontId="28" fillId="11" borderId="41" xfId="29" applyNumberFormat="1" applyFont="1" applyFill="1" applyBorder="1" applyAlignment="1" applyProtection="1">
      <alignment horizontal="left" vertical="center" wrapText="1"/>
      <protection locked="0"/>
    </xf>
    <xf numFmtId="0" fontId="28" fillId="11" borderId="41" xfId="29" applyFont="1" applyFill="1" applyBorder="1" applyAlignment="1" applyProtection="1">
      <alignment horizontal="left" vertical="center"/>
      <protection locked="0"/>
    </xf>
    <xf numFmtId="43" fontId="19" fillId="5" borderId="41" xfId="1" applyFont="1" applyFill="1" applyBorder="1" applyAlignment="1" applyProtection="1">
      <alignment vertical="center"/>
      <protection locked="0"/>
    </xf>
    <xf numFmtId="9" fontId="19" fillId="11" borderId="41" xfId="13" applyFont="1" applyFill="1" applyBorder="1" applyAlignment="1" applyProtection="1">
      <alignment horizontal="center" vertical="center"/>
      <protection hidden="1"/>
    </xf>
    <xf numFmtId="43" fontId="19" fillId="11" borderId="41" xfId="1" applyFont="1" applyFill="1" applyBorder="1" applyAlignment="1" applyProtection="1">
      <alignment horizontal="center" vertical="center"/>
      <protection hidden="1"/>
    </xf>
    <xf numFmtId="43" fontId="19" fillId="11" borderId="41" xfId="1" applyFont="1" applyFill="1" applyBorder="1" applyAlignment="1" applyProtection="1">
      <alignment vertical="center"/>
      <protection hidden="1"/>
    </xf>
    <xf numFmtId="0" fontId="19" fillId="0" borderId="41" xfId="29" applyBorder="1" applyAlignment="1" applyProtection="1">
      <alignment horizontal="center" vertical="top" wrapText="1"/>
      <protection locked="0"/>
    </xf>
    <xf numFmtId="0" fontId="19" fillId="23" borderId="41" xfId="29" applyFill="1" applyBorder="1" applyAlignment="1" applyProtection="1">
      <alignment horizontal="center" vertical="top" wrapText="1"/>
      <protection locked="0"/>
    </xf>
    <xf numFmtId="0" fontId="28" fillId="0" borderId="41" xfId="29" applyFont="1" applyBorder="1" applyAlignment="1" applyProtection="1">
      <alignment horizontal="left" vertical="top" wrapText="1"/>
      <protection locked="0"/>
    </xf>
    <xf numFmtId="0" fontId="19" fillId="0" borderId="41" xfId="29" applyBorder="1" applyAlignment="1" applyProtection="1">
      <alignment vertical="top" wrapText="1"/>
      <protection locked="0"/>
    </xf>
    <xf numFmtId="0" fontId="61" fillId="0" borderId="67" xfId="29" applyFont="1" applyBorder="1" applyAlignment="1" applyProtection="1">
      <alignment horizontal="left" vertical="top"/>
      <protection locked="0"/>
    </xf>
    <xf numFmtId="43" fontId="19" fillId="5" borderId="41" xfId="1" applyFont="1" applyFill="1" applyBorder="1" applyAlignment="1" applyProtection="1">
      <alignment vertical="top"/>
      <protection locked="0"/>
    </xf>
    <xf numFmtId="15" fontId="61" fillId="0" borderId="67" xfId="29" applyNumberFormat="1" applyFont="1" applyBorder="1" applyAlignment="1" applyProtection="1">
      <alignment horizontal="left" vertical="top"/>
      <protection locked="0"/>
    </xf>
    <xf numFmtId="10" fontId="19" fillId="0" borderId="41" xfId="13" applyNumberFormat="1" applyFont="1" applyFill="1" applyBorder="1" applyAlignment="1" applyProtection="1">
      <alignment horizontal="center" vertical="top"/>
      <protection hidden="1"/>
    </xf>
    <xf numFmtId="43" fontId="19" fillId="0" borderId="41" xfId="1" applyFont="1" applyFill="1" applyBorder="1" applyAlignment="1" applyProtection="1">
      <alignment horizontal="center" vertical="top"/>
      <protection hidden="1"/>
    </xf>
    <xf numFmtId="0" fontId="19" fillId="0" borderId="78" xfId="29" applyBorder="1" applyAlignment="1" applyProtection="1">
      <alignment vertical="top" wrapText="1"/>
      <protection locked="0"/>
    </xf>
    <xf numFmtId="43" fontId="19" fillId="5" borderId="78" xfId="32" applyFont="1" applyFill="1" applyBorder="1" applyAlignment="1" applyProtection="1">
      <alignment horizontal="center" vertical="center" wrapText="1"/>
      <protection locked="0"/>
    </xf>
    <xf numFmtId="0" fontId="65" fillId="0" borderId="41" xfId="29" applyFont="1" applyBorder="1" applyAlignment="1" applyProtection="1">
      <alignment horizontal="center" vertical="top" wrapText="1"/>
      <protection locked="0"/>
    </xf>
    <xf numFmtId="0" fontId="19" fillId="0" borderId="41" xfId="29" applyBorder="1" applyAlignment="1" applyProtection="1">
      <alignment horizontal="center" vertical="top"/>
      <protection locked="0"/>
    </xf>
    <xf numFmtId="0" fontId="66" fillId="0" borderId="41" xfId="29" applyFont="1" applyBorder="1" applyAlignment="1" applyProtection="1">
      <alignment vertical="top" wrapText="1"/>
      <protection locked="0"/>
    </xf>
    <xf numFmtId="14" fontId="19" fillId="0" borderId="41" xfId="29" applyNumberFormat="1" applyBorder="1" applyAlignment="1" applyProtection="1">
      <alignment vertical="top" wrapText="1"/>
      <protection locked="0"/>
    </xf>
    <xf numFmtId="14" fontId="61" fillId="0" borderId="41" xfId="29" applyNumberFormat="1" applyFont="1" applyBorder="1" applyAlignment="1" applyProtection="1">
      <alignment vertical="center" wrapText="1"/>
      <protection locked="0"/>
    </xf>
    <xf numFmtId="43" fontId="67" fillId="5" borderId="48" xfId="1" applyFont="1" applyFill="1" applyBorder="1" applyProtection="1">
      <protection hidden="1"/>
    </xf>
    <xf numFmtId="43" fontId="67" fillId="0" borderId="48" xfId="1" applyFont="1" applyFill="1" applyBorder="1" applyProtection="1">
      <protection hidden="1"/>
    </xf>
    <xf numFmtId="0" fontId="68" fillId="0" borderId="79" xfId="29" applyFont="1" applyBorder="1" applyAlignment="1" applyProtection="1">
      <alignment horizontal="center" vertical="center"/>
      <protection hidden="1"/>
    </xf>
    <xf numFmtId="0" fontId="66" fillId="0" borderId="0" xfId="29" applyFont="1" applyAlignment="1" applyProtection="1">
      <alignment horizontal="right" vertical="center"/>
      <protection hidden="1"/>
    </xf>
    <xf numFmtId="0" fontId="66" fillId="0" borderId="0" xfId="29" applyFont="1" applyAlignment="1" applyProtection="1">
      <alignment horizontal="left" vertical="center"/>
      <protection hidden="1"/>
    </xf>
    <xf numFmtId="0" fontId="66" fillId="0" borderId="0" xfId="29" applyFont="1" applyAlignment="1" applyProtection="1">
      <alignment horizontal="center" vertical="center"/>
      <protection hidden="1"/>
    </xf>
    <xf numFmtId="43" fontId="67" fillId="0" borderId="0" xfId="1" applyFont="1" applyFill="1" applyBorder="1" applyProtection="1">
      <protection hidden="1"/>
    </xf>
    <xf numFmtId="43" fontId="67" fillId="8" borderId="80" xfId="1" applyFont="1" applyFill="1" applyBorder="1" applyProtection="1">
      <protection hidden="1"/>
    </xf>
    <xf numFmtId="0" fontId="68" fillId="0" borderId="81" xfId="29" applyFont="1" applyBorder="1" applyAlignment="1" applyProtection="1">
      <alignment horizontal="center" vertical="center"/>
      <protection hidden="1"/>
    </xf>
    <xf numFmtId="43" fontId="66" fillId="0" borderId="0" xfId="1" applyFont="1" applyFill="1" applyBorder="1" applyProtection="1">
      <protection hidden="1"/>
    </xf>
    <xf numFmtId="43" fontId="19" fillId="0" borderId="0" xfId="1" applyFont="1" applyFill="1" applyBorder="1" applyAlignment="1" applyProtection="1">
      <alignment horizontal="right" vertical="center"/>
      <protection hidden="1"/>
    </xf>
    <xf numFmtId="43" fontId="67" fillId="22" borderId="48" xfId="1" applyFont="1" applyFill="1" applyBorder="1" applyProtection="1">
      <protection hidden="1"/>
    </xf>
    <xf numFmtId="0" fontId="19" fillId="0" borderId="82" xfId="29" applyBorder="1"/>
    <xf numFmtId="0" fontId="19" fillId="0" borderId="83" xfId="29" applyBorder="1"/>
    <xf numFmtId="43" fontId="19" fillId="0" borderId="83" xfId="29" applyNumberFormat="1" applyBorder="1"/>
    <xf numFmtId="0" fontId="19" fillId="0" borderId="84" xfId="29" applyBorder="1"/>
    <xf numFmtId="0" fontId="19" fillId="0" borderId="85" xfId="29" applyBorder="1"/>
    <xf numFmtId="0" fontId="19" fillId="0" borderId="13" xfId="29" applyBorder="1"/>
    <xf numFmtId="0" fontId="19" fillId="0" borderId="86" xfId="29" applyBorder="1"/>
    <xf numFmtId="0" fontId="19" fillId="0" borderId="51" xfId="29" applyBorder="1"/>
    <xf numFmtId="0" fontId="64" fillId="0" borderId="51" xfId="29" applyFont="1" applyBorder="1"/>
    <xf numFmtId="0" fontId="19" fillId="0" borderId="87" xfId="29" applyBorder="1"/>
    <xf numFmtId="43" fontId="19" fillId="0" borderId="0" xfId="29" applyNumberFormat="1"/>
    <xf numFmtId="43" fontId="8" fillId="0" borderId="12" xfId="1" applyFont="1" applyBorder="1" applyAlignment="1">
      <alignment vertical="center"/>
    </xf>
    <xf numFmtId="43" fontId="8" fillId="0" borderId="13" xfId="5" applyNumberFormat="1" applyFont="1" applyBorder="1" applyAlignment="1">
      <alignment vertical="center"/>
    </xf>
    <xf numFmtId="0" fontId="0" fillId="0" borderId="44" xfId="0" applyBorder="1" applyAlignment="1">
      <alignment horizontal="center" vertical="center"/>
    </xf>
    <xf numFmtId="43" fontId="0" fillId="0" borderId="44" xfId="1" applyFont="1" applyBorder="1" applyAlignment="1">
      <alignment vertical="center"/>
    </xf>
    <xf numFmtId="9" fontId="0" fillId="0" borderId="44" xfId="2" applyFont="1" applyBorder="1" applyAlignment="1">
      <alignment vertical="center"/>
    </xf>
    <xf numFmtId="43" fontId="34" fillId="0" borderId="74" xfId="1" applyFont="1" applyBorder="1" applyAlignment="1">
      <alignment horizontal="center"/>
    </xf>
    <xf numFmtId="43" fontId="35" fillId="0" borderId="75" xfId="1" applyFont="1" applyBorder="1" applyAlignment="1">
      <alignment horizontal="center"/>
    </xf>
    <xf numFmtId="177" fontId="35" fillId="0" borderId="59" xfId="1" applyNumberFormat="1" applyFont="1" applyBorder="1" applyAlignment="1">
      <alignment horizontal="center"/>
    </xf>
    <xf numFmtId="43" fontId="36" fillId="0" borderId="68" xfId="1" applyFont="1" applyBorder="1" applyAlignment="1">
      <alignment horizontal="center"/>
    </xf>
    <xf numFmtId="43" fontId="38" fillId="7" borderId="38" xfId="1" applyFont="1" applyFill="1" applyBorder="1" applyAlignment="1">
      <alignment horizontal="center"/>
    </xf>
    <xf numFmtId="40" fontId="38" fillId="7" borderId="38" xfId="1" applyNumberFormat="1" applyFont="1" applyFill="1" applyBorder="1" applyAlignment="1">
      <alignment horizontal="center"/>
    </xf>
    <xf numFmtId="43" fontId="38" fillId="6" borderId="34" xfId="1" applyFont="1" applyFill="1" applyBorder="1" applyAlignment="1">
      <alignment horizontal="center"/>
    </xf>
    <xf numFmtId="38" fontId="38" fillId="5" borderId="34" xfId="1" applyNumberFormat="1" applyFont="1" applyFill="1" applyBorder="1" applyAlignment="1">
      <alignment horizontal="center" wrapText="1"/>
    </xf>
    <xf numFmtId="43" fontId="38" fillId="7" borderId="34" xfId="1" applyFont="1" applyFill="1" applyBorder="1" applyAlignment="1">
      <alignment horizontal="center"/>
    </xf>
    <xf numFmtId="43" fontId="38" fillId="7" borderId="34" xfId="1" applyFont="1" applyFill="1" applyBorder="1" applyAlignment="1">
      <alignment horizontal="center" wrapText="1"/>
    </xf>
    <xf numFmtId="9" fontId="38" fillId="7" borderId="34" xfId="2" applyFont="1" applyFill="1" applyBorder="1" applyAlignment="1">
      <alignment horizontal="center"/>
    </xf>
    <xf numFmtId="43" fontId="38" fillId="6" borderId="34" xfId="1" applyFont="1" applyFill="1" applyBorder="1" applyAlignment="1">
      <alignment horizontal="center" wrapText="1"/>
    </xf>
    <xf numFmtId="43" fontId="31" fillId="0" borderId="27" xfId="1" applyFont="1" applyFill="1" applyBorder="1" applyAlignment="1">
      <alignment horizontal="left"/>
    </xf>
    <xf numFmtId="43" fontId="38" fillId="5" borderId="63" xfId="1" applyFont="1" applyFill="1" applyBorder="1" applyAlignment="1">
      <alignment horizontal="center"/>
    </xf>
    <xf numFmtId="9" fontId="38" fillId="0" borderId="35" xfId="2" applyFont="1" applyBorder="1" applyAlignment="1">
      <alignment horizontal="center"/>
    </xf>
    <xf numFmtId="43" fontId="35" fillId="0" borderId="57" xfId="14" applyFont="1" applyBorder="1" applyAlignment="1">
      <alignment horizontal="left" wrapText="1"/>
    </xf>
    <xf numFmtId="43" fontId="35" fillId="0" borderId="40" xfId="14" applyFont="1" applyBorder="1" applyAlignment="1">
      <alignment horizontal="left"/>
    </xf>
    <xf numFmtId="43" fontId="35" fillId="0" borderId="58" xfId="14" applyFont="1" applyBorder="1" applyAlignment="1">
      <alignment horizontal="left" wrapText="1"/>
    </xf>
    <xf numFmtId="43" fontId="35" fillId="0" borderId="76" xfId="14" applyFont="1" applyBorder="1" applyAlignment="1">
      <alignment horizontal="center" wrapText="1"/>
    </xf>
    <xf numFmtId="0" fontId="27" fillId="0" borderId="35" xfId="11" applyFont="1" applyBorder="1" applyAlignment="1">
      <alignment horizontal="center" vertical="center"/>
    </xf>
    <xf numFmtId="173" fontId="59" fillId="0" borderId="38" xfId="14" applyNumberFormat="1" applyFont="1" applyBorder="1" applyAlignment="1">
      <alignment horizontal="center"/>
    </xf>
    <xf numFmtId="173" fontId="35" fillId="24" borderId="34" xfId="14" applyNumberFormat="1" applyFont="1" applyFill="1" applyBorder="1" applyAlignment="1">
      <alignment horizontal="center" wrapText="1"/>
    </xf>
    <xf numFmtId="0" fontId="30" fillId="0" borderId="43" xfId="0" applyFont="1" applyBorder="1" applyAlignment="1">
      <alignment horizontal="center" wrapText="1"/>
    </xf>
    <xf numFmtId="49" fontId="30" fillId="0" borderId="88" xfId="0" applyNumberFormat="1" applyFont="1" applyBorder="1" applyAlignment="1">
      <alignment horizontal="center" wrapText="1"/>
    </xf>
    <xf numFmtId="0" fontId="30" fillId="0" borderId="88" xfId="0" applyFont="1" applyBorder="1" applyAlignment="1">
      <alignment horizontal="center" wrapText="1"/>
    </xf>
    <xf numFmtId="173" fontId="35" fillId="0" borderId="34" xfId="14" applyNumberFormat="1" applyFont="1" applyFill="1" applyBorder="1" applyAlignment="1">
      <alignment wrapText="1"/>
    </xf>
    <xf numFmtId="40" fontId="30" fillId="0" borderId="41" xfId="1" applyNumberFormat="1" applyFont="1" applyFill="1" applyBorder="1" applyAlignment="1">
      <alignment horizontal="center"/>
    </xf>
    <xf numFmtId="18" fontId="29" fillId="0" borderId="44" xfId="0" applyNumberFormat="1" applyFont="1" applyBorder="1" applyAlignment="1">
      <alignment vertical="top" wrapText="1"/>
    </xf>
    <xf numFmtId="40" fontId="30" fillId="0" borderId="44" xfId="1" applyNumberFormat="1" applyFont="1" applyFill="1" applyBorder="1" applyAlignment="1">
      <alignment horizontal="center"/>
    </xf>
    <xf numFmtId="9" fontId="32" fillId="0" borderId="0" xfId="0" applyNumberFormat="1" applyFont="1" applyAlignment="1">
      <alignment wrapText="1"/>
    </xf>
    <xf numFmtId="0" fontId="30" fillId="4" borderId="0" xfId="0" applyFont="1" applyFill="1" applyAlignment="1">
      <alignment wrapText="1"/>
    </xf>
    <xf numFmtId="0" fontId="30" fillId="0" borderId="63" xfId="0" applyFont="1" applyBorder="1" applyAlignment="1">
      <alignment horizontal="center" wrapText="1"/>
    </xf>
    <xf numFmtId="0" fontId="30" fillId="0" borderId="0" xfId="0" applyFont="1" applyAlignment="1">
      <alignment horizontal="center" wrapText="1"/>
    </xf>
    <xf numFmtId="49" fontId="35" fillId="0" borderId="0" xfId="14" applyNumberFormat="1" applyFont="1" applyBorder="1" applyAlignment="1">
      <alignment horizontal="left"/>
    </xf>
    <xf numFmtId="43" fontId="35" fillId="0" borderId="0" xfId="14" applyFont="1" applyBorder="1" applyAlignment="1">
      <alignment horizontal="left" wrapText="1"/>
    </xf>
    <xf numFmtId="173" fontId="59" fillId="0" borderId="34" xfId="14" applyNumberFormat="1" applyFont="1" applyBorder="1"/>
    <xf numFmtId="173" fontId="35" fillId="16" borderId="35" xfId="14" applyNumberFormat="1" applyFont="1" applyFill="1" applyBorder="1" applyAlignment="1">
      <alignment horizontal="center"/>
    </xf>
    <xf numFmtId="0" fontId="35" fillId="0" borderId="27" xfId="0" applyFont="1" applyBorder="1" applyAlignment="1">
      <alignment horizontal="center" wrapText="1"/>
    </xf>
    <xf numFmtId="173" fontId="35" fillId="0" borderId="27" xfId="14" applyNumberFormat="1" applyFont="1" applyBorder="1" applyAlignment="1">
      <alignment horizontal="center" wrapText="1"/>
    </xf>
    <xf numFmtId="43" fontId="35" fillId="0" borderId="27" xfId="14" applyFont="1" applyBorder="1" applyAlignment="1">
      <alignment horizontal="center" wrapText="1"/>
    </xf>
    <xf numFmtId="173" fontId="30" fillId="0" borderId="27" xfId="14" applyNumberFormat="1" applyFont="1" applyBorder="1" applyAlignment="1">
      <alignment horizontal="center" wrapText="1"/>
    </xf>
    <xf numFmtId="9" fontId="30" fillId="0" borderId="27" xfId="14" applyNumberFormat="1" applyFont="1" applyBorder="1" applyAlignment="1">
      <alignment horizontal="center" wrapText="1"/>
    </xf>
    <xf numFmtId="180" fontId="35" fillId="0" borderId="27" xfId="14" applyNumberFormat="1" applyFont="1" applyBorder="1" applyAlignment="1">
      <alignment horizontal="center" wrapText="1"/>
    </xf>
    <xf numFmtId="43" fontId="30" fillId="19" borderId="41" xfId="14" applyFont="1" applyFill="1" applyBorder="1" applyAlignment="1">
      <alignment horizontal="center" wrapText="1"/>
    </xf>
    <xf numFmtId="43" fontId="30" fillId="19" borderId="41" xfId="14" applyFont="1" applyFill="1" applyBorder="1" applyAlignment="1">
      <alignment wrapText="1"/>
    </xf>
    <xf numFmtId="173" fontId="35" fillId="0" borderId="48" xfId="14" applyNumberFormat="1" applyFont="1" applyFill="1" applyBorder="1" applyAlignment="1">
      <alignment wrapText="1"/>
    </xf>
    <xf numFmtId="9" fontId="30" fillId="19" borderId="41" xfId="2" applyFont="1" applyFill="1" applyBorder="1" applyAlignment="1">
      <alignment wrapText="1"/>
    </xf>
    <xf numFmtId="9" fontId="30" fillId="0" borderId="44" xfId="2" applyFont="1" applyFill="1" applyBorder="1" applyAlignment="1">
      <alignment horizontal="center" wrapText="1"/>
    </xf>
    <xf numFmtId="9" fontId="35" fillId="0" borderId="44" xfId="2" applyFont="1" applyFill="1" applyBorder="1" applyAlignment="1">
      <alignment wrapText="1"/>
    </xf>
    <xf numFmtId="0" fontId="35" fillId="0" borderId="41" xfId="0" applyFont="1" applyBorder="1" applyAlignment="1">
      <alignment horizontal="center" wrapText="1"/>
    </xf>
    <xf numFmtId="0" fontId="35" fillId="0" borderId="0" xfId="0" applyFont="1" applyAlignment="1">
      <alignment horizontal="center"/>
    </xf>
    <xf numFmtId="49" fontId="35" fillId="0" borderId="0" xfId="0" applyNumberFormat="1" applyFont="1" applyAlignment="1">
      <alignment horizontal="center"/>
    </xf>
    <xf numFmtId="0" fontId="30" fillId="0" borderId="34" xfId="0" applyFont="1" applyBorder="1" applyAlignment="1">
      <alignment horizontal="center"/>
    </xf>
    <xf numFmtId="0" fontId="30" fillId="0" borderId="34" xfId="0" applyFont="1" applyBorder="1" applyAlignment="1">
      <alignment horizontal="center" wrapText="1"/>
    </xf>
    <xf numFmtId="49" fontId="30" fillId="0" borderId="34" xfId="0" applyNumberFormat="1" applyFont="1" applyBorder="1" applyAlignment="1">
      <alignment horizontal="center" wrapText="1"/>
    </xf>
    <xf numFmtId="18" fontId="29" fillId="0" borderId="34" xfId="0" applyNumberFormat="1" applyFont="1" applyBorder="1" applyAlignment="1">
      <alignment vertical="top" wrapText="1"/>
    </xf>
    <xf numFmtId="43" fontId="38" fillId="4" borderId="48" xfId="1" applyFont="1" applyFill="1" applyBorder="1" applyAlignment="1">
      <alignment horizontal="center"/>
    </xf>
    <xf numFmtId="40" fontId="38" fillId="5" borderId="34" xfId="1" applyNumberFormat="1" applyFont="1" applyFill="1" applyBorder="1" applyAlignment="1">
      <alignment horizontal="center" wrapText="1"/>
    </xf>
    <xf numFmtId="9" fontId="35" fillId="25" borderId="41" xfId="2" applyFont="1" applyFill="1" applyBorder="1" applyAlignment="1">
      <alignment wrapText="1"/>
    </xf>
    <xf numFmtId="43" fontId="30" fillId="0" borderId="41" xfId="14" applyFont="1" applyFill="1" applyBorder="1" applyAlignment="1">
      <alignment wrapText="1"/>
    </xf>
    <xf numFmtId="9" fontId="29" fillId="0" borderId="41" xfId="2" applyFont="1" applyFill="1" applyBorder="1" applyAlignment="1">
      <alignment horizontal="center"/>
    </xf>
    <xf numFmtId="173" fontId="30" fillId="0" borderId="44" xfId="14" applyNumberFormat="1" applyFont="1" applyFill="1" applyBorder="1" applyAlignment="1">
      <alignment horizontal="center" wrapText="1"/>
    </xf>
    <xf numFmtId="9" fontId="29" fillId="0" borderId="41" xfId="2" applyFont="1" applyFill="1" applyBorder="1" applyAlignment="1">
      <alignment horizontal="center" wrapText="1"/>
    </xf>
    <xf numFmtId="9" fontId="29" fillId="0" borderId="44" xfId="2" applyFont="1" applyFill="1" applyBorder="1" applyAlignment="1">
      <alignment wrapText="1"/>
    </xf>
    <xf numFmtId="0" fontId="8" fillId="0" borderId="25" xfId="5" applyFont="1" applyBorder="1" applyAlignment="1">
      <alignment horizontal="center" vertical="center"/>
    </xf>
    <xf numFmtId="173" fontId="35" fillId="25" borderId="34" xfId="14" applyNumberFormat="1" applyFont="1" applyFill="1" applyBorder="1" applyAlignment="1">
      <alignment wrapText="1"/>
    </xf>
    <xf numFmtId="0" fontId="35" fillId="25" borderId="34" xfId="0" applyFont="1" applyFill="1" applyBorder="1" applyAlignment="1">
      <alignment horizontal="center" wrapText="1"/>
    </xf>
    <xf numFmtId="0" fontId="30" fillId="0" borderId="156" xfId="0" applyFont="1" applyBorder="1" applyAlignment="1">
      <alignment horizontal="center" wrapText="1"/>
    </xf>
    <xf numFmtId="49" fontId="30" fillId="0" borderId="156" xfId="0" applyNumberFormat="1" applyFont="1" applyBorder="1" applyAlignment="1">
      <alignment horizontal="center" wrapText="1"/>
    </xf>
    <xf numFmtId="18" fontId="29" fillId="0" borderId="156" xfId="0" applyNumberFormat="1" applyFont="1" applyBorder="1" applyAlignment="1">
      <alignment vertical="top" wrapText="1"/>
    </xf>
    <xf numFmtId="43" fontId="30" fillId="0" borderId="27" xfId="14" applyFont="1" applyFill="1" applyBorder="1" applyAlignment="1">
      <alignment horizontal="center" wrapText="1"/>
    </xf>
    <xf numFmtId="173" fontId="30" fillId="0" borderId="27" xfId="14" applyNumberFormat="1" applyFont="1" applyFill="1" applyBorder="1" applyAlignment="1">
      <alignment wrapText="1"/>
    </xf>
    <xf numFmtId="18" fontId="29" fillId="0" borderId="67" xfId="0" applyNumberFormat="1" applyFont="1" applyBorder="1" applyAlignment="1">
      <alignment vertical="top" wrapText="1"/>
    </xf>
    <xf numFmtId="43" fontId="30" fillId="0" borderId="34" xfId="14" applyFont="1" applyFill="1" applyBorder="1" applyAlignment="1">
      <alignment horizontal="center" wrapText="1"/>
    </xf>
    <xf numFmtId="0" fontId="8" fillId="0" borderId="34" xfId="5" applyFont="1" applyBorder="1" applyAlignment="1">
      <alignment horizontal="center" vertical="center"/>
    </xf>
    <xf numFmtId="37" fontId="31" fillId="0" borderId="34" xfId="1" applyNumberFormat="1" applyFont="1" applyFill="1" applyBorder="1" applyAlignment="1">
      <alignment horizontal="center"/>
    </xf>
    <xf numFmtId="40" fontId="38" fillId="0" borderId="0" xfId="1" applyNumberFormat="1" applyFont="1" applyFill="1" applyBorder="1" applyAlignment="1">
      <alignment horizontal="center"/>
    </xf>
    <xf numFmtId="43" fontId="38" fillId="0" borderId="0" xfId="1" applyFont="1" applyFill="1" applyBorder="1" applyAlignment="1">
      <alignment horizontal="center"/>
    </xf>
    <xf numFmtId="43" fontId="31" fillId="17" borderId="38" xfId="1" applyFont="1" applyFill="1" applyBorder="1" applyAlignment="1">
      <alignment horizontal="center"/>
    </xf>
    <xf numFmtId="43" fontId="34" fillId="4" borderId="58" xfId="1" applyFont="1" applyFill="1" applyBorder="1" applyAlignment="1">
      <alignment horizontal="center"/>
    </xf>
    <xf numFmtId="40" fontId="38" fillId="17" borderId="38" xfId="1" applyNumberFormat="1" applyFont="1" applyFill="1" applyBorder="1" applyAlignment="1">
      <alignment horizontal="center"/>
    </xf>
    <xf numFmtId="43" fontId="38" fillId="5" borderId="34" xfId="1" applyFont="1" applyFill="1" applyBorder="1" applyAlignment="1">
      <alignment horizontal="center" wrapText="1"/>
    </xf>
    <xf numFmtId="40" fontId="31" fillId="17" borderId="38" xfId="1" applyNumberFormat="1" applyFont="1" applyFill="1" applyBorder="1" applyAlignment="1">
      <alignment horizontal="center"/>
    </xf>
    <xf numFmtId="40" fontId="38" fillId="4" borderId="47" xfId="1" applyNumberFormat="1" applyFont="1" applyFill="1" applyBorder="1" applyAlignment="1">
      <alignment horizontal="center"/>
    </xf>
    <xf numFmtId="0" fontId="0" fillId="4" borderId="0" xfId="0" applyFill="1"/>
    <xf numFmtId="40" fontId="38" fillId="0" borderId="76" xfId="1" applyNumberFormat="1" applyFont="1" applyFill="1" applyBorder="1" applyAlignment="1">
      <alignment horizontal="center"/>
    </xf>
    <xf numFmtId="43" fontId="35" fillId="4" borderId="58" xfId="1" applyFont="1" applyFill="1" applyBorder="1" applyAlignment="1">
      <alignment horizontal="left"/>
    </xf>
    <xf numFmtId="43" fontId="31" fillId="0" borderId="156" xfId="1" applyFont="1" applyFill="1" applyBorder="1" applyAlignment="1">
      <alignment horizontal="center"/>
    </xf>
    <xf numFmtId="37" fontId="38" fillId="0" borderId="156" xfId="1" applyNumberFormat="1" applyFont="1" applyFill="1" applyBorder="1" applyAlignment="1">
      <alignment horizontal="center"/>
    </xf>
    <xf numFmtId="37" fontId="31" fillId="0" borderId="156" xfId="1" applyNumberFormat="1" applyFont="1" applyFill="1" applyBorder="1" applyAlignment="1">
      <alignment horizontal="center"/>
    </xf>
    <xf numFmtId="43" fontId="31" fillId="0" borderId="156" xfId="1" applyFont="1" applyFill="1" applyBorder="1" applyAlignment="1">
      <alignment horizontal="left"/>
    </xf>
    <xf numFmtId="173" fontId="31" fillId="0" borderId="156" xfId="1" applyNumberFormat="1" applyFont="1" applyFill="1" applyBorder="1" applyAlignment="1">
      <alignment horizontal="center"/>
    </xf>
    <xf numFmtId="40" fontId="31" fillId="0" borderId="156" xfId="1" applyNumberFormat="1" applyFont="1" applyFill="1" applyBorder="1" applyAlignment="1">
      <alignment horizontal="center"/>
    </xf>
    <xf numFmtId="40" fontId="31" fillId="0" borderId="27" xfId="1" applyNumberFormat="1" applyFont="1" applyFill="1" applyBorder="1" applyAlignment="1">
      <alignment horizontal="center"/>
    </xf>
    <xf numFmtId="37" fontId="31" fillId="4" borderId="41" xfId="1" applyNumberFormat="1" applyFont="1" applyFill="1" applyBorder="1" applyAlignment="1">
      <alignment horizontal="center"/>
    </xf>
    <xf numFmtId="40" fontId="38" fillId="30" borderId="47" xfId="1" applyNumberFormat="1" applyFont="1" applyFill="1" applyBorder="1" applyAlignment="1">
      <alignment horizontal="center"/>
    </xf>
    <xf numFmtId="37" fontId="31" fillId="0" borderId="64" xfId="1" applyNumberFormat="1" applyFont="1" applyBorder="1" applyAlignment="1">
      <alignment horizontal="center"/>
    </xf>
    <xf numFmtId="43" fontId="41" fillId="0" borderId="41" xfId="9" applyNumberFormat="1" applyFont="1" applyBorder="1" applyAlignment="1">
      <alignment vertical="top"/>
    </xf>
    <xf numFmtId="43" fontId="28" fillId="0" borderId="67" xfId="9" applyNumberFormat="1" applyFont="1" applyBorder="1" applyAlignment="1">
      <alignment vertical="top"/>
    </xf>
    <xf numFmtId="43" fontId="41" fillId="0" borderId="67" xfId="9" applyNumberFormat="1" applyFont="1" applyBorder="1" applyAlignment="1">
      <alignment vertical="top"/>
    </xf>
    <xf numFmtId="37" fontId="31" fillId="0" borderId="38" xfId="1" applyNumberFormat="1" applyFont="1" applyBorder="1" applyAlignment="1">
      <alignment horizontal="center"/>
    </xf>
    <xf numFmtId="43" fontId="38" fillId="8" borderId="34" xfId="1" applyFont="1" applyFill="1" applyBorder="1" applyAlignment="1">
      <alignment horizontal="center"/>
    </xf>
    <xf numFmtId="43" fontId="38" fillId="8" borderId="34" xfId="1" applyFont="1" applyFill="1" applyBorder="1" applyAlignment="1">
      <alignment horizontal="center" wrapText="1"/>
    </xf>
    <xf numFmtId="43" fontId="38" fillId="15" borderId="34" xfId="1" applyFont="1" applyFill="1" applyBorder="1" applyAlignment="1">
      <alignment horizontal="center" wrapText="1"/>
    </xf>
    <xf numFmtId="43" fontId="38" fillId="15" borderId="35" xfId="1" applyFont="1" applyFill="1" applyBorder="1" applyAlignment="1">
      <alignment horizontal="center"/>
    </xf>
    <xf numFmtId="43" fontId="38" fillId="8" borderId="38" xfId="1" applyFont="1" applyFill="1" applyBorder="1" applyAlignment="1">
      <alignment horizontal="center"/>
    </xf>
    <xf numFmtId="40" fontId="38" fillId="8" borderId="38" xfId="1" applyNumberFormat="1" applyFont="1" applyFill="1" applyBorder="1" applyAlignment="1">
      <alignment horizontal="center"/>
    </xf>
    <xf numFmtId="40" fontId="38" fillId="8" borderId="34" xfId="1" applyNumberFormat="1" applyFont="1" applyFill="1" applyBorder="1" applyAlignment="1">
      <alignment horizontal="center"/>
    </xf>
    <xf numFmtId="43" fontId="38" fillId="6" borderId="36" xfId="1" applyFont="1" applyFill="1" applyBorder="1" applyAlignment="1">
      <alignment horizontal="center"/>
    </xf>
    <xf numFmtId="40" fontId="38" fillId="5" borderId="38" xfId="1" applyNumberFormat="1" applyFont="1" applyFill="1" applyBorder="1" applyAlignment="1">
      <alignment horizontal="center"/>
    </xf>
    <xf numFmtId="43" fontId="38" fillId="0" borderId="67" xfId="1" applyFont="1" applyFill="1" applyBorder="1" applyAlignment="1">
      <alignment horizontal="center"/>
    </xf>
    <xf numFmtId="43" fontId="38" fillId="5" borderId="34" xfId="1" applyFont="1" applyFill="1" applyBorder="1" applyAlignment="1">
      <alignment horizontal="center"/>
    </xf>
    <xf numFmtId="43" fontId="38" fillId="5" borderId="36" xfId="1" applyFont="1" applyFill="1" applyBorder="1" applyAlignment="1">
      <alignment horizontal="center"/>
    </xf>
    <xf numFmtId="43" fontId="38" fillId="5" borderId="38" xfId="1" applyFont="1" applyFill="1" applyBorder="1" applyAlignment="1">
      <alignment horizontal="center"/>
    </xf>
    <xf numFmtId="40" fontId="38" fillId="5" borderId="35" xfId="1" applyNumberFormat="1" applyFont="1" applyFill="1" applyBorder="1" applyAlignment="1">
      <alignment horizontal="center"/>
    </xf>
    <xf numFmtId="43" fontId="35" fillId="0" borderId="58" xfId="1" applyFont="1" applyBorder="1" applyAlignment="1">
      <alignment horizontal="right"/>
    </xf>
    <xf numFmtId="38" fontId="35" fillId="0" borderId="57" xfId="1" applyNumberFormat="1" applyFont="1" applyBorder="1" applyAlignment="1">
      <alignment horizontal="center"/>
    </xf>
    <xf numFmtId="38" fontId="35" fillId="0" borderId="58" xfId="1" applyNumberFormat="1" applyFont="1" applyBorder="1" applyAlignment="1">
      <alignment horizontal="center"/>
    </xf>
    <xf numFmtId="38" fontId="36" fillId="0" borderId="61" xfId="1" applyNumberFormat="1" applyFont="1" applyBorder="1" applyAlignment="1">
      <alignment horizontal="center"/>
    </xf>
    <xf numFmtId="38" fontId="38" fillId="5" borderId="38" xfId="1" applyNumberFormat="1" applyFont="1" applyFill="1" applyBorder="1" applyAlignment="1">
      <alignment horizontal="right"/>
    </xf>
    <xf numFmtId="38" fontId="31" fillId="0" borderId="38" xfId="1" applyNumberFormat="1" applyFont="1" applyBorder="1" applyAlignment="1">
      <alignment horizontal="center"/>
    </xf>
    <xf numFmtId="38" fontId="31" fillId="0" borderId="62" xfId="1" applyNumberFormat="1" applyFont="1" applyFill="1" applyBorder="1" applyAlignment="1">
      <alignment horizontal="center"/>
    </xf>
    <xf numFmtId="38" fontId="31" fillId="0" borderId="41" xfId="1" applyNumberFormat="1" applyFont="1" applyFill="1" applyBorder="1" applyAlignment="1">
      <alignment horizontal="center"/>
    </xf>
    <xf numFmtId="38" fontId="31" fillId="0" borderId="63" xfId="1" applyNumberFormat="1" applyFont="1" applyFill="1" applyBorder="1" applyAlignment="1">
      <alignment horizontal="center"/>
    </xf>
    <xf numFmtId="38" fontId="31" fillId="0" borderId="0" xfId="1" applyNumberFormat="1" applyFont="1" applyBorder="1" applyAlignment="1">
      <alignment horizontal="center"/>
    </xf>
    <xf numFmtId="180" fontId="31" fillId="0" borderId="38" xfId="1" applyNumberFormat="1" applyFont="1" applyBorder="1" applyAlignment="1">
      <alignment horizontal="center"/>
    </xf>
    <xf numFmtId="38" fontId="31" fillId="0" borderId="67" xfId="1" applyNumberFormat="1" applyFont="1" applyFill="1" applyBorder="1" applyAlignment="1">
      <alignment horizontal="center"/>
    </xf>
    <xf numFmtId="40" fontId="38" fillId="0" borderId="67" xfId="1" applyNumberFormat="1" applyFont="1" applyFill="1" applyBorder="1" applyAlignment="1">
      <alignment horizontal="center"/>
    </xf>
    <xf numFmtId="43" fontId="38" fillId="0" borderId="44" xfId="1" applyFont="1" applyFill="1" applyBorder="1" applyAlignment="1">
      <alignment horizontal="left"/>
    </xf>
    <xf numFmtId="43" fontId="38" fillId="0" borderId="166" xfId="1" applyFont="1" applyFill="1" applyBorder="1" applyAlignment="1">
      <alignment horizontal="left"/>
    </xf>
    <xf numFmtId="43" fontId="38" fillId="0" borderId="155" xfId="1" applyFont="1" applyFill="1" applyBorder="1" applyAlignment="1">
      <alignment horizontal="left"/>
    </xf>
    <xf numFmtId="43" fontId="38" fillId="0" borderId="167" xfId="1" applyFont="1" applyFill="1" applyBorder="1" applyAlignment="1">
      <alignment horizontal="left"/>
    </xf>
    <xf numFmtId="43" fontId="38" fillId="0" borderId="48" xfId="1" applyFont="1" applyBorder="1" applyAlignment="1">
      <alignment horizontal="center"/>
    </xf>
    <xf numFmtId="43" fontId="31" fillId="0" borderId="48" xfId="1" applyFont="1" applyFill="1" applyBorder="1" applyAlignment="1">
      <alignment horizontal="center"/>
    </xf>
    <xf numFmtId="43" fontId="38" fillId="6" borderId="38" xfId="1" applyFont="1" applyFill="1" applyBorder="1" applyAlignment="1">
      <alignment horizontal="center"/>
    </xf>
    <xf numFmtId="43" fontId="38" fillId="0" borderId="77" xfId="1" applyFont="1" applyFill="1" applyBorder="1" applyAlignment="1">
      <alignment horizontal="left"/>
    </xf>
    <xf numFmtId="43" fontId="38" fillId="0" borderId="59" xfId="1" applyFont="1" applyFill="1" applyBorder="1" applyAlignment="1">
      <alignment horizontal="left"/>
    </xf>
    <xf numFmtId="9" fontId="31" fillId="0" borderId="41" xfId="1" applyNumberFormat="1" applyFont="1" applyFill="1" applyBorder="1" applyAlignment="1">
      <alignment horizontal="center"/>
    </xf>
    <xf numFmtId="0" fontId="138" fillId="0" borderId="27" xfId="0" applyFont="1" applyBorder="1" applyAlignment="1">
      <alignment horizontal="center" vertical="center" wrapText="1"/>
    </xf>
    <xf numFmtId="43" fontId="122" fillId="0" borderId="27" xfId="9" applyNumberFormat="1" applyFont="1" applyBorder="1" applyAlignment="1">
      <alignment vertical="top"/>
    </xf>
    <xf numFmtId="43" fontId="122" fillId="17" borderId="27" xfId="9" applyNumberFormat="1" applyFont="1" applyFill="1" applyBorder="1" applyAlignment="1">
      <alignment vertical="top"/>
    </xf>
    <xf numFmtId="0" fontId="138" fillId="0" borderId="62" xfId="0" applyFont="1" applyBorder="1" applyAlignment="1">
      <alignment horizontal="center" vertical="center" wrapText="1"/>
    </xf>
    <xf numFmtId="0" fontId="139" fillId="0" borderId="155" xfId="0" applyFont="1" applyBorder="1" applyAlignment="1">
      <alignment horizontal="center" vertical="center" wrapText="1"/>
    </xf>
    <xf numFmtId="43" fontId="31" fillId="0" borderId="156" xfId="1" applyFont="1" applyBorder="1" applyAlignment="1">
      <alignment horizontal="center"/>
    </xf>
    <xf numFmtId="0" fontId="122" fillId="0" borderId="41" xfId="9" applyFont="1" applyBorder="1" applyAlignment="1">
      <alignment horizontal="center" vertical="top"/>
    </xf>
    <xf numFmtId="43" fontId="31" fillId="0" borderId="62" xfId="1" applyFont="1" applyBorder="1" applyAlignment="1">
      <alignment horizontal="center"/>
    </xf>
    <xf numFmtId="0" fontId="138" fillId="0" borderId="67" xfId="0" applyFont="1" applyBorder="1" applyAlignment="1">
      <alignment horizontal="center" vertical="center" wrapText="1"/>
    </xf>
    <xf numFmtId="0" fontId="139" fillId="0" borderId="67" xfId="0" applyFont="1" applyBorder="1" applyAlignment="1">
      <alignment horizontal="center" vertical="center" wrapText="1"/>
    </xf>
    <xf numFmtId="43" fontId="122" fillId="0" borderId="27" xfId="1" applyFont="1" applyFill="1" applyBorder="1" applyAlignment="1">
      <alignment horizontal="center" vertical="top"/>
    </xf>
    <xf numFmtId="43" fontId="122" fillId="0" borderId="0" xfId="9" applyNumberFormat="1" applyFont="1" applyAlignment="1">
      <alignment vertical="top"/>
    </xf>
    <xf numFmtId="0" fontId="138" fillId="17" borderId="58" xfId="0" applyFont="1" applyFill="1" applyBorder="1" applyAlignment="1">
      <alignment horizontal="center" vertical="center" wrapText="1"/>
    </xf>
    <xf numFmtId="43" fontId="19" fillId="0" borderId="27" xfId="1" applyFont="1" applyFill="1" applyBorder="1" applyAlignment="1">
      <alignment horizontal="center" vertical="top"/>
    </xf>
    <xf numFmtId="0" fontId="138" fillId="0" borderId="57" xfId="0" applyFont="1" applyBorder="1" applyAlignment="1">
      <alignment horizontal="center" vertical="center" wrapText="1"/>
    </xf>
    <xf numFmtId="0" fontId="138" fillId="0" borderId="168" xfId="0" applyFont="1" applyBorder="1" applyAlignment="1">
      <alignment horizontal="center" vertical="center" wrapText="1"/>
    </xf>
    <xf numFmtId="43" fontId="31" fillId="0" borderId="175" xfId="1" applyFont="1" applyFill="1" applyBorder="1" applyAlignment="1">
      <alignment horizontal="center"/>
    </xf>
    <xf numFmtId="0" fontId="122" fillId="0" borderId="27" xfId="9" applyFont="1" applyBorder="1" applyAlignment="1">
      <alignment horizontal="left" vertical="top" indent="1"/>
    </xf>
    <xf numFmtId="43" fontId="31" fillId="0" borderId="63" xfId="1" applyFont="1" applyBorder="1" applyAlignment="1">
      <alignment horizontal="center"/>
    </xf>
    <xf numFmtId="0" fontId="139" fillId="0" borderId="0" xfId="0" applyFont="1" applyAlignment="1">
      <alignment horizontal="center" vertical="center" wrapText="1"/>
    </xf>
    <xf numFmtId="0" fontId="138" fillId="0" borderId="58" xfId="0" applyFont="1" applyBorder="1" applyAlignment="1">
      <alignment horizontal="center" vertical="center" wrapText="1"/>
    </xf>
    <xf numFmtId="0" fontId="138" fillId="0" borderId="0" xfId="0" applyFont="1" applyAlignment="1">
      <alignment horizontal="center" vertical="center" wrapText="1"/>
    </xf>
    <xf numFmtId="0" fontId="138" fillId="0" borderId="61" xfId="0" applyFont="1" applyBorder="1" applyAlignment="1">
      <alignment horizontal="center" vertical="center" wrapText="1"/>
    </xf>
    <xf numFmtId="0" fontId="138" fillId="0" borderId="159" xfId="0" applyFont="1" applyBorder="1" applyAlignment="1">
      <alignment horizontal="center" vertical="center" wrapText="1"/>
    </xf>
    <xf numFmtId="40" fontId="38" fillId="0" borderId="38" xfId="1" applyNumberFormat="1" applyFont="1" applyBorder="1" applyAlignment="1">
      <alignment horizontal="center"/>
    </xf>
    <xf numFmtId="0" fontId="139" fillId="0" borderId="41" xfId="0" applyFont="1" applyBorder="1" applyAlignment="1">
      <alignment horizontal="center" vertical="center" wrapText="1"/>
    </xf>
    <xf numFmtId="43" fontId="31" fillId="0" borderId="36" xfId="1" applyFont="1" applyBorder="1" applyAlignment="1">
      <alignment horizontal="left"/>
    </xf>
    <xf numFmtId="43" fontId="31" fillId="0" borderId="75" xfId="1" applyFont="1" applyFill="1" applyBorder="1" applyAlignment="1">
      <alignment horizontal="center"/>
    </xf>
    <xf numFmtId="43" fontId="38" fillId="0" borderId="35" xfId="1" applyFont="1" applyBorder="1" applyAlignment="1">
      <alignment horizontal="center"/>
    </xf>
    <xf numFmtId="0" fontId="139" fillId="0" borderId="57" xfId="0" applyFont="1" applyBorder="1" applyAlignment="1">
      <alignment horizontal="center" vertical="center" wrapText="1"/>
    </xf>
    <xf numFmtId="43" fontId="31" fillId="0" borderId="64" xfId="1" applyFont="1" applyBorder="1" applyAlignment="1">
      <alignment horizontal="center"/>
    </xf>
    <xf numFmtId="0" fontId="138" fillId="0" borderId="41" xfId="0" applyFont="1" applyBorder="1" applyAlignment="1">
      <alignment horizontal="center" vertical="center" wrapText="1"/>
    </xf>
    <xf numFmtId="43" fontId="19" fillId="11" borderId="41" xfId="1" applyFont="1" applyFill="1" applyBorder="1" applyAlignment="1" applyProtection="1">
      <alignment horizontal="center" vertical="center"/>
      <protection locked="0"/>
    </xf>
    <xf numFmtId="9" fontId="28" fillId="0" borderId="41" xfId="1" applyNumberFormat="1" applyFont="1" applyFill="1" applyBorder="1" applyAlignment="1" applyProtection="1">
      <alignment horizontal="right" vertical="top"/>
      <protection hidden="1"/>
    </xf>
    <xf numFmtId="43" fontId="19" fillId="22" borderId="41" xfId="1" applyFont="1" applyFill="1" applyBorder="1" applyAlignment="1" applyProtection="1">
      <alignment horizontal="right" vertical="top"/>
      <protection locked="0"/>
    </xf>
    <xf numFmtId="43" fontId="19" fillId="15" borderId="41" xfId="1" applyFont="1" applyFill="1" applyBorder="1" applyAlignment="1" applyProtection="1">
      <alignment vertical="top"/>
      <protection hidden="1"/>
    </xf>
    <xf numFmtId="43" fontId="19" fillId="22" borderId="41" xfId="1" applyFont="1" applyFill="1" applyBorder="1" applyAlignment="1" applyProtection="1">
      <alignment horizontal="center" vertical="center"/>
      <protection locked="0"/>
    </xf>
    <xf numFmtId="43" fontId="67" fillId="15" borderId="48" xfId="1" applyFont="1" applyFill="1" applyBorder="1" applyProtection="1">
      <protection hidden="1"/>
    </xf>
    <xf numFmtId="43" fontId="19" fillId="0" borderId="41" xfId="1" applyFont="1" applyFill="1" applyBorder="1" applyAlignment="1" applyProtection="1">
      <alignment horizontal="right" vertical="top"/>
      <protection locked="0"/>
    </xf>
    <xf numFmtId="0" fontId="139" fillId="0" borderId="62" xfId="0" applyFont="1" applyBorder="1" applyAlignment="1">
      <alignment horizontal="center" vertical="center" wrapText="1"/>
    </xf>
    <xf numFmtId="43" fontId="31" fillId="0" borderId="35" xfId="1" applyFont="1" applyBorder="1" applyAlignment="1">
      <alignment horizontal="center"/>
    </xf>
    <xf numFmtId="0" fontId="138" fillId="0" borderId="63" xfId="0" applyFont="1" applyBorder="1" applyAlignment="1">
      <alignment horizontal="center" vertical="center" wrapText="1"/>
    </xf>
    <xf numFmtId="0" fontId="138" fillId="0" borderId="155" xfId="0" applyFont="1" applyBorder="1" applyAlignment="1">
      <alignment horizontal="center" vertical="center" wrapText="1"/>
    </xf>
    <xf numFmtId="43" fontId="122" fillId="17" borderId="27" xfId="1" applyFont="1" applyFill="1" applyBorder="1" applyAlignment="1">
      <alignment horizontal="center" vertical="top"/>
    </xf>
    <xf numFmtId="0" fontId="139" fillId="0" borderId="58" xfId="0" applyFont="1" applyBorder="1" applyAlignment="1">
      <alignment horizontal="center" vertical="center" wrapText="1"/>
    </xf>
    <xf numFmtId="43" fontId="31" fillId="0" borderId="59" xfId="1" applyFont="1" applyFill="1" applyBorder="1" applyAlignment="1">
      <alignment horizontal="center"/>
    </xf>
    <xf numFmtId="0" fontId="138" fillId="0" borderId="156" xfId="0" applyFont="1" applyBorder="1" applyAlignment="1">
      <alignment horizontal="center" vertical="center" wrapText="1"/>
    </xf>
    <xf numFmtId="0" fontId="138" fillId="17" borderId="27" xfId="0" applyFont="1" applyFill="1" applyBorder="1" applyAlignment="1">
      <alignment horizontal="center" vertical="center" wrapText="1"/>
    </xf>
    <xf numFmtId="0" fontId="122" fillId="0" borderId="59" xfId="9" applyFont="1" applyBorder="1" applyAlignment="1">
      <alignment horizontal="center" vertical="top" wrapText="1"/>
    </xf>
    <xf numFmtId="43" fontId="31" fillId="0" borderId="68" xfId="1" applyFont="1" applyFill="1" applyBorder="1" applyAlignment="1">
      <alignment horizontal="center"/>
    </xf>
    <xf numFmtId="43" fontId="122" fillId="0" borderId="41" xfId="9" applyNumberFormat="1" applyFont="1" applyBorder="1" applyAlignment="1">
      <alignment vertical="top"/>
    </xf>
    <xf numFmtId="43" fontId="31" fillId="17" borderId="41" xfId="1" applyFont="1" applyFill="1" applyBorder="1" applyAlignment="1">
      <alignment horizontal="center"/>
    </xf>
    <xf numFmtId="43" fontId="31" fillId="17" borderId="59" xfId="1" applyFont="1" applyFill="1" applyBorder="1" applyAlignment="1">
      <alignment horizontal="center"/>
    </xf>
    <xf numFmtId="0" fontId="104" fillId="0" borderId="0" xfId="9" applyFont="1" applyAlignment="1">
      <alignment horizontal="center" vertical="center"/>
    </xf>
    <xf numFmtId="0" fontId="74" fillId="0" borderId="171" xfId="9" applyFont="1" applyBorder="1" applyAlignment="1">
      <alignment horizontal="left"/>
    </xf>
    <xf numFmtId="0" fontId="74" fillId="0" borderId="170" xfId="9" applyFont="1" applyBorder="1" applyAlignment="1">
      <alignment horizontal="left"/>
    </xf>
    <xf numFmtId="0" fontId="104" fillId="0" borderId="170" xfId="9" applyFont="1" applyBorder="1" applyAlignment="1">
      <alignment horizontal="left" indent="1"/>
    </xf>
    <xf numFmtId="43" fontId="104" fillId="0" borderId="170" xfId="9" applyNumberFormat="1" applyFont="1" applyBorder="1"/>
    <xf numFmtId="0" fontId="104" fillId="0" borderId="173" xfId="9" applyFont="1" applyBorder="1"/>
    <xf numFmtId="0" fontId="74" fillId="0" borderId="161" xfId="9" applyFont="1" applyBorder="1" applyAlignment="1">
      <alignment horizontal="left"/>
    </xf>
    <xf numFmtId="0" fontId="74" fillId="0" borderId="0" xfId="9" applyFont="1" applyAlignment="1">
      <alignment horizontal="left"/>
    </xf>
    <xf numFmtId="0" fontId="104" fillId="0" borderId="0" xfId="9" applyFont="1" applyAlignment="1">
      <alignment horizontal="left" indent="1"/>
    </xf>
    <xf numFmtId="43" fontId="104" fillId="0" borderId="0" xfId="9" applyNumberFormat="1" applyFont="1"/>
    <xf numFmtId="0" fontId="104" fillId="0" borderId="64" xfId="9" applyFont="1" applyBorder="1"/>
    <xf numFmtId="0" fontId="134" fillId="0" borderId="161" xfId="9" applyFont="1" applyBorder="1" applyAlignment="1">
      <alignment horizontal="left"/>
    </xf>
    <xf numFmtId="0" fontId="135" fillId="0" borderId="0" xfId="9" applyFont="1" applyAlignment="1">
      <alignment horizontal="left"/>
    </xf>
    <xf numFmtId="0" fontId="134" fillId="0" borderId="0" xfId="9" applyFont="1" applyAlignment="1">
      <alignment horizontal="left"/>
    </xf>
    <xf numFmtId="0" fontId="92" fillId="0" borderId="0" xfId="9" applyFont="1" applyAlignment="1">
      <alignment horizontal="left"/>
    </xf>
    <xf numFmtId="177" fontId="135" fillId="0" borderId="0" xfId="9" applyNumberFormat="1" applyFont="1" applyAlignment="1">
      <alignment horizontal="left"/>
    </xf>
    <xf numFmtId="0" fontId="92" fillId="0" borderId="62" xfId="9" applyFont="1" applyBorder="1" applyAlignment="1">
      <alignment horizontal="left" vertical="top"/>
    </xf>
    <xf numFmtId="0" fontId="104" fillId="0" borderId="62" xfId="9" applyFont="1" applyBorder="1" applyAlignment="1">
      <alignment horizontal="left" vertical="top" indent="1"/>
    </xf>
    <xf numFmtId="43" fontId="104" fillId="0" borderId="62" xfId="9" applyNumberFormat="1" applyFont="1" applyBorder="1" applyAlignment="1">
      <alignment horizontal="center" vertical="top"/>
    </xf>
    <xf numFmtId="43" fontId="104" fillId="0" borderId="62" xfId="9" applyNumberFormat="1" applyFont="1" applyBorder="1" applyAlignment="1">
      <alignment vertical="top" wrapText="1" shrinkToFit="1"/>
    </xf>
    <xf numFmtId="0" fontId="104" fillId="0" borderId="0" xfId="9" applyFont="1" applyAlignment="1">
      <alignment vertical="top"/>
    </xf>
    <xf numFmtId="0" fontId="122" fillId="0" borderId="41" xfId="9" applyFont="1" applyBorder="1" applyAlignment="1">
      <alignment horizontal="left" vertical="top"/>
    </xf>
    <xf numFmtId="0" fontId="104" fillId="0" borderId="41" xfId="9" applyFont="1" applyBorder="1" applyAlignment="1">
      <alignment horizontal="center" vertical="top"/>
    </xf>
    <xf numFmtId="0" fontId="20" fillId="0" borderId="41" xfId="9" applyFont="1" applyBorder="1" applyAlignment="1">
      <alignment horizontal="center" vertical="top"/>
    </xf>
    <xf numFmtId="0" fontId="20" fillId="0" borderId="41" xfId="9" applyFont="1" applyBorder="1" applyAlignment="1">
      <alignment horizontal="left" vertical="top" indent="1"/>
    </xf>
    <xf numFmtId="43" fontId="20" fillId="0" borderId="41" xfId="9" applyNumberFormat="1" applyFont="1" applyBorder="1" applyAlignment="1">
      <alignment vertical="top"/>
    </xf>
    <xf numFmtId="43" fontId="104" fillId="0" borderId="41" xfId="9" applyNumberFormat="1" applyFont="1" applyBorder="1" applyAlignment="1">
      <alignment vertical="top"/>
    </xf>
    <xf numFmtId="0" fontId="137" fillId="0" borderId="0" xfId="9" applyFont="1" applyAlignment="1">
      <alignment vertical="top"/>
    </xf>
    <xf numFmtId="43" fontId="104" fillId="0" borderId="0" xfId="9" applyNumberFormat="1" applyFont="1" applyAlignment="1">
      <alignment vertical="top"/>
    </xf>
    <xf numFmtId="0" fontId="104" fillId="0" borderId="41" xfId="9" applyFont="1" applyBorder="1" applyAlignment="1">
      <alignment horizontal="left" vertical="top" indent="1"/>
    </xf>
    <xf numFmtId="0" fontId="122" fillId="0" borderId="41" xfId="9" applyFont="1" applyBorder="1" applyAlignment="1">
      <alignment horizontal="left" vertical="top" indent="1"/>
    </xf>
    <xf numFmtId="43" fontId="74" fillId="0" borderId="48" xfId="9" applyNumberFormat="1" applyFont="1" applyBorder="1" applyAlignment="1">
      <alignment vertical="top"/>
    </xf>
    <xf numFmtId="43" fontId="74" fillId="0" borderId="67" xfId="9" applyNumberFormat="1" applyFont="1" applyBorder="1" applyAlignment="1">
      <alignment vertical="top"/>
    </xf>
    <xf numFmtId="0" fontId="122" fillId="0" borderId="41" xfId="9" applyFont="1" applyBorder="1" applyAlignment="1">
      <alignment horizontal="left"/>
    </xf>
    <xf numFmtId="43" fontId="74" fillId="0" borderId="41" xfId="9" applyNumberFormat="1" applyFont="1" applyBorder="1" applyAlignment="1">
      <alignment vertical="top"/>
    </xf>
    <xf numFmtId="43" fontId="74" fillId="0" borderId="156" xfId="9" applyNumberFormat="1" applyFont="1" applyBorder="1" applyAlignment="1">
      <alignment vertical="top"/>
    </xf>
    <xf numFmtId="0" fontId="74" fillId="0" borderId="41" xfId="9" applyFont="1" applyBorder="1" applyAlignment="1">
      <alignment horizontal="left"/>
    </xf>
    <xf numFmtId="0" fontId="92" fillId="0" borderId="0" xfId="9" applyFont="1" applyAlignment="1">
      <alignment horizontal="center" vertical="center"/>
    </xf>
    <xf numFmtId="0" fontId="92" fillId="0" borderId="66" xfId="9" applyFont="1" applyBorder="1" applyAlignment="1">
      <alignment horizontal="center" vertical="top"/>
    </xf>
    <xf numFmtId="0" fontId="92" fillId="0" borderId="66" xfId="9" applyFont="1" applyBorder="1" applyAlignment="1">
      <alignment horizontal="left" vertical="top" indent="1"/>
    </xf>
    <xf numFmtId="43" fontId="92" fillId="0" borderId="66" xfId="9" applyNumberFormat="1" applyFont="1" applyBorder="1" applyAlignment="1">
      <alignment vertical="top"/>
    </xf>
    <xf numFmtId="43" fontId="104" fillId="0" borderId="66" xfId="9" applyNumberFormat="1" applyFont="1" applyBorder="1" applyAlignment="1">
      <alignment vertical="top"/>
    </xf>
    <xf numFmtId="0" fontId="92" fillId="0" borderId="0" xfId="9" applyFont="1" applyAlignment="1">
      <alignment vertical="top"/>
    </xf>
    <xf numFmtId="0" fontId="104" fillId="0" borderId="0" xfId="9" applyFont="1" applyAlignment="1">
      <alignment horizontal="center" vertical="top"/>
    </xf>
    <xf numFmtId="0" fontId="104" fillId="0" borderId="0" xfId="9" applyFont="1" applyAlignment="1">
      <alignment horizontal="left" vertical="top" indent="1"/>
    </xf>
    <xf numFmtId="43" fontId="136" fillId="0" borderId="67" xfId="9" applyNumberFormat="1" applyFont="1" applyBorder="1" applyAlignment="1">
      <alignment vertical="top"/>
    </xf>
    <xf numFmtId="43" fontId="136" fillId="0" borderId="41" xfId="9" applyNumberFormat="1" applyFont="1" applyBorder="1" applyAlignment="1">
      <alignment vertical="top"/>
    </xf>
    <xf numFmtId="43" fontId="104" fillId="0" borderId="67" xfId="9" applyNumberFormat="1" applyFont="1" applyBorder="1" applyAlignment="1">
      <alignment vertical="top"/>
    </xf>
    <xf numFmtId="0" fontId="0" fillId="0" borderId="64" xfId="0" applyBorder="1"/>
    <xf numFmtId="0" fontId="19" fillId="0" borderId="64" xfId="29" applyBorder="1"/>
    <xf numFmtId="0" fontId="19" fillId="0" borderId="177" xfId="29" applyBorder="1"/>
    <xf numFmtId="173" fontId="30" fillId="0" borderId="36" xfId="14" applyNumberFormat="1" applyFont="1" applyBorder="1"/>
    <xf numFmtId="43" fontId="67" fillId="0" borderId="77" xfId="1" applyFont="1" applyFill="1" applyBorder="1" applyProtection="1">
      <protection hidden="1"/>
    </xf>
    <xf numFmtId="43" fontId="67" fillId="22" borderId="65" xfId="1" applyFont="1" applyFill="1" applyBorder="1" applyProtection="1">
      <protection locked="0"/>
    </xf>
    <xf numFmtId="43" fontId="67" fillId="0" borderId="64" xfId="1" applyFont="1" applyFill="1" applyBorder="1" applyProtection="1">
      <protection hidden="1"/>
    </xf>
    <xf numFmtId="43" fontId="28" fillId="0" borderId="158" xfId="15" applyNumberFormat="1" applyFont="1" applyFill="1" applyBorder="1" applyAlignment="1" applyProtection="1">
      <alignment horizontal="right" vertical="top"/>
      <protection hidden="1"/>
    </xf>
    <xf numFmtId="175" fontId="33" fillId="0" borderId="70" xfId="11" applyNumberFormat="1" applyFont="1" applyBorder="1" applyAlignment="1">
      <alignment horizontal="right"/>
    </xf>
    <xf numFmtId="40" fontId="31" fillId="0" borderId="40" xfId="15" applyNumberFormat="1" applyFont="1" applyFill="1" applyBorder="1" applyAlignment="1">
      <alignment horizontal="center"/>
    </xf>
    <xf numFmtId="0" fontId="19" fillId="0" borderId="176" xfId="29" applyBorder="1"/>
    <xf numFmtId="40" fontId="38" fillId="0" borderId="41" xfId="15" applyNumberFormat="1" applyFont="1" applyFill="1" applyBorder="1" applyAlignment="1">
      <alignment horizontal="center"/>
    </xf>
    <xf numFmtId="9" fontId="30" fillId="0" borderId="36" xfId="2" applyFont="1" applyBorder="1"/>
    <xf numFmtId="43" fontId="28" fillId="0" borderId="180" xfId="15" applyNumberFormat="1" applyFont="1" applyFill="1" applyBorder="1" applyAlignment="1" applyProtection="1">
      <alignment horizontal="right" vertical="top"/>
      <protection hidden="1"/>
    </xf>
    <xf numFmtId="173" fontId="35" fillId="0" borderId="36" xfId="14" applyNumberFormat="1" applyFont="1" applyBorder="1"/>
    <xf numFmtId="173" fontId="30" fillId="0" borderId="40" xfId="14" applyNumberFormat="1" applyFont="1" applyFill="1" applyBorder="1" applyAlignment="1">
      <alignment horizontal="center" wrapText="1"/>
    </xf>
    <xf numFmtId="3" fontId="28" fillId="22" borderId="34" xfId="11" applyNumberFormat="1" applyFont="1" applyFill="1" applyBorder="1" applyAlignment="1" applyProtection="1">
      <alignment horizontal="center" vertical="center" wrapText="1"/>
      <protection locked="0"/>
    </xf>
    <xf numFmtId="0" fontId="145" fillId="0" borderId="27" xfId="546" applyFont="1" applyBorder="1" applyAlignment="1">
      <alignment vertical="center"/>
    </xf>
    <xf numFmtId="43" fontId="151" fillId="18" borderId="172" xfId="293" applyFont="1" applyFill="1" applyBorder="1" applyAlignment="1" applyProtection="1">
      <alignment horizontal="center" vertical="center"/>
      <protection locked="0"/>
    </xf>
    <xf numFmtId="0" fontId="151" fillId="18" borderId="172" xfId="534" applyFont="1" applyFill="1" applyBorder="1" applyAlignment="1" applyProtection="1">
      <alignment horizontal="center" vertical="center" wrapText="1"/>
      <protection locked="0"/>
    </xf>
    <xf numFmtId="0" fontId="146" fillId="18" borderId="192" xfId="539" applyFont="1" applyFill="1" applyBorder="1" applyAlignment="1">
      <alignment horizontal="center" vertical="center"/>
    </xf>
    <xf numFmtId="43" fontId="144" fillId="0" borderId="27" xfId="1" applyFont="1" applyBorder="1" applyAlignment="1">
      <alignment horizontal="center" vertical="center"/>
    </xf>
    <xf numFmtId="0" fontId="142" fillId="0" borderId="145" xfId="0" applyFont="1" applyBorder="1" applyAlignment="1" applyProtection="1">
      <alignment vertical="center" wrapText="1"/>
      <protection locked="0"/>
    </xf>
    <xf numFmtId="43" fontId="142" fillId="0" borderId="0" xfId="0" applyNumberFormat="1" applyFont="1" applyAlignment="1" applyProtection="1">
      <alignment horizontal="left" vertical="center" wrapText="1"/>
      <protection locked="0"/>
    </xf>
    <xf numFmtId="43" fontId="144" fillId="0" borderId="0" xfId="1" applyFont="1" applyBorder="1" applyAlignment="1">
      <alignment vertical="center"/>
    </xf>
    <xf numFmtId="167" fontId="8" fillId="33" borderId="12" xfId="8" applyNumberFormat="1" applyFont="1" applyFill="1" applyBorder="1" applyAlignment="1">
      <alignment vertical="center"/>
    </xf>
    <xf numFmtId="2" fontId="8" fillId="33" borderId="10" xfId="10" applyNumberFormat="1" applyFont="1" applyFill="1" applyBorder="1" applyAlignment="1" applyProtection="1">
      <alignment horizontal="center" vertical="center"/>
    </xf>
    <xf numFmtId="164" fontId="8" fillId="5" borderId="3" xfId="5" applyNumberFormat="1" applyFont="1" applyFill="1" applyBorder="1" applyAlignment="1">
      <alignment vertical="center"/>
    </xf>
    <xf numFmtId="167" fontId="8" fillId="5" borderId="12" xfId="8" applyNumberFormat="1" applyFont="1" applyFill="1" applyBorder="1" applyAlignment="1">
      <alignment vertical="center"/>
    </xf>
    <xf numFmtId="2" fontId="8" fillId="5" borderId="10" xfId="10" applyNumberFormat="1" applyFont="1" applyFill="1" applyBorder="1" applyAlignment="1" applyProtection="1">
      <alignment horizontal="center" vertical="center"/>
    </xf>
    <xf numFmtId="10" fontId="6" fillId="5" borderId="6" xfId="10" applyNumberFormat="1" applyFont="1" applyFill="1" applyBorder="1" applyAlignment="1" applyProtection="1">
      <alignment horizontal="center" vertical="center"/>
    </xf>
    <xf numFmtId="43" fontId="8" fillId="5" borderId="10" xfId="1" applyFont="1" applyFill="1" applyBorder="1" applyAlignment="1" applyProtection="1">
      <alignment horizontal="center" vertical="center"/>
    </xf>
    <xf numFmtId="2" fontId="8" fillId="5" borderId="10" xfId="5" applyNumberFormat="1" applyFont="1" applyFill="1" applyBorder="1" applyAlignment="1">
      <alignment horizontal="right" vertical="center"/>
    </xf>
    <xf numFmtId="0" fontId="8" fillId="5" borderId="6" xfId="5" applyFont="1" applyFill="1" applyBorder="1" applyAlignment="1">
      <alignment vertical="center"/>
    </xf>
    <xf numFmtId="0" fontId="8" fillId="5" borderId="19" xfId="5" applyFont="1" applyFill="1" applyBorder="1" applyAlignment="1">
      <alignment vertical="center"/>
    </xf>
    <xf numFmtId="167" fontId="8" fillId="5" borderId="19" xfId="5" applyNumberFormat="1" applyFont="1" applyFill="1" applyBorder="1" applyAlignment="1">
      <alignment vertical="center"/>
    </xf>
    <xf numFmtId="2" fontId="8" fillId="5" borderId="17" xfId="5" applyNumberFormat="1" applyFont="1" applyFill="1" applyBorder="1" applyAlignment="1">
      <alignment vertical="center"/>
    </xf>
    <xf numFmtId="2" fontId="8" fillId="5" borderId="10" xfId="5" applyNumberFormat="1" applyFont="1" applyFill="1" applyBorder="1" applyAlignment="1">
      <alignment vertical="center"/>
    </xf>
    <xf numFmtId="2" fontId="8" fillId="5" borderId="10" xfId="7" applyNumberFormat="1" applyFont="1" applyFill="1" applyBorder="1" applyAlignment="1" applyProtection="1">
      <alignment horizontal="center" vertical="center"/>
    </xf>
    <xf numFmtId="9" fontId="8" fillId="5" borderId="6" xfId="7" applyFont="1" applyFill="1" applyBorder="1" applyAlignment="1" applyProtection="1">
      <alignment horizontal="center" vertical="center"/>
    </xf>
    <xf numFmtId="0" fontId="8" fillId="5" borderId="12" xfId="5" applyFont="1" applyFill="1" applyBorder="1" applyAlignment="1">
      <alignment vertical="center"/>
    </xf>
    <xf numFmtId="167" fontId="8" fillId="5" borderId="10" xfId="5" applyNumberFormat="1" applyFont="1" applyFill="1" applyBorder="1" applyAlignment="1">
      <alignment vertical="center"/>
    </xf>
    <xf numFmtId="0" fontId="146" fillId="0" borderId="27" xfId="546" applyFont="1" applyBorder="1" applyAlignment="1">
      <alignment vertical="top"/>
    </xf>
    <xf numFmtId="0" fontId="145" fillId="0" borderId="27" xfId="546" applyFont="1" applyBorder="1" applyAlignment="1">
      <alignment horizontal="center" vertical="center"/>
    </xf>
    <xf numFmtId="39" fontId="151" fillId="18" borderId="178" xfId="540" applyNumberFormat="1" applyFont="1" applyFill="1" applyBorder="1" applyAlignment="1" applyProtection="1">
      <alignment horizontal="center" vertical="center"/>
      <protection locked="0"/>
    </xf>
    <xf numFmtId="0" fontId="144" fillId="0" borderId="64" xfId="546" applyFont="1" applyBorder="1" applyAlignment="1">
      <alignment vertical="center"/>
    </xf>
    <xf numFmtId="10" fontId="8" fillId="33" borderId="6" xfId="8" applyNumberFormat="1" applyFont="1" applyFill="1" applyBorder="1" applyAlignment="1">
      <alignment vertical="center"/>
    </xf>
    <xf numFmtId="10" fontId="6" fillId="5" borderId="1" xfId="7" applyNumberFormat="1" applyFont="1" applyFill="1" applyBorder="1" applyAlignment="1" applyProtection="1">
      <alignment horizontal="center" vertical="center"/>
    </xf>
    <xf numFmtId="10" fontId="8" fillId="5" borderId="6" xfId="8" applyNumberFormat="1" applyFont="1" applyFill="1" applyBorder="1" applyAlignment="1">
      <alignment vertical="center"/>
    </xf>
    <xf numFmtId="169" fontId="10" fillId="5" borderId="12" xfId="8" applyNumberFormat="1" applyFont="1" applyFill="1" applyBorder="1" applyAlignment="1">
      <alignment horizontal="right" vertical="center"/>
    </xf>
    <xf numFmtId="170" fontId="8" fillId="5" borderId="10" xfId="8" applyNumberFormat="1" applyFont="1" applyFill="1" applyBorder="1" applyAlignment="1">
      <alignment vertical="center"/>
    </xf>
    <xf numFmtId="2" fontId="8" fillId="5" borderId="10" xfId="7" applyNumberFormat="1" applyFont="1" applyFill="1" applyBorder="1" applyAlignment="1" applyProtection="1">
      <alignment horizontal="right" vertical="center"/>
    </xf>
    <xf numFmtId="43" fontId="8" fillId="5" borderId="12" xfId="5" applyNumberFormat="1" applyFont="1" applyFill="1" applyBorder="1" applyAlignment="1">
      <alignment vertical="center"/>
    </xf>
    <xf numFmtId="164" fontId="10" fillId="5" borderId="4" xfId="6" applyFont="1" applyFill="1" applyBorder="1" applyAlignment="1" applyProtection="1">
      <alignment horizontal="right" vertical="center"/>
    </xf>
    <xf numFmtId="164" fontId="8" fillId="5" borderId="3" xfId="6" applyFont="1" applyFill="1" applyBorder="1" applyAlignment="1" applyProtection="1">
      <alignment vertical="center"/>
    </xf>
    <xf numFmtId="0" fontId="8" fillId="5" borderId="7" xfId="5" applyFont="1" applyFill="1" applyBorder="1" applyAlignment="1">
      <alignment vertical="center"/>
    </xf>
    <xf numFmtId="167" fontId="8" fillId="5" borderId="7" xfId="5" applyNumberFormat="1" applyFont="1" applyFill="1" applyBorder="1" applyAlignment="1">
      <alignment vertical="center"/>
    </xf>
    <xf numFmtId="10" fontId="8" fillId="5" borderId="6" xfId="5" applyNumberFormat="1" applyFont="1" applyFill="1" applyBorder="1" applyAlignment="1">
      <alignment vertical="center"/>
    </xf>
    <xf numFmtId="167" fontId="8" fillId="5" borderId="12" xfId="5" applyNumberFormat="1" applyFont="1" applyFill="1" applyBorder="1" applyAlignment="1">
      <alignment vertical="center"/>
    </xf>
    <xf numFmtId="9" fontId="8" fillId="5" borderId="10" xfId="7" applyFont="1" applyFill="1" applyBorder="1" applyAlignment="1" applyProtection="1">
      <alignment horizontal="center" vertical="center"/>
    </xf>
    <xf numFmtId="167" fontId="8" fillId="5" borderId="6" xfId="5" applyNumberFormat="1" applyFont="1" applyFill="1" applyBorder="1" applyAlignment="1">
      <alignment vertical="center"/>
    </xf>
    <xf numFmtId="0" fontId="147" fillId="0" borderId="0" xfId="546" applyFont="1" applyAlignment="1">
      <alignment vertical="center"/>
    </xf>
    <xf numFmtId="0" fontId="69" fillId="0" borderId="0" xfId="0" applyFont="1" applyAlignment="1">
      <alignment horizontal="left" vertical="center"/>
    </xf>
    <xf numFmtId="0" fontId="69" fillId="0" borderId="95" xfId="0" applyFont="1" applyBorder="1" applyAlignment="1">
      <alignment vertical="center"/>
    </xf>
    <xf numFmtId="0" fontId="69" fillId="0" borderId="96" xfId="0" applyFont="1" applyBorder="1" applyAlignment="1">
      <alignment vertical="center"/>
    </xf>
    <xf numFmtId="0" fontId="69" fillId="0" borderId="0" xfId="0" applyFont="1" applyAlignment="1">
      <alignment vertical="center"/>
    </xf>
    <xf numFmtId="0" fontId="74" fillId="0" borderId="0" xfId="0" applyFont="1" applyAlignment="1" applyProtection="1">
      <alignment vertical="center"/>
      <protection locked="0"/>
    </xf>
    <xf numFmtId="0" fontId="75" fillId="0" borderId="98" xfId="0" applyFont="1" applyBorder="1" applyAlignment="1" applyProtection="1">
      <alignment vertical="center" wrapText="1"/>
      <protection locked="0"/>
    </xf>
    <xf numFmtId="0" fontId="75" fillId="0" borderId="0" xfId="0" applyFont="1" applyAlignment="1" applyProtection="1">
      <alignment vertical="center" wrapText="1"/>
      <protection locked="0"/>
    </xf>
    <xf numFmtId="0" fontId="77" fillId="0" borderId="0" xfId="0" applyFont="1" applyAlignment="1" applyProtection="1">
      <alignment vertical="center"/>
      <protection locked="0"/>
    </xf>
    <xf numFmtId="0" fontId="78" fillId="0" borderId="25" xfId="0" applyFont="1" applyBorder="1" applyAlignment="1" applyProtection="1">
      <alignment vertical="center"/>
      <protection hidden="1"/>
    </xf>
    <xf numFmtId="0" fontId="69" fillId="0" borderId="0" xfId="0" applyFont="1" applyAlignment="1" applyProtection="1">
      <alignment vertical="center"/>
      <protection hidden="1"/>
    </xf>
    <xf numFmtId="0" fontId="79" fillId="27" borderId="0" xfId="0" applyFont="1" applyFill="1" applyAlignment="1">
      <alignment vertical="center"/>
    </xf>
    <xf numFmtId="0" fontId="80" fillId="0" borderId="25" xfId="0" applyFont="1" applyBorder="1" applyAlignment="1">
      <alignment horizontal="right" vertical="center"/>
    </xf>
    <xf numFmtId="0" fontId="81" fillId="0" borderId="102" xfId="0" applyFont="1" applyBorder="1" applyAlignment="1">
      <alignment vertical="center"/>
    </xf>
    <xf numFmtId="0" fontId="80" fillId="0" borderId="0" xfId="0" applyFont="1" applyAlignment="1">
      <alignment horizontal="right" vertical="center"/>
    </xf>
    <xf numFmtId="0" fontId="81" fillId="0" borderId="98" xfId="0" applyFont="1" applyBorder="1" applyAlignment="1">
      <alignment horizontal="left" vertical="center"/>
    </xf>
    <xf numFmtId="0" fontId="81" fillId="0" borderId="0" xfId="0" applyFont="1" applyAlignment="1">
      <alignment vertical="center"/>
    </xf>
    <xf numFmtId="0" fontId="82" fillId="0" borderId="0" xfId="0" applyFont="1" applyAlignment="1">
      <alignment vertical="center"/>
    </xf>
    <xf numFmtId="0" fontId="71" fillId="0" borderId="0" xfId="0" applyFont="1" applyAlignment="1">
      <alignment vertical="center"/>
    </xf>
    <xf numFmtId="0" fontId="80" fillId="0" borderId="103" xfId="0" applyFont="1" applyBorder="1" applyAlignment="1">
      <alignment horizontal="right" vertical="center"/>
    </xf>
    <xf numFmtId="49" fontId="81" fillId="0" borderId="104" xfId="0" applyNumberFormat="1" applyFont="1" applyBorder="1" applyAlignment="1">
      <alignment vertical="center"/>
    </xf>
    <xf numFmtId="0" fontId="82" fillId="0" borderId="104" xfId="0" applyFont="1" applyBorder="1" applyAlignment="1">
      <alignment vertical="center"/>
    </xf>
    <xf numFmtId="0" fontId="71" fillId="0" borderId="104" xfId="0" applyFont="1" applyBorder="1" applyAlignment="1">
      <alignment vertical="center"/>
    </xf>
    <xf numFmtId="0" fontId="69" fillId="0" borderId="104" xfId="0" applyFont="1" applyBorder="1" applyAlignment="1">
      <alignment vertical="center"/>
    </xf>
    <xf numFmtId="0" fontId="80" fillId="0" borderId="104" xfId="0" applyFont="1" applyBorder="1" applyAlignment="1">
      <alignment horizontal="right" vertical="center"/>
    </xf>
    <xf numFmtId="0" fontId="69" fillId="0" borderId="0" xfId="0" applyFont="1" applyAlignment="1">
      <alignment horizontal="center" vertical="center"/>
    </xf>
    <xf numFmtId="0" fontId="72" fillId="0" borderId="0" xfId="0" applyFont="1" applyAlignment="1" applyProtection="1">
      <alignment horizontal="left" vertical="center"/>
      <protection hidden="1"/>
    </xf>
    <xf numFmtId="165" fontId="69" fillId="0" borderId="98" xfId="0" quotePrefix="1" applyNumberFormat="1" applyFont="1" applyBorder="1" applyAlignment="1" applyProtection="1">
      <alignment horizontal="left" vertical="center"/>
      <protection locked="0"/>
    </xf>
    <xf numFmtId="0" fontId="72" fillId="0" borderId="25" xfId="0" applyFont="1" applyBorder="1" applyAlignment="1" applyProtection="1">
      <alignment vertical="center"/>
      <protection hidden="1"/>
    </xf>
    <xf numFmtId="0" fontId="72" fillId="0" borderId="0" xfId="0" applyFont="1" applyAlignment="1" applyProtection="1">
      <alignment vertical="center"/>
      <protection hidden="1"/>
    </xf>
    <xf numFmtId="0" fontId="72" fillId="0" borderId="0" xfId="0" applyFont="1" applyAlignment="1" applyProtection="1">
      <alignment horizontal="right" vertical="center"/>
      <protection hidden="1"/>
    </xf>
    <xf numFmtId="182" fontId="80" fillId="0" borderId="0" xfId="0" applyNumberFormat="1" applyFont="1" applyAlignment="1" applyProtection="1">
      <alignment horizontal="center" vertical="center"/>
      <protection hidden="1"/>
    </xf>
    <xf numFmtId="172" fontId="72" fillId="0" borderId="98" xfId="0" applyNumberFormat="1" applyFont="1" applyBorder="1" applyAlignment="1" applyProtection="1">
      <alignment horizontal="left" vertical="center"/>
      <protection locked="0"/>
    </xf>
    <xf numFmtId="0" fontId="72" fillId="0" borderId="98" xfId="0" applyFont="1" applyBorder="1" applyAlignment="1" applyProtection="1">
      <alignment horizontal="left" vertical="center"/>
      <protection locked="0"/>
    </xf>
    <xf numFmtId="40" fontId="72" fillId="0" borderId="0" xfId="35" applyNumberFormat="1" applyFont="1" applyFill="1" applyBorder="1" applyAlignment="1" applyProtection="1">
      <alignment horizontal="left" vertical="center"/>
      <protection hidden="1"/>
    </xf>
    <xf numFmtId="0" fontId="69" fillId="0" borderId="0" xfId="0" applyFont="1" applyAlignment="1" applyProtection="1">
      <alignment horizontal="left" vertical="center"/>
      <protection hidden="1"/>
    </xf>
    <xf numFmtId="0" fontId="69" fillId="0" borderId="98" xfId="0" applyFont="1" applyBorder="1" applyAlignment="1" applyProtection="1">
      <alignment horizontal="left" vertical="center"/>
      <protection hidden="1"/>
    </xf>
    <xf numFmtId="40" fontId="80" fillId="0" borderId="107" xfId="35" applyNumberFormat="1" applyFont="1" applyFill="1" applyBorder="1" applyAlignment="1" applyProtection="1">
      <alignment horizontal="left" vertical="center"/>
      <protection hidden="1"/>
    </xf>
    <xf numFmtId="0" fontId="72" fillId="0" borderId="107" xfId="0" applyFont="1" applyBorder="1" applyAlignment="1" applyProtection="1">
      <alignment horizontal="left" vertical="center"/>
      <protection hidden="1"/>
    </xf>
    <xf numFmtId="0" fontId="75" fillId="0" borderId="0" xfId="0" applyFont="1" applyAlignment="1" applyProtection="1">
      <alignment vertical="center"/>
      <protection hidden="1"/>
    </xf>
    <xf numFmtId="43" fontId="69" fillId="0" borderId="0" xfId="0" applyNumberFormat="1" applyFont="1" applyAlignment="1">
      <alignment vertical="center"/>
    </xf>
    <xf numFmtId="43" fontId="69" fillId="0" borderId="0" xfId="1" applyFont="1" applyAlignment="1">
      <alignment vertical="center"/>
    </xf>
    <xf numFmtId="0" fontId="69" fillId="0" borderId="109" xfId="0" applyFont="1" applyBorder="1" applyAlignment="1" applyProtection="1">
      <alignment horizontal="center" vertical="center"/>
      <protection hidden="1"/>
    </xf>
    <xf numFmtId="0" fontId="69" fillId="0" borderId="38" xfId="0" applyFont="1" applyBorder="1" applyAlignment="1" applyProtection="1">
      <alignment horizontal="center" vertical="center"/>
      <protection hidden="1"/>
    </xf>
    <xf numFmtId="0" fontId="84" fillId="0" borderId="35" xfId="0" applyFont="1" applyBorder="1" applyAlignment="1" applyProtection="1">
      <alignment horizontal="center" vertical="center" wrapText="1"/>
      <protection hidden="1"/>
    </xf>
    <xf numFmtId="0" fontId="84" fillId="0" borderId="34" xfId="0" applyFont="1" applyBorder="1" applyAlignment="1" applyProtection="1">
      <alignment horizontal="center" vertical="center" wrapText="1"/>
      <protection hidden="1"/>
    </xf>
    <xf numFmtId="0" fontId="84" fillId="27" borderId="39" xfId="0" applyFont="1" applyFill="1" applyBorder="1" applyAlignment="1" applyProtection="1">
      <alignment horizontal="center" vertical="center"/>
      <protection hidden="1"/>
    </xf>
    <xf numFmtId="0" fontId="73" fillId="0" borderId="0" xfId="0" applyFont="1" applyAlignment="1" applyProtection="1">
      <alignment vertical="center"/>
      <protection hidden="1"/>
    </xf>
    <xf numFmtId="0" fontId="73" fillId="0" borderId="110" xfId="0" applyFont="1" applyBorder="1" applyAlignment="1" applyProtection="1">
      <alignment horizontal="left" vertical="center"/>
      <protection hidden="1"/>
    </xf>
    <xf numFmtId="0" fontId="73" fillId="0" borderId="94" xfId="0" applyFont="1" applyBorder="1" applyAlignment="1" applyProtection="1">
      <alignment vertical="center"/>
      <protection hidden="1"/>
    </xf>
    <xf numFmtId="43" fontId="73" fillId="0" borderId="111" xfId="35" applyFont="1" applyFill="1" applyBorder="1" applyAlignment="1" applyProtection="1">
      <alignment vertical="center"/>
      <protection hidden="1"/>
    </xf>
    <xf numFmtId="43" fontId="73" fillId="0" borderId="112" xfId="35" applyFont="1" applyFill="1" applyBorder="1" applyAlignment="1" applyProtection="1">
      <alignment vertical="center"/>
      <protection hidden="1"/>
    </xf>
    <xf numFmtId="43" fontId="73" fillId="0" borderId="113" xfId="35" applyFont="1" applyFill="1" applyBorder="1" applyAlignment="1" applyProtection="1">
      <alignment vertical="center"/>
      <protection hidden="1"/>
    </xf>
    <xf numFmtId="0" fontId="73" fillId="0" borderId="114" xfId="0" applyFont="1" applyBorder="1" applyAlignment="1" applyProtection="1">
      <alignment vertical="center"/>
      <protection hidden="1"/>
    </xf>
    <xf numFmtId="165" fontId="84" fillId="0" borderId="115" xfId="0" applyNumberFormat="1" applyFont="1" applyBorder="1" applyAlignment="1" applyProtection="1">
      <alignment vertical="center"/>
      <protection hidden="1"/>
    </xf>
    <xf numFmtId="43" fontId="73" fillId="0" borderId="0" xfId="1" applyFont="1" applyFill="1" applyBorder="1" applyAlignment="1" applyProtection="1">
      <alignment vertical="center"/>
      <protection hidden="1"/>
    </xf>
    <xf numFmtId="0" fontId="73" fillId="0" borderId="92" xfId="0" applyFont="1" applyBorder="1" applyAlignment="1" applyProtection="1">
      <alignment vertical="center"/>
      <protection hidden="1"/>
    </xf>
    <xf numFmtId="43" fontId="73" fillId="0" borderId="116" xfId="35" applyFont="1" applyFill="1" applyBorder="1" applyAlignment="1" applyProtection="1">
      <alignment vertical="center"/>
      <protection hidden="1"/>
    </xf>
    <xf numFmtId="43" fontId="73" fillId="0" borderId="117" xfId="35" applyFont="1" applyFill="1" applyBorder="1" applyAlignment="1" applyProtection="1">
      <alignment vertical="center"/>
      <protection hidden="1"/>
    </xf>
    <xf numFmtId="0" fontId="73" fillId="0" borderId="118" xfId="0" applyFont="1" applyBorder="1" applyAlignment="1" applyProtection="1">
      <alignment vertical="center"/>
      <protection hidden="1"/>
    </xf>
    <xf numFmtId="43" fontId="73" fillId="0" borderId="115" xfId="1" applyFont="1" applyFill="1" applyBorder="1" applyAlignment="1" applyProtection="1">
      <alignment vertical="center"/>
      <protection hidden="1"/>
    </xf>
    <xf numFmtId="0" fontId="73" fillId="0" borderId="115" xfId="0" applyFont="1" applyBorder="1" applyAlignment="1" applyProtection="1">
      <alignment vertical="center"/>
      <protection hidden="1"/>
    </xf>
    <xf numFmtId="43" fontId="73" fillId="0" borderId="119" xfId="35" applyFont="1" applyFill="1" applyBorder="1" applyAlignment="1" applyProtection="1">
      <alignment vertical="center"/>
      <protection hidden="1"/>
    </xf>
    <xf numFmtId="0" fontId="73" fillId="0" borderId="120" xfId="0" applyFont="1" applyBorder="1" applyAlignment="1" applyProtection="1">
      <alignment vertical="center"/>
      <protection hidden="1"/>
    </xf>
    <xf numFmtId="165" fontId="84" fillId="0" borderId="121" xfId="0" applyNumberFormat="1" applyFont="1" applyBorder="1" applyAlignment="1" applyProtection="1">
      <alignment vertical="center"/>
      <protection hidden="1"/>
    </xf>
    <xf numFmtId="43" fontId="73" fillId="0" borderId="121" xfId="1" applyFont="1" applyFill="1" applyBorder="1" applyAlignment="1" applyProtection="1">
      <alignment vertical="center"/>
      <protection hidden="1"/>
    </xf>
    <xf numFmtId="0" fontId="73" fillId="0" borderId="121" xfId="0" applyFont="1" applyBorder="1" applyAlignment="1" applyProtection="1">
      <alignment vertical="center"/>
      <protection hidden="1"/>
    </xf>
    <xf numFmtId="43" fontId="73" fillId="0" borderId="122" xfId="35" applyFont="1" applyFill="1" applyBorder="1" applyAlignment="1" applyProtection="1">
      <alignment vertical="center"/>
      <protection hidden="1"/>
    </xf>
    <xf numFmtId="43" fontId="73" fillId="0" borderId="123" xfId="35" applyFont="1" applyFill="1" applyBorder="1" applyAlignment="1" applyProtection="1">
      <alignment vertical="center"/>
      <protection hidden="1"/>
    </xf>
    <xf numFmtId="43" fontId="73" fillId="0" borderId="124" xfId="35" applyFont="1" applyFill="1" applyBorder="1" applyAlignment="1" applyProtection="1">
      <alignment vertical="center"/>
      <protection hidden="1"/>
    </xf>
    <xf numFmtId="0" fontId="84" fillId="0" borderId="125" xfId="0" applyFont="1" applyBorder="1" applyAlignment="1" applyProtection="1">
      <alignment vertical="center"/>
      <protection hidden="1"/>
    </xf>
    <xf numFmtId="0" fontId="73" fillId="0" borderId="91" xfId="0" applyFont="1" applyBorder="1" applyAlignment="1" applyProtection="1">
      <alignment vertical="center"/>
      <protection hidden="1"/>
    </xf>
    <xf numFmtId="43" fontId="84" fillId="0" borderId="91" xfId="35" applyFont="1" applyFill="1" applyBorder="1" applyAlignment="1" applyProtection="1">
      <alignment vertical="center"/>
      <protection hidden="1"/>
    </xf>
    <xf numFmtId="43" fontId="84" fillId="0" borderId="126" xfId="35" applyFont="1" applyFill="1" applyBorder="1" applyAlignment="1" applyProtection="1">
      <alignment vertical="center"/>
      <protection hidden="1"/>
    </xf>
    <xf numFmtId="0" fontId="73" fillId="0" borderId="127" xfId="0" applyFont="1" applyBorder="1" applyAlignment="1" applyProtection="1">
      <alignment vertical="center"/>
      <protection hidden="1"/>
    </xf>
    <xf numFmtId="0" fontId="73" fillId="0" borderId="93" xfId="0" applyFont="1" applyBorder="1" applyAlignment="1" applyProtection="1">
      <alignment vertical="center"/>
      <protection hidden="1"/>
    </xf>
    <xf numFmtId="43" fontId="73" fillId="0" borderId="128" xfId="35" applyFont="1" applyFill="1" applyBorder="1" applyAlignment="1" applyProtection="1">
      <alignment vertical="center"/>
      <protection hidden="1"/>
    </xf>
    <xf numFmtId="43" fontId="73" fillId="0" borderId="129" xfId="35" applyFont="1" applyFill="1" applyBorder="1" applyAlignment="1" applyProtection="1">
      <alignment vertical="center"/>
      <protection hidden="1"/>
    </xf>
    <xf numFmtId="43" fontId="73" fillId="0" borderId="130" xfId="35" applyFont="1" applyFill="1" applyBorder="1" applyAlignment="1" applyProtection="1">
      <alignment vertical="center"/>
      <protection hidden="1"/>
    </xf>
    <xf numFmtId="178" fontId="73" fillId="0" borderId="115" xfId="2" applyNumberFormat="1" applyFont="1" applyFill="1" applyBorder="1" applyAlignment="1" applyProtection="1">
      <alignment vertical="center"/>
      <protection hidden="1"/>
    </xf>
    <xf numFmtId="0" fontId="85" fillId="0" borderId="179" xfId="0" quotePrefix="1" applyFont="1" applyBorder="1" applyAlignment="1" applyProtection="1">
      <alignment vertical="center"/>
      <protection hidden="1"/>
    </xf>
    <xf numFmtId="43" fontId="86" fillId="0" borderId="119" xfId="1" applyFont="1" applyFill="1" applyBorder="1" applyAlignment="1" applyProtection="1">
      <alignment vertical="center"/>
      <protection hidden="1"/>
    </xf>
    <xf numFmtId="43" fontId="86" fillId="0" borderId="131" xfId="1" applyFont="1" applyFill="1" applyBorder="1" applyAlignment="1" applyProtection="1">
      <alignment vertical="center"/>
      <protection hidden="1"/>
    </xf>
    <xf numFmtId="0" fontId="87" fillId="0" borderId="0" xfId="0" applyFont="1" applyAlignment="1">
      <alignment vertical="center"/>
    </xf>
    <xf numFmtId="0" fontId="73" fillId="0" borderId="25" xfId="0" applyFont="1" applyBorder="1" applyAlignment="1" applyProtection="1">
      <alignment vertical="center"/>
      <protection hidden="1"/>
    </xf>
    <xf numFmtId="0" fontId="85" fillId="0" borderId="0" xfId="0" quotePrefix="1" applyFont="1" applyAlignment="1" applyProtection="1">
      <alignment vertical="center"/>
      <protection hidden="1"/>
    </xf>
    <xf numFmtId="43" fontId="73" fillId="0" borderId="132" xfId="35" applyFont="1" applyFill="1" applyBorder="1" applyAlignment="1" applyProtection="1">
      <alignment vertical="center"/>
      <protection hidden="1"/>
    </xf>
    <xf numFmtId="43" fontId="73" fillId="0" borderId="133" xfId="35" applyFont="1" applyFill="1" applyBorder="1" applyAlignment="1" applyProtection="1">
      <alignment vertical="center"/>
      <protection hidden="1"/>
    </xf>
    <xf numFmtId="43" fontId="73" fillId="0" borderId="134" xfId="35" applyFont="1" applyFill="1" applyBorder="1" applyAlignment="1" applyProtection="1">
      <alignment vertical="center"/>
      <protection hidden="1"/>
    </xf>
    <xf numFmtId="178" fontId="73" fillId="0" borderId="0" xfId="2" applyNumberFormat="1" applyFont="1" applyFill="1" applyBorder="1" applyAlignment="1" applyProtection="1">
      <alignment vertical="center"/>
      <protection locked="0"/>
    </xf>
    <xf numFmtId="0" fontId="73" fillId="0" borderId="28" xfId="0" applyFont="1" applyBorder="1" applyAlignment="1" applyProtection="1">
      <alignment vertical="center"/>
      <protection hidden="1"/>
    </xf>
    <xf numFmtId="0" fontId="73" fillId="0" borderId="170" xfId="0" applyFont="1" applyBorder="1" applyAlignment="1" applyProtection="1">
      <alignment vertical="center"/>
      <protection hidden="1"/>
    </xf>
    <xf numFmtId="178" fontId="73" fillId="0" borderId="170" xfId="2" applyNumberFormat="1" applyFont="1" applyFill="1" applyBorder="1" applyAlignment="1" applyProtection="1">
      <alignment vertical="center"/>
      <protection hidden="1"/>
    </xf>
    <xf numFmtId="0" fontId="85" fillId="0" borderId="170" xfId="0" quotePrefix="1" applyFont="1" applyBorder="1" applyAlignment="1" applyProtection="1">
      <alignment vertical="center"/>
      <protection hidden="1"/>
    </xf>
    <xf numFmtId="43" fontId="73" fillId="0" borderId="135" xfId="35" applyFont="1" applyFill="1" applyBorder="1" applyAlignment="1" applyProtection="1">
      <alignment vertical="center"/>
      <protection hidden="1"/>
    </xf>
    <xf numFmtId="43" fontId="73" fillId="0" borderId="136" xfId="35" applyFont="1" applyFill="1" applyBorder="1" applyAlignment="1" applyProtection="1">
      <alignment vertical="center"/>
      <protection hidden="1"/>
    </xf>
    <xf numFmtId="43" fontId="73" fillId="0" borderId="137" xfId="35" applyFont="1" applyFill="1" applyBorder="1" applyAlignment="1" applyProtection="1">
      <alignment vertical="center"/>
      <protection hidden="1"/>
    </xf>
    <xf numFmtId="178" fontId="73" fillId="0" borderId="0" xfId="2" applyNumberFormat="1" applyFont="1" applyFill="1" applyBorder="1" applyAlignment="1" applyProtection="1">
      <alignment vertical="center"/>
      <protection hidden="1"/>
    </xf>
    <xf numFmtId="0" fontId="84" fillId="0" borderId="138" xfId="0" applyFont="1" applyBorder="1" applyAlignment="1" applyProtection="1">
      <alignment vertical="center"/>
      <protection hidden="1"/>
    </xf>
    <xf numFmtId="0" fontId="73" fillId="0" borderId="139" xfId="0" applyFont="1" applyBorder="1" applyAlignment="1" applyProtection="1">
      <alignment vertical="center"/>
      <protection hidden="1"/>
    </xf>
    <xf numFmtId="43" fontId="80" fillId="0" borderId="140" xfId="35" applyFont="1" applyFill="1" applyBorder="1" applyAlignment="1" applyProtection="1">
      <alignment vertical="center"/>
      <protection hidden="1"/>
    </xf>
    <xf numFmtId="0" fontId="88" fillId="0" borderId="141" xfId="0" applyFont="1" applyBorder="1" applyAlignment="1" applyProtection="1">
      <alignment vertical="center"/>
      <protection hidden="1"/>
    </xf>
    <xf numFmtId="0" fontId="69" fillId="0" borderId="142" xfId="0" applyFont="1" applyBorder="1" applyAlignment="1" applyProtection="1">
      <alignment vertical="center"/>
      <protection hidden="1"/>
    </xf>
    <xf numFmtId="0" fontId="69" fillId="0" borderId="143" xfId="0" applyFont="1" applyBorder="1" applyAlignment="1" applyProtection="1">
      <alignment vertical="center"/>
      <protection hidden="1"/>
    </xf>
    <xf numFmtId="43" fontId="69" fillId="0" borderId="0" xfId="1" applyFont="1" applyBorder="1" applyAlignment="1">
      <alignment vertical="center"/>
    </xf>
    <xf numFmtId="0" fontId="89" fillId="0" borderId="0" xfId="0" applyFont="1" applyAlignment="1" applyProtection="1">
      <alignment horizontal="left" vertical="center" wrapText="1"/>
      <protection locked="0"/>
    </xf>
    <xf numFmtId="0" fontId="89" fillId="0" borderId="98" xfId="0" applyFont="1" applyBorder="1" applyAlignment="1" applyProtection="1">
      <alignment horizontal="left" vertical="center" wrapText="1"/>
      <protection locked="0"/>
    </xf>
    <xf numFmtId="0" fontId="91" fillId="0" borderId="106" xfId="0" applyFont="1" applyBorder="1" applyAlignment="1" applyProtection="1">
      <alignment horizontal="left" vertical="center" wrapText="1"/>
      <protection locked="0"/>
    </xf>
    <xf numFmtId="0" fontId="91" fillId="0" borderId="107" xfId="0" applyFont="1" applyBorder="1" applyAlignment="1" applyProtection="1">
      <alignment horizontal="left" vertical="center" wrapText="1"/>
      <protection locked="0"/>
    </xf>
    <xf numFmtId="0" fontId="91" fillId="0" borderId="108" xfId="0" applyFont="1" applyBorder="1" applyAlignment="1" applyProtection="1">
      <alignment horizontal="left" vertical="center" wrapText="1"/>
      <protection locked="0"/>
    </xf>
    <xf numFmtId="0" fontId="90" fillId="0" borderId="25" xfId="0" applyFont="1" applyBorder="1" applyAlignment="1" applyProtection="1">
      <alignment vertical="center"/>
      <protection locked="0"/>
    </xf>
    <xf numFmtId="0" fontId="88" fillId="0" borderId="0" xfId="0" applyFont="1" applyAlignment="1" applyProtection="1">
      <alignment vertical="center" wrapText="1"/>
      <protection hidden="1"/>
    </xf>
    <xf numFmtId="43" fontId="84" fillId="0" borderId="0" xfId="1" applyFont="1" applyFill="1" applyBorder="1" applyAlignment="1" applyProtection="1">
      <alignment horizontal="justify" vertical="center" wrapText="1"/>
      <protection hidden="1"/>
    </xf>
    <xf numFmtId="0" fontId="84" fillId="0" borderId="0" xfId="0" applyFont="1" applyAlignment="1" applyProtection="1">
      <alignment horizontal="justify" vertical="center" wrapText="1"/>
      <protection hidden="1"/>
    </xf>
    <xf numFmtId="0" fontId="73" fillId="0" borderId="98" xfId="0" applyFont="1" applyBorder="1" applyAlignment="1" applyProtection="1">
      <alignment horizontal="justify" vertical="center" wrapText="1"/>
      <protection hidden="1"/>
    </xf>
    <xf numFmtId="0" fontId="88" fillId="27" borderId="0" xfId="0" applyFont="1" applyFill="1" applyAlignment="1" applyProtection="1">
      <alignment vertical="center" wrapText="1"/>
      <protection hidden="1"/>
    </xf>
    <xf numFmtId="43" fontId="75" fillId="0" borderId="0" xfId="1" applyFont="1" applyFill="1" applyBorder="1" applyAlignment="1" applyProtection="1">
      <alignment horizontal="justify" vertical="center" wrapText="1"/>
      <protection hidden="1"/>
    </xf>
    <xf numFmtId="168" fontId="69" fillId="0" borderId="0" xfId="0" applyNumberFormat="1" applyFont="1" applyAlignment="1">
      <alignment vertical="center"/>
    </xf>
    <xf numFmtId="0" fontId="92" fillId="0" borderId="0" xfId="11" applyFont="1" applyAlignment="1" applyProtection="1">
      <alignment horizontal="left" vertical="center"/>
      <protection hidden="1"/>
    </xf>
    <xf numFmtId="43" fontId="92" fillId="0" borderId="0" xfId="1" applyFont="1" applyFill="1" applyBorder="1" applyAlignment="1" applyProtection="1">
      <alignment horizontal="left" vertical="center"/>
      <protection hidden="1"/>
    </xf>
    <xf numFmtId="0" fontId="88" fillId="0" borderId="25" xfId="0" applyFont="1" applyBorder="1" applyAlignment="1" applyProtection="1">
      <alignment vertical="center"/>
      <protection hidden="1"/>
    </xf>
    <xf numFmtId="0" fontId="93" fillId="0" borderId="151" xfId="11" applyFont="1" applyBorder="1" applyAlignment="1" applyProtection="1">
      <alignment vertical="center"/>
      <protection locked="0"/>
    </xf>
    <xf numFmtId="0" fontId="69" fillId="0" borderId="89" xfId="0" applyFont="1" applyBorder="1" applyAlignment="1" applyProtection="1">
      <alignment vertical="center"/>
      <protection locked="0"/>
    </xf>
    <xf numFmtId="0" fontId="93" fillId="0" borderId="89" xfId="11" applyFont="1" applyBorder="1" applyAlignment="1" applyProtection="1">
      <alignment vertical="center"/>
      <protection locked="0"/>
    </xf>
    <xf numFmtId="0" fontId="69" fillId="0" borderId="152" xfId="0" applyFont="1" applyBorder="1" applyAlignment="1" applyProtection="1">
      <alignment vertical="center"/>
      <protection locked="0"/>
    </xf>
    <xf numFmtId="0" fontId="69" fillId="0" borderId="0" xfId="0" applyFont="1" applyAlignment="1" applyProtection="1">
      <alignment vertical="center"/>
      <protection locked="0"/>
    </xf>
    <xf numFmtId="0" fontId="93" fillId="0" borderId="25" xfId="11" applyFont="1" applyBorder="1" applyAlignment="1" applyProtection="1">
      <alignment vertical="center"/>
      <protection locked="0"/>
    </xf>
    <xf numFmtId="0" fontId="93" fillId="0" borderId="0" xfId="11" applyFont="1" applyAlignment="1" applyProtection="1">
      <alignment vertical="center"/>
      <protection locked="0"/>
    </xf>
    <xf numFmtId="0" fontId="69" fillId="0" borderId="98" xfId="0" applyFont="1" applyBorder="1" applyAlignment="1" applyProtection="1">
      <alignment vertical="center"/>
      <protection locked="0"/>
    </xf>
    <xf numFmtId="0" fontId="72" fillId="0" borderId="0" xfId="0" applyFont="1" applyAlignment="1" applyProtection="1">
      <alignment vertical="center"/>
      <protection locked="0"/>
    </xf>
    <xf numFmtId="0" fontId="69" fillId="27" borderId="0" xfId="0" applyFont="1" applyFill="1" applyAlignment="1" applyProtection="1">
      <alignment vertical="center"/>
      <protection hidden="1"/>
    </xf>
    <xf numFmtId="0" fontId="94" fillId="0" borderId="0" xfId="0" applyFont="1" applyAlignment="1">
      <alignment horizontal="center" vertical="center"/>
    </xf>
    <xf numFmtId="0" fontId="95" fillId="0" borderId="0" xfId="0" applyFont="1" applyAlignment="1">
      <alignment vertical="center" wrapText="1"/>
    </xf>
    <xf numFmtId="0" fontId="94" fillId="0" borderId="0" xfId="0" applyFont="1" applyAlignment="1">
      <alignment vertical="center" wrapText="1"/>
    </xf>
    <xf numFmtId="16" fontId="94" fillId="0" borderId="0" xfId="0" applyNumberFormat="1" applyFont="1" applyAlignment="1">
      <alignment horizontal="center" vertical="center"/>
    </xf>
    <xf numFmtId="0" fontId="94" fillId="0" borderId="0" xfId="0" applyFont="1" applyAlignment="1">
      <alignment vertical="center"/>
    </xf>
    <xf numFmtId="0" fontId="96" fillId="0" borderId="0" xfId="0" applyFont="1" applyAlignment="1">
      <alignment vertical="center"/>
    </xf>
    <xf numFmtId="0" fontId="95" fillId="0" borderId="0" xfId="0" applyFont="1" applyAlignment="1">
      <alignment horizontal="center" vertical="center"/>
    </xf>
    <xf numFmtId="16" fontId="95" fillId="0" borderId="0" xfId="0" applyNumberFormat="1" applyFont="1" applyAlignment="1">
      <alignment horizontal="center" vertical="center"/>
    </xf>
    <xf numFmtId="0" fontId="95" fillId="0" borderId="0" xfId="0" applyFont="1" applyAlignment="1">
      <alignment vertical="center"/>
    </xf>
    <xf numFmtId="0" fontId="97" fillId="0" borderId="0" xfId="0" applyFont="1" applyAlignment="1">
      <alignment horizontal="center" vertical="center"/>
    </xf>
    <xf numFmtId="0" fontId="97" fillId="0" borderId="0" xfId="0" applyFont="1" applyAlignment="1">
      <alignment vertical="center" wrapText="1"/>
    </xf>
    <xf numFmtId="16" fontId="97" fillId="0" borderId="0" xfId="0" applyNumberFormat="1" applyFont="1" applyAlignment="1">
      <alignment horizontal="center" vertical="center"/>
    </xf>
    <xf numFmtId="0" fontId="97" fillId="0" borderId="0" xfId="0" applyFont="1" applyAlignment="1">
      <alignment vertical="center"/>
    </xf>
    <xf numFmtId="0" fontId="98" fillId="0" borderId="0" xfId="0" applyFont="1" applyAlignment="1">
      <alignment vertical="center"/>
    </xf>
    <xf numFmtId="43" fontId="94" fillId="0" borderId="0" xfId="1" applyFont="1" applyBorder="1" applyAlignment="1">
      <alignment horizontal="center" vertical="center"/>
    </xf>
    <xf numFmtId="14" fontId="96" fillId="0" borderId="0" xfId="0" applyNumberFormat="1" applyFont="1" applyAlignment="1">
      <alignment vertical="center"/>
    </xf>
    <xf numFmtId="9" fontId="69" fillId="0" borderId="108" xfId="2" applyFont="1" applyFill="1" applyBorder="1" applyAlignment="1" applyProtection="1">
      <alignment horizontal="left" vertical="center"/>
      <protection hidden="1"/>
    </xf>
    <xf numFmtId="184" fontId="72" fillId="0" borderId="102" xfId="0" applyNumberFormat="1" applyFont="1" applyBorder="1" applyAlignment="1" applyProtection="1">
      <alignment horizontal="left" vertical="center"/>
      <protection locked="0" hidden="1"/>
    </xf>
    <xf numFmtId="0" fontId="69" fillId="0" borderId="64" xfId="0" applyFont="1" applyBorder="1" applyAlignment="1">
      <alignment vertical="center"/>
    </xf>
    <xf numFmtId="0" fontId="69" fillId="0" borderId="105" xfId="0" applyFont="1" applyBorder="1" applyAlignment="1">
      <alignment horizontal="left" vertical="center"/>
    </xf>
    <xf numFmtId="0" fontId="83" fillId="0" borderId="98" xfId="0" applyFont="1" applyBorder="1" applyAlignment="1">
      <alignment horizontal="left" vertical="center"/>
    </xf>
    <xf numFmtId="0" fontId="72" fillId="0" borderId="98" xfId="0" applyFont="1" applyBorder="1" applyAlignment="1" applyProtection="1">
      <alignment vertical="center"/>
      <protection locked="0"/>
    </xf>
    <xf numFmtId="0" fontId="69" fillId="26" borderId="151" xfId="0" applyFont="1" applyFill="1" applyBorder="1" applyAlignment="1" applyProtection="1">
      <alignment vertical="center"/>
      <protection hidden="1"/>
    </xf>
    <xf numFmtId="0" fontId="69" fillId="26" borderId="89" xfId="0" applyFont="1" applyFill="1" applyBorder="1" applyAlignment="1" applyProtection="1">
      <alignment vertical="center"/>
      <protection hidden="1"/>
    </xf>
    <xf numFmtId="0" fontId="69" fillId="26" borderId="152" xfId="0" applyFont="1" applyFill="1" applyBorder="1" applyAlignment="1" applyProtection="1">
      <alignment vertical="center"/>
      <protection hidden="1"/>
    </xf>
    <xf numFmtId="43" fontId="89" fillId="0" borderId="0" xfId="1" applyFont="1" applyFill="1" applyBorder="1" applyAlignment="1" applyProtection="1">
      <alignment horizontal="left" vertical="center" wrapText="1"/>
      <protection locked="0"/>
    </xf>
    <xf numFmtId="43" fontId="92" fillId="27" borderId="0" xfId="1" applyFont="1" applyFill="1" applyBorder="1" applyAlignment="1" applyProtection="1">
      <alignment horizontal="right" vertical="center"/>
      <protection hidden="1"/>
    </xf>
    <xf numFmtId="168" fontId="144" fillId="0" borderId="27" xfId="538" applyFont="1" applyFill="1" applyBorder="1" applyAlignment="1">
      <alignment horizontal="center" vertical="center"/>
    </xf>
    <xf numFmtId="0" fontId="149" fillId="0" borderId="27" xfId="548" applyFont="1" applyBorder="1" applyAlignment="1">
      <alignment horizontal="justify" vertical="top" wrapText="1"/>
    </xf>
    <xf numFmtId="168" fontId="146" fillId="18" borderId="192" xfId="538" applyFont="1" applyFill="1" applyBorder="1" applyAlignment="1" applyProtection="1">
      <alignment horizontal="center" vertical="center"/>
      <protection locked="0"/>
    </xf>
    <xf numFmtId="0" fontId="144" fillId="0" borderId="27" xfId="546" applyFont="1" applyBorder="1" applyAlignment="1">
      <alignment horizontal="center" vertical="top"/>
    </xf>
    <xf numFmtId="0" fontId="145" fillId="0" borderId="27" xfId="546" applyFont="1" applyBorder="1" applyAlignment="1">
      <alignment vertical="top"/>
    </xf>
    <xf numFmtId="0" fontId="44" fillId="0" borderId="195" xfId="0" applyFont="1" applyBorder="1" applyAlignment="1">
      <alignment horizontal="center"/>
    </xf>
    <xf numFmtId="0" fontId="115" fillId="0" borderId="27" xfId="0" applyFont="1" applyBorder="1" applyAlignment="1">
      <alignment horizontal="center" vertical="center" wrapText="1"/>
    </xf>
    <xf numFmtId="0" fontId="144" fillId="0" borderId="27" xfId="546" applyFont="1" applyBorder="1" applyAlignment="1">
      <alignment horizontal="center" vertical="center"/>
    </xf>
    <xf numFmtId="168" fontId="145" fillId="0" borderId="27" xfId="538" applyFont="1" applyFill="1" applyBorder="1"/>
    <xf numFmtId="0" fontId="44" fillId="0" borderId="195" xfId="0" applyFont="1" applyBorder="1" applyAlignment="1">
      <alignment horizontal="center" vertical="center"/>
    </xf>
    <xf numFmtId="43" fontId="44" fillId="0" borderId="195" xfId="1" applyFont="1" applyBorder="1" applyAlignment="1">
      <alignment horizontal="center" vertical="center" wrapText="1"/>
    </xf>
    <xf numFmtId="0" fontId="147" fillId="0" borderId="185" xfId="546" applyFont="1" applyBorder="1" applyAlignment="1">
      <alignment horizontal="left" vertical="center"/>
    </xf>
    <xf numFmtId="3" fontId="146" fillId="18" borderId="192" xfId="539" applyNumberFormat="1" applyFont="1" applyFill="1" applyBorder="1" applyAlignment="1">
      <alignment horizontal="center" vertical="center"/>
    </xf>
    <xf numFmtId="0" fontId="146" fillId="18" borderId="184" xfId="539" applyFont="1" applyFill="1" applyBorder="1" applyAlignment="1">
      <alignment horizontal="center" vertical="center"/>
    </xf>
    <xf numFmtId="3" fontId="146" fillId="18" borderId="184" xfId="539" applyNumberFormat="1" applyFont="1" applyFill="1" applyBorder="1" applyAlignment="1">
      <alignment horizontal="center" vertical="center"/>
    </xf>
    <xf numFmtId="4" fontId="146" fillId="18" borderId="184" xfId="539" applyNumberFormat="1" applyFont="1" applyFill="1" applyBorder="1" applyAlignment="1">
      <alignment horizontal="center" vertical="center"/>
    </xf>
    <xf numFmtId="43" fontId="145" fillId="4" borderId="27" xfId="1" applyFont="1" applyFill="1" applyBorder="1"/>
    <xf numFmtId="9" fontId="31" fillId="0" borderId="199" xfId="2" applyFont="1" applyFill="1" applyBorder="1" applyAlignment="1">
      <alignment horizontal="center"/>
    </xf>
    <xf numFmtId="9" fontId="31" fillId="0" borderId="202" xfId="2" applyFont="1" applyFill="1" applyBorder="1" applyAlignment="1">
      <alignment horizontal="center"/>
    </xf>
    <xf numFmtId="9" fontId="31" fillId="0" borderId="204" xfId="2" applyFont="1" applyFill="1" applyBorder="1" applyAlignment="1">
      <alignment horizontal="center"/>
    </xf>
    <xf numFmtId="0" fontId="144" fillId="0" borderId="169" xfId="546" applyFont="1" applyBorder="1"/>
    <xf numFmtId="43" fontId="31" fillId="0" borderId="169" xfId="1" applyFont="1" applyFill="1" applyBorder="1" applyAlignment="1">
      <alignment horizontal="center"/>
    </xf>
    <xf numFmtId="0" fontId="25" fillId="19" borderId="0" xfId="0" applyFont="1" applyFill="1" applyAlignment="1">
      <alignment vertical="center"/>
    </xf>
    <xf numFmtId="43" fontId="31" fillId="0" borderId="67" xfId="1" applyFont="1" applyFill="1" applyBorder="1" applyAlignment="1">
      <alignment horizontal="center" wrapText="1"/>
    </xf>
    <xf numFmtId="4" fontId="146" fillId="18" borderId="192" xfId="539" applyNumberFormat="1" applyFont="1" applyFill="1" applyBorder="1" applyAlignment="1">
      <alignment horizontal="center" vertical="center"/>
    </xf>
    <xf numFmtId="0" fontId="145" fillId="0" borderId="27" xfId="546" applyFont="1" applyBorder="1"/>
    <xf numFmtId="0" fontId="140" fillId="0" borderId="25" xfId="11" applyFont="1" applyBorder="1" applyAlignment="1" applyProtection="1">
      <alignment vertical="center"/>
      <protection locked="0"/>
    </xf>
    <xf numFmtId="168" fontId="142" fillId="0" borderId="150" xfId="0" applyNumberFormat="1" applyFont="1" applyBorder="1" applyAlignment="1" applyProtection="1">
      <alignment horizontal="left" vertical="center" wrapText="1"/>
      <protection locked="0"/>
    </xf>
    <xf numFmtId="43" fontId="143" fillId="0" borderId="0" xfId="1" applyFont="1" applyFill="1" applyBorder="1" applyAlignment="1" applyProtection="1">
      <alignment horizontal="left" vertical="center" wrapText="1"/>
      <protection locked="0"/>
    </xf>
    <xf numFmtId="172" fontId="142" fillId="0" borderId="0" xfId="0" applyNumberFormat="1" applyFont="1" applyAlignment="1" applyProtection="1">
      <alignment horizontal="left" vertical="center" wrapText="1"/>
      <protection locked="0"/>
    </xf>
    <xf numFmtId="0" fontId="142" fillId="0" borderId="144" xfId="0" applyFont="1" applyBorder="1" applyAlignment="1" applyProtection="1">
      <alignment horizontal="left" vertical="center"/>
      <protection locked="0"/>
    </xf>
    <xf numFmtId="0" fontId="144" fillId="0" borderId="196" xfId="546" applyFont="1" applyBorder="1" applyAlignment="1">
      <alignment vertical="center"/>
    </xf>
    <xf numFmtId="43" fontId="151" fillId="18" borderId="172" xfId="1" applyFont="1" applyFill="1" applyBorder="1" applyAlignment="1" applyProtection="1">
      <alignment horizontal="center" vertical="center" wrapText="1"/>
      <protection locked="0"/>
    </xf>
    <xf numFmtId="168" fontId="145" fillId="0" borderId="27" xfId="538" applyFont="1" applyBorder="1"/>
    <xf numFmtId="168" fontId="145" fillId="0" borderId="27" xfId="538" applyFont="1" applyFill="1" applyBorder="1" applyAlignment="1">
      <alignment horizontal="center" vertical="center"/>
    </xf>
    <xf numFmtId="43" fontId="80" fillId="0" borderId="191" xfId="35" applyFont="1" applyFill="1" applyBorder="1" applyAlignment="1" applyProtection="1">
      <alignment vertical="center"/>
      <protection hidden="1"/>
    </xf>
    <xf numFmtId="43" fontId="145" fillId="0" borderId="27" xfId="1" applyFont="1" applyBorder="1" applyAlignment="1">
      <alignment horizontal="center" vertical="center"/>
    </xf>
    <xf numFmtId="0" fontId="115" fillId="0" borderId="187" xfId="0" applyFont="1" applyBorder="1" applyAlignment="1">
      <alignment horizontal="left" vertical="center"/>
    </xf>
    <xf numFmtId="168" fontId="145" fillId="0" borderId="193" xfId="538" applyFont="1" applyBorder="1"/>
    <xf numFmtId="43" fontId="84" fillId="0" borderId="190" xfId="35" applyFont="1" applyFill="1" applyBorder="1" applyAlignment="1" applyProtection="1">
      <alignment vertical="center"/>
      <protection hidden="1"/>
    </xf>
    <xf numFmtId="0" fontId="115" fillId="0" borderId="188" xfId="0" applyFont="1" applyBorder="1" applyAlignment="1">
      <alignment horizontal="left" vertical="center"/>
    </xf>
    <xf numFmtId="43" fontId="145" fillId="0" borderId="193" xfId="1" applyFont="1" applyBorder="1"/>
    <xf numFmtId="168" fontId="144" fillId="0" borderId="196" xfId="538" applyFont="1" applyBorder="1" applyAlignment="1">
      <alignment vertical="center"/>
    </xf>
    <xf numFmtId="0" fontId="149" fillId="0" borderId="27" xfId="546" applyFont="1" applyBorder="1" applyAlignment="1">
      <alignment vertical="top"/>
    </xf>
    <xf numFmtId="0" fontId="151" fillId="18" borderId="198" xfId="534" applyFont="1" applyFill="1" applyBorder="1" applyAlignment="1" applyProtection="1">
      <alignment horizontal="center" vertical="center"/>
      <protection locked="0"/>
    </xf>
    <xf numFmtId="0" fontId="145" fillId="0" borderId="27" xfId="546" applyFont="1" applyBorder="1" applyAlignment="1">
      <alignment vertical="top" wrapText="1"/>
    </xf>
    <xf numFmtId="0" fontId="144" fillId="0" borderId="27" xfId="546" applyFont="1" applyBorder="1" applyAlignment="1">
      <alignment vertical="top"/>
    </xf>
    <xf numFmtId="0" fontId="144" fillId="0" borderId="197" xfId="546" applyFont="1" applyBorder="1" applyAlignment="1">
      <alignment vertical="center"/>
    </xf>
    <xf numFmtId="40" fontId="115" fillId="0" borderId="162" xfId="15" applyNumberFormat="1" applyFont="1" applyBorder="1" applyAlignment="1">
      <alignment horizontal="right"/>
    </xf>
    <xf numFmtId="0" fontId="148" fillId="0" borderId="27" xfId="546" applyFont="1" applyBorder="1" applyAlignment="1">
      <alignment vertical="top"/>
    </xf>
    <xf numFmtId="0" fontId="115" fillId="0" borderId="189" xfId="0" applyFont="1" applyBorder="1" applyAlignment="1">
      <alignment horizontal="left" vertical="center"/>
    </xf>
    <xf numFmtId="0" fontId="145" fillId="0" borderId="27" xfId="546" applyFont="1" applyBorder="1" applyAlignment="1">
      <alignment horizontal="center" vertical="top"/>
    </xf>
    <xf numFmtId="0" fontId="25" fillId="9" borderId="195" xfId="0" applyFont="1" applyFill="1" applyBorder="1" applyAlignment="1">
      <alignment wrapText="1"/>
    </xf>
    <xf numFmtId="43" fontId="44" fillId="0" borderId="195" xfId="1" applyFont="1" applyBorder="1" applyAlignment="1">
      <alignment horizontal="center" vertical="center"/>
    </xf>
    <xf numFmtId="0" fontId="146" fillId="18" borderId="192" xfId="539" applyFont="1" applyFill="1" applyBorder="1" applyAlignment="1">
      <alignment horizontal="center" vertical="center" wrapText="1"/>
    </xf>
    <xf numFmtId="0" fontId="146" fillId="18" borderId="184" xfId="539" applyFont="1" applyFill="1" applyBorder="1" applyAlignment="1">
      <alignment horizontal="left" vertical="center" wrapText="1"/>
    </xf>
    <xf numFmtId="43" fontId="146" fillId="18" borderId="184" xfId="1" applyFont="1" applyFill="1" applyBorder="1" applyAlignment="1">
      <alignment horizontal="center" vertical="center" wrapText="1"/>
    </xf>
    <xf numFmtId="0" fontId="0" fillId="0" borderId="201" xfId="0" applyBorder="1"/>
    <xf numFmtId="0" fontId="0" fillId="0" borderId="203" xfId="0" applyBorder="1"/>
    <xf numFmtId="0" fontId="0" fillId="0" borderId="169" xfId="0" applyBorder="1"/>
    <xf numFmtId="0" fontId="0" fillId="0" borderId="205" xfId="0" applyBorder="1"/>
    <xf numFmtId="0" fontId="144" fillId="0" borderId="64" xfId="546" applyFont="1" applyBorder="1"/>
    <xf numFmtId="0" fontId="142" fillId="0" borderId="0" xfId="0" applyFont="1" applyAlignment="1" applyProtection="1">
      <alignment vertical="center" wrapText="1"/>
      <protection locked="0"/>
    </xf>
    <xf numFmtId="168" fontId="142" fillId="0" borderId="0" xfId="0" applyNumberFormat="1" applyFont="1" applyAlignment="1" applyProtection="1">
      <alignment horizontal="left" vertical="center" wrapText="1"/>
      <protection locked="0"/>
    </xf>
    <xf numFmtId="0" fontId="142" fillId="0" borderId="0" xfId="0" applyFont="1" applyAlignment="1" applyProtection="1">
      <alignment horizontal="left" vertical="center" wrapText="1"/>
      <protection locked="0"/>
    </xf>
    <xf numFmtId="168" fontId="144" fillId="0" borderId="0" xfId="538" applyFont="1" applyBorder="1" applyAlignment="1">
      <alignment vertical="center"/>
    </xf>
    <xf numFmtId="0" fontId="72" fillId="0" borderId="25" xfId="0" applyFont="1" applyBorder="1" applyAlignment="1" applyProtection="1">
      <alignment vertical="center"/>
      <protection locked="0"/>
    </xf>
    <xf numFmtId="0" fontId="67" fillId="0" borderId="0" xfId="29" applyFont="1"/>
    <xf numFmtId="0" fontId="142" fillId="0" borderId="25" xfId="0" applyFont="1" applyBorder="1" applyAlignment="1" applyProtection="1">
      <alignment horizontal="left" vertical="center"/>
      <protection locked="0"/>
    </xf>
    <xf numFmtId="43" fontId="0" fillId="0" borderId="64" xfId="0" applyNumberFormat="1" applyBorder="1"/>
    <xf numFmtId="39" fontId="151" fillId="18" borderId="48" xfId="540" applyNumberFormat="1" applyFont="1" applyFill="1" applyBorder="1" applyAlignment="1" applyProtection="1">
      <alignment horizontal="center" vertical="center"/>
      <protection locked="0"/>
    </xf>
    <xf numFmtId="0" fontId="0" fillId="0" borderId="206" xfId="0" applyBorder="1"/>
    <xf numFmtId="0" fontId="0" fillId="0" borderId="46" xfId="0" applyBorder="1"/>
    <xf numFmtId="0" fontId="25" fillId="19" borderId="64" xfId="0" applyFont="1" applyFill="1" applyBorder="1" applyAlignment="1">
      <alignment vertical="center"/>
    </xf>
    <xf numFmtId="0" fontId="25" fillId="19" borderId="185" xfId="0" applyFont="1" applyFill="1" applyBorder="1" applyAlignment="1">
      <alignment vertical="center"/>
    </xf>
    <xf numFmtId="9" fontId="31" fillId="0" borderId="27" xfId="1" applyNumberFormat="1" applyFont="1" applyBorder="1" applyAlignment="1">
      <alignment horizontal="center"/>
    </xf>
    <xf numFmtId="43" fontId="31" fillId="0" borderId="204" xfId="1" applyFont="1" applyFill="1" applyBorder="1" applyAlignment="1">
      <alignment horizontal="center"/>
    </xf>
    <xf numFmtId="9" fontId="31" fillId="0" borderId="169" xfId="2" applyFont="1" applyFill="1" applyBorder="1" applyAlignment="1">
      <alignment horizontal="center"/>
    </xf>
    <xf numFmtId="0" fontId="144" fillId="0" borderId="203" xfId="546" applyFont="1" applyBorder="1"/>
    <xf numFmtId="9" fontId="31" fillId="0" borderId="203" xfId="2" applyFont="1" applyFill="1" applyBorder="1" applyAlignment="1">
      <alignment horizontal="center"/>
    </xf>
    <xf numFmtId="0" fontId="144" fillId="0" borderId="201" xfId="546" applyFont="1" applyBorder="1"/>
    <xf numFmtId="9" fontId="31" fillId="0" borderId="200" xfId="2" applyFont="1" applyFill="1" applyBorder="1" applyAlignment="1">
      <alignment horizontal="center"/>
    </xf>
    <xf numFmtId="168" fontId="146" fillId="18" borderId="184" xfId="538" applyFont="1" applyFill="1" applyBorder="1" applyAlignment="1" applyProtection="1">
      <alignment horizontal="center" vertical="center"/>
      <protection locked="0"/>
    </xf>
    <xf numFmtId="43" fontId="145" fillId="0" borderId="27" xfId="1" applyFont="1" applyBorder="1"/>
    <xf numFmtId="0" fontId="145" fillId="0" borderId="193" xfId="546" applyFont="1" applyBorder="1" applyAlignment="1">
      <alignment vertical="center"/>
    </xf>
    <xf numFmtId="43" fontId="144" fillId="0" borderId="196" xfId="1" applyFont="1" applyBorder="1" applyAlignment="1">
      <alignment vertical="center"/>
    </xf>
    <xf numFmtId="43" fontId="30" fillId="0" borderId="0" xfId="0" applyNumberFormat="1" applyFont="1" applyAlignment="1">
      <alignment wrapText="1"/>
    </xf>
    <xf numFmtId="0" fontId="147" fillId="0" borderId="194" xfId="546" applyFont="1" applyBorder="1" applyAlignment="1">
      <alignment horizontal="left" vertical="center"/>
    </xf>
    <xf numFmtId="0" fontId="145" fillId="0" borderId="193" xfId="546" applyFont="1" applyBorder="1"/>
    <xf numFmtId="0" fontId="145" fillId="0" borderId="193" xfId="546" applyFont="1" applyBorder="1" applyAlignment="1">
      <alignment horizontal="center" vertical="top"/>
    </xf>
    <xf numFmtId="0" fontId="145" fillId="0" borderId="193" xfId="546" applyFont="1" applyBorder="1" applyAlignment="1">
      <alignment vertical="top"/>
    </xf>
    <xf numFmtId="0" fontId="99" fillId="0" borderId="0" xfId="36" applyFont="1"/>
    <xf numFmtId="0" fontId="100" fillId="0" borderId="0" xfId="36" applyFont="1" applyAlignment="1">
      <alignment vertical="center"/>
    </xf>
    <xf numFmtId="0" fontId="101" fillId="0" borderId="0" xfId="36" applyFont="1" applyAlignment="1">
      <alignment vertical="center"/>
    </xf>
    <xf numFmtId="0" fontId="69" fillId="0" borderId="0" xfId="0" applyFont="1"/>
    <xf numFmtId="0" fontId="104" fillId="0" borderId="0" xfId="0" applyFont="1"/>
    <xf numFmtId="0" fontId="69" fillId="0" borderId="0" xfId="0" applyFont="1" applyAlignment="1">
      <alignment horizontal="left"/>
    </xf>
    <xf numFmtId="0" fontId="116" fillId="0" borderId="0" xfId="0" applyFont="1" applyAlignment="1">
      <alignment horizontal="left" vertical="center"/>
    </xf>
    <xf numFmtId="0" fontId="70" fillId="0" borderId="0" xfId="0" applyFont="1" applyAlignment="1">
      <alignment horizontal="left" vertical="center"/>
    </xf>
    <xf numFmtId="0" fontId="117" fillId="0" borderId="0" xfId="0" applyFont="1" applyAlignment="1">
      <alignment horizontal="left" vertical="center"/>
    </xf>
    <xf numFmtId="0" fontId="115" fillId="0" borderId="0" xfId="0" applyFont="1" applyAlignment="1">
      <alignment horizontal="left"/>
    </xf>
    <xf numFmtId="0" fontId="118" fillId="0" borderId="0" xfId="0" applyFont="1" applyAlignment="1">
      <alignment horizontal="left" vertical="center"/>
    </xf>
    <xf numFmtId="0" fontId="115" fillId="0" borderId="0" xfId="0" applyFont="1"/>
    <xf numFmtId="0" fontId="119" fillId="0" borderId="0" xfId="0" applyFont="1" applyAlignment="1">
      <alignment horizontal="left"/>
    </xf>
    <xf numFmtId="0" fontId="119" fillId="0" borderId="0" xfId="0" applyFont="1"/>
    <xf numFmtId="0" fontId="119" fillId="0" borderId="0" xfId="0" applyFont="1" applyAlignment="1">
      <alignment horizontal="left" vertical="center"/>
    </xf>
    <xf numFmtId="0" fontId="120" fillId="0" borderId="0" xfId="0" applyFont="1"/>
    <xf numFmtId="0" fontId="121" fillId="0" borderId="0" xfId="0" applyFont="1"/>
    <xf numFmtId="0" fontId="122" fillId="0" borderId="0" xfId="0" applyFont="1"/>
    <xf numFmtId="0" fontId="123" fillId="0" borderId="0" xfId="0" applyFont="1" applyAlignment="1">
      <alignment horizontal="left" vertical="center"/>
    </xf>
    <xf numFmtId="0" fontId="124" fillId="0" borderId="0" xfId="0" applyFont="1"/>
    <xf numFmtId="0" fontId="123" fillId="0" borderId="0" xfId="0" applyFont="1" applyAlignment="1">
      <alignment vertical="center"/>
    </xf>
    <xf numFmtId="0" fontId="51" fillId="0" borderId="0" xfId="0" applyFont="1"/>
    <xf numFmtId="0" fontId="70" fillId="0" borderId="0" xfId="0" applyFont="1" applyAlignment="1">
      <alignment horizontal="left"/>
    </xf>
    <xf numFmtId="0" fontId="126" fillId="0" borderId="0" xfId="0" applyFont="1"/>
    <xf numFmtId="0" fontId="127" fillId="0" borderId="0" xfId="0" applyFont="1" applyAlignment="1">
      <alignment horizontal="left" vertical="center"/>
    </xf>
    <xf numFmtId="0" fontId="100" fillId="0" borderId="0" xfId="36" applyFont="1"/>
    <xf numFmtId="0" fontId="70" fillId="0" borderId="0" xfId="0" applyFont="1"/>
    <xf numFmtId="0" fontId="128" fillId="0" borderId="65" xfId="0" applyFont="1" applyBorder="1" applyAlignment="1">
      <alignment horizontal="center" vertical="center" wrapText="1"/>
    </xf>
    <xf numFmtId="0" fontId="115" fillId="0" borderId="62" xfId="0" applyFont="1" applyBorder="1" applyAlignment="1">
      <alignment horizontal="center" vertical="center" wrapText="1"/>
    </xf>
    <xf numFmtId="40" fontId="128" fillId="0" borderId="62" xfId="1" applyNumberFormat="1" applyFont="1" applyBorder="1" applyAlignment="1">
      <alignment horizontal="right"/>
    </xf>
    <xf numFmtId="0" fontId="115" fillId="0" borderId="67" xfId="0" applyFont="1" applyBorder="1" applyAlignment="1">
      <alignment horizontal="center" vertical="center" wrapText="1"/>
    </xf>
    <xf numFmtId="40" fontId="115" fillId="0" borderId="67" xfId="1" applyNumberFormat="1" applyFont="1" applyBorder="1" applyAlignment="1">
      <alignment horizontal="right"/>
    </xf>
    <xf numFmtId="43" fontId="115" fillId="0" borderId="0" xfId="1" applyFont="1"/>
    <xf numFmtId="0" fontId="115" fillId="0" borderId="41" xfId="0" applyFont="1" applyBorder="1" applyAlignment="1">
      <alignment horizontal="center" vertical="center" wrapText="1"/>
    </xf>
    <xf numFmtId="40" fontId="129" fillId="0" borderId="41" xfId="15" applyNumberFormat="1" applyFont="1" applyBorder="1" applyAlignment="1">
      <alignment horizontal="right"/>
    </xf>
    <xf numFmtId="43" fontId="115" fillId="0" borderId="0" xfId="0" applyNumberFormat="1" applyFont="1"/>
    <xf numFmtId="0" fontId="115" fillId="0" borderId="182" xfId="0" applyFont="1" applyBorder="1" applyAlignment="1">
      <alignment horizontal="center" vertical="center" wrapText="1"/>
    </xf>
    <xf numFmtId="40" fontId="128" fillId="0" borderId="63" xfId="15" applyNumberFormat="1" applyFont="1" applyBorder="1" applyAlignment="1">
      <alignment horizontal="right"/>
    </xf>
    <xf numFmtId="0" fontId="128" fillId="0" borderId="0" xfId="0" applyFont="1" applyAlignment="1">
      <alignment horizontal="left" vertical="center"/>
    </xf>
    <xf numFmtId="43" fontId="70" fillId="0" borderId="0" xfId="0" applyNumberFormat="1" applyFont="1"/>
    <xf numFmtId="0" fontId="99" fillId="0" borderId="0" xfId="36" applyFont="1" applyAlignment="1">
      <alignment vertical="center"/>
    </xf>
    <xf numFmtId="0" fontId="67" fillId="0" borderId="47" xfId="29" applyFont="1" applyBorder="1" applyAlignment="1" applyProtection="1">
      <alignment horizontal="center"/>
      <protection hidden="1"/>
    </xf>
    <xf numFmtId="17" fontId="142" fillId="0" borderId="0" xfId="0" applyNumberFormat="1" applyFont="1" applyAlignment="1" applyProtection="1">
      <alignment horizontal="left" vertical="center" wrapText="1"/>
      <protection locked="0"/>
    </xf>
    <xf numFmtId="43" fontId="0" fillId="0" borderId="44" xfId="1" applyFont="1" applyFill="1" applyBorder="1" applyAlignment="1">
      <alignment vertical="center"/>
    </xf>
    <xf numFmtId="9" fontId="0" fillId="0" borderId="44" xfId="2" applyFont="1" applyFill="1" applyBorder="1" applyAlignment="1">
      <alignment vertical="center"/>
    </xf>
    <xf numFmtId="0" fontId="24" fillId="20" borderId="196" xfId="11" applyFont="1" applyFill="1" applyBorder="1" applyAlignment="1">
      <alignment horizontal="center"/>
    </xf>
    <xf numFmtId="0" fontId="28" fillId="0" borderId="196" xfId="30" applyFont="1" applyBorder="1" applyAlignment="1">
      <alignment horizontal="center" vertical="center" wrapText="1"/>
    </xf>
    <xf numFmtId="0" fontId="28" fillId="11" borderId="195" xfId="29" applyFont="1" applyFill="1" applyBorder="1" applyAlignment="1" applyProtection="1">
      <alignment horizontal="left" vertical="center"/>
      <protection locked="0"/>
    </xf>
    <xf numFmtId="0" fontId="19" fillId="0" borderId="195" xfId="29" applyBorder="1" applyAlignment="1" applyProtection="1">
      <alignment vertical="top" wrapText="1"/>
      <protection locked="0"/>
    </xf>
    <xf numFmtId="0" fontId="19" fillId="0" borderId="58" xfId="29" applyBorder="1" applyAlignment="1" applyProtection="1">
      <alignment vertical="top" wrapText="1"/>
      <protection locked="0"/>
    </xf>
    <xf numFmtId="14" fontId="61" fillId="0" borderId="195" xfId="29" applyNumberFormat="1" applyFont="1" applyBorder="1" applyAlignment="1" applyProtection="1">
      <alignment vertical="center" wrapText="1"/>
      <protection locked="0"/>
    </xf>
    <xf numFmtId="0" fontId="28" fillId="0" borderId="34" xfId="29" applyFont="1" applyBorder="1" applyAlignment="1">
      <alignment horizontal="center" vertical="center" wrapText="1"/>
    </xf>
    <xf numFmtId="0" fontId="19" fillId="0" borderId="195" xfId="29" applyBorder="1" applyAlignment="1" applyProtection="1">
      <alignment horizontal="center" vertical="top" wrapText="1"/>
      <protection locked="0"/>
    </xf>
    <xf numFmtId="49" fontId="152" fillId="0" borderId="195" xfId="555" quotePrefix="1" applyNumberFormat="1" applyFont="1" applyBorder="1" applyAlignment="1">
      <alignment horizontal="center" vertical="center"/>
    </xf>
    <xf numFmtId="49" fontId="152" fillId="0" borderId="195" xfId="556" quotePrefix="1" applyNumberFormat="1" applyFont="1" applyBorder="1" applyAlignment="1">
      <alignment horizontal="center" vertical="center"/>
    </xf>
    <xf numFmtId="173" fontId="30" fillId="0" borderId="40" xfId="14" applyNumberFormat="1" applyFont="1" applyFill="1" applyBorder="1" applyAlignment="1">
      <alignment wrapText="1"/>
    </xf>
    <xf numFmtId="9" fontId="29" fillId="0" borderId="41" xfId="2" applyFont="1" applyFill="1" applyBorder="1" applyAlignment="1">
      <alignment wrapText="1"/>
    </xf>
    <xf numFmtId="173" fontId="59" fillId="0" borderId="36" xfId="14" applyNumberFormat="1" applyFont="1" applyFill="1" applyBorder="1"/>
    <xf numFmtId="9" fontId="30" fillId="0" borderId="34" xfId="14" applyNumberFormat="1" applyFont="1" applyFill="1" applyBorder="1" applyAlignment="1">
      <alignment horizontal="center" wrapText="1"/>
    </xf>
    <xf numFmtId="173" fontId="35" fillId="0" borderId="27" xfId="14" applyNumberFormat="1" applyFont="1" applyFill="1" applyBorder="1" applyAlignment="1">
      <alignment horizontal="center" wrapText="1"/>
    </xf>
    <xf numFmtId="9" fontId="30" fillId="0" borderId="27" xfId="14" applyNumberFormat="1" applyFont="1" applyFill="1" applyBorder="1" applyAlignment="1">
      <alignment horizontal="center" wrapText="1"/>
    </xf>
    <xf numFmtId="0" fontId="30" fillId="0" borderId="195" xfId="0" applyFont="1" applyBorder="1" applyAlignment="1">
      <alignment horizontal="center" wrapText="1"/>
    </xf>
    <xf numFmtId="0" fontId="30" fillId="0" borderId="181" xfId="0" applyFont="1" applyBorder="1" applyAlignment="1">
      <alignment horizontal="center" wrapText="1"/>
    </xf>
    <xf numFmtId="180" fontId="30" fillId="0" borderId="195" xfId="14" applyNumberFormat="1" applyFont="1" applyFill="1" applyBorder="1" applyAlignment="1">
      <alignment wrapText="1"/>
    </xf>
    <xf numFmtId="9" fontId="31" fillId="0" borderId="207" xfId="2" applyFont="1" applyFill="1" applyBorder="1" applyAlignment="1">
      <alignment horizontal="center"/>
    </xf>
    <xf numFmtId="9" fontId="31" fillId="0" borderId="78" xfId="2" applyFont="1" applyFill="1" applyBorder="1" applyAlignment="1">
      <alignment horizontal="center"/>
    </xf>
    <xf numFmtId="4" fontId="144" fillId="0" borderId="27" xfId="546" applyNumberFormat="1" applyFont="1" applyBorder="1" applyAlignment="1">
      <alignment horizontal="center" vertical="center"/>
    </xf>
    <xf numFmtId="168" fontId="144" fillId="0" borderId="27" xfId="538" applyFont="1" applyBorder="1" applyAlignment="1">
      <alignment horizontal="center" vertical="center"/>
    </xf>
    <xf numFmtId="0" fontId="144" fillId="0" borderId="27" xfId="546" applyFont="1" applyBorder="1" applyAlignment="1">
      <alignment vertical="center" wrapText="1"/>
    </xf>
    <xf numFmtId="0" fontId="144" fillId="0" borderId="193" xfId="546" applyFont="1" applyBorder="1" applyAlignment="1">
      <alignment vertical="center"/>
    </xf>
    <xf numFmtId="0" fontId="154" fillId="0" borderId="27" xfId="546" applyFont="1" applyBorder="1" applyAlignment="1">
      <alignment vertical="center"/>
    </xf>
    <xf numFmtId="0" fontId="144" fillId="0" borderId="27" xfId="546" applyFont="1" applyBorder="1" applyAlignment="1">
      <alignment vertical="center"/>
    </xf>
    <xf numFmtId="0" fontId="155" fillId="0" borderId="27" xfId="548" applyFont="1" applyBorder="1" applyAlignment="1">
      <alignment horizontal="left" vertical="center" wrapText="1"/>
    </xf>
    <xf numFmtId="0" fontId="155" fillId="0" borderId="27" xfId="546" applyFont="1" applyBorder="1" applyAlignment="1">
      <alignment vertical="center" wrapText="1"/>
    </xf>
    <xf numFmtId="0" fontId="155" fillId="0" borderId="27" xfId="546" applyFont="1" applyBorder="1" applyAlignment="1">
      <alignment vertical="center"/>
    </xf>
    <xf numFmtId="0" fontId="145" fillId="0" borderId="193" xfId="546" applyFont="1" applyBorder="1" applyAlignment="1">
      <alignment horizontal="left" vertical="center"/>
    </xf>
    <xf numFmtId="168" fontId="144" fillId="0" borderId="193" xfId="535" applyFont="1" applyBorder="1" applyAlignment="1">
      <alignment horizontal="center" vertical="center"/>
    </xf>
    <xf numFmtId="0" fontId="144" fillId="0" borderId="193" xfId="546" applyFont="1" applyBorder="1" applyAlignment="1">
      <alignment horizontal="center" vertical="center"/>
    </xf>
    <xf numFmtId="0" fontId="149" fillId="0" borderId="27" xfId="546" applyFont="1" applyBorder="1" applyAlignment="1">
      <alignment horizontal="left" vertical="center"/>
    </xf>
    <xf numFmtId="168" fontId="144" fillId="0" borderId="27" xfId="535" applyFont="1" applyBorder="1" applyAlignment="1">
      <alignment horizontal="center" vertical="center"/>
    </xf>
    <xf numFmtId="0" fontId="145" fillId="0" borderId="27" xfId="546" applyFont="1" applyBorder="1" applyAlignment="1">
      <alignment horizontal="left" vertical="center"/>
    </xf>
    <xf numFmtId="0" fontId="149" fillId="0" borderId="27" xfId="546" applyFont="1" applyBorder="1" applyAlignment="1">
      <alignment horizontal="left" vertical="center" wrapText="1"/>
    </xf>
    <xf numFmtId="0" fontId="145" fillId="0" borderId="27" xfId="546" applyFont="1" applyBorder="1" applyAlignment="1">
      <alignment horizontal="left" vertical="center" wrapText="1"/>
    </xf>
    <xf numFmtId="0" fontId="149" fillId="0" borderId="27" xfId="563" applyFont="1" applyBorder="1" applyAlignment="1">
      <alignment horizontal="left" vertical="center" wrapText="1"/>
    </xf>
    <xf numFmtId="0" fontId="144" fillId="0" borderId="211" xfId="546" applyFont="1" applyBorder="1" applyAlignment="1">
      <alignment vertical="center"/>
    </xf>
    <xf numFmtId="0" fontId="144" fillId="0" borderId="213" xfId="546" applyFont="1" applyBorder="1" applyAlignment="1">
      <alignment vertical="center"/>
    </xf>
    <xf numFmtId="168" fontId="144" fillId="0" borderId="213" xfId="538" applyFont="1" applyBorder="1" applyAlignment="1">
      <alignment horizontal="center" vertical="center"/>
    </xf>
    <xf numFmtId="168" fontId="147" fillId="0" borderId="215" xfId="538" applyFont="1" applyBorder="1" applyAlignment="1">
      <alignment horizontal="center" vertical="center"/>
    </xf>
    <xf numFmtId="0" fontId="144" fillId="0" borderId="212" xfId="546" applyFont="1" applyBorder="1" applyAlignment="1">
      <alignment horizontal="center" vertical="center"/>
    </xf>
    <xf numFmtId="0" fontId="144" fillId="0" borderId="210" xfId="546" applyFont="1" applyBorder="1" applyAlignment="1">
      <alignment vertical="center"/>
    </xf>
    <xf numFmtId="0" fontId="144" fillId="0" borderId="212" xfId="546" applyFont="1" applyBorder="1" applyAlignment="1">
      <alignment vertical="center"/>
    </xf>
    <xf numFmtId="168" fontId="144" fillId="0" borderId="213" xfId="538" applyFont="1" applyFill="1" applyBorder="1" applyAlignment="1">
      <alignment horizontal="center" vertical="center"/>
    </xf>
    <xf numFmtId="0" fontId="144" fillId="0" borderId="210" xfId="546" applyFont="1" applyBorder="1" applyAlignment="1">
      <alignment horizontal="center" vertical="center"/>
    </xf>
    <xf numFmtId="168" fontId="144" fillId="0" borderId="211" xfId="535" applyFont="1" applyBorder="1" applyAlignment="1">
      <alignment horizontal="center" vertical="center"/>
    </xf>
    <xf numFmtId="168" fontId="144" fillId="0" borderId="213" xfId="535" applyFont="1" applyBorder="1" applyAlignment="1">
      <alignment horizontal="center" vertical="center"/>
    </xf>
    <xf numFmtId="168" fontId="144" fillId="0" borderId="27" xfId="535" applyFont="1" applyFill="1" applyBorder="1" applyAlignment="1">
      <alignment horizontal="center" vertical="center"/>
    </xf>
    <xf numFmtId="168" fontId="144" fillId="0" borderId="209" xfId="538" applyFont="1" applyBorder="1" applyAlignment="1">
      <alignment horizontal="center" vertical="center"/>
    </xf>
    <xf numFmtId="4" fontId="144" fillId="0" borderId="184" xfId="546" applyNumberFormat="1" applyFont="1" applyBorder="1" applyAlignment="1">
      <alignment horizontal="center" vertical="center"/>
    </xf>
    <xf numFmtId="0" fontId="144" fillId="0" borderId="184" xfId="546" applyFont="1" applyBorder="1" applyAlignment="1">
      <alignment horizontal="center" vertical="center"/>
    </xf>
    <xf numFmtId="0" fontId="144" fillId="0" borderId="216" xfId="546" applyFont="1" applyBorder="1" applyAlignment="1">
      <alignment horizontal="center" vertical="center"/>
    </xf>
    <xf numFmtId="168" fontId="144" fillId="0" borderId="193" xfId="538" applyFont="1" applyBorder="1" applyAlignment="1">
      <alignment vertical="center"/>
    </xf>
    <xf numFmtId="168" fontId="144" fillId="0" borderId="27" xfId="538" applyFont="1" applyBorder="1" applyAlignment="1">
      <alignment vertical="center"/>
    </xf>
    <xf numFmtId="0" fontId="155" fillId="5" borderId="27" xfId="546" applyFont="1" applyFill="1" applyBorder="1" applyAlignment="1">
      <alignment vertical="center" wrapText="1"/>
    </xf>
    <xf numFmtId="0" fontId="145" fillId="0" borderId="27" xfId="546" applyFont="1" applyBorder="1" applyAlignment="1">
      <alignment vertical="center" wrapText="1"/>
    </xf>
    <xf numFmtId="0" fontId="144" fillId="0" borderId="27" xfId="546" applyFont="1" applyBorder="1" applyAlignment="1">
      <alignment horizontal="left" vertical="center" wrapText="1"/>
    </xf>
    <xf numFmtId="0" fontId="147" fillId="0" borderId="27" xfId="546" applyFont="1" applyBorder="1" applyAlignment="1">
      <alignment vertical="center" wrapText="1"/>
    </xf>
    <xf numFmtId="0" fontId="157" fillId="0" borderId="27" xfId="547" applyFont="1" applyBorder="1" applyAlignment="1">
      <alignment horizontal="left" vertical="center" wrapText="1"/>
    </xf>
    <xf numFmtId="39" fontId="157" fillId="0" borderId="27" xfId="547" applyNumberFormat="1" applyFont="1" applyBorder="1" applyAlignment="1">
      <alignment vertical="center" wrapText="1"/>
    </xf>
    <xf numFmtId="0" fontId="157" fillId="0" borderId="27" xfId="534" applyFont="1" applyBorder="1" applyAlignment="1">
      <alignment horizontal="center" vertical="center"/>
    </xf>
    <xf numFmtId="0" fontId="144" fillId="0" borderId="184" xfId="546" applyFont="1" applyBorder="1" applyAlignment="1">
      <alignment vertical="center" wrapText="1"/>
    </xf>
    <xf numFmtId="0" fontId="155" fillId="0" borderId="27" xfId="563" applyFont="1" applyBorder="1" applyAlignment="1">
      <alignment horizontal="left" vertical="center" wrapText="1"/>
    </xf>
    <xf numFmtId="168" fontId="144" fillId="0" borderId="213" xfId="535" applyFont="1" applyFill="1" applyBorder="1" applyAlignment="1">
      <alignment horizontal="center" vertical="center"/>
    </xf>
    <xf numFmtId="0" fontId="147" fillId="0" borderId="193" xfId="546" applyFont="1" applyBorder="1" applyAlignment="1">
      <alignment vertical="center" wrapText="1"/>
    </xf>
    <xf numFmtId="4" fontId="144" fillId="0" borderId="193" xfId="546" applyNumberFormat="1" applyFont="1" applyBorder="1" applyAlignment="1">
      <alignment horizontal="center" vertical="center"/>
    </xf>
    <xf numFmtId="168" fontId="147" fillId="0" borderId="211" xfId="538" applyFont="1" applyBorder="1" applyAlignment="1">
      <alignment horizontal="center" vertical="center"/>
    </xf>
    <xf numFmtId="0" fontId="144" fillId="0" borderId="214" xfId="546" applyFont="1" applyBorder="1" applyAlignment="1">
      <alignment horizontal="center" vertical="center"/>
    </xf>
    <xf numFmtId="0" fontId="144" fillId="0" borderId="208" xfId="546" applyFont="1" applyBorder="1" applyAlignment="1">
      <alignment vertical="center" wrapText="1"/>
    </xf>
    <xf numFmtId="4" fontId="144" fillId="0" borderId="208" xfId="546" applyNumberFormat="1" applyFont="1" applyBorder="1" applyAlignment="1">
      <alignment horizontal="center" vertical="center"/>
    </xf>
    <xf numFmtId="0" fontId="144" fillId="0" borderId="208" xfId="546" applyFont="1" applyBorder="1" applyAlignment="1">
      <alignment horizontal="center" vertical="center"/>
    </xf>
    <xf numFmtId="168" fontId="147" fillId="0" borderId="211" xfId="535" applyFont="1" applyBorder="1" applyAlignment="1">
      <alignment horizontal="center" vertical="center"/>
    </xf>
    <xf numFmtId="0" fontId="144" fillId="18" borderId="198" xfId="546" applyFont="1" applyFill="1" applyBorder="1" applyAlignment="1">
      <alignment vertical="center"/>
    </xf>
    <xf numFmtId="0" fontId="2" fillId="18" borderId="172" xfId="0" applyFont="1" applyFill="1" applyBorder="1" applyAlignment="1">
      <alignment horizontal="center" vertical="center"/>
    </xf>
    <xf numFmtId="43" fontId="2" fillId="18" borderId="172" xfId="1" applyFont="1" applyFill="1" applyBorder="1" applyAlignment="1">
      <alignment horizontal="center" vertical="center" wrapText="1"/>
    </xf>
    <xf numFmtId="43" fontId="46" fillId="18" borderId="178" xfId="1" applyFont="1" applyFill="1" applyBorder="1" applyAlignment="1">
      <alignment horizontal="center" vertical="center"/>
    </xf>
    <xf numFmtId="0" fontId="154" fillId="19" borderId="27" xfId="546" applyFont="1" applyFill="1" applyBorder="1" applyAlignment="1">
      <alignment vertical="center"/>
    </xf>
    <xf numFmtId="0" fontId="144" fillId="19" borderId="27" xfId="546" applyFont="1" applyFill="1" applyBorder="1" applyAlignment="1">
      <alignment vertical="center" wrapText="1"/>
    </xf>
    <xf numFmtId="168" fontId="144" fillId="0" borderId="184" xfId="538" applyFont="1" applyBorder="1" applyAlignment="1">
      <alignment horizontal="center" vertical="center"/>
    </xf>
    <xf numFmtId="0" fontId="158" fillId="19" borderId="27" xfId="547" applyFont="1" applyFill="1" applyBorder="1" applyAlignment="1">
      <alignment horizontal="left" vertical="center" wrapText="1"/>
    </xf>
    <xf numFmtId="0" fontId="0" fillId="0" borderId="217" xfId="0" applyBorder="1" applyAlignment="1">
      <alignment vertical="center"/>
    </xf>
    <xf numFmtId="0" fontId="0" fillId="0" borderId="181" xfId="0" applyBorder="1" applyAlignment="1">
      <alignment vertical="center" wrapText="1"/>
    </xf>
    <xf numFmtId="0" fontId="0" fillId="0" borderId="181" xfId="0" applyBorder="1" applyAlignment="1">
      <alignment horizontal="center" vertical="center"/>
    </xf>
    <xf numFmtId="43" fontId="0" fillId="0" borderId="181" xfId="1" applyFont="1" applyBorder="1" applyAlignment="1">
      <alignment horizontal="center" vertical="center" wrapText="1"/>
    </xf>
    <xf numFmtId="43" fontId="0" fillId="0" borderId="163" xfId="1" applyFont="1" applyBorder="1" applyAlignment="1">
      <alignment horizontal="center" vertical="center"/>
    </xf>
    <xf numFmtId="0" fontId="0" fillId="0" borderId="212" xfId="0" applyBorder="1" applyAlignment="1">
      <alignment vertical="center"/>
    </xf>
    <xf numFmtId="0" fontId="2" fillId="19" borderId="27" xfId="0" applyFont="1" applyFill="1" applyBorder="1" applyAlignment="1">
      <alignment vertical="center" wrapText="1"/>
    </xf>
    <xf numFmtId="0" fontId="0" fillId="0" borderId="27" xfId="0" applyBorder="1" applyAlignment="1">
      <alignment horizontal="center" vertical="center"/>
    </xf>
    <xf numFmtId="43" fontId="0" fillId="0" borderId="27" xfId="1" applyFont="1" applyBorder="1" applyAlignment="1">
      <alignment horizontal="center" vertical="center" wrapText="1"/>
    </xf>
    <xf numFmtId="43" fontId="0" fillId="0" borderId="213" xfId="1" applyFont="1" applyBorder="1" applyAlignment="1">
      <alignment horizontal="center" vertical="center"/>
    </xf>
    <xf numFmtId="0" fontId="0" fillId="0" borderId="27" xfId="0" applyBorder="1" applyAlignment="1">
      <alignment vertical="center" wrapText="1"/>
    </xf>
    <xf numFmtId="0" fontId="2" fillId="0" borderId="27" xfId="0" applyFont="1" applyBorder="1" applyAlignment="1">
      <alignment vertical="center" wrapText="1"/>
    </xf>
    <xf numFmtId="0" fontId="144" fillId="0" borderId="220" xfId="546" applyFont="1" applyBorder="1" applyAlignment="1">
      <alignment vertical="center"/>
    </xf>
    <xf numFmtId="0" fontId="144" fillId="0" borderId="221" xfId="546" applyFont="1" applyBorder="1" applyAlignment="1">
      <alignment vertical="center"/>
    </xf>
    <xf numFmtId="168" fontId="144" fillId="0" borderId="221" xfId="538" applyFont="1" applyBorder="1" applyAlignment="1">
      <alignment vertical="center"/>
    </xf>
    <xf numFmtId="0" fontId="147" fillId="0" borderId="221" xfId="546" applyFont="1" applyBorder="1" applyAlignment="1">
      <alignment vertical="center"/>
    </xf>
    <xf numFmtId="194" fontId="147" fillId="0" borderId="222" xfId="538" applyNumberFormat="1" applyFont="1" applyBorder="1" applyAlignment="1">
      <alignment horizontal="right" vertical="center"/>
    </xf>
    <xf numFmtId="0" fontId="144" fillId="0" borderId="220" xfId="546" applyFont="1" applyBorder="1" applyAlignment="1">
      <alignment horizontal="center" vertical="center"/>
    </xf>
    <xf numFmtId="4" fontId="144" fillId="0" borderId="221" xfId="546" applyNumberFormat="1" applyFont="1" applyBorder="1" applyAlignment="1">
      <alignment horizontal="center" vertical="center"/>
    </xf>
    <xf numFmtId="0" fontId="144" fillId="0" borderId="221" xfId="546" applyFont="1" applyBorder="1" applyAlignment="1">
      <alignment horizontal="center" vertical="center"/>
    </xf>
    <xf numFmtId="0" fontId="2" fillId="0" borderId="223" xfId="0" applyFont="1" applyBorder="1" applyAlignment="1">
      <alignment vertical="center" wrapText="1"/>
    </xf>
    <xf numFmtId="0" fontId="2" fillId="0" borderId="223" xfId="0" applyFont="1" applyBorder="1" applyAlignment="1">
      <alignment horizontal="center" vertical="center"/>
    </xf>
    <xf numFmtId="43" fontId="2" fillId="0" borderId="223" xfId="1" applyFont="1" applyBorder="1" applyAlignment="1">
      <alignment horizontal="center" vertical="center" wrapText="1"/>
    </xf>
    <xf numFmtId="0" fontId="149" fillId="0" borderId="221" xfId="546" applyFont="1" applyBorder="1" applyAlignment="1">
      <alignment horizontal="left" vertical="center" wrapText="1"/>
    </xf>
    <xf numFmtId="168" fontId="144" fillId="0" borderId="221" xfId="535" applyFont="1" applyBorder="1" applyAlignment="1">
      <alignment horizontal="center" vertical="center"/>
    </xf>
    <xf numFmtId="168" fontId="147" fillId="0" borderId="222" xfId="535" applyFont="1" applyBorder="1" applyAlignment="1">
      <alignment horizontal="center" vertical="center"/>
    </xf>
    <xf numFmtId="0" fontId="2" fillId="0" borderId="227" xfId="0" applyFont="1" applyBorder="1" applyAlignment="1">
      <alignment vertical="center"/>
    </xf>
    <xf numFmtId="43" fontId="2" fillId="0" borderId="228" xfId="1" applyFont="1" applyBorder="1" applyAlignment="1">
      <alignment horizontal="center" vertical="center"/>
    </xf>
    <xf numFmtId="168" fontId="144" fillId="0" borderId="193" xfId="538" applyFont="1" applyBorder="1" applyAlignment="1">
      <alignment horizontal="center" vertical="center"/>
    </xf>
    <xf numFmtId="43" fontId="157" fillId="0" borderId="27" xfId="293" applyFont="1" applyFill="1" applyBorder="1" applyAlignment="1">
      <alignment horizontal="center" vertical="center"/>
    </xf>
    <xf numFmtId="0" fontId="144" fillId="0" borderId="184" xfId="546" applyFont="1" applyBorder="1" applyAlignment="1">
      <alignment vertical="center"/>
    </xf>
    <xf numFmtId="0" fontId="144" fillId="0" borderId="209" xfId="546" applyFont="1" applyBorder="1" applyAlignment="1">
      <alignment vertical="center"/>
    </xf>
    <xf numFmtId="0" fontId="155" fillId="0" borderId="184" xfId="546" applyFont="1" applyBorder="1" applyAlignment="1">
      <alignment vertical="center" wrapText="1"/>
    </xf>
    <xf numFmtId="0" fontId="144" fillId="0" borderId="216" xfId="546" applyFont="1" applyBorder="1" applyAlignment="1">
      <alignment vertical="center"/>
    </xf>
    <xf numFmtId="0" fontId="155" fillId="0" borderId="184" xfId="548" applyFont="1" applyBorder="1" applyAlignment="1">
      <alignment horizontal="left" vertical="center" wrapText="1"/>
    </xf>
    <xf numFmtId="0" fontId="157" fillId="0" borderId="212" xfId="534" applyFont="1" applyBorder="1" applyAlignment="1" applyProtection="1">
      <alignment horizontal="center" vertical="center"/>
      <protection locked="0"/>
    </xf>
    <xf numFmtId="43" fontId="157" fillId="0" borderId="27" xfId="293" applyFont="1" applyFill="1" applyBorder="1" applyAlignment="1" applyProtection="1">
      <alignment horizontal="center" vertical="center"/>
      <protection locked="0"/>
    </xf>
    <xf numFmtId="43" fontId="157" fillId="0" borderId="27" xfId="534" applyNumberFormat="1" applyFont="1" applyBorder="1" applyAlignment="1">
      <alignment horizontal="center" vertical="center"/>
    </xf>
    <xf numFmtId="39" fontId="163" fillId="0" borderId="213" xfId="535" applyNumberFormat="1" applyFont="1" applyFill="1" applyBorder="1" applyAlignment="1">
      <alignment vertical="center"/>
    </xf>
    <xf numFmtId="0" fontId="147" fillId="25" borderId="0" xfId="546" applyFont="1" applyFill="1" applyAlignment="1">
      <alignment vertical="center"/>
    </xf>
    <xf numFmtId="0" fontId="0" fillId="25" borderId="0" xfId="0" applyFill="1"/>
    <xf numFmtId="0" fontId="146" fillId="17" borderId="95" xfId="539" applyFont="1" applyFill="1" applyBorder="1" applyAlignment="1">
      <alignment horizontal="center" vertical="center"/>
    </xf>
    <xf numFmtId="0" fontId="146" fillId="17" borderId="218" xfId="539" applyFont="1" applyFill="1" applyBorder="1" applyAlignment="1">
      <alignment horizontal="center" vertical="center" wrapText="1"/>
    </xf>
    <xf numFmtId="3" fontId="146" fillId="17" borderId="96" xfId="539" applyNumberFormat="1" applyFont="1" applyFill="1" applyBorder="1" applyAlignment="1">
      <alignment horizontal="center" vertical="center"/>
    </xf>
    <xf numFmtId="3" fontId="146" fillId="17" borderId="218" xfId="539" applyNumberFormat="1" applyFont="1" applyFill="1" applyBorder="1" applyAlignment="1">
      <alignment horizontal="center" vertical="center"/>
    </xf>
    <xf numFmtId="168" fontId="146" fillId="17" borderId="96" xfId="538" applyFont="1" applyFill="1" applyBorder="1" applyAlignment="1" applyProtection="1">
      <alignment horizontal="center" vertical="center"/>
      <protection locked="0"/>
    </xf>
    <xf numFmtId="4" fontId="146" fillId="17" borderId="219" xfId="539" applyNumberFormat="1" applyFont="1" applyFill="1" applyBorder="1" applyAlignment="1">
      <alignment horizontal="center" vertical="center"/>
    </xf>
    <xf numFmtId="43" fontId="38" fillId="17" borderId="34" xfId="1" applyFont="1" applyFill="1" applyBorder="1" applyAlignment="1">
      <alignment horizontal="center" vertical="center" wrapText="1"/>
    </xf>
    <xf numFmtId="0" fontId="146" fillId="17" borderId="28" xfId="539" applyFont="1" applyFill="1" applyBorder="1" applyAlignment="1">
      <alignment horizontal="center" vertical="center"/>
    </xf>
    <xf numFmtId="0" fontId="146" fillId="17" borderId="184" xfId="539" applyFont="1" applyFill="1" applyBorder="1" applyAlignment="1">
      <alignment horizontal="left" vertical="center" wrapText="1"/>
    </xf>
    <xf numFmtId="3" fontId="146" fillId="17" borderId="186" xfId="539" applyNumberFormat="1" applyFont="1" applyFill="1" applyBorder="1" applyAlignment="1">
      <alignment horizontal="center" vertical="center"/>
    </xf>
    <xf numFmtId="3" fontId="146" fillId="17" borderId="184" xfId="539" applyNumberFormat="1" applyFont="1" applyFill="1" applyBorder="1" applyAlignment="1">
      <alignment horizontal="center" vertical="center"/>
    </xf>
    <xf numFmtId="168" fontId="146" fillId="17" borderId="186" xfId="538" applyFont="1" applyFill="1" applyBorder="1" applyAlignment="1" applyProtection="1">
      <alignment horizontal="center" vertical="center"/>
      <protection locked="0"/>
    </xf>
    <xf numFmtId="4" fontId="146" fillId="17" borderId="209" xfId="539" applyNumberFormat="1" applyFont="1" applyFill="1" applyBorder="1" applyAlignment="1">
      <alignment horizontal="center" vertical="center"/>
    </xf>
    <xf numFmtId="9" fontId="31" fillId="17" borderId="199" xfId="2" applyFont="1" applyFill="1" applyBorder="1" applyAlignment="1">
      <alignment horizontal="center"/>
    </xf>
    <xf numFmtId="9" fontId="31" fillId="17" borderId="202" xfId="2" applyFont="1" applyFill="1" applyBorder="1" applyAlignment="1">
      <alignment horizontal="center"/>
    </xf>
    <xf numFmtId="9" fontId="31" fillId="17" borderId="204" xfId="2" applyFont="1" applyFill="1" applyBorder="1" applyAlignment="1">
      <alignment horizontal="center"/>
    </xf>
    <xf numFmtId="43" fontId="31" fillId="17" borderId="204" xfId="1" applyFont="1" applyFill="1" applyBorder="1" applyAlignment="1">
      <alignment horizontal="center"/>
    </xf>
    <xf numFmtId="0" fontId="0" fillId="17" borderId="64" xfId="0" applyFill="1" applyBorder="1"/>
    <xf numFmtId="9" fontId="31" fillId="5" borderId="41" xfId="2" applyFont="1" applyFill="1" applyBorder="1" applyAlignment="1">
      <alignment horizontal="center"/>
    </xf>
    <xf numFmtId="9" fontId="31" fillId="0" borderId="203" xfId="1" applyNumberFormat="1" applyFont="1" applyBorder="1" applyAlignment="1">
      <alignment horizontal="center"/>
    </xf>
    <xf numFmtId="0" fontId="145" fillId="0" borderId="181" xfId="546" applyFont="1" applyBorder="1" applyAlignment="1">
      <alignment vertical="top"/>
    </xf>
    <xf numFmtId="0" fontId="145" fillId="0" borderId="181" xfId="546" applyFont="1" applyBorder="1" applyAlignment="1">
      <alignment horizontal="center" vertical="top"/>
    </xf>
    <xf numFmtId="43" fontId="145" fillId="4" borderId="181" xfId="1" applyFont="1" applyFill="1" applyBorder="1"/>
    <xf numFmtId="168" fontId="145" fillId="0" borderId="181" xfId="538" applyFont="1" applyFill="1" applyBorder="1" applyAlignment="1">
      <alignment horizontal="center" vertical="center"/>
    </xf>
    <xf numFmtId="0" fontId="144" fillId="0" borderId="229" xfId="546" applyFont="1" applyBorder="1"/>
    <xf numFmtId="0" fontId="0" fillId="0" borderId="185" xfId="0" applyBorder="1"/>
    <xf numFmtId="39" fontId="46" fillId="0" borderId="0" xfId="0" applyNumberFormat="1" applyFont="1"/>
    <xf numFmtId="9" fontId="31" fillId="5" borderId="27" xfId="2" applyFont="1" applyFill="1" applyBorder="1" applyAlignment="1">
      <alignment horizontal="center"/>
    </xf>
    <xf numFmtId="43" fontId="31" fillId="5" borderId="27" xfId="1" applyFont="1" applyFill="1" applyBorder="1" applyAlignment="1">
      <alignment horizontal="center"/>
    </xf>
    <xf numFmtId="9" fontId="28" fillId="0" borderId="41" xfId="1" applyNumberFormat="1" applyFont="1" applyFill="1" applyBorder="1" applyAlignment="1" applyProtection="1">
      <alignment horizontal="center" vertical="center"/>
      <protection hidden="1"/>
    </xf>
    <xf numFmtId="43" fontId="19" fillId="0" borderId="41" xfId="1" applyFont="1" applyFill="1" applyBorder="1" applyAlignment="1" applyProtection="1">
      <alignment horizontal="center" vertical="center"/>
      <protection hidden="1"/>
    </xf>
    <xf numFmtId="10" fontId="19" fillId="0" borderId="41" xfId="13" applyNumberFormat="1" applyFont="1" applyFill="1" applyBorder="1" applyAlignment="1" applyProtection="1">
      <alignment horizontal="center" vertical="center"/>
      <protection hidden="1"/>
    </xf>
    <xf numFmtId="9" fontId="28" fillId="0" borderId="195" xfId="1" applyNumberFormat="1" applyFont="1" applyFill="1" applyBorder="1" applyAlignment="1" applyProtection="1">
      <alignment horizontal="center" vertical="center"/>
      <protection hidden="1"/>
    </xf>
    <xf numFmtId="43" fontId="19" fillId="0" borderId="195" xfId="1" applyFont="1" applyFill="1" applyBorder="1" applyAlignment="1" applyProtection="1">
      <alignment horizontal="center" vertical="center"/>
      <protection hidden="1"/>
    </xf>
    <xf numFmtId="43" fontId="35" fillId="17" borderId="58" xfId="1" applyFont="1" applyFill="1" applyBorder="1" applyAlignment="1">
      <alignment horizontal="center"/>
    </xf>
    <xf numFmtId="43" fontId="35" fillId="17" borderId="58" xfId="1" applyFont="1" applyFill="1" applyBorder="1" applyAlignment="1">
      <alignment horizontal="left"/>
    </xf>
    <xf numFmtId="43" fontId="31" fillId="0" borderId="195" xfId="1" applyFont="1" applyBorder="1" applyAlignment="1">
      <alignment horizontal="center"/>
    </xf>
    <xf numFmtId="43" fontId="31" fillId="0" borderId="195" xfId="1" applyFont="1" applyFill="1" applyBorder="1" applyAlignment="1">
      <alignment horizontal="center"/>
    </xf>
    <xf numFmtId="43" fontId="31" fillId="0" borderId="195" xfId="1" applyFont="1" applyFill="1" applyBorder="1" applyAlignment="1">
      <alignment horizontal="left"/>
    </xf>
    <xf numFmtId="37" fontId="31" fillId="0" borderId="195" xfId="1" applyNumberFormat="1" applyFont="1" applyFill="1" applyBorder="1" applyAlignment="1">
      <alignment horizontal="center"/>
    </xf>
    <xf numFmtId="40" fontId="31" fillId="0" borderId="195" xfId="1" applyNumberFormat="1" applyFont="1" applyFill="1" applyBorder="1" applyAlignment="1">
      <alignment horizontal="center"/>
    </xf>
    <xf numFmtId="38" fontId="31" fillId="0" borderId="195" xfId="1" applyNumberFormat="1" applyFont="1" applyFill="1" applyBorder="1" applyAlignment="1">
      <alignment horizontal="center"/>
    </xf>
    <xf numFmtId="43" fontId="38" fillId="0" borderId="195" xfId="1" applyFont="1" applyFill="1" applyBorder="1" applyAlignment="1">
      <alignment horizontal="center"/>
    </xf>
    <xf numFmtId="43" fontId="31" fillId="0" borderId="195" xfId="1" applyFont="1" applyFill="1" applyBorder="1" applyAlignment="1">
      <alignment horizontal="right"/>
    </xf>
    <xf numFmtId="43" fontId="38" fillId="0" borderId="195" xfId="1" applyFont="1" applyBorder="1" applyAlignment="1">
      <alignment horizontal="center"/>
    </xf>
    <xf numFmtId="43" fontId="38" fillId="0" borderId="35" xfId="1" applyFont="1" applyFill="1" applyBorder="1" applyAlignment="1">
      <alignment horizontal="right"/>
    </xf>
    <xf numFmtId="43" fontId="35" fillId="0" borderId="57" xfId="1" applyFont="1" applyBorder="1" applyAlignment="1"/>
    <xf numFmtId="43" fontId="35" fillId="0" borderId="58" xfId="1" applyFont="1" applyBorder="1" applyAlignment="1"/>
    <xf numFmtId="43" fontId="38" fillId="17" borderId="38" xfId="1" applyFont="1" applyFill="1" applyBorder="1" applyAlignment="1">
      <alignment horizontal="center"/>
    </xf>
    <xf numFmtId="43" fontId="38" fillId="17" borderId="34" xfId="1" applyFont="1" applyFill="1" applyBorder="1" applyAlignment="1">
      <alignment horizontal="center" wrapText="1"/>
    </xf>
    <xf numFmtId="177" fontId="35" fillId="0" borderId="188" xfId="1" applyNumberFormat="1" applyFont="1" applyBorder="1" applyAlignment="1">
      <alignment horizontal="center"/>
    </xf>
    <xf numFmtId="43" fontId="38" fillId="17" borderId="34" xfId="1" applyFont="1" applyFill="1" applyBorder="1" applyAlignment="1">
      <alignment horizontal="center"/>
    </xf>
    <xf numFmtId="43" fontId="38" fillId="4" borderId="34" xfId="1" applyFont="1" applyFill="1" applyBorder="1" applyAlignment="1">
      <alignment horizontal="center"/>
    </xf>
    <xf numFmtId="9" fontId="38" fillId="4" borderId="184" xfId="1" applyNumberFormat="1" applyFont="1" applyFill="1" applyBorder="1" applyAlignment="1">
      <alignment horizontal="center" wrapText="1"/>
    </xf>
    <xf numFmtId="9" fontId="30" fillId="17" borderId="36" xfId="2" applyFont="1" applyFill="1" applyBorder="1"/>
    <xf numFmtId="9" fontId="30" fillId="17" borderId="34" xfId="14" applyNumberFormat="1" applyFont="1" applyFill="1" applyBorder="1" applyAlignment="1">
      <alignment horizontal="center" wrapText="1"/>
    </xf>
    <xf numFmtId="43" fontId="38" fillId="6" borderId="184" xfId="1" applyFont="1" applyFill="1" applyBorder="1" applyAlignment="1">
      <alignment horizontal="center" wrapText="1"/>
    </xf>
    <xf numFmtId="43" fontId="31" fillId="0" borderId="181" xfId="1" applyFont="1" applyFill="1" applyBorder="1" applyAlignment="1">
      <alignment horizontal="left"/>
    </xf>
    <xf numFmtId="43" fontId="31" fillId="0" borderId="181" xfId="1" applyFont="1" applyFill="1" applyBorder="1" applyAlignment="1">
      <alignment horizontal="center"/>
    </xf>
    <xf numFmtId="40" fontId="31" fillId="0" borderId="181" xfId="1" applyNumberFormat="1" applyFont="1" applyFill="1" applyBorder="1" applyAlignment="1">
      <alignment horizontal="center"/>
    </xf>
    <xf numFmtId="38" fontId="31" fillId="0" borderId="181" xfId="1" applyNumberFormat="1" applyFont="1" applyFill="1" applyBorder="1" applyAlignment="1">
      <alignment horizontal="center"/>
    </xf>
    <xf numFmtId="43" fontId="38" fillId="0" borderId="181" xfId="1" applyFont="1" applyFill="1" applyBorder="1" applyAlignment="1">
      <alignment horizontal="center"/>
    </xf>
    <xf numFmtId="38" fontId="31" fillId="0" borderId="27" xfId="1" applyNumberFormat="1" applyFont="1" applyFill="1" applyBorder="1" applyAlignment="1">
      <alignment horizontal="center"/>
    </xf>
    <xf numFmtId="43" fontId="164" fillId="0" borderId="59" xfId="1" applyFont="1" applyBorder="1" applyAlignment="1">
      <alignment horizontal="center" vertical="center"/>
    </xf>
    <xf numFmtId="43" fontId="30" fillId="0" borderId="195" xfId="14" applyFont="1" applyFill="1" applyBorder="1" applyAlignment="1">
      <alignment horizontal="center" wrapText="1"/>
    </xf>
    <xf numFmtId="40" fontId="38" fillId="0" borderId="195" xfId="15" applyNumberFormat="1" applyFont="1" applyFill="1" applyBorder="1" applyAlignment="1">
      <alignment horizontal="center"/>
    </xf>
    <xf numFmtId="40" fontId="23" fillId="0" borderId="185" xfId="11" applyNumberFormat="1" applyFont="1" applyBorder="1" applyAlignment="1">
      <alignment horizontal="center" vertical="center" wrapText="1"/>
    </xf>
    <xf numFmtId="40" fontId="31" fillId="0" borderId="230" xfId="15" applyNumberFormat="1" applyFont="1" applyFill="1" applyBorder="1" applyAlignment="1">
      <alignment horizontal="center"/>
    </xf>
    <xf numFmtId="49" fontId="28" fillId="0" borderId="230" xfId="11" applyNumberFormat="1" applyFont="1" applyBorder="1" applyAlignment="1">
      <alignment horizontal="right" vertical="top"/>
    </xf>
    <xf numFmtId="49" fontId="28" fillId="0" borderId="40" xfId="11" applyNumberFormat="1" applyFont="1" applyBorder="1" applyAlignment="1">
      <alignment vertical="top"/>
    </xf>
    <xf numFmtId="49" fontId="30" fillId="0" borderId="230" xfId="573" applyNumberFormat="1" applyFont="1" applyBorder="1" applyAlignment="1">
      <alignment wrapText="1"/>
    </xf>
    <xf numFmtId="49" fontId="30" fillId="0" borderId="230" xfId="574" applyNumberFormat="1" applyFont="1" applyBorder="1" applyAlignment="1">
      <alignment horizontal="center" wrapText="1"/>
    </xf>
    <xf numFmtId="49" fontId="30" fillId="0" borderId="230" xfId="574" applyNumberFormat="1" applyFont="1" applyBorder="1" applyAlignment="1">
      <alignment wrapText="1"/>
    </xf>
    <xf numFmtId="43" fontId="28" fillId="0" borderId="232" xfId="15" applyNumberFormat="1" applyFont="1" applyFill="1" applyBorder="1" applyAlignment="1" applyProtection="1">
      <alignment horizontal="right" vertical="top"/>
      <protection hidden="1"/>
    </xf>
    <xf numFmtId="0" fontId="24" fillId="0" borderId="195" xfId="11" applyFont="1" applyBorder="1" applyAlignment="1">
      <alignment horizontal="center" vertical="center" wrapText="1"/>
    </xf>
    <xf numFmtId="168" fontId="30" fillId="0" borderId="195" xfId="15" applyFont="1" applyFill="1" applyBorder="1" applyAlignment="1">
      <alignment horizontal="center"/>
    </xf>
    <xf numFmtId="38" fontId="30" fillId="0" borderId="195" xfId="15" applyNumberFormat="1" applyFont="1" applyFill="1" applyBorder="1" applyAlignment="1">
      <alignment horizontal="center"/>
    </xf>
    <xf numFmtId="40" fontId="31" fillId="0" borderId="231" xfId="15" applyNumberFormat="1" applyFont="1" applyFill="1" applyBorder="1" applyAlignment="1">
      <alignment horizontal="center"/>
    </xf>
    <xf numFmtId="43" fontId="30" fillId="0" borderId="231" xfId="14" applyFont="1" applyFill="1" applyBorder="1" applyAlignment="1">
      <alignment horizontal="center" wrapText="1"/>
    </xf>
    <xf numFmtId="49" fontId="29" fillId="0" borderId="40" xfId="11" applyNumberFormat="1" applyFont="1" applyBorder="1" applyAlignment="1">
      <alignment horizontal="right" vertical="top"/>
    </xf>
    <xf numFmtId="0" fontId="29" fillId="0" borderId="195" xfId="579" applyFont="1" applyBorder="1" applyAlignment="1">
      <alignment vertical="top" wrapText="1"/>
    </xf>
    <xf numFmtId="40" fontId="31" fillId="0" borderId="195" xfId="15" applyNumberFormat="1" applyFont="1" applyFill="1" applyBorder="1" applyAlignment="1">
      <alignment horizontal="center"/>
    </xf>
    <xf numFmtId="0" fontId="29" fillId="0" borderId="231" xfId="579" applyFont="1" applyBorder="1" applyAlignment="1">
      <alignment vertical="top" wrapText="1"/>
    </xf>
    <xf numFmtId="168" fontId="31" fillId="0" borderId="231" xfId="15" applyFont="1" applyFill="1" applyBorder="1" applyAlignment="1">
      <alignment horizontal="center"/>
    </xf>
    <xf numFmtId="38" fontId="31" fillId="0" borderId="231" xfId="15" applyNumberFormat="1" applyFont="1" applyFill="1" applyBorder="1" applyAlignment="1">
      <alignment horizontal="center"/>
    </xf>
    <xf numFmtId="168" fontId="31" fillId="0" borderId="195" xfId="15" applyFont="1" applyFill="1" applyBorder="1" applyAlignment="1">
      <alignment horizontal="center"/>
    </xf>
    <xf numFmtId="38" fontId="31" fillId="0" borderId="195" xfId="15" applyNumberFormat="1" applyFont="1" applyFill="1" applyBorder="1" applyAlignment="1">
      <alignment horizontal="center"/>
    </xf>
    <xf numFmtId="49" fontId="28" fillId="0" borderId="231" xfId="11" applyNumberFormat="1" applyFont="1" applyBorder="1" applyAlignment="1">
      <alignment horizontal="right" vertical="top"/>
    </xf>
    <xf numFmtId="49" fontId="28" fillId="0" borderId="230" xfId="11" applyNumberFormat="1" applyFont="1" applyBorder="1" applyAlignment="1">
      <alignment horizontal="center" vertical="top"/>
    </xf>
    <xf numFmtId="0" fontId="29" fillId="0" borderId="231" xfId="580" applyFont="1" applyBorder="1" applyAlignment="1">
      <alignment vertical="top" wrapText="1"/>
    </xf>
    <xf numFmtId="0" fontId="24" fillId="0" borderId="230" xfId="11" applyFont="1" applyBorder="1" applyAlignment="1">
      <alignment horizontal="center" vertical="center" wrapText="1"/>
    </xf>
    <xf numFmtId="183" fontId="119" fillId="0" borderId="0" xfId="0" applyNumberFormat="1" applyFont="1" applyAlignment="1">
      <alignment horizontal="right" vertical="center"/>
    </xf>
    <xf numFmtId="49" fontId="29" fillId="0" borderId="40" xfId="11" applyNumberFormat="1" applyFont="1" applyBorder="1" applyAlignment="1">
      <alignment horizontal="center" vertical="top"/>
    </xf>
    <xf numFmtId="0" fontId="29" fillId="0" borderId="195" xfId="575" applyFont="1" applyBorder="1" applyAlignment="1">
      <alignment vertical="top" wrapText="1"/>
    </xf>
    <xf numFmtId="0" fontId="28" fillId="0" borderId="195" xfId="29" applyFont="1" applyBorder="1" applyAlignment="1" applyProtection="1">
      <alignment horizontal="left" vertical="top" wrapText="1"/>
      <protection locked="0"/>
    </xf>
    <xf numFmtId="43" fontId="19" fillId="5" borderId="195" xfId="1" applyFont="1" applyFill="1" applyBorder="1" applyAlignment="1" applyProtection="1">
      <alignment vertical="top"/>
      <protection locked="0"/>
    </xf>
    <xf numFmtId="49" fontId="28" fillId="0" borderId="40" xfId="11" applyNumberFormat="1" applyFont="1" applyBorder="1" applyAlignment="1">
      <alignment horizontal="center" vertical="top" wrapText="1"/>
    </xf>
    <xf numFmtId="0" fontId="29" fillId="0" borderId="195" xfId="12" applyFont="1" applyBorder="1" applyAlignment="1">
      <alignment vertical="top" wrapText="1"/>
    </xf>
    <xf numFmtId="0" fontId="31" fillId="0" borderId="181" xfId="564" applyFont="1" applyBorder="1" applyAlignment="1">
      <alignment horizontal="center" wrapText="1"/>
    </xf>
    <xf numFmtId="0" fontId="29" fillId="0" borderId="195" xfId="565" applyFont="1" applyBorder="1" applyAlignment="1">
      <alignment vertical="top" wrapText="1"/>
    </xf>
    <xf numFmtId="0" fontId="29" fillId="0" borderId="195" xfId="566" applyFont="1" applyBorder="1" applyAlignment="1">
      <alignment vertical="top" wrapText="1"/>
    </xf>
    <xf numFmtId="173" fontId="30" fillId="0" borderId="195" xfId="14" applyNumberFormat="1" applyFont="1" applyFill="1" applyBorder="1" applyAlignment="1">
      <alignment wrapText="1"/>
    </xf>
    <xf numFmtId="0" fontId="30" fillId="0" borderId="231" xfId="574" applyFont="1" applyBorder="1" applyAlignment="1">
      <alignment horizontal="center" wrapText="1"/>
    </xf>
    <xf numFmtId="0" fontId="29" fillId="0" borderId="195" xfId="576" applyFont="1" applyBorder="1" applyAlignment="1">
      <alignment vertical="top" wrapText="1"/>
    </xf>
    <xf numFmtId="0" fontId="31" fillId="0" borderId="181" xfId="564" applyFont="1" applyBorder="1" applyAlignment="1">
      <alignment horizontal="center" vertical="center" wrapText="1"/>
    </xf>
    <xf numFmtId="0" fontId="24" fillId="0" borderId="195" xfId="33" applyFont="1" applyBorder="1" applyAlignment="1">
      <alignment horizontal="center" vertical="center"/>
    </xf>
    <xf numFmtId="9" fontId="31" fillId="0" borderId="169" xfId="1" applyNumberFormat="1" applyFont="1" applyFill="1" applyBorder="1" applyAlignment="1">
      <alignment horizontal="center"/>
    </xf>
    <xf numFmtId="14" fontId="165" fillId="0" borderId="231" xfId="0" applyNumberFormat="1" applyFont="1" applyBorder="1" applyAlignment="1">
      <alignment vertical="center" wrapText="1"/>
    </xf>
    <xf numFmtId="3" fontId="28" fillId="17" borderId="34" xfId="11" applyNumberFormat="1" applyFont="1" applyFill="1" applyBorder="1" applyAlignment="1" applyProtection="1">
      <alignment horizontal="center" vertical="center" wrapText="1"/>
      <protection locked="0"/>
    </xf>
    <xf numFmtId="43" fontId="19" fillId="17" borderId="41" xfId="1" applyFont="1" applyFill="1" applyBorder="1" applyAlignment="1" applyProtection="1">
      <alignment horizontal="center" vertical="center"/>
      <protection locked="0"/>
    </xf>
    <xf numFmtId="43" fontId="19" fillId="17" borderId="195" xfId="1" applyFont="1" applyFill="1" applyBorder="1" applyAlignment="1" applyProtection="1">
      <alignment horizontal="center" vertical="center"/>
      <protection locked="0"/>
    </xf>
    <xf numFmtId="43" fontId="19" fillId="17" borderId="41" xfId="1" applyFont="1" applyFill="1" applyBorder="1" applyAlignment="1" applyProtection="1">
      <alignment horizontal="right" vertical="top"/>
      <protection locked="0"/>
    </xf>
    <xf numFmtId="43" fontId="67" fillId="17" borderId="65" xfId="1" applyFont="1" applyFill="1" applyBorder="1" applyProtection="1">
      <protection locked="0"/>
    </xf>
    <xf numFmtId="49" fontId="30" fillId="0" borderId="0" xfId="0" applyNumberFormat="1" applyFont="1" applyAlignment="1">
      <alignment horizontal="center" wrapText="1"/>
    </xf>
    <xf numFmtId="18" fontId="29" fillId="0" borderId="0" xfId="0" applyNumberFormat="1" applyFont="1" applyAlignment="1">
      <alignment vertical="top" wrapText="1"/>
    </xf>
    <xf numFmtId="0" fontId="30" fillId="0" borderId="231" xfId="0" applyFont="1" applyBorder="1" applyAlignment="1">
      <alignment horizontal="center" wrapText="1"/>
    </xf>
    <xf numFmtId="49" fontId="30" fillId="0" borderId="231" xfId="0" applyNumberFormat="1" applyFont="1" applyBorder="1" applyAlignment="1">
      <alignment horizontal="center" wrapText="1"/>
    </xf>
    <xf numFmtId="18" fontId="29" fillId="0" borderId="195" xfId="0" applyNumberFormat="1" applyFont="1" applyBorder="1" applyAlignment="1">
      <alignment vertical="top" wrapText="1"/>
    </xf>
    <xf numFmtId="40" fontId="30" fillId="0" borderId="195" xfId="1" applyNumberFormat="1" applyFont="1" applyFill="1" applyBorder="1" applyAlignment="1">
      <alignment horizontal="center"/>
    </xf>
    <xf numFmtId="49" fontId="28" fillId="0" borderId="185" xfId="11" applyNumberFormat="1" applyFont="1" applyBorder="1" applyAlignment="1">
      <alignment horizontal="center" vertical="top"/>
    </xf>
    <xf numFmtId="0" fontId="29" fillId="0" borderId="27" xfId="581" applyFont="1" applyBorder="1" applyAlignment="1">
      <alignment vertical="top" wrapText="1"/>
    </xf>
    <xf numFmtId="18" fontId="29" fillId="0" borderId="231" xfId="0" applyNumberFormat="1" applyFont="1" applyBorder="1" applyAlignment="1">
      <alignment vertical="top" wrapText="1"/>
    </xf>
    <xf numFmtId="40" fontId="30" fillId="0" borderId="0" xfId="1" applyNumberFormat="1" applyFont="1" applyFill="1" applyBorder="1" applyAlignment="1">
      <alignment horizontal="center"/>
    </xf>
    <xf numFmtId="43" fontId="30" fillId="0" borderId="0" xfId="14" applyFont="1" applyFill="1" applyBorder="1" applyAlignment="1">
      <alignment horizontal="center" wrapText="1"/>
    </xf>
    <xf numFmtId="49" fontId="152" fillId="0" borderId="195" xfId="0" quotePrefix="1" applyNumberFormat="1" applyFont="1" applyBorder="1" applyAlignment="1">
      <alignment horizontal="center" vertical="center"/>
    </xf>
    <xf numFmtId="0" fontId="29" fillId="0" borderId="195" xfId="582" applyFont="1" applyBorder="1" applyAlignment="1">
      <alignment vertical="top" wrapText="1"/>
    </xf>
    <xf numFmtId="179" fontId="8" fillId="0" borderId="0" xfId="5" applyNumberFormat="1" applyFont="1" applyAlignment="1">
      <alignment vertical="center"/>
    </xf>
    <xf numFmtId="43" fontId="166" fillId="0" borderId="195" xfId="1" applyFont="1" applyFill="1" applyBorder="1" applyAlignment="1">
      <alignment horizontal="center"/>
    </xf>
    <xf numFmtId="40" fontId="31" fillId="17" borderId="40" xfId="15" applyNumberFormat="1" applyFont="1" applyFill="1" applyBorder="1" applyAlignment="1">
      <alignment horizontal="center"/>
    </xf>
    <xf numFmtId="0" fontId="29" fillId="0" borderId="231" xfId="527" applyFont="1" applyBorder="1" applyAlignment="1">
      <alignment vertical="top" wrapText="1"/>
    </xf>
    <xf numFmtId="43" fontId="30" fillId="0" borderId="195" xfId="14" applyFont="1" applyFill="1" applyBorder="1" applyAlignment="1">
      <alignment vertical="center" wrapText="1"/>
    </xf>
    <xf numFmtId="173" fontId="30" fillId="0" borderId="195" xfId="14" applyNumberFormat="1" applyFont="1" applyFill="1" applyBorder="1" applyAlignment="1">
      <alignment vertical="center" wrapText="1"/>
    </xf>
    <xf numFmtId="168" fontId="31" fillId="0" borderId="195" xfId="15" applyFont="1" applyFill="1" applyBorder="1" applyAlignment="1">
      <alignment vertical="center"/>
    </xf>
    <xf numFmtId="195" fontId="32" fillId="0" borderId="195" xfId="14" applyNumberFormat="1" applyFont="1" applyFill="1" applyBorder="1" applyAlignment="1">
      <alignment wrapText="1"/>
    </xf>
    <xf numFmtId="40" fontId="31" fillId="0" borderId="195" xfId="15" applyNumberFormat="1" applyFont="1" applyFill="1" applyBorder="1" applyAlignment="1">
      <alignment vertical="center"/>
    </xf>
    <xf numFmtId="0" fontId="31" fillId="0" borderId="231" xfId="0" applyFont="1" applyBorder="1" applyAlignment="1">
      <alignment horizontal="center" wrapText="1"/>
    </xf>
    <xf numFmtId="38" fontId="31" fillId="0" borderId="195" xfId="15" applyNumberFormat="1" applyFont="1" applyFill="1" applyBorder="1" applyAlignment="1">
      <alignment vertical="center"/>
    </xf>
    <xf numFmtId="9" fontId="0" fillId="0" borderId="169" xfId="0" applyNumberFormat="1" applyBorder="1"/>
    <xf numFmtId="173" fontId="31" fillId="0" borderId="67" xfId="1" applyNumberFormat="1" applyFont="1" applyFill="1" applyBorder="1" applyAlignment="1">
      <alignment horizontal="center"/>
    </xf>
    <xf numFmtId="43" fontId="31" fillId="0" borderId="67" xfId="1" applyFont="1" applyFill="1" applyBorder="1" applyAlignment="1">
      <alignment horizontal="right"/>
    </xf>
    <xf numFmtId="40" fontId="31" fillId="0" borderId="48" xfId="1" applyNumberFormat="1" applyFont="1" applyFill="1" applyBorder="1" applyAlignment="1">
      <alignment horizontal="center"/>
    </xf>
    <xf numFmtId="40" fontId="38" fillId="17" borderId="63" xfId="1" applyNumberFormat="1" applyFont="1" applyFill="1" applyBorder="1" applyAlignment="1">
      <alignment horizontal="center"/>
    </xf>
    <xf numFmtId="43" fontId="31" fillId="17" borderId="67" xfId="1" applyFont="1" applyFill="1" applyBorder="1" applyAlignment="1">
      <alignment horizontal="right"/>
    </xf>
    <xf numFmtId="40" fontId="30" fillId="0" borderId="195" xfId="15" applyNumberFormat="1" applyFont="1" applyFill="1" applyBorder="1" applyAlignment="1">
      <alignment horizontal="center"/>
    </xf>
    <xf numFmtId="0" fontId="31" fillId="0" borderId="231" xfId="564" applyFont="1" applyBorder="1" applyAlignment="1">
      <alignment horizontal="center" wrapText="1"/>
    </xf>
    <xf numFmtId="49" fontId="29" fillId="0" borderId="40" xfId="11" applyNumberFormat="1" applyFont="1" applyBorder="1" applyAlignment="1">
      <alignment vertical="top"/>
    </xf>
    <xf numFmtId="49" fontId="28" fillId="0" borderId="230" xfId="11" applyNumberFormat="1" applyFont="1" applyBorder="1" applyAlignment="1">
      <alignment vertical="top"/>
    </xf>
    <xf numFmtId="0" fontId="29" fillId="0" borderId="231" xfId="572" applyFont="1" applyBorder="1" applyAlignment="1">
      <alignment vertical="top" wrapText="1"/>
    </xf>
    <xf numFmtId="40" fontId="38" fillId="0" borderId="231" xfId="15" applyNumberFormat="1" applyFont="1" applyFill="1" applyBorder="1" applyAlignment="1">
      <alignment horizontal="center"/>
    </xf>
    <xf numFmtId="173" fontId="30" fillId="0" borderId="230" xfId="14" applyNumberFormat="1" applyFont="1" applyFill="1" applyBorder="1" applyAlignment="1">
      <alignment wrapText="1"/>
    </xf>
    <xf numFmtId="43" fontId="19" fillId="0" borderId="41" xfId="1" applyFont="1" applyFill="1" applyBorder="1" applyAlignment="1" applyProtection="1">
      <alignment vertical="top"/>
      <protection hidden="1"/>
    </xf>
    <xf numFmtId="43" fontId="33" fillId="34" borderId="49" xfId="15" applyNumberFormat="1" applyFont="1" applyFill="1" applyBorder="1" applyAlignment="1" applyProtection="1">
      <alignment horizontal="right"/>
    </xf>
    <xf numFmtId="9" fontId="10" fillId="5" borderId="1" xfId="5" applyNumberFormat="1" applyFont="1" applyFill="1" applyBorder="1" applyAlignment="1">
      <alignment horizontal="center" vertical="center"/>
    </xf>
    <xf numFmtId="43" fontId="38" fillId="0" borderId="195" xfId="1" applyFont="1" applyFill="1" applyBorder="1" applyAlignment="1">
      <alignment horizontal="left"/>
    </xf>
    <xf numFmtId="43" fontId="31" fillId="0" borderId="231" xfId="1" applyFont="1" applyFill="1" applyBorder="1" applyAlignment="1">
      <alignment horizontal="center"/>
    </xf>
    <xf numFmtId="43" fontId="38" fillId="0" borderId="67" xfId="1" applyFont="1" applyFill="1" applyBorder="1" applyAlignment="1">
      <alignment horizontal="left"/>
    </xf>
    <xf numFmtId="40" fontId="31" fillId="0" borderId="231" xfId="1" applyNumberFormat="1" applyFont="1" applyFill="1" applyBorder="1" applyAlignment="1">
      <alignment horizontal="center"/>
    </xf>
    <xf numFmtId="40" fontId="38" fillId="0" borderId="223" xfId="1" applyNumberFormat="1" applyFont="1" applyFill="1" applyBorder="1" applyAlignment="1">
      <alignment horizontal="center"/>
    </xf>
    <xf numFmtId="40" fontId="38" fillId="0" borderId="27" xfId="1" applyNumberFormat="1" applyFont="1" applyFill="1" applyBorder="1" applyAlignment="1">
      <alignment horizontal="center"/>
    </xf>
    <xf numFmtId="40" fontId="38" fillId="7" borderId="48" xfId="1" applyNumberFormat="1" applyFont="1" applyFill="1" applyBorder="1" applyAlignment="1">
      <alignment horizontal="center"/>
    </xf>
    <xf numFmtId="0" fontId="24" fillId="0" borderId="40" xfId="11" applyFont="1" applyBorder="1" applyAlignment="1">
      <alignment horizontal="center" vertical="center" wrapText="1"/>
    </xf>
    <xf numFmtId="0" fontId="29" fillId="0" borderId="195" xfId="0" applyFont="1" applyBorder="1" applyAlignment="1">
      <alignment vertical="top" wrapText="1"/>
    </xf>
    <xf numFmtId="49" fontId="29" fillId="0" borderId="230" xfId="11" applyNumberFormat="1" applyFont="1" applyBorder="1" applyAlignment="1">
      <alignment horizontal="right" vertical="top"/>
    </xf>
    <xf numFmtId="49" fontId="29" fillId="0" borderId="230" xfId="11" applyNumberFormat="1" applyFont="1" applyBorder="1" applyAlignment="1">
      <alignment horizontal="center" vertical="top"/>
    </xf>
    <xf numFmtId="49" fontId="29" fillId="0" borderId="230" xfId="11" applyNumberFormat="1" applyFont="1" applyBorder="1" applyAlignment="1">
      <alignment vertical="top"/>
    </xf>
    <xf numFmtId="0" fontId="29" fillId="0" borderId="231" xfId="0" applyFont="1" applyBorder="1" applyAlignment="1">
      <alignment vertical="top" wrapText="1"/>
    </xf>
    <xf numFmtId="168" fontId="30" fillId="0" borderId="231" xfId="15" applyFont="1" applyFill="1" applyBorder="1" applyAlignment="1">
      <alignment horizontal="center"/>
    </xf>
    <xf numFmtId="38" fontId="30" fillId="0" borderId="231" xfId="15" applyNumberFormat="1" applyFont="1" applyFill="1" applyBorder="1" applyAlignment="1">
      <alignment horizontal="center"/>
    </xf>
    <xf numFmtId="40" fontId="30" fillId="0" borderId="231" xfId="15" applyNumberFormat="1" applyFont="1" applyFill="1" applyBorder="1" applyAlignment="1">
      <alignment horizontal="center"/>
    </xf>
    <xf numFmtId="173" fontId="32" fillId="0" borderId="195" xfId="14" applyNumberFormat="1" applyFont="1" applyFill="1" applyBorder="1" applyAlignment="1">
      <alignment wrapText="1"/>
    </xf>
    <xf numFmtId="0" fontId="69" fillId="0" borderId="98" xfId="0" applyFont="1" applyBorder="1" applyAlignment="1">
      <alignment horizontal="left" vertical="center"/>
    </xf>
    <xf numFmtId="0" fontId="24" fillId="0" borderId="40" xfId="33" applyFont="1" applyBorder="1" applyAlignment="1">
      <alignment horizontal="center" vertical="center"/>
    </xf>
    <xf numFmtId="10" fontId="8" fillId="4" borderId="6" xfId="5" applyNumberFormat="1" applyFont="1" applyFill="1" applyBorder="1" applyAlignment="1">
      <alignment vertical="center"/>
    </xf>
    <xf numFmtId="9" fontId="28" fillId="0" borderId="0" xfId="9" applyNumberFormat="1" applyFont="1" applyAlignment="1">
      <alignment vertical="top"/>
    </xf>
    <xf numFmtId="43" fontId="0" fillId="0" borderId="0" xfId="0" applyNumberFormat="1"/>
    <xf numFmtId="0" fontId="30" fillId="0" borderId="231" xfId="0" applyFont="1" applyBorder="1" applyAlignment="1">
      <alignment wrapText="1"/>
    </xf>
    <xf numFmtId="0" fontId="29" fillId="0" borderId="195" xfId="568" applyFont="1" applyBorder="1" applyAlignment="1">
      <alignment vertical="top" wrapText="1"/>
    </xf>
    <xf numFmtId="0" fontId="24" fillId="0" borderId="231" xfId="33" applyFont="1" applyBorder="1" applyAlignment="1">
      <alignment horizontal="center" vertical="center"/>
    </xf>
    <xf numFmtId="0" fontId="29" fillId="0" borderId="231" xfId="568" applyFont="1" applyBorder="1" applyAlignment="1">
      <alignment vertical="top" wrapText="1"/>
    </xf>
    <xf numFmtId="0" fontId="31" fillId="0" borderId="231" xfId="564" applyFont="1" applyBorder="1" applyAlignment="1">
      <alignment horizontal="center" vertical="center" wrapText="1"/>
    </xf>
    <xf numFmtId="0" fontId="29" fillId="0" borderId="195" xfId="577" applyFont="1" applyBorder="1" applyAlignment="1">
      <alignment vertical="top" wrapText="1"/>
    </xf>
    <xf numFmtId="0" fontId="29" fillId="0" borderId="231" xfId="577" applyFont="1" applyBorder="1" applyAlignment="1">
      <alignment vertical="top" wrapText="1"/>
    </xf>
    <xf numFmtId="0" fontId="24" fillId="0" borderId="230" xfId="33" applyFont="1" applyBorder="1" applyAlignment="1">
      <alignment horizontal="center" vertical="center"/>
    </xf>
    <xf numFmtId="0" fontId="30" fillId="0" borderId="230" xfId="567" applyFont="1" applyBorder="1" applyAlignment="1">
      <alignment horizontal="center" wrapText="1"/>
    </xf>
    <xf numFmtId="0" fontId="29" fillId="0" borderId="195" xfId="571" applyFont="1" applyBorder="1" applyAlignment="1">
      <alignment vertical="top" wrapText="1"/>
    </xf>
    <xf numFmtId="9" fontId="31" fillId="0" borderId="195" xfId="1" applyNumberFormat="1" applyFont="1" applyFill="1" applyBorder="1" applyAlignment="1">
      <alignment horizontal="center"/>
    </xf>
    <xf numFmtId="49" fontId="152" fillId="0" borderId="62" xfId="551" quotePrefix="1" applyNumberFormat="1" applyFont="1" applyBorder="1" applyAlignment="1">
      <alignment horizontal="center" vertical="center"/>
    </xf>
    <xf numFmtId="0" fontId="19" fillId="0" borderId="41" xfId="29" applyBorder="1" applyAlignment="1" applyProtection="1">
      <alignment horizontal="left" vertical="top" wrapText="1"/>
      <protection locked="0"/>
    </xf>
    <xf numFmtId="49" fontId="152" fillId="0" borderId="195" xfId="551" quotePrefix="1" applyNumberFormat="1" applyFont="1" applyBorder="1" applyAlignment="1">
      <alignment horizontal="center" vertical="center"/>
    </xf>
    <xf numFmtId="0" fontId="19" fillId="0" borderId="41" xfId="29" applyBorder="1" applyAlignment="1" applyProtection="1">
      <alignment horizontal="center" vertical="center" wrapText="1"/>
      <protection locked="0"/>
    </xf>
    <xf numFmtId="0" fontId="152" fillId="0" borderId="195" xfId="557" applyFont="1" applyBorder="1" applyAlignment="1">
      <alignment vertical="center" wrapText="1"/>
    </xf>
    <xf numFmtId="49" fontId="152" fillId="0" borderId="195" xfId="559" quotePrefix="1" applyNumberFormat="1" applyFont="1" applyBorder="1" applyAlignment="1">
      <alignment horizontal="center" vertical="center"/>
    </xf>
    <xf numFmtId="49" fontId="152" fillId="0" borderId="195" xfId="562" quotePrefix="1" applyNumberFormat="1" applyFont="1" applyBorder="1" applyAlignment="1">
      <alignment horizontal="center" vertical="center"/>
    </xf>
    <xf numFmtId="49" fontId="152" fillId="0" borderId="195" xfId="558" quotePrefix="1" applyNumberFormat="1" applyFont="1" applyBorder="1" applyAlignment="1">
      <alignment horizontal="center" vertical="center"/>
    </xf>
    <xf numFmtId="0" fontId="44" fillId="0" borderId="41" xfId="29" applyFont="1" applyBorder="1" applyAlignment="1" applyProtection="1">
      <alignment horizontal="left" vertical="top" wrapText="1"/>
      <protection locked="0"/>
    </xf>
    <xf numFmtId="0" fontId="152" fillId="0" borderId="195" xfId="0" applyFont="1" applyBorder="1" applyAlignment="1">
      <alignment vertical="center" wrapText="1"/>
    </xf>
    <xf numFmtId="0" fontId="152" fillId="0" borderId="195" xfId="29" applyFont="1" applyBorder="1" applyAlignment="1" applyProtection="1">
      <alignment horizontal="left" vertical="top" wrapText="1"/>
      <protection locked="0"/>
    </xf>
    <xf numFmtId="0" fontId="152" fillId="0" borderId="231" xfId="0" applyFont="1" applyBorder="1" applyAlignment="1">
      <alignment vertical="center" wrapText="1"/>
    </xf>
    <xf numFmtId="14" fontId="165" fillId="35" borderId="231" xfId="0" applyNumberFormat="1" applyFont="1" applyFill="1" applyBorder="1" applyAlignment="1">
      <alignment vertical="center" wrapText="1"/>
    </xf>
    <xf numFmtId="0" fontId="167" fillId="0" borderId="0" xfId="0" applyFont="1" applyAlignment="1">
      <alignment vertical="center" wrapText="1"/>
    </xf>
    <xf numFmtId="9" fontId="28" fillId="4" borderId="41" xfId="1" applyNumberFormat="1" applyFont="1" applyFill="1" applyBorder="1" applyAlignment="1" applyProtection="1">
      <alignment horizontal="center" vertical="center"/>
      <protection hidden="1"/>
    </xf>
    <xf numFmtId="9" fontId="28" fillId="4" borderId="195" xfId="1" applyNumberFormat="1" applyFont="1" applyFill="1" applyBorder="1" applyAlignment="1" applyProtection="1">
      <alignment horizontal="center" vertical="center"/>
      <protection hidden="1"/>
    </xf>
    <xf numFmtId="43" fontId="152" fillId="5" borderId="195" xfId="15" applyNumberFormat="1" applyFont="1" applyFill="1" applyBorder="1" applyAlignment="1">
      <alignment vertical="center"/>
    </xf>
    <xf numFmtId="43" fontId="165" fillId="5" borderId="231" xfId="136" applyFont="1" applyFill="1" applyBorder="1" applyAlignment="1">
      <alignment vertical="center" wrapText="1"/>
    </xf>
    <xf numFmtId="0" fontId="19" fillId="23" borderId="44" xfId="29" applyFill="1" applyBorder="1" applyAlignment="1" applyProtection="1">
      <alignment vertical="center" wrapText="1"/>
      <protection locked="0"/>
    </xf>
    <xf numFmtId="0" fontId="19" fillId="23" borderId="27" xfId="29" applyFill="1" applyBorder="1" applyAlignment="1" applyProtection="1">
      <alignment vertical="center" wrapText="1"/>
      <protection locked="0"/>
    </xf>
    <xf numFmtId="0" fontId="19" fillId="23" borderId="67" xfId="29" applyFill="1" applyBorder="1" applyAlignment="1" applyProtection="1">
      <alignment vertical="center" wrapText="1"/>
      <protection locked="0"/>
    </xf>
    <xf numFmtId="9" fontId="28" fillId="0" borderId="195" xfId="1" applyNumberFormat="1" applyFont="1" applyFill="1" applyBorder="1" applyAlignment="1" applyProtection="1">
      <alignment horizontal="right" vertical="top"/>
      <protection hidden="1"/>
    </xf>
    <xf numFmtId="43" fontId="19" fillId="0" borderId="195" xfId="1" applyFont="1" applyFill="1" applyBorder="1" applyAlignment="1" applyProtection="1">
      <alignment horizontal="right" vertical="top"/>
      <protection locked="0"/>
    </xf>
    <xf numFmtId="43" fontId="19" fillId="15" borderId="195" xfId="1" applyFont="1" applyFill="1" applyBorder="1" applyAlignment="1" applyProtection="1">
      <alignment vertical="top"/>
      <protection hidden="1"/>
    </xf>
    <xf numFmtId="43" fontId="19" fillId="22" borderId="195" xfId="1" applyFont="1" applyFill="1" applyBorder="1" applyAlignment="1" applyProtection="1">
      <alignment horizontal="right" vertical="top"/>
      <protection locked="0"/>
    </xf>
    <xf numFmtId="0" fontId="29" fillId="0" borderId="195" xfId="583" applyFont="1" applyBorder="1" applyAlignment="1">
      <alignment vertical="top" wrapText="1"/>
    </xf>
    <xf numFmtId="49" fontId="28" fillId="35" borderId="40" xfId="11" applyNumberFormat="1" applyFont="1" applyFill="1" applyBorder="1" applyAlignment="1">
      <alignment horizontal="center" vertical="top" wrapText="1"/>
    </xf>
    <xf numFmtId="0" fontId="29" fillId="35" borderId="195" xfId="12" applyFont="1" applyFill="1" applyBorder="1" applyAlignment="1">
      <alignment vertical="top" wrapText="1"/>
    </xf>
    <xf numFmtId="40" fontId="31" fillId="35" borderId="40" xfId="15" applyNumberFormat="1" applyFont="1" applyFill="1" applyBorder="1" applyAlignment="1">
      <alignment horizontal="center"/>
    </xf>
    <xf numFmtId="49" fontId="28" fillId="35" borderId="40" xfId="11" applyNumberFormat="1" applyFont="1" applyFill="1" applyBorder="1" applyAlignment="1">
      <alignment horizontal="center" vertical="top"/>
    </xf>
    <xf numFmtId="0" fontId="31" fillId="35" borderId="231" xfId="564" applyFont="1" applyFill="1" applyBorder="1" applyAlignment="1">
      <alignment horizontal="center" wrapText="1"/>
    </xf>
    <xf numFmtId="0" fontId="29" fillId="35" borderId="195" xfId="565" applyFont="1" applyFill="1" applyBorder="1" applyAlignment="1">
      <alignment vertical="top" wrapText="1"/>
    </xf>
    <xf numFmtId="0" fontId="29" fillId="35" borderId="195" xfId="566" applyFont="1" applyFill="1" applyBorder="1" applyAlignment="1">
      <alignment vertical="top" wrapText="1"/>
    </xf>
    <xf numFmtId="0" fontId="30" fillId="35" borderId="231" xfId="0" applyFont="1" applyFill="1" applyBorder="1" applyAlignment="1">
      <alignment horizontal="center" wrapText="1"/>
    </xf>
    <xf numFmtId="0" fontId="31" fillId="35" borderId="231" xfId="0" applyFont="1" applyFill="1" applyBorder="1" applyAlignment="1">
      <alignment wrapText="1"/>
    </xf>
    <xf numFmtId="0" fontId="31" fillId="0" borderId="231" xfId="0" applyFont="1" applyBorder="1" applyAlignment="1">
      <alignment wrapText="1"/>
    </xf>
    <xf numFmtId="49" fontId="28" fillId="0" borderId="40" xfId="11" applyNumberFormat="1" applyFont="1" applyBorder="1" applyAlignment="1">
      <alignment horizontal="center" vertical="center"/>
    </xf>
    <xf numFmtId="0" fontId="30" fillId="0" borderId="231" xfId="0" applyFont="1" applyBorder="1" applyAlignment="1">
      <alignment horizontal="center" vertical="center" wrapText="1"/>
    </xf>
    <xf numFmtId="0" fontId="29" fillId="0" borderId="231" xfId="583" applyFont="1" applyBorder="1" applyAlignment="1">
      <alignment vertical="top" wrapText="1"/>
    </xf>
    <xf numFmtId="0" fontId="28" fillId="0" borderId="231" xfId="11" applyFont="1" applyBorder="1" applyAlignment="1">
      <alignment horizontal="right" vertical="top"/>
    </xf>
    <xf numFmtId="0" fontId="28" fillId="0" borderId="231" xfId="11" applyFont="1" applyBorder="1" applyAlignment="1">
      <alignment vertical="top" wrapText="1"/>
    </xf>
    <xf numFmtId="174" fontId="28" fillId="0" borderId="231" xfId="11" applyNumberFormat="1" applyFont="1" applyBorder="1" applyAlignment="1">
      <alignment horizontal="right" vertical="top"/>
    </xf>
    <xf numFmtId="0" fontId="28" fillId="0" borderId="231" xfId="11" applyFont="1" applyBorder="1" applyAlignment="1">
      <alignment horizontal="center" vertical="top"/>
    </xf>
    <xf numFmtId="43" fontId="28" fillId="0" borderId="231" xfId="15" applyNumberFormat="1" applyFont="1" applyFill="1" applyBorder="1" applyAlignment="1" applyProtection="1">
      <alignment horizontal="right" vertical="top"/>
      <protection hidden="1"/>
    </xf>
    <xf numFmtId="43" fontId="28" fillId="0" borderId="230" xfId="15" applyNumberFormat="1" applyFont="1" applyFill="1" applyBorder="1" applyAlignment="1" applyProtection="1">
      <alignment horizontal="right" vertical="top"/>
      <protection hidden="1"/>
    </xf>
    <xf numFmtId="0" fontId="29" fillId="0" borderId="195" xfId="16" applyFont="1" applyBorder="1" applyAlignment="1">
      <alignment vertical="top" wrapText="1"/>
    </xf>
    <xf numFmtId="0" fontId="29" fillId="0" borderId="195" xfId="529" applyFont="1" applyBorder="1" applyAlignment="1">
      <alignment vertical="top" wrapText="1"/>
    </xf>
    <xf numFmtId="0" fontId="29" fillId="0" borderId="231" xfId="17" applyFont="1" applyBorder="1" applyAlignment="1">
      <alignment vertical="top" wrapText="1"/>
    </xf>
    <xf numFmtId="0" fontId="29" fillId="0" borderId="195" xfId="524" applyFont="1" applyBorder="1" applyAlignment="1">
      <alignment vertical="top" wrapText="1"/>
    </xf>
    <xf numFmtId="0" fontId="29" fillId="0" borderId="195" xfId="527" applyFont="1" applyBorder="1" applyAlignment="1">
      <alignment vertical="top" wrapText="1"/>
    </xf>
    <xf numFmtId="0" fontId="29" fillId="35" borderId="231" xfId="527" applyFont="1" applyFill="1" applyBorder="1" applyAlignment="1">
      <alignment vertical="top" wrapText="1"/>
    </xf>
    <xf numFmtId="49" fontId="28" fillId="0" borderId="40" xfId="11" applyNumberFormat="1" applyFont="1" applyBorder="1" applyAlignment="1">
      <alignment vertical="center"/>
    </xf>
    <xf numFmtId="0" fontId="30" fillId="0" borderId="230" xfId="0" applyFont="1" applyBorder="1" applyAlignment="1">
      <alignment vertical="center" wrapText="1"/>
    </xf>
    <xf numFmtId="49" fontId="168" fillId="0" borderId="231" xfId="0" applyNumberFormat="1" applyFont="1" applyBorder="1" applyAlignment="1">
      <alignment vertical="center" wrapText="1"/>
    </xf>
    <xf numFmtId="0" fontId="31" fillId="0" borderId="231" xfId="0" applyFont="1" applyBorder="1" applyAlignment="1">
      <alignment vertical="center" wrapText="1"/>
    </xf>
    <xf numFmtId="2" fontId="24" fillId="0" borderId="195" xfId="33" applyNumberFormat="1" applyFont="1" applyBorder="1" applyAlignment="1">
      <alignment vertical="center"/>
    </xf>
    <xf numFmtId="0" fontId="26" fillId="0" borderId="195" xfId="33" applyFont="1" applyBorder="1" applyAlignment="1">
      <alignment horizontal="center" vertical="center"/>
    </xf>
    <xf numFmtId="173" fontId="30" fillId="35" borderId="195" xfId="14" applyNumberFormat="1" applyFont="1" applyFill="1" applyBorder="1" applyAlignment="1">
      <alignment wrapText="1"/>
    </xf>
    <xf numFmtId="0" fontId="164" fillId="0" borderId="195" xfId="586" applyFont="1" applyBorder="1" applyAlignment="1">
      <alignment vertical="top" wrapText="1"/>
    </xf>
    <xf numFmtId="49" fontId="168" fillId="0" borderId="231" xfId="0" applyNumberFormat="1" applyFont="1" applyBorder="1" applyAlignment="1">
      <alignment wrapText="1"/>
    </xf>
    <xf numFmtId="0" fontId="31" fillId="0" borderId="231" xfId="0" applyFont="1" applyBorder="1" applyAlignment="1">
      <alignment horizontal="left" wrapText="1"/>
    </xf>
    <xf numFmtId="0" fontId="29" fillId="0" borderId="231" xfId="586" applyFont="1" applyBorder="1" applyAlignment="1">
      <alignment vertical="top" wrapText="1"/>
    </xf>
    <xf numFmtId="0" fontId="30" fillId="0" borderId="231" xfId="567" applyFont="1" applyBorder="1" applyAlignment="1">
      <alignment horizontal="center" wrapText="1"/>
    </xf>
    <xf numFmtId="173" fontId="35" fillId="0" borderId="195" xfId="14" applyNumberFormat="1" applyFont="1" applyFill="1" applyBorder="1" applyAlignment="1">
      <alignment wrapText="1"/>
    </xf>
    <xf numFmtId="173" fontId="35" fillId="0" borderId="230" xfId="14" applyNumberFormat="1" applyFont="1" applyFill="1" applyBorder="1" applyAlignment="1">
      <alignment wrapText="1"/>
    </xf>
    <xf numFmtId="49" fontId="30" fillId="0" borderId="230" xfId="0" applyNumberFormat="1" applyFont="1" applyBorder="1" applyAlignment="1">
      <alignment wrapText="1"/>
    </xf>
    <xf numFmtId="49" fontId="24" fillId="0" borderId="40" xfId="11" applyNumberFormat="1" applyFont="1" applyBorder="1" applyAlignment="1">
      <alignment horizontal="center" vertical="top"/>
    </xf>
    <xf numFmtId="0" fontId="164" fillId="0" borderId="195" xfId="0" applyFont="1" applyBorder="1" applyAlignment="1">
      <alignment vertical="top" wrapText="1"/>
    </xf>
    <xf numFmtId="49" fontId="164" fillId="0" borderId="40" xfId="11" applyNumberFormat="1" applyFont="1" applyBorder="1" applyAlignment="1">
      <alignment horizontal="center" vertical="top"/>
    </xf>
    <xf numFmtId="0" fontId="164" fillId="0" borderId="195" xfId="583" applyFont="1" applyBorder="1" applyAlignment="1">
      <alignment vertical="top" wrapText="1"/>
    </xf>
    <xf numFmtId="49" fontId="24" fillId="0" borderId="40" xfId="11" applyNumberFormat="1" applyFont="1" applyBorder="1" applyAlignment="1">
      <alignment vertical="top"/>
    </xf>
    <xf numFmtId="0" fontId="169" fillId="0" borderId="195" xfId="0" applyFont="1" applyBorder="1" applyAlignment="1">
      <alignment vertical="top" wrapText="1"/>
    </xf>
    <xf numFmtId="40" fontId="31" fillId="35" borderId="230" xfId="15" applyNumberFormat="1" applyFont="1" applyFill="1" applyBorder="1" applyAlignment="1">
      <alignment horizontal="center"/>
    </xf>
    <xf numFmtId="43" fontId="38" fillId="35" borderId="195" xfId="1" applyFont="1" applyFill="1" applyBorder="1" applyAlignment="1">
      <alignment horizontal="center"/>
    </xf>
    <xf numFmtId="9" fontId="31" fillId="0" borderId="195" xfId="2" applyFont="1" applyFill="1" applyBorder="1" applyAlignment="1">
      <alignment horizontal="center"/>
    </xf>
    <xf numFmtId="9" fontId="31" fillId="0" borderId="27" xfId="1" applyNumberFormat="1" applyFont="1" applyFill="1" applyBorder="1" applyAlignment="1">
      <alignment horizontal="center"/>
    </xf>
    <xf numFmtId="43" fontId="31" fillId="35" borderId="195" xfId="1" applyFont="1" applyFill="1" applyBorder="1" applyAlignment="1">
      <alignment horizontal="center"/>
    </xf>
    <xf numFmtId="43" fontId="31" fillId="4" borderId="195" xfId="1" applyFont="1" applyFill="1" applyBorder="1" applyAlignment="1">
      <alignment horizontal="center"/>
    </xf>
    <xf numFmtId="43" fontId="31" fillId="35" borderId="231" xfId="1" applyFont="1" applyFill="1" applyBorder="1" applyAlignment="1">
      <alignment horizontal="center"/>
    </xf>
    <xf numFmtId="40" fontId="31" fillId="35" borderId="27" xfId="1" applyNumberFormat="1" applyFont="1" applyFill="1" applyBorder="1" applyAlignment="1">
      <alignment horizontal="center"/>
    </xf>
    <xf numFmtId="9" fontId="28" fillId="9" borderId="41" xfId="1" applyNumberFormat="1" applyFont="1" applyFill="1" applyBorder="1" applyAlignment="1" applyProtection="1">
      <alignment horizontal="center" vertical="center"/>
      <protection hidden="1"/>
    </xf>
    <xf numFmtId="9" fontId="28" fillId="9" borderId="195" xfId="1" applyNumberFormat="1" applyFont="1" applyFill="1" applyBorder="1" applyAlignment="1" applyProtection="1">
      <alignment horizontal="center" vertical="center"/>
      <protection hidden="1"/>
    </xf>
    <xf numFmtId="0" fontId="102" fillId="0" borderId="0" xfId="36" applyFont="1" applyAlignment="1">
      <alignment horizontal="left"/>
    </xf>
    <xf numFmtId="0" fontId="69" fillId="0" borderId="0" xfId="0" applyFont="1" applyAlignment="1">
      <alignment horizontal="left"/>
    </xf>
    <xf numFmtId="0" fontId="115" fillId="0" borderId="60" xfId="0" applyFont="1" applyBorder="1" applyAlignment="1">
      <alignment horizontal="left" vertical="center" wrapText="1"/>
    </xf>
    <xf numFmtId="0" fontId="115" fillId="0" borderId="61" xfId="0" applyFont="1" applyBorder="1" applyAlignment="1">
      <alignment horizontal="left" vertical="center" wrapText="1"/>
    </xf>
    <xf numFmtId="0" fontId="115" fillId="0" borderId="68" xfId="0" applyFont="1" applyBorder="1" applyAlignment="1">
      <alignment horizontal="left" vertical="center" wrapText="1"/>
    </xf>
    <xf numFmtId="0" fontId="115" fillId="0" borderId="40" xfId="0" applyFont="1" applyBorder="1" applyAlignment="1">
      <alignment horizontal="left" vertical="center"/>
    </xf>
    <xf numFmtId="0" fontId="115" fillId="0" borderId="58" xfId="0" applyFont="1" applyBorder="1" applyAlignment="1">
      <alignment horizontal="left" vertical="center"/>
    </xf>
    <xf numFmtId="0" fontId="115" fillId="0" borderId="59" xfId="0" applyFont="1" applyBorder="1" applyAlignment="1">
      <alignment horizontal="left" vertical="center"/>
    </xf>
    <xf numFmtId="0" fontId="115" fillId="0" borderId="0" xfId="0" applyFont="1" applyAlignment="1">
      <alignment horizontal="left" vertical="center" wrapText="1"/>
    </xf>
    <xf numFmtId="0" fontId="128" fillId="0" borderId="69" xfId="0" applyFont="1" applyBorder="1" applyAlignment="1">
      <alignment horizontal="center" vertical="center" wrapText="1"/>
    </xf>
    <xf numFmtId="0" fontId="128" fillId="0" borderId="76" xfId="0" applyFont="1" applyBorder="1" applyAlignment="1">
      <alignment horizontal="center" vertical="center" wrapText="1"/>
    </xf>
    <xf numFmtId="0" fontId="115" fillId="0" borderId="74" xfId="0" applyFont="1" applyBorder="1" applyAlignment="1">
      <alignment horizontal="left"/>
    </xf>
    <xf numFmtId="0" fontId="115" fillId="0" borderId="57" xfId="0" applyFont="1" applyBorder="1" applyAlignment="1">
      <alignment horizontal="left"/>
    </xf>
    <xf numFmtId="0" fontId="115" fillId="0" borderId="75" xfId="0" applyFont="1" applyBorder="1" applyAlignment="1">
      <alignment horizontal="left"/>
    </xf>
    <xf numFmtId="0" fontId="87" fillId="0" borderId="36" xfId="0" applyFont="1" applyBorder="1" applyAlignment="1">
      <alignment horizontal="left" vertical="center"/>
    </xf>
    <xf numFmtId="0" fontId="87" fillId="0" borderId="38" xfId="0" applyFont="1" applyBorder="1" applyAlignment="1">
      <alignment horizontal="left" vertical="center"/>
    </xf>
    <xf numFmtId="0" fontId="87" fillId="0" borderId="35" xfId="0" applyFont="1" applyBorder="1" applyAlignment="1">
      <alignment horizontal="left" vertical="center"/>
    </xf>
    <xf numFmtId="0" fontId="142" fillId="0" borderId="144" xfId="0" applyFont="1" applyBorder="1" applyAlignment="1" applyProtection="1">
      <alignment horizontal="left" vertical="center" wrapText="1"/>
      <protection locked="0"/>
    </xf>
    <xf numFmtId="0" fontId="142" fillId="0" borderId="145" xfId="0" applyFont="1" applyBorder="1" applyAlignment="1" applyProtection="1">
      <alignment horizontal="left" vertical="center" wrapText="1"/>
      <protection locked="0"/>
    </xf>
    <xf numFmtId="0" fontId="142" fillId="0" borderId="146" xfId="0" applyFont="1" applyBorder="1" applyAlignment="1" applyProtection="1">
      <alignment horizontal="left" vertical="center" wrapText="1"/>
      <protection locked="0"/>
    </xf>
    <xf numFmtId="0" fontId="142" fillId="0" borderId="147" xfId="0" applyFont="1" applyBorder="1" applyAlignment="1" applyProtection="1">
      <alignment horizontal="left" vertical="center" wrapText="1"/>
      <protection locked="0"/>
    </xf>
    <xf numFmtId="0" fontId="142" fillId="0" borderId="148" xfId="0" applyFont="1" applyBorder="1" applyAlignment="1" applyProtection="1">
      <alignment horizontal="left" vertical="center" wrapText="1"/>
      <protection locked="0"/>
    </xf>
    <xf numFmtId="0" fontId="142" fillId="0" borderId="149" xfId="0" applyFont="1" applyBorder="1" applyAlignment="1" applyProtection="1">
      <alignment horizontal="left" vertical="center" wrapText="1"/>
      <protection locked="0"/>
    </xf>
    <xf numFmtId="0" fontId="71" fillId="0" borderId="25" xfId="0" applyFont="1" applyBorder="1" applyAlignment="1" applyProtection="1">
      <alignment horizontal="left" vertical="center"/>
      <protection locked="0"/>
    </xf>
    <xf numFmtId="0" fontId="71" fillId="0" borderId="0" xfId="0" applyFont="1" applyAlignment="1" applyProtection="1">
      <alignment horizontal="left" vertical="center"/>
      <protection locked="0"/>
    </xf>
    <xf numFmtId="0" fontId="76" fillId="0" borderId="25" xfId="0" applyFont="1" applyBorder="1" applyAlignment="1" applyProtection="1">
      <alignment horizontal="left" vertical="center"/>
      <protection locked="0"/>
    </xf>
    <xf numFmtId="0" fontId="76" fillId="0" borderId="0" xfId="0" applyFont="1" applyAlignment="1" applyProtection="1">
      <alignment horizontal="left" vertical="center"/>
      <protection locked="0"/>
    </xf>
    <xf numFmtId="0" fontId="76" fillId="0" borderId="99" xfId="0" applyFont="1" applyBorder="1" applyAlignment="1">
      <alignment horizontal="center" vertical="center"/>
    </xf>
    <xf numFmtId="0" fontId="79" fillId="0" borderId="100" xfId="0" applyFont="1" applyBorder="1" applyAlignment="1">
      <alignment horizontal="center" vertical="center"/>
    </xf>
    <xf numFmtId="0" fontId="79" fillId="0" borderId="101" xfId="0" applyFont="1" applyBorder="1" applyAlignment="1">
      <alignment horizontal="center" vertical="center"/>
    </xf>
    <xf numFmtId="0" fontId="72" fillId="0" borderId="25" xfId="0" applyFont="1" applyBorder="1" applyAlignment="1" applyProtection="1">
      <alignment horizontal="left" vertical="center"/>
      <protection hidden="1"/>
    </xf>
    <xf numFmtId="0" fontId="72" fillId="0" borderId="0" xfId="0" applyFont="1" applyAlignment="1" applyProtection="1">
      <alignment horizontal="left" vertical="center"/>
      <protection hidden="1"/>
    </xf>
    <xf numFmtId="0" fontId="72" fillId="0" borderId="106" xfId="0" applyFont="1" applyBorder="1" applyAlignment="1" applyProtection="1">
      <alignment horizontal="left" vertical="center"/>
      <protection hidden="1"/>
    </xf>
    <xf numFmtId="0" fontId="72" fillId="0" borderId="107" xfId="0" applyFont="1" applyBorder="1" applyAlignment="1" applyProtection="1">
      <alignment horizontal="left" vertical="center"/>
      <protection hidden="1"/>
    </xf>
    <xf numFmtId="0" fontId="72" fillId="0" borderId="95" xfId="0" applyFont="1" applyBorder="1" applyAlignment="1" applyProtection="1">
      <alignment horizontal="left" vertical="center"/>
      <protection hidden="1"/>
    </xf>
    <xf numFmtId="0" fontId="73" fillId="0" borderId="0" xfId="0" applyFont="1" applyAlignment="1" applyProtection="1">
      <alignment horizontal="left" vertical="center" wrapText="1"/>
      <protection hidden="1"/>
    </xf>
    <xf numFmtId="0" fontId="73" fillId="0" borderId="98" xfId="0" applyFont="1" applyBorder="1" applyAlignment="1" applyProtection="1">
      <alignment horizontal="left" vertical="center" wrapText="1"/>
      <protection hidden="1"/>
    </xf>
    <xf numFmtId="0" fontId="87" fillId="0" borderId="90" xfId="0" applyFont="1" applyBorder="1" applyAlignment="1" applyProtection="1">
      <alignment horizontal="center" vertical="center"/>
      <protection locked="0"/>
    </xf>
    <xf numFmtId="0" fontId="87" fillId="0" borderId="154" xfId="0" applyFont="1" applyBorder="1" applyAlignment="1" applyProtection="1">
      <alignment horizontal="center" vertical="center"/>
      <protection locked="0"/>
    </xf>
    <xf numFmtId="0" fontId="142" fillId="0" borderId="25" xfId="0" applyFont="1" applyBorder="1" applyAlignment="1" applyProtection="1">
      <alignment horizontal="left" vertical="center" wrapText="1"/>
      <protection locked="0"/>
    </xf>
    <xf numFmtId="0" fontId="142" fillId="0" borderId="0" xfId="0" applyFont="1" applyAlignment="1" applyProtection="1">
      <alignment horizontal="left" vertical="center" wrapText="1"/>
      <protection locked="0"/>
    </xf>
    <xf numFmtId="0" fontId="141" fillId="0" borderId="96" xfId="0" applyFont="1" applyBorder="1" applyAlignment="1" applyProtection="1">
      <alignment horizontal="center" vertical="center"/>
      <protection hidden="1"/>
    </xf>
    <xf numFmtId="0" fontId="141" fillId="0" borderId="97" xfId="0" applyFont="1" applyBorder="1" applyAlignment="1" applyProtection="1">
      <alignment horizontal="center" vertical="center"/>
      <protection hidden="1"/>
    </xf>
    <xf numFmtId="0" fontId="141" fillId="0" borderId="170" xfId="0" applyFont="1" applyBorder="1" applyAlignment="1" applyProtection="1">
      <alignment horizontal="center" vertical="center"/>
      <protection hidden="1"/>
    </xf>
    <xf numFmtId="0" fontId="141" fillId="0" borderId="174" xfId="0" applyFont="1" applyBorder="1" applyAlignment="1" applyProtection="1">
      <alignment horizontal="center" vertical="center"/>
      <protection hidden="1"/>
    </xf>
    <xf numFmtId="0" fontId="72" fillId="0" borderId="153" xfId="0" applyFont="1" applyBorder="1" applyAlignment="1" applyProtection="1">
      <alignment horizontal="left" vertical="center"/>
      <protection locked="0"/>
    </xf>
    <xf numFmtId="0" fontId="72" fillId="0" borderId="90" xfId="0" applyFont="1" applyBorder="1" applyAlignment="1" applyProtection="1">
      <alignment horizontal="left" vertical="center"/>
      <protection locked="0"/>
    </xf>
    <xf numFmtId="0" fontId="75" fillId="0" borderId="97" xfId="0" applyFont="1" applyBorder="1" applyAlignment="1" applyProtection="1">
      <alignment horizontal="center" vertical="center" wrapText="1"/>
      <protection locked="0"/>
    </xf>
    <xf numFmtId="0" fontId="75" fillId="0" borderId="98" xfId="0" applyFont="1" applyBorder="1" applyAlignment="1" applyProtection="1">
      <alignment horizontal="center" vertical="center" wrapText="1"/>
      <protection locked="0"/>
    </xf>
    <xf numFmtId="0" fontId="88" fillId="0" borderId="25" xfId="0" applyFont="1" applyBorder="1" applyAlignment="1" applyProtection="1">
      <alignment horizontal="left" vertical="center"/>
      <protection hidden="1"/>
    </xf>
    <xf numFmtId="0" fontId="88" fillId="0" borderId="0" xfId="0" applyFont="1" applyAlignment="1" applyProtection="1">
      <alignment horizontal="left" vertical="center"/>
      <protection hidden="1"/>
    </xf>
    <xf numFmtId="0" fontId="104" fillId="0" borderId="0" xfId="11" applyFont="1" applyAlignment="1" applyProtection="1">
      <alignment vertical="center"/>
      <protection locked="0"/>
    </xf>
    <xf numFmtId="0" fontId="72" fillId="0" borderId="0" xfId="0" applyFont="1" applyAlignment="1" applyProtection="1">
      <alignment horizontal="left" vertical="center"/>
      <protection locked="0"/>
    </xf>
    <xf numFmtId="0" fontId="88" fillId="0" borderId="25" xfId="0" applyFont="1" applyBorder="1" applyAlignment="1" applyProtection="1">
      <alignment horizontal="left" vertical="center" wrapText="1"/>
      <protection hidden="1"/>
    </xf>
    <xf numFmtId="0" fontId="88" fillId="0" borderId="0" xfId="0" applyFont="1" applyAlignment="1" applyProtection="1">
      <alignment horizontal="left" vertical="center" wrapText="1"/>
      <protection hidden="1"/>
    </xf>
    <xf numFmtId="0" fontId="88" fillId="27" borderId="25" xfId="0" applyFont="1" applyFill="1" applyBorder="1" applyAlignment="1" applyProtection="1">
      <alignment horizontal="left" vertical="center" wrapText="1"/>
      <protection hidden="1"/>
    </xf>
    <xf numFmtId="0" fontId="88" fillId="27" borderId="0" xfId="0" applyFont="1" applyFill="1" applyAlignment="1" applyProtection="1">
      <alignment horizontal="left" vertical="center" wrapText="1"/>
      <protection hidden="1"/>
    </xf>
    <xf numFmtId="0" fontId="2" fillId="0" borderId="36" xfId="0" applyFont="1" applyBorder="1" applyAlignment="1">
      <alignment horizontal="center"/>
    </xf>
    <xf numFmtId="0" fontId="2" fillId="0" borderId="35" xfId="0" applyFont="1" applyBorder="1" applyAlignment="1">
      <alignment horizontal="center"/>
    </xf>
    <xf numFmtId="43" fontId="2" fillId="0" borderId="34" xfId="1" applyFont="1" applyBorder="1" applyAlignment="1">
      <alignment horizontal="center" vertical="center"/>
    </xf>
    <xf numFmtId="0" fontId="2" fillId="0" borderId="34" xfId="0" applyFont="1" applyBorder="1" applyAlignment="1">
      <alignment horizontal="center"/>
    </xf>
    <xf numFmtId="0" fontId="2" fillId="0" borderId="34" xfId="0" applyFont="1" applyBorder="1" applyAlignment="1">
      <alignment horizontal="center" vertical="center"/>
    </xf>
    <xf numFmtId="0" fontId="2" fillId="0" borderId="34" xfId="0" applyFont="1" applyBorder="1" applyAlignment="1">
      <alignment horizontal="center" wrapText="1"/>
    </xf>
    <xf numFmtId="164" fontId="6" fillId="0" borderId="34" xfId="4" applyFont="1" applyFill="1" applyBorder="1" applyAlignment="1" applyProtection="1">
      <alignment horizontal="center" vertical="center" wrapText="1"/>
    </xf>
    <xf numFmtId="0" fontId="6" fillId="0" borderId="34" xfId="3" applyFont="1" applyBorder="1" applyAlignment="1">
      <alignment horizontal="center" vertical="center" wrapText="1"/>
    </xf>
    <xf numFmtId="165" fontId="6" fillId="0" borderId="34" xfId="3" applyNumberFormat="1" applyFont="1" applyBorder="1" applyAlignment="1">
      <alignment horizontal="center" vertical="center" wrapText="1"/>
    </xf>
    <xf numFmtId="0" fontId="6" fillId="0" borderId="34" xfId="5" applyFont="1" applyBorder="1" applyAlignment="1">
      <alignment horizontal="center" vertical="center" wrapText="1"/>
    </xf>
    <xf numFmtId="1" fontId="6" fillId="0" borderId="34" xfId="3" applyNumberFormat="1" applyFont="1" applyBorder="1" applyAlignment="1">
      <alignment horizontal="center" vertical="center" wrapText="1"/>
    </xf>
    <xf numFmtId="164" fontId="6" fillId="0" borderId="34" xfId="6" applyFont="1" applyFill="1" applyBorder="1" applyAlignment="1" applyProtection="1">
      <alignment horizontal="center" vertical="center" wrapText="1"/>
    </xf>
    <xf numFmtId="0" fontId="10" fillId="0" borderId="4" xfId="5" applyFont="1" applyBorder="1" applyAlignment="1">
      <alignment vertical="center" wrapText="1"/>
    </xf>
    <xf numFmtId="0" fontId="10" fillId="0" borderId="2" xfId="5" applyFont="1" applyBorder="1" applyAlignment="1">
      <alignment vertical="center" wrapText="1"/>
    </xf>
    <xf numFmtId="0" fontId="10" fillId="0" borderId="5" xfId="5" applyFont="1" applyBorder="1" applyAlignment="1">
      <alignment vertical="center" wrapText="1"/>
    </xf>
    <xf numFmtId="0" fontId="5" fillId="0" borderId="34" xfId="3" applyFont="1" applyBorder="1" applyAlignment="1">
      <alignment horizontal="center" vertical="center" wrapText="1"/>
    </xf>
    <xf numFmtId="0" fontId="21" fillId="0" borderId="35" xfId="5" applyFont="1" applyBorder="1" applyAlignment="1">
      <alignment horizontal="center" vertical="center"/>
    </xf>
    <xf numFmtId="0" fontId="21" fillId="0" borderId="34" xfId="5" applyFont="1" applyBorder="1" applyAlignment="1">
      <alignment horizontal="center" vertical="center"/>
    </xf>
    <xf numFmtId="0" fontId="21" fillId="0" borderId="36" xfId="5" applyFont="1" applyBorder="1" applyAlignment="1">
      <alignment horizontal="center" vertical="center"/>
    </xf>
    <xf numFmtId="0" fontId="21" fillId="17" borderId="34" xfId="5" applyFont="1" applyFill="1" applyBorder="1" applyAlignment="1">
      <alignment horizontal="center" vertical="center"/>
    </xf>
    <xf numFmtId="0" fontId="21" fillId="17" borderId="36" xfId="5" applyFont="1" applyFill="1" applyBorder="1" applyAlignment="1">
      <alignment horizontal="center" vertical="center"/>
    </xf>
    <xf numFmtId="165" fontId="6" fillId="5" borderId="34" xfId="3" applyNumberFormat="1" applyFont="1" applyFill="1" applyBorder="1" applyAlignment="1">
      <alignment horizontal="center" vertical="center" wrapText="1"/>
    </xf>
    <xf numFmtId="164" fontId="6" fillId="5" borderId="34" xfId="4" applyFont="1" applyFill="1" applyBorder="1" applyAlignment="1" applyProtection="1">
      <alignment horizontal="center" vertical="center" wrapText="1"/>
    </xf>
    <xf numFmtId="0" fontId="6" fillId="5" borderId="34" xfId="5" applyFont="1" applyFill="1" applyBorder="1" applyAlignment="1">
      <alignment horizontal="center" vertical="center" wrapText="1"/>
    </xf>
    <xf numFmtId="0" fontId="67" fillId="0" borderId="70" xfId="29" applyFont="1" applyBorder="1" applyAlignment="1" applyProtection="1">
      <alignment horizontal="center"/>
      <protection hidden="1"/>
    </xf>
    <xf numFmtId="0" fontId="67" fillId="0" borderId="47" xfId="29" applyFont="1" applyBorder="1" applyAlignment="1" applyProtection="1">
      <alignment horizontal="center"/>
      <protection hidden="1"/>
    </xf>
    <xf numFmtId="9" fontId="24" fillId="0" borderId="36" xfId="31" applyFont="1" applyFill="1" applyBorder="1" applyAlignment="1">
      <alignment horizontal="center" vertical="center" wrapText="1"/>
    </xf>
    <xf numFmtId="9" fontId="24" fillId="0" borderId="38" xfId="31" applyFont="1" applyFill="1" applyBorder="1" applyAlignment="1">
      <alignment horizontal="center" vertical="center" wrapText="1"/>
    </xf>
    <xf numFmtId="9" fontId="24" fillId="0" borderId="35" xfId="31" applyFont="1" applyFill="1" applyBorder="1" applyAlignment="1">
      <alignment horizontal="center" vertical="center" wrapText="1"/>
    </xf>
    <xf numFmtId="0" fontId="28" fillId="0" borderId="36" xfId="30" applyFont="1" applyBorder="1" applyAlignment="1">
      <alignment horizontal="center" vertical="center" wrapText="1"/>
    </xf>
    <xf numFmtId="0" fontId="28" fillId="0" borderId="38" xfId="30" applyFont="1" applyBorder="1" applyAlignment="1">
      <alignment horizontal="center" vertical="center" wrapText="1"/>
    </xf>
    <xf numFmtId="0" fontId="28" fillId="5" borderId="65" xfId="29" applyFont="1" applyFill="1" applyBorder="1" applyAlignment="1">
      <alignment horizontal="center" vertical="center" wrapText="1"/>
    </xf>
    <xf numFmtId="0" fontId="28" fillId="5" borderId="66" xfId="29" applyFont="1" applyFill="1" applyBorder="1" applyAlignment="1">
      <alignment horizontal="center" vertical="center" wrapText="1"/>
    </xf>
    <xf numFmtId="0" fontId="19" fillId="0" borderId="44" xfId="29" applyBorder="1" applyAlignment="1" applyProtection="1">
      <alignment horizontal="center" vertical="center" wrapText="1"/>
      <protection locked="0"/>
    </xf>
    <xf numFmtId="0" fontId="19" fillId="0" borderId="27" xfId="29" applyBorder="1" applyAlignment="1" applyProtection="1">
      <alignment horizontal="center" vertical="center" wrapText="1"/>
      <protection locked="0"/>
    </xf>
    <xf numFmtId="0" fontId="19" fillId="0" borderId="67" xfId="29" applyBorder="1" applyAlignment="1" applyProtection="1">
      <alignment horizontal="center" vertical="center" wrapText="1"/>
      <protection locked="0"/>
    </xf>
    <xf numFmtId="0" fontId="19" fillId="23" borderId="44" xfId="29" applyFill="1" applyBorder="1" applyAlignment="1" applyProtection="1">
      <alignment horizontal="center" vertical="center" wrapText="1"/>
      <protection locked="0"/>
    </xf>
    <xf numFmtId="0" fontId="19" fillId="23" borderId="67" xfId="29" applyFill="1" applyBorder="1" applyAlignment="1" applyProtection="1">
      <alignment horizontal="center" vertical="center" wrapText="1"/>
      <protection locked="0"/>
    </xf>
    <xf numFmtId="0" fontId="23" fillId="0" borderId="37" xfId="11" applyFont="1" applyBorder="1" applyAlignment="1">
      <alignment horizontal="left"/>
    </xf>
    <xf numFmtId="0" fontId="23" fillId="0" borderId="0" xfId="11" applyFont="1" applyAlignment="1">
      <alignment horizontal="left"/>
    </xf>
    <xf numFmtId="0" fontId="23" fillId="0" borderId="0" xfId="11" applyFont="1" applyAlignment="1">
      <alignment horizontal="left" vertical="center" wrapText="1"/>
    </xf>
    <xf numFmtId="0" fontId="25" fillId="5" borderId="36" xfId="11" applyFont="1" applyFill="1" applyBorder="1" applyAlignment="1">
      <alignment horizontal="left"/>
    </xf>
    <xf numFmtId="0" fontId="25" fillId="5" borderId="38" xfId="11" applyFont="1" applyFill="1" applyBorder="1" applyAlignment="1">
      <alignment horizontal="left"/>
    </xf>
    <xf numFmtId="172" fontId="23" fillId="5" borderId="38" xfId="11" applyNumberFormat="1" applyFont="1" applyFill="1" applyBorder="1" applyAlignment="1">
      <alignment horizontal="left" vertical="center" wrapText="1"/>
    </xf>
    <xf numFmtId="0" fontId="27" fillId="6" borderId="36" xfId="11" applyFont="1" applyFill="1" applyBorder="1" applyAlignment="1">
      <alignment horizontal="center" vertical="center"/>
    </xf>
    <xf numFmtId="0" fontId="27" fillId="6" borderId="38" xfId="11" applyFont="1" applyFill="1" applyBorder="1" applyAlignment="1">
      <alignment horizontal="center" vertical="center"/>
    </xf>
    <xf numFmtId="0" fontId="27" fillId="6" borderId="35" xfId="11" applyFont="1" applyFill="1" applyBorder="1" applyAlignment="1">
      <alignment horizontal="center" vertical="center"/>
    </xf>
    <xf numFmtId="0" fontId="27" fillId="7" borderId="36" xfId="11" applyFont="1" applyFill="1" applyBorder="1" applyAlignment="1">
      <alignment horizontal="center" vertical="center"/>
    </xf>
    <xf numFmtId="0" fontId="27" fillId="7" borderId="38" xfId="11" applyFont="1" applyFill="1" applyBorder="1" applyAlignment="1">
      <alignment horizontal="center" vertical="center"/>
    </xf>
    <xf numFmtId="0" fontId="27" fillId="7" borderId="35" xfId="11" applyFont="1" applyFill="1" applyBorder="1" applyAlignment="1">
      <alignment horizontal="center" vertical="center"/>
    </xf>
    <xf numFmtId="0" fontId="35" fillId="0" borderId="40" xfId="0" applyFont="1" applyBorder="1" applyAlignment="1">
      <alignment horizontal="left" wrapText="1"/>
    </xf>
    <xf numFmtId="0" fontId="35" fillId="0" borderId="58" xfId="0" applyFont="1" applyBorder="1" applyAlignment="1">
      <alignment horizontal="left" wrapText="1"/>
    </xf>
    <xf numFmtId="0" fontId="35" fillId="0" borderId="59" xfId="0" applyFont="1" applyBorder="1" applyAlignment="1">
      <alignment horizontal="left" wrapText="1"/>
    </xf>
    <xf numFmtId="49" fontId="35" fillId="0" borderId="40" xfId="14" applyNumberFormat="1" applyFont="1" applyBorder="1" applyAlignment="1">
      <alignment horizontal="left"/>
    </xf>
    <xf numFmtId="49" fontId="35" fillId="0" borderId="58" xfId="14" applyNumberFormat="1" applyFont="1" applyBorder="1" applyAlignment="1">
      <alignment horizontal="left"/>
    </xf>
    <xf numFmtId="49" fontId="35" fillId="0" borderId="61" xfId="14" applyNumberFormat="1" applyFont="1" applyBorder="1" applyAlignment="1">
      <alignment horizontal="left"/>
    </xf>
    <xf numFmtId="43" fontId="35" fillId="15" borderId="36" xfId="14" applyFont="1" applyFill="1" applyBorder="1" applyAlignment="1">
      <alignment horizontal="left" wrapText="1"/>
    </xf>
    <xf numFmtId="43" fontId="35" fillId="15" borderId="38" xfId="14" applyFont="1" applyFill="1" applyBorder="1" applyAlignment="1">
      <alignment horizontal="left" wrapText="1"/>
    </xf>
    <xf numFmtId="43" fontId="35" fillId="15" borderId="35" xfId="14" applyFont="1" applyFill="1" applyBorder="1" applyAlignment="1">
      <alignment horizontal="left" wrapText="1"/>
    </xf>
    <xf numFmtId="180" fontId="35" fillId="0" borderId="65" xfId="14" applyNumberFormat="1" applyFont="1" applyBorder="1" applyAlignment="1">
      <alignment horizontal="center" wrapText="1"/>
    </xf>
    <xf numFmtId="180" fontId="35" fillId="0" borderId="66" xfId="14" applyNumberFormat="1" applyFont="1" applyBorder="1" applyAlignment="1">
      <alignment horizontal="center" wrapText="1"/>
    </xf>
    <xf numFmtId="49" fontId="35" fillId="0" borderId="36" xfId="0" applyNumberFormat="1" applyFont="1" applyBorder="1" applyAlignment="1">
      <alignment horizontal="left" wrapText="1"/>
    </xf>
    <xf numFmtId="49" fontId="35" fillId="0" borderId="38" xfId="0" applyNumberFormat="1" applyFont="1" applyBorder="1" applyAlignment="1">
      <alignment horizontal="left" wrapText="1"/>
    </xf>
    <xf numFmtId="0" fontId="30" fillId="0" borderId="74" xfId="0" applyFont="1" applyBorder="1" applyAlignment="1">
      <alignment horizontal="center" wrapText="1"/>
    </xf>
    <xf numFmtId="0" fontId="30" fillId="0" borderId="57" xfId="0" applyFont="1" applyBorder="1" applyAlignment="1">
      <alignment horizontal="center" wrapText="1"/>
    </xf>
    <xf numFmtId="0" fontId="30" fillId="0" borderId="75" xfId="0" applyFont="1" applyBorder="1" applyAlignment="1">
      <alignment horizontal="center" wrapText="1"/>
    </xf>
    <xf numFmtId="37" fontId="35" fillId="30" borderId="40" xfId="1" applyNumberFormat="1" applyFont="1" applyFill="1" applyBorder="1" applyAlignment="1">
      <alignment horizontal="left"/>
    </xf>
    <xf numFmtId="37" fontId="35" fillId="30" borderId="58" xfId="1" applyNumberFormat="1" applyFont="1" applyFill="1" applyBorder="1" applyAlignment="1">
      <alignment horizontal="left"/>
    </xf>
    <xf numFmtId="37" fontId="35" fillId="31" borderId="40" xfId="1" applyNumberFormat="1" applyFont="1" applyFill="1" applyBorder="1" applyAlignment="1">
      <alignment horizontal="left"/>
    </xf>
    <xf numFmtId="37" fontId="35" fillId="31" borderId="58" xfId="1" applyNumberFormat="1" applyFont="1" applyFill="1" applyBorder="1" applyAlignment="1">
      <alignment horizontal="left"/>
    </xf>
    <xf numFmtId="43" fontId="35" fillId="0" borderId="57" xfId="1" applyFont="1" applyBorder="1" applyAlignment="1">
      <alignment horizontal="left"/>
    </xf>
    <xf numFmtId="43" fontId="35" fillId="0" borderId="58" xfId="1" applyFont="1" applyFill="1" applyBorder="1" applyAlignment="1"/>
    <xf numFmtId="43" fontId="35" fillId="0" borderId="58" xfId="1" applyFont="1" applyBorder="1" applyAlignment="1">
      <alignment horizontal="center"/>
    </xf>
    <xf numFmtId="43" fontId="38" fillId="0" borderId="38" xfId="1" applyFont="1" applyBorder="1" applyAlignment="1">
      <alignment horizontal="left"/>
    </xf>
    <xf numFmtId="43" fontId="38" fillId="0" borderId="40" xfId="1" applyFont="1" applyFill="1" applyBorder="1" applyAlignment="1">
      <alignment horizontal="left"/>
    </xf>
    <xf numFmtId="43" fontId="38" fillId="0" borderId="58" xfId="1" applyFont="1" applyFill="1" applyBorder="1" applyAlignment="1">
      <alignment horizontal="left"/>
    </xf>
    <xf numFmtId="43" fontId="38" fillId="0" borderId="59" xfId="1" applyFont="1" applyFill="1" applyBorder="1" applyAlignment="1">
      <alignment horizontal="left"/>
    </xf>
    <xf numFmtId="37" fontId="38" fillId="17" borderId="36" xfId="1" applyNumberFormat="1" applyFont="1" applyFill="1" applyBorder="1" applyAlignment="1">
      <alignment horizontal="left"/>
    </xf>
    <xf numFmtId="37" fontId="38" fillId="17" borderId="38" xfId="1" applyNumberFormat="1" applyFont="1" applyFill="1" applyBorder="1" applyAlignment="1">
      <alignment horizontal="left"/>
    </xf>
    <xf numFmtId="40" fontId="38" fillId="0" borderId="40" xfId="1" applyNumberFormat="1" applyFont="1" applyFill="1" applyBorder="1" applyAlignment="1">
      <alignment horizontal="center"/>
    </xf>
    <xf numFmtId="40" fontId="38" fillId="0" borderId="59" xfId="1" applyNumberFormat="1" applyFont="1" applyFill="1" applyBorder="1" applyAlignment="1">
      <alignment horizontal="center"/>
    </xf>
    <xf numFmtId="37" fontId="35" fillId="32" borderId="40" xfId="1" applyNumberFormat="1" applyFont="1" applyFill="1" applyBorder="1" applyAlignment="1">
      <alignment horizontal="left"/>
    </xf>
    <xf numFmtId="37" fontId="35" fillId="32" borderId="58" xfId="1" applyNumberFormat="1" applyFont="1" applyFill="1" applyBorder="1" applyAlignment="1">
      <alignment horizontal="left"/>
    </xf>
    <xf numFmtId="37" fontId="35" fillId="4" borderId="40" xfId="1" applyNumberFormat="1" applyFont="1" applyFill="1" applyBorder="1" applyAlignment="1">
      <alignment horizontal="left"/>
    </xf>
    <xf numFmtId="37" fontId="35" fillId="4" borderId="58" xfId="1" applyNumberFormat="1" applyFont="1" applyFill="1" applyBorder="1" applyAlignment="1">
      <alignment horizontal="left"/>
    </xf>
    <xf numFmtId="43" fontId="35" fillId="0" borderId="58" xfId="1" applyFont="1" applyBorder="1" applyAlignment="1"/>
    <xf numFmtId="43" fontId="38" fillId="0" borderId="36" xfId="1" applyFont="1" applyFill="1" applyBorder="1" applyAlignment="1">
      <alignment horizontal="left"/>
    </xf>
    <xf numFmtId="43" fontId="38" fillId="0" borderId="38" xfId="1" applyFont="1" applyFill="1" applyBorder="1" applyAlignment="1">
      <alignment horizontal="left"/>
    </xf>
    <xf numFmtId="43" fontId="38" fillId="0" borderId="35" xfId="1" applyFont="1" applyFill="1" applyBorder="1" applyAlignment="1">
      <alignment horizontal="left"/>
    </xf>
    <xf numFmtId="164" fontId="6" fillId="0" borderId="53" xfId="6" applyFont="1" applyFill="1" applyBorder="1" applyAlignment="1" applyProtection="1">
      <alignment horizontal="center" vertical="center" wrapText="1"/>
    </xf>
    <xf numFmtId="0" fontId="10" fillId="0" borderId="56" xfId="5" applyFont="1" applyBorder="1" applyAlignment="1">
      <alignment vertical="center" wrapText="1"/>
    </xf>
    <xf numFmtId="0" fontId="6" fillId="0" borderId="53" xfId="3" applyFont="1" applyBorder="1" applyAlignment="1">
      <alignment horizontal="center" vertical="center" wrapText="1"/>
    </xf>
    <xf numFmtId="0" fontId="6" fillId="0" borderId="54" xfId="3" applyFont="1" applyBorder="1" applyAlignment="1">
      <alignment horizontal="center" vertical="center" wrapText="1"/>
    </xf>
    <xf numFmtId="165" fontId="6" fillId="0" borderId="53" xfId="3" applyNumberFormat="1" applyFont="1" applyBorder="1" applyAlignment="1">
      <alignment horizontal="center" vertical="center" wrapText="1"/>
    </xf>
    <xf numFmtId="165" fontId="6" fillId="0" borderId="54" xfId="3" applyNumberFormat="1" applyFont="1" applyBorder="1" applyAlignment="1">
      <alignment horizontal="center" vertical="center" wrapText="1"/>
    </xf>
    <xf numFmtId="1" fontId="6" fillId="0" borderId="53" xfId="3" applyNumberFormat="1" applyFont="1" applyBorder="1" applyAlignment="1">
      <alignment horizontal="center" vertical="center" wrapText="1"/>
    </xf>
    <xf numFmtId="1" fontId="6" fillId="0" borderId="54" xfId="3" applyNumberFormat="1" applyFont="1" applyBorder="1" applyAlignment="1">
      <alignment horizontal="center" vertical="center" wrapText="1"/>
    </xf>
    <xf numFmtId="164" fontId="6" fillId="0" borderId="54" xfId="6" applyFont="1" applyFill="1" applyBorder="1" applyAlignment="1" applyProtection="1">
      <alignment horizontal="center" vertical="center" wrapText="1"/>
    </xf>
    <xf numFmtId="0" fontId="33" fillId="0" borderId="34" xfId="9" applyFont="1" applyBorder="1" applyAlignment="1">
      <alignment horizontal="center" vertical="center"/>
    </xf>
    <xf numFmtId="0" fontId="33" fillId="0" borderId="65" xfId="9" applyFont="1" applyBorder="1" applyAlignment="1">
      <alignment horizontal="center" vertical="center"/>
    </xf>
    <xf numFmtId="0" fontId="33" fillId="0" borderId="27" xfId="9" applyFont="1" applyBorder="1" applyAlignment="1">
      <alignment horizontal="center" vertical="center"/>
    </xf>
    <xf numFmtId="0" fontId="33" fillId="0" borderId="66" xfId="9" applyFont="1" applyBorder="1" applyAlignment="1">
      <alignment horizontal="center" vertical="center"/>
    </xf>
    <xf numFmtId="0" fontId="33" fillId="0" borderId="34" xfId="9" applyFont="1" applyBorder="1" applyAlignment="1">
      <alignment horizontal="center" vertical="center" wrapText="1"/>
    </xf>
    <xf numFmtId="43" fontId="33" fillId="0" borderId="65" xfId="9" applyNumberFormat="1" applyFont="1" applyBorder="1" applyAlignment="1">
      <alignment horizontal="center" vertical="center"/>
    </xf>
    <xf numFmtId="43" fontId="33" fillId="0" borderId="27" xfId="9" applyNumberFormat="1" applyFont="1" applyBorder="1" applyAlignment="1">
      <alignment horizontal="center" vertical="center"/>
    </xf>
    <xf numFmtId="43" fontId="33" fillId="0" borderId="66" xfId="9" applyNumberFormat="1" applyFont="1" applyBorder="1" applyAlignment="1">
      <alignment horizontal="center" vertical="center"/>
    </xf>
    <xf numFmtId="0" fontId="33" fillId="0" borderId="27" xfId="9" applyFont="1" applyBorder="1" applyAlignment="1">
      <alignment horizontal="center" vertical="center" wrapText="1"/>
    </xf>
    <xf numFmtId="0" fontId="33" fillId="0" borderId="66" xfId="9" applyFont="1" applyBorder="1" applyAlignment="1">
      <alignment horizontal="center" vertical="center" wrapText="1"/>
    </xf>
    <xf numFmtId="49" fontId="35" fillId="0" borderId="60" xfId="14" applyNumberFormat="1" applyFont="1" applyBorder="1" applyAlignment="1">
      <alignment horizontal="center" vertical="center"/>
    </xf>
    <xf numFmtId="49" fontId="35" fillId="0" borderId="61" xfId="14" applyNumberFormat="1" applyFont="1" applyBorder="1" applyAlignment="1">
      <alignment horizontal="center" vertical="center"/>
    </xf>
    <xf numFmtId="49" fontId="35" fillId="0" borderId="68" xfId="14" applyNumberFormat="1" applyFont="1" applyBorder="1" applyAlignment="1">
      <alignment horizontal="center" vertical="center"/>
    </xf>
    <xf numFmtId="0" fontId="30" fillId="0" borderId="40" xfId="0" applyFont="1" applyBorder="1" applyAlignment="1">
      <alignment horizontal="left" vertical="top" wrapText="1"/>
    </xf>
    <xf numFmtId="0" fontId="30" fillId="0" borderId="58" xfId="0" applyFont="1" applyBorder="1" applyAlignment="1">
      <alignment horizontal="left" vertical="top" wrapText="1"/>
    </xf>
    <xf numFmtId="0" fontId="30" fillId="0" borderId="59" xfId="0" applyFont="1" applyBorder="1" applyAlignment="1">
      <alignment horizontal="left" vertical="top" wrapText="1"/>
    </xf>
    <xf numFmtId="0" fontId="10" fillId="0" borderId="36" xfId="5" applyFont="1" applyBorder="1" applyAlignment="1">
      <alignment horizontal="center" vertical="center"/>
    </xf>
    <xf numFmtId="0" fontId="10" fillId="0" borderId="38" xfId="5" applyFont="1" applyBorder="1" applyAlignment="1">
      <alignment horizontal="center" vertical="center"/>
    </xf>
    <xf numFmtId="0" fontId="10" fillId="0" borderId="35" xfId="5" applyFont="1" applyBorder="1" applyAlignment="1">
      <alignment horizontal="center" vertical="center"/>
    </xf>
    <xf numFmtId="49" fontId="35" fillId="0" borderId="36" xfId="0" applyNumberFormat="1" applyFont="1" applyBorder="1" applyAlignment="1">
      <alignment horizontal="center" wrapText="1"/>
    </xf>
    <xf numFmtId="49" fontId="35" fillId="0" borderId="38" xfId="0" applyNumberFormat="1" applyFont="1" applyBorder="1" applyAlignment="1">
      <alignment horizontal="center" wrapText="1"/>
    </xf>
    <xf numFmtId="43" fontId="35" fillId="15" borderId="36" xfId="14" applyFont="1" applyFill="1" applyBorder="1" applyAlignment="1">
      <alignment horizontal="center" wrapText="1"/>
    </xf>
    <xf numFmtId="43" fontId="35" fillId="15" borderId="38" xfId="14" applyFont="1" applyFill="1" applyBorder="1" applyAlignment="1">
      <alignment horizontal="center" wrapText="1"/>
    </xf>
    <xf numFmtId="43" fontId="35" fillId="15" borderId="35" xfId="14" applyFont="1" applyFill="1" applyBorder="1" applyAlignment="1">
      <alignment horizontal="center" wrapText="1"/>
    </xf>
    <xf numFmtId="0" fontId="35" fillId="19" borderId="40" xfId="0" applyFont="1" applyFill="1" applyBorder="1" applyAlignment="1">
      <alignment horizontal="left" wrapText="1"/>
    </xf>
    <xf numFmtId="0" fontId="35" fillId="19" borderId="58" xfId="0" applyFont="1" applyFill="1" applyBorder="1" applyAlignment="1">
      <alignment horizontal="left" wrapText="1"/>
    </xf>
    <xf numFmtId="0" fontId="35" fillId="19" borderId="59" xfId="0" applyFont="1" applyFill="1" applyBorder="1" applyAlignment="1">
      <alignment horizontal="left" wrapText="1"/>
    </xf>
    <xf numFmtId="9" fontId="36" fillId="0" borderId="34" xfId="2" applyFont="1" applyBorder="1" applyAlignment="1">
      <alignment horizontal="center"/>
    </xf>
    <xf numFmtId="9" fontId="38" fillId="8" borderId="36" xfId="2" applyFont="1" applyFill="1" applyBorder="1" applyAlignment="1">
      <alignment horizontal="center" vertical="center" wrapText="1"/>
    </xf>
    <xf numFmtId="9" fontId="38" fillId="8" borderId="38" xfId="2" applyFont="1" applyFill="1" applyBorder="1" applyAlignment="1">
      <alignment horizontal="center" vertical="center" wrapText="1"/>
    </xf>
    <xf numFmtId="9" fontId="38" fillId="8" borderId="35" xfId="2" applyFont="1" applyFill="1" applyBorder="1" applyAlignment="1">
      <alignment horizontal="center" vertical="center" wrapText="1"/>
    </xf>
    <xf numFmtId="43" fontId="31" fillId="0" borderId="44" xfId="1" applyFont="1" applyFill="1" applyBorder="1" applyAlignment="1">
      <alignment horizontal="center" vertical="center" wrapText="1"/>
    </xf>
    <xf numFmtId="43" fontId="31" fillId="0" borderId="67" xfId="1" applyFont="1" applyFill="1" applyBorder="1" applyAlignment="1">
      <alignment horizontal="center" vertical="center" wrapText="1"/>
    </xf>
    <xf numFmtId="0" fontId="146" fillId="19" borderId="70" xfId="539" applyFont="1" applyFill="1" applyBorder="1" applyAlignment="1">
      <alignment horizontal="center" vertical="center"/>
    </xf>
    <xf numFmtId="0" fontId="146" fillId="19" borderId="47" xfId="539" applyFont="1" applyFill="1" applyBorder="1" applyAlignment="1">
      <alignment horizontal="center" vertical="center"/>
    </xf>
    <xf numFmtId="0" fontId="146" fillId="19" borderId="71" xfId="539" applyFont="1" applyFill="1" applyBorder="1" applyAlignment="1">
      <alignment horizontal="center" vertical="center"/>
    </xf>
    <xf numFmtId="0" fontId="2" fillId="0" borderId="0" xfId="0" applyFont="1" applyAlignment="1">
      <alignment horizontal="center"/>
    </xf>
    <xf numFmtId="0" fontId="2" fillId="19" borderId="95" xfId="0" applyFont="1" applyFill="1" applyBorder="1" applyAlignment="1">
      <alignment horizontal="center" vertical="center"/>
    </xf>
    <xf numFmtId="0" fontId="2" fillId="19" borderId="96" xfId="0" applyFont="1" applyFill="1" applyBorder="1" applyAlignment="1">
      <alignment horizontal="center" vertical="center"/>
    </xf>
    <xf numFmtId="0" fontId="2" fillId="19" borderId="97" xfId="0" applyFont="1" applyFill="1" applyBorder="1" applyAlignment="1">
      <alignment horizontal="center" vertical="center"/>
    </xf>
    <xf numFmtId="0" fontId="2" fillId="19" borderId="25" xfId="0" applyFont="1" applyFill="1" applyBorder="1" applyAlignment="1">
      <alignment horizontal="center" vertical="center"/>
    </xf>
    <xf numFmtId="0" fontId="2" fillId="19" borderId="0" xfId="0" applyFont="1" applyFill="1" applyAlignment="1">
      <alignment horizontal="center" vertical="center"/>
    </xf>
    <xf numFmtId="0" fontId="2" fillId="19" borderId="98" xfId="0" applyFont="1" applyFill="1" applyBorder="1" applyAlignment="1">
      <alignment horizontal="center" vertical="center"/>
    </xf>
    <xf numFmtId="0" fontId="2" fillId="19" borderId="224" xfId="0" applyFont="1" applyFill="1" applyBorder="1" applyAlignment="1">
      <alignment horizontal="center" vertical="center"/>
    </xf>
    <xf numFmtId="0" fontId="2" fillId="19" borderId="225" xfId="0" applyFont="1" applyFill="1" applyBorder="1" applyAlignment="1">
      <alignment horizontal="center" vertical="center"/>
    </xf>
    <xf numFmtId="0" fontId="2" fillId="19" borderId="226" xfId="0" applyFont="1" applyFill="1" applyBorder="1" applyAlignment="1">
      <alignment horizontal="center" vertical="center"/>
    </xf>
    <xf numFmtId="0" fontId="2" fillId="19" borderId="212" xfId="0" applyFont="1" applyFill="1" applyBorder="1" applyAlignment="1">
      <alignment horizontal="center" vertical="center"/>
    </xf>
    <xf numFmtId="0" fontId="2" fillId="19" borderId="27" xfId="0" applyFont="1" applyFill="1" applyBorder="1" applyAlignment="1">
      <alignment horizontal="center" vertical="center"/>
    </xf>
    <xf numFmtId="0" fontId="2" fillId="19" borderId="213" xfId="0" applyFont="1" applyFill="1" applyBorder="1" applyAlignment="1">
      <alignment horizontal="center" vertical="center"/>
    </xf>
    <xf numFmtId="9" fontId="38" fillId="17" borderId="36" xfId="2" applyFont="1" applyFill="1" applyBorder="1" applyAlignment="1">
      <alignment horizontal="center" vertical="center" wrapText="1"/>
    </xf>
    <xf numFmtId="9" fontId="38" fillId="17" borderId="38" xfId="2" applyFont="1" applyFill="1" applyBorder="1" applyAlignment="1">
      <alignment horizontal="center" vertical="center" wrapText="1"/>
    </xf>
    <xf numFmtId="9" fontId="38" fillId="17" borderId="35" xfId="2" applyFont="1" applyFill="1" applyBorder="1" applyAlignment="1">
      <alignment horizontal="center" vertical="center" wrapText="1"/>
    </xf>
    <xf numFmtId="0" fontId="25" fillId="19" borderId="185" xfId="0" applyFont="1" applyFill="1" applyBorder="1" applyAlignment="1">
      <alignment horizontal="center" vertical="center"/>
    </xf>
    <xf numFmtId="0" fontId="25" fillId="19" borderId="0" xfId="0" applyFont="1" applyFill="1" applyAlignment="1">
      <alignment horizontal="center" vertical="center"/>
    </xf>
    <xf numFmtId="0" fontId="25" fillId="19" borderId="27" xfId="0" applyFont="1" applyFill="1" applyBorder="1" applyAlignment="1">
      <alignment horizontal="center" vertical="center"/>
    </xf>
    <xf numFmtId="0" fontId="122" fillId="0" borderId="40" xfId="9" applyFont="1" applyBorder="1" applyAlignment="1">
      <alignment horizontal="center" vertical="top" wrapText="1"/>
    </xf>
    <xf numFmtId="0" fontId="122" fillId="0" borderId="58" xfId="9" applyFont="1" applyBorder="1" applyAlignment="1">
      <alignment horizontal="center" vertical="top" wrapText="1"/>
    </xf>
    <xf numFmtId="0" fontId="122" fillId="0" borderId="59" xfId="9" applyFont="1" applyBorder="1" applyAlignment="1">
      <alignment horizontal="center" vertical="top" wrapText="1"/>
    </xf>
    <xf numFmtId="0" fontId="122" fillId="0" borderId="40" xfId="9" applyFont="1" applyBorder="1" applyAlignment="1">
      <alignment horizontal="center" vertical="top"/>
    </xf>
    <xf numFmtId="0" fontId="122" fillId="0" borderId="58" xfId="9" applyFont="1" applyBorder="1" applyAlignment="1">
      <alignment horizontal="center" vertical="top"/>
    </xf>
    <xf numFmtId="43" fontId="37" fillId="0" borderId="61" xfId="1" applyFont="1" applyBorder="1" applyAlignment="1">
      <alignment horizontal="center" wrapText="1"/>
    </xf>
    <xf numFmtId="43" fontId="37" fillId="0" borderId="68" xfId="1" applyFont="1" applyBorder="1" applyAlignment="1">
      <alignment horizontal="center" wrapText="1"/>
    </xf>
    <xf numFmtId="0" fontId="133" fillId="0" borderId="69" xfId="9" applyFont="1" applyBorder="1" applyAlignment="1">
      <alignment horizontal="center" vertical="center" wrapText="1"/>
    </xf>
    <xf numFmtId="0" fontId="0" fillId="0" borderId="76" xfId="0" applyBorder="1"/>
    <xf numFmtId="0" fontId="0" fillId="0" borderId="77" xfId="0" applyBorder="1"/>
    <xf numFmtId="0" fontId="0" fillId="0" borderId="161" xfId="0" applyBorder="1"/>
    <xf numFmtId="0" fontId="0" fillId="0" borderId="0" xfId="0"/>
    <xf numFmtId="0" fontId="0" fillId="0" borderId="64" xfId="0" applyBorder="1"/>
    <xf numFmtId="0" fontId="67" fillId="0" borderId="161" xfId="9" applyFont="1" applyBorder="1" applyAlignment="1">
      <alignment horizontal="center" vertical="center"/>
    </xf>
    <xf numFmtId="0" fontId="67" fillId="0" borderId="0" xfId="9" applyFont="1" applyAlignment="1">
      <alignment horizontal="center" vertical="center"/>
    </xf>
    <xf numFmtId="0" fontId="67" fillId="0" borderId="64" xfId="9" applyFont="1" applyBorder="1" applyAlignment="1">
      <alignment horizontal="center" vertical="center"/>
    </xf>
    <xf numFmtId="0" fontId="92" fillId="0" borderId="34" xfId="9" applyFont="1" applyBorder="1" applyAlignment="1">
      <alignment horizontal="center" vertical="center" wrapText="1"/>
    </xf>
    <xf numFmtId="0" fontId="92" fillId="0" borderId="34" xfId="9" applyFont="1" applyBorder="1" applyAlignment="1">
      <alignment horizontal="center" vertical="center"/>
    </xf>
    <xf numFmtId="43" fontId="92" fillId="0" borderId="65" xfId="9" applyNumberFormat="1" applyFont="1" applyBorder="1" applyAlignment="1">
      <alignment horizontal="center" vertical="center"/>
    </xf>
    <xf numFmtId="43" fontId="92" fillId="0" borderId="27" xfId="9" applyNumberFormat="1" applyFont="1" applyBorder="1" applyAlignment="1">
      <alignment horizontal="center" vertical="center"/>
    </xf>
    <xf numFmtId="43" fontId="92" fillId="0" borderId="66" xfId="9" applyNumberFormat="1" applyFont="1" applyBorder="1" applyAlignment="1">
      <alignment horizontal="center" vertical="center"/>
    </xf>
    <xf numFmtId="0" fontId="92" fillId="0" borderId="65" xfId="9" applyFont="1" applyBorder="1" applyAlignment="1">
      <alignment horizontal="center" vertical="center"/>
    </xf>
    <xf numFmtId="0" fontId="92" fillId="0" borderId="27" xfId="9" applyFont="1" applyBorder="1" applyAlignment="1">
      <alignment horizontal="center" vertical="center"/>
    </xf>
    <xf numFmtId="0" fontId="92" fillId="0" borderId="66" xfId="9" applyFont="1" applyBorder="1" applyAlignment="1">
      <alignment horizontal="center" vertical="center"/>
    </xf>
    <xf numFmtId="43" fontId="133" fillId="0" borderId="161" xfId="9" applyNumberFormat="1" applyFont="1" applyBorder="1" applyAlignment="1">
      <alignment horizontal="center" vertical="center"/>
    </xf>
    <xf numFmtId="43" fontId="133" fillId="0" borderId="0" xfId="9" applyNumberFormat="1" applyFont="1" applyAlignment="1">
      <alignment horizontal="center" vertical="center"/>
    </xf>
    <xf numFmtId="43" fontId="133" fillId="0" borderId="64" xfId="9" applyNumberFormat="1" applyFont="1" applyBorder="1" applyAlignment="1">
      <alignment horizontal="center" vertical="center"/>
    </xf>
    <xf numFmtId="43" fontId="38" fillId="0" borderId="38" xfId="1" applyFont="1" applyBorder="1" applyAlignment="1">
      <alignment horizontal="right"/>
    </xf>
    <xf numFmtId="43" fontId="38" fillId="0" borderId="35" xfId="1" applyFont="1" applyBorder="1" applyAlignment="1">
      <alignment horizontal="right"/>
    </xf>
    <xf numFmtId="43" fontId="38" fillId="0" borderId="35" xfId="1" applyFont="1" applyBorder="1" applyAlignment="1">
      <alignment horizontal="left"/>
    </xf>
    <xf numFmtId="43" fontId="38" fillId="0" borderId="36" xfId="1" applyFont="1" applyFill="1" applyBorder="1" applyAlignment="1">
      <alignment horizontal="right"/>
    </xf>
    <xf numFmtId="43" fontId="38" fillId="0" borderId="38" xfId="1" applyFont="1" applyFill="1" applyBorder="1" applyAlignment="1">
      <alignment horizontal="right"/>
    </xf>
    <xf numFmtId="43" fontId="38" fillId="0" borderId="35" xfId="1" applyFont="1" applyFill="1" applyBorder="1" applyAlignment="1">
      <alignment horizontal="right"/>
    </xf>
    <xf numFmtId="0" fontId="122" fillId="0" borderId="36" xfId="9" applyFont="1" applyBorder="1" applyAlignment="1">
      <alignment horizontal="right" vertical="top"/>
    </xf>
    <xf numFmtId="0" fontId="122" fillId="0" borderId="38" xfId="9" applyFont="1" applyBorder="1" applyAlignment="1">
      <alignment horizontal="right" vertical="top"/>
    </xf>
    <xf numFmtId="0" fontId="122" fillId="0" borderId="35" xfId="9" applyFont="1" applyBorder="1" applyAlignment="1">
      <alignment horizontal="right" vertical="top"/>
    </xf>
    <xf numFmtId="0" fontId="122" fillId="0" borderId="36" xfId="9" applyFont="1" applyBorder="1" applyAlignment="1">
      <alignment horizontal="right" vertical="top" wrapText="1"/>
    </xf>
    <xf numFmtId="0" fontId="122" fillId="0" borderId="38" xfId="9" applyFont="1" applyBorder="1" applyAlignment="1">
      <alignment horizontal="right" vertical="top" wrapText="1"/>
    </xf>
    <xf numFmtId="0" fontId="122" fillId="0" borderId="35" xfId="9" applyFont="1" applyBorder="1" applyAlignment="1">
      <alignment horizontal="right" vertical="top" wrapText="1"/>
    </xf>
    <xf numFmtId="0" fontId="54" fillId="11" borderId="72" xfId="0" applyFont="1" applyFill="1" applyBorder="1" applyAlignment="1">
      <alignment horizontal="left" vertical="center" indent="1"/>
    </xf>
    <xf numFmtId="0" fontId="54" fillId="11" borderId="55" xfId="0" applyFont="1" applyFill="1" applyBorder="1" applyAlignment="1">
      <alignment horizontal="left" vertical="center" indent="1"/>
    </xf>
    <xf numFmtId="0" fontId="52" fillId="10" borderId="36" xfId="0" applyFont="1" applyFill="1" applyBorder="1" applyAlignment="1">
      <alignment horizontal="left" vertical="center" indent="1"/>
    </xf>
    <xf numFmtId="0" fontId="52" fillId="10" borderId="38" xfId="0" applyFont="1" applyFill="1" applyBorder="1" applyAlignment="1">
      <alignment horizontal="left" vertical="center" indent="1"/>
    </xf>
    <xf numFmtId="168" fontId="53" fillId="10" borderId="36" xfId="24" applyFont="1" applyFill="1" applyBorder="1" applyAlignment="1">
      <alignment horizontal="center" vertical="center" wrapText="1"/>
    </xf>
    <xf numFmtId="168" fontId="53" fillId="10" borderId="35" xfId="24" applyFont="1" applyFill="1" applyBorder="1" applyAlignment="1">
      <alignment horizontal="center" vertical="center" wrapText="1"/>
    </xf>
    <xf numFmtId="0" fontId="54" fillId="11" borderId="36" xfId="0" applyFont="1" applyFill="1" applyBorder="1" applyAlignment="1">
      <alignment horizontal="left" vertical="center" indent="1"/>
    </xf>
    <xf numFmtId="0" fontId="54" fillId="11" borderId="38" xfId="0" applyFont="1" applyFill="1" applyBorder="1" applyAlignment="1">
      <alignment horizontal="left" vertical="center" indent="1"/>
    </xf>
    <xf numFmtId="0" fontId="49" fillId="0" borderId="0" xfId="0" applyFont="1" applyAlignment="1">
      <alignment vertical="top" wrapText="1"/>
    </xf>
    <xf numFmtId="0" fontId="49" fillId="0" borderId="36" xfId="24" applyNumberFormat="1" applyFont="1" applyBorder="1" applyAlignment="1">
      <alignment horizontal="left" vertical="center" indent="1"/>
    </xf>
    <xf numFmtId="0" fontId="49" fillId="0" borderId="38" xfId="24" applyNumberFormat="1" applyFont="1" applyBorder="1" applyAlignment="1">
      <alignment horizontal="left" vertical="center" indent="1"/>
    </xf>
    <xf numFmtId="0" fontId="49" fillId="0" borderId="35" xfId="24" applyNumberFormat="1" applyFont="1" applyBorder="1" applyAlignment="1">
      <alignment horizontal="left" vertical="center" indent="1"/>
    </xf>
    <xf numFmtId="0" fontId="53" fillId="13" borderId="36" xfId="24" applyNumberFormat="1" applyFont="1" applyFill="1" applyBorder="1" applyAlignment="1">
      <alignment horizontal="left" vertical="center" indent="1"/>
    </xf>
    <xf numFmtId="0" fontId="53" fillId="13" borderId="38" xfId="24" applyNumberFormat="1" applyFont="1" applyFill="1" applyBorder="1" applyAlignment="1">
      <alignment horizontal="left" vertical="center" indent="1"/>
    </xf>
    <xf numFmtId="0" fontId="53" fillId="13" borderId="35" xfId="24" applyNumberFormat="1" applyFont="1" applyFill="1" applyBorder="1" applyAlignment="1">
      <alignment horizontal="left" vertical="center" indent="1"/>
    </xf>
    <xf numFmtId="0" fontId="55" fillId="13" borderId="36" xfId="0" applyFont="1" applyFill="1" applyBorder="1" applyAlignment="1">
      <alignment horizontal="left" vertical="center" indent="1"/>
    </xf>
    <xf numFmtId="0" fontId="55" fillId="13" borderId="38" xfId="0" applyFont="1" applyFill="1" applyBorder="1" applyAlignment="1">
      <alignment horizontal="left" vertical="center" indent="1"/>
    </xf>
    <xf numFmtId="9" fontId="31" fillId="9" borderId="195" xfId="1" applyNumberFormat="1" applyFont="1" applyFill="1" applyBorder="1" applyAlignment="1">
      <alignment horizontal="center"/>
    </xf>
    <xf numFmtId="9" fontId="31" fillId="0" borderId="195" xfId="1" applyNumberFormat="1" applyFont="1" applyBorder="1" applyAlignment="1">
      <alignment horizontal="center"/>
    </xf>
  </cellXfs>
  <cellStyles count="587">
    <cellStyle name="area" xfId="41" xr:uid="{00000000-0005-0000-0000-000000000000}"/>
    <cellStyle name="area 2" xfId="266" xr:uid="{00000000-0005-0000-0000-000001000000}"/>
    <cellStyle name="area 2 10" xfId="533" xr:uid="{00000000-0005-0000-0000-000002000000}"/>
    <cellStyle name="area 2 2" xfId="497" xr:uid="{00000000-0005-0000-0000-000003000000}"/>
    <cellStyle name="area 2 2 2" xfId="506" xr:uid="{00000000-0005-0000-0000-000004000000}"/>
    <cellStyle name="area 2 2 3" xfId="504" xr:uid="{00000000-0005-0000-0000-000005000000}"/>
    <cellStyle name="area 2 2 4" xfId="509" xr:uid="{00000000-0005-0000-0000-000006000000}"/>
    <cellStyle name="area 2 2 5" xfId="522" xr:uid="{00000000-0005-0000-0000-000007000000}"/>
    <cellStyle name="area 2 2 6" xfId="544" xr:uid="{00000000-0005-0000-0000-000008000000}"/>
    <cellStyle name="area 2 2 7" xfId="550" xr:uid="{00000000-0005-0000-0000-000009000000}"/>
    <cellStyle name="area 2 3" xfId="480" xr:uid="{00000000-0005-0000-0000-00000A000000}"/>
    <cellStyle name="area 2 3 2" xfId="503" xr:uid="{00000000-0005-0000-0000-00000B000000}"/>
    <cellStyle name="area 2 3 3" xfId="498" xr:uid="{00000000-0005-0000-0000-00000C000000}"/>
    <cellStyle name="area 2 3 4" xfId="499" xr:uid="{00000000-0005-0000-0000-00000D000000}"/>
    <cellStyle name="area 2 3 5" xfId="519" xr:uid="{00000000-0005-0000-0000-00000E000000}"/>
    <cellStyle name="area 2 3 6" xfId="542" xr:uid="{00000000-0005-0000-0000-00000F000000}"/>
    <cellStyle name="area 2 3 7" xfId="545" xr:uid="{00000000-0005-0000-0000-000010000000}"/>
    <cellStyle name="area 2 4" xfId="495" xr:uid="{00000000-0005-0000-0000-000011000000}"/>
    <cellStyle name="area 2 4 2" xfId="505" xr:uid="{00000000-0005-0000-0000-000012000000}"/>
    <cellStyle name="area 2 4 3" xfId="507" xr:uid="{00000000-0005-0000-0000-000013000000}"/>
    <cellStyle name="area 2 4 4" xfId="508" xr:uid="{00000000-0005-0000-0000-000014000000}"/>
    <cellStyle name="area 2 4 5" xfId="521" xr:uid="{00000000-0005-0000-0000-000015000000}"/>
    <cellStyle name="area 2 4 6" xfId="543" xr:uid="{00000000-0005-0000-0000-000016000000}"/>
    <cellStyle name="area 2 4 7" xfId="549" xr:uid="{00000000-0005-0000-0000-000017000000}"/>
    <cellStyle name="area 2 5" xfId="500" xr:uid="{00000000-0005-0000-0000-000018000000}"/>
    <cellStyle name="area 2 6" xfId="502" xr:uid="{00000000-0005-0000-0000-000019000000}"/>
    <cellStyle name="area 2 7" xfId="501" xr:uid="{00000000-0005-0000-0000-00001A000000}"/>
    <cellStyle name="area 2 8" xfId="520" xr:uid="{00000000-0005-0000-0000-00001B000000}"/>
    <cellStyle name="area 2 9" xfId="537" xr:uid="{00000000-0005-0000-0000-00001C000000}"/>
    <cellStyle name="area 3" xfId="511" xr:uid="{00000000-0005-0000-0000-00001D000000}"/>
    <cellStyle name="Column_Head" xfId="42" xr:uid="{00000000-0005-0000-0000-00001E000000}"/>
    <cellStyle name="Comma" xfId="1" builtinId="3"/>
    <cellStyle name="Comma 10" xfId="32" xr:uid="{00000000-0005-0000-0000-000020000000}"/>
    <cellStyle name="Comma 100" xfId="43" xr:uid="{00000000-0005-0000-0000-000021000000}"/>
    <cellStyle name="Comma 100 2" xfId="348" xr:uid="{00000000-0005-0000-0000-000022000000}"/>
    <cellStyle name="Comma 101" xfId="44" xr:uid="{00000000-0005-0000-0000-000023000000}"/>
    <cellStyle name="Comma 101 2" xfId="349" xr:uid="{00000000-0005-0000-0000-000024000000}"/>
    <cellStyle name="Comma 102" xfId="45" xr:uid="{00000000-0005-0000-0000-000025000000}"/>
    <cellStyle name="Comma 102 2" xfId="350" xr:uid="{00000000-0005-0000-0000-000026000000}"/>
    <cellStyle name="Comma 103" xfId="46" xr:uid="{00000000-0005-0000-0000-000027000000}"/>
    <cellStyle name="Comma 103 2" xfId="351" xr:uid="{00000000-0005-0000-0000-000028000000}"/>
    <cellStyle name="Comma 104" xfId="47" xr:uid="{00000000-0005-0000-0000-000029000000}"/>
    <cellStyle name="Comma 104 2" xfId="352" xr:uid="{00000000-0005-0000-0000-00002A000000}"/>
    <cellStyle name="Comma 105" xfId="48" xr:uid="{00000000-0005-0000-0000-00002B000000}"/>
    <cellStyle name="Comma 105 2" xfId="353" xr:uid="{00000000-0005-0000-0000-00002C000000}"/>
    <cellStyle name="Comma 106" xfId="49" xr:uid="{00000000-0005-0000-0000-00002D000000}"/>
    <cellStyle name="Comma 106 2" xfId="354" xr:uid="{00000000-0005-0000-0000-00002E000000}"/>
    <cellStyle name="Comma 107" xfId="50" xr:uid="{00000000-0005-0000-0000-00002F000000}"/>
    <cellStyle name="Comma 107 2" xfId="355" xr:uid="{00000000-0005-0000-0000-000030000000}"/>
    <cellStyle name="Comma 108" xfId="51" xr:uid="{00000000-0005-0000-0000-000031000000}"/>
    <cellStyle name="Comma 108 2" xfId="356" xr:uid="{00000000-0005-0000-0000-000032000000}"/>
    <cellStyle name="Comma 109" xfId="52" xr:uid="{00000000-0005-0000-0000-000033000000}"/>
    <cellStyle name="Comma 109 2" xfId="357" xr:uid="{00000000-0005-0000-0000-000034000000}"/>
    <cellStyle name="Comma 11" xfId="53" xr:uid="{00000000-0005-0000-0000-000035000000}"/>
    <cellStyle name="Comma 11 10" xfId="291" xr:uid="{00000000-0005-0000-0000-000036000000}"/>
    <cellStyle name="Comma 11 10 2" xfId="311" xr:uid="{00000000-0005-0000-0000-000037000000}"/>
    <cellStyle name="Comma 110" xfId="54" xr:uid="{00000000-0005-0000-0000-000038000000}"/>
    <cellStyle name="Comma 110 2" xfId="358" xr:uid="{00000000-0005-0000-0000-000039000000}"/>
    <cellStyle name="Comma 111" xfId="55" xr:uid="{00000000-0005-0000-0000-00003A000000}"/>
    <cellStyle name="Comma 111 2" xfId="359" xr:uid="{00000000-0005-0000-0000-00003B000000}"/>
    <cellStyle name="Comma 112" xfId="56" xr:uid="{00000000-0005-0000-0000-00003C000000}"/>
    <cellStyle name="Comma 112 2" xfId="360" xr:uid="{00000000-0005-0000-0000-00003D000000}"/>
    <cellStyle name="Comma 113" xfId="57" xr:uid="{00000000-0005-0000-0000-00003E000000}"/>
    <cellStyle name="Comma 113 2" xfId="361" xr:uid="{00000000-0005-0000-0000-00003F000000}"/>
    <cellStyle name="Comma 114" xfId="58" xr:uid="{00000000-0005-0000-0000-000040000000}"/>
    <cellStyle name="Comma 114 2" xfId="362" xr:uid="{00000000-0005-0000-0000-000041000000}"/>
    <cellStyle name="Comma 115" xfId="59" xr:uid="{00000000-0005-0000-0000-000042000000}"/>
    <cellStyle name="Comma 115 2" xfId="363" xr:uid="{00000000-0005-0000-0000-000043000000}"/>
    <cellStyle name="Comma 116" xfId="60" xr:uid="{00000000-0005-0000-0000-000044000000}"/>
    <cellStyle name="Comma 116 2" xfId="364" xr:uid="{00000000-0005-0000-0000-000045000000}"/>
    <cellStyle name="Comma 117" xfId="61" xr:uid="{00000000-0005-0000-0000-000046000000}"/>
    <cellStyle name="Comma 117 2" xfId="365" xr:uid="{00000000-0005-0000-0000-000047000000}"/>
    <cellStyle name="Comma 118" xfId="62" xr:uid="{00000000-0005-0000-0000-000048000000}"/>
    <cellStyle name="Comma 118 2" xfId="366" xr:uid="{00000000-0005-0000-0000-000049000000}"/>
    <cellStyle name="Comma 119" xfId="63" xr:uid="{00000000-0005-0000-0000-00004A000000}"/>
    <cellStyle name="Comma 119 2" xfId="367" xr:uid="{00000000-0005-0000-0000-00004B000000}"/>
    <cellStyle name="Comma 12" xfId="35" xr:uid="{00000000-0005-0000-0000-00004C000000}"/>
    <cellStyle name="Comma 12 2" xfId="34" xr:uid="{00000000-0005-0000-0000-00004D000000}"/>
    <cellStyle name="Comma 12 2 2" xfId="6" xr:uid="{00000000-0005-0000-0000-00004E000000}"/>
    <cellStyle name="Comma 12 3" xfId="345" xr:uid="{00000000-0005-0000-0000-00004F000000}"/>
    <cellStyle name="Comma 120" xfId="64" xr:uid="{00000000-0005-0000-0000-000050000000}"/>
    <cellStyle name="Comma 120 2" xfId="368" xr:uid="{00000000-0005-0000-0000-000051000000}"/>
    <cellStyle name="Comma 121" xfId="65" xr:uid="{00000000-0005-0000-0000-000052000000}"/>
    <cellStyle name="Comma 121 2" xfId="369" xr:uid="{00000000-0005-0000-0000-000053000000}"/>
    <cellStyle name="Comma 122" xfId="66" xr:uid="{00000000-0005-0000-0000-000054000000}"/>
    <cellStyle name="Comma 122 2" xfId="370" xr:uid="{00000000-0005-0000-0000-000055000000}"/>
    <cellStyle name="Comma 123" xfId="67" xr:uid="{00000000-0005-0000-0000-000056000000}"/>
    <cellStyle name="Comma 123 2" xfId="371" xr:uid="{00000000-0005-0000-0000-000057000000}"/>
    <cellStyle name="Comma 124" xfId="68" xr:uid="{00000000-0005-0000-0000-000058000000}"/>
    <cellStyle name="Comma 124 2" xfId="372" xr:uid="{00000000-0005-0000-0000-000059000000}"/>
    <cellStyle name="Comma 125" xfId="69" xr:uid="{00000000-0005-0000-0000-00005A000000}"/>
    <cellStyle name="Comma 125 2" xfId="373" xr:uid="{00000000-0005-0000-0000-00005B000000}"/>
    <cellStyle name="Comma 126" xfId="70" xr:uid="{00000000-0005-0000-0000-00005C000000}"/>
    <cellStyle name="Comma 126 2" xfId="374" xr:uid="{00000000-0005-0000-0000-00005D000000}"/>
    <cellStyle name="Comma 127" xfId="71" xr:uid="{00000000-0005-0000-0000-00005E000000}"/>
    <cellStyle name="Comma 127 2" xfId="375" xr:uid="{00000000-0005-0000-0000-00005F000000}"/>
    <cellStyle name="Comma 128" xfId="72" xr:uid="{00000000-0005-0000-0000-000060000000}"/>
    <cellStyle name="Comma 128 2" xfId="376" xr:uid="{00000000-0005-0000-0000-000061000000}"/>
    <cellStyle name="Comma 129" xfId="73" xr:uid="{00000000-0005-0000-0000-000062000000}"/>
    <cellStyle name="Comma 129 2" xfId="377" xr:uid="{00000000-0005-0000-0000-000063000000}"/>
    <cellStyle name="Comma 13" xfId="74" xr:uid="{00000000-0005-0000-0000-000064000000}"/>
    <cellStyle name="Comma 13 2" xfId="75" xr:uid="{00000000-0005-0000-0000-000065000000}"/>
    <cellStyle name="Comma 13 2 2" xfId="378" xr:uid="{00000000-0005-0000-0000-000066000000}"/>
    <cellStyle name="Comma 130" xfId="76" xr:uid="{00000000-0005-0000-0000-000067000000}"/>
    <cellStyle name="Comma 130 2" xfId="379" xr:uid="{00000000-0005-0000-0000-000068000000}"/>
    <cellStyle name="Comma 131" xfId="77" xr:uid="{00000000-0005-0000-0000-000069000000}"/>
    <cellStyle name="Comma 131 2" xfId="380" xr:uid="{00000000-0005-0000-0000-00006A000000}"/>
    <cellStyle name="Comma 132" xfId="78" xr:uid="{00000000-0005-0000-0000-00006B000000}"/>
    <cellStyle name="Comma 132 2" xfId="381" xr:uid="{00000000-0005-0000-0000-00006C000000}"/>
    <cellStyle name="Comma 133" xfId="79" xr:uid="{00000000-0005-0000-0000-00006D000000}"/>
    <cellStyle name="Comma 133 2" xfId="382" xr:uid="{00000000-0005-0000-0000-00006E000000}"/>
    <cellStyle name="Comma 134" xfId="80" xr:uid="{00000000-0005-0000-0000-00006F000000}"/>
    <cellStyle name="Comma 134 2" xfId="383" xr:uid="{00000000-0005-0000-0000-000070000000}"/>
    <cellStyle name="Comma 135" xfId="81" xr:uid="{00000000-0005-0000-0000-000071000000}"/>
    <cellStyle name="Comma 135 2" xfId="384" xr:uid="{00000000-0005-0000-0000-000072000000}"/>
    <cellStyle name="Comma 136" xfId="82" xr:uid="{00000000-0005-0000-0000-000073000000}"/>
    <cellStyle name="Comma 136 2" xfId="385" xr:uid="{00000000-0005-0000-0000-000074000000}"/>
    <cellStyle name="Comma 137" xfId="83" xr:uid="{00000000-0005-0000-0000-000075000000}"/>
    <cellStyle name="Comma 137 2" xfId="386" xr:uid="{00000000-0005-0000-0000-000076000000}"/>
    <cellStyle name="Comma 138" xfId="84" xr:uid="{00000000-0005-0000-0000-000077000000}"/>
    <cellStyle name="Comma 138 2" xfId="387" xr:uid="{00000000-0005-0000-0000-000078000000}"/>
    <cellStyle name="Comma 139" xfId="85" xr:uid="{00000000-0005-0000-0000-000079000000}"/>
    <cellStyle name="Comma 139 2" xfId="388" xr:uid="{00000000-0005-0000-0000-00007A000000}"/>
    <cellStyle name="Comma 14" xfId="86" xr:uid="{00000000-0005-0000-0000-00007B000000}"/>
    <cellStyle name="Comma 14 2" xfId="535" xr:uid="{00000000-0005-0000-0000-00007C000000}"/>
    <cellStyle name="Comma 140" xfId="87" xr:uid="{00000000-0005-0000-0000-00007D000000}"/>
    <cellStyle name="Comma 140 2" xfId="389" xr:uid="{00000000-0005-0000-0000-00007E000000}"/>
    <cellStyle name="Comma 142" xfId="88" xr:uid="{00000000-0005-0000-0000-00007F000000}"/>
    <cellStyle name="Comma 142 2" xfId="390" xr:uid="{00000000-0005-0000-0000-000080000000}"/>
    <cellStyle name="Comma 143" xfId="89" xr:uid="{00000000-0005-0000-0000-000081000000}"/>
    <cellStyle name="Comma 143 2" xfId="391" xr:uid="{00000000-0005-0000-0000-000082000000}"/>
    <cellStyle name="Comma 144" xfId="90" xr:uid="{00000000-0005-0000-0000-000083000000}"/>
    <cellStyle name="Comma 144 2" xfId="392" xr:uid="{00000000-0005-0000-0000-000084000000}"/>
    <cellStyle name="Comma 145" xfId="91" xr:uid="{00000000-0005-0000-0000-000085000000}"/>
    <cellStyle name="Comma 145 2" xfId="393" xr:uid="{00000000-0005-0000-0000-000086000000}"/>
    <cellStyle name="Comma 146" xfId="92" xr:uid="{00000000-0005-0000-0000-000087000000}"/>
    <cellStyle name="Comma 146 2" xfId="394" xr:uid="{00000000-0005-0000-0000-000088000000}"/>
    <cellStyle name="Comma 147" xfId="93" xr:uid="{00000000-0005-0000-0000-000089000000}"/>
    <cellStyle name="Comma 147 2" xfId="395" xr:uid="{00000000-0005-0000-0000-00008A000000}"/>
    <cellStyle name="Comma 148" xfId="94" xr:uid="{00000000-0005-0000-0000-00008B000000}"/>
    <cellStyle name="Comma 148 2" xfId="396" xr:uid="{00000000-0005-0000-0000-00008C000000}"/>
    <cellStyle name="Comma 149" xfId="95" xr:uid="{00000000-0005-0000-0000-00008D000000}"/>
    <cellStyle name="Comma 149 2" xfId="397" xr:uid="{00000000-0005-0000-0000-00008E000000}"/>
    <cellStyle name="Comma 15" xfId="96" xr:uid="{00000000-0005-0000-0000-00008F000000}"/>
    <cellStyle name="Comma 15 2" xfId="97" xr:uid="{00000000-0005-0000-0000-000090000000}"/>
    <cellStyle name="Comma 15 2 2" xfId="398" xr:uid="{00000000-0005-0000-0000-000091000000}"/>
    <cellStyle name="Comma 150" xfId="98" xr:uid="{00000000-0005-0000-0000-000092000000}"/>
    <cellStyle name="Comma 150 2" xfId="399" xr:uid="{00000000-0005-0000-0000-000093000000}"/>
    <cellStyle name="Comma 151" xfId="99" xr:uid="{00000000-0005-0000-0000-000094000000}"/>
    <cellStyle name="Comma 151 2" xfId="400" xr:uid="{00000000-0005-0000-0000-000095000000}"/>
    <cellStyle name="Comma 152" xfId="100" xr:uid="{00000000-0005-0000-0000-000096000000}"/>
    <cellStyle name="Comma 152 2" xfId="401" xr:uid="{00000000-0005-0000-0000-000097000000}"/>
    <cellStyle name="Comma 154" xfId="101" xr:uid="{00000000-0005-0000-0000-000098000000}"/>
    <cellStyle name="Comma 154 2" xfId="402" xr:uid="{00000000-0005-0000-0000-000099000000}"/>
    <cellStyle name="Comma 155" xfId="102" xr:uid="{00000000-0005-0000-0000-00009A000000}"/>
    <cellStyle name="Comma 155 2" xfId="403" xr:uid="{00000000-0005-0000-0000-00009B000000}"/>
    <cellStyle name="Comma 156" xfId="103" xr:uid="{00000000-0005-0000-0000-00009C000000}"/>
    <cellStyle name="Comma 156 2" xfId="404" xr:uid="{00000000-0005-0000-0000-00009D000000}"/>
    <cellStyle name="Comma 157" xfId="104" xr:uid="{00000000-0005-0000-0000-00009E000000}"/>
    <cellStyle name="Comma 157 2" xfId="405" xr:uid="{00000000-0005-0000-0000-00009F000000}"/>
    <cellStyle name="Comma 158" xfId="105" xr:uid="{00000000-0005-0000-0000-0000A0000000}"/>
    <cellStyle name="Comma 158 2" xfId="406" xr:uid="{00000000-0005-0000-0000-0000A1000000}"/>
    <cellStyle name="Comma 159" xfId="106" xr:uid="{00000000-0005-0000-0000-0000A2000000}"/>
    <cellStyle name="Comma 159 2" xfId="407" xr:uid="{00000000-0005-0000-0000-0000A3000000}"/>
    <cellStyle name="Comma 16" xfId="107" xr:uid="{00000000-0005-0000-0000-0000A4000000}"/>
    <cellStyle name="Comma 160" xfId="108" xr:uid="{00000000-0005-0000-0000-0000A5000000}"/>
    <cellStyle name="Comma 160 2" xfId="408" xr:uid="{00000000-0005-0000-0000-0000A6000000}"/>
    <cellStyle name="Comma 17" xfId="15" xr:uid="{00000000-0005-0000-0000-0000A7000000}"/>
    <cellStyle name="Comma 17 2" xfId="109" xr:uid="{00000000-0005-0000-0000-0000A8000000}"/>
    <cellStyle name="Comma 17 2 2" xfId="409" xr:uid="{00000000-0005-0000-0000-0000A9000000}"/>
    <cellStyle name="Comma 18" xfId="110" xr:uid="{00000000-0005-0000-0000-0000AA000000}"/>
    <cellStyle name="Comma 18 2" xfId="410" xr:uid="{00000000-0005-0000-0000-0000AB000000}"/>
    <cellStyle name="Comma 19" xfId="111" xr:uid="{00000000-0005-0000-0000-0000AC000000}"/>
    <cellStyle name="Comma 19 2" xfId="411" xr:uid="{00000000-0005-0000-0000-0000AD000000}"/>
    <cellStyle name="Comma 2" xfId="24" xr:uid="{00000000-0005-0000-0000-0000AE000000}"/>
    <cellStyle name="Comma 2 10" xfId="280" xr:uid="{00000000-0005-0000-0000-0000AF000000}"/>
    <cellStyle name="Comma 2 11" xfId="112" xr:uid="{00000000-0005-0000-0000-0000B0000000}"/>
    <cellStyle name="Comma 2 12" xfId="554" xr:uid="{00000000-0005-0000-0000-0000B1000000}"/>
    <cellStyle name="Comma 2 2" xfId="113" xr:uid="{00000000-0005-0000-0000-0000B2000000}"/>
    <cellStyle name="Comma 2 2 2" xfId="114" xr:uid="{00000000-0005-0000-0000-0000B3000000}"/>
    <cellStyle name="Comma 2 2 2 2" xfId="115" xr:uid="{00000000-0005-0000-0000-0000B4000000}"/>
    <cellStyle name="Comma 2 2 2 3" xfId="324" xr:uid="{00000000-0005-0000-0000-0000B5000000}"/>
    <cellStyle name="Comma 2 2 2 4" xfId="293" xr:uid="{00000000-0005-0000-0000-0000B6000000}"/>
    <cellStyle name="Comma 2 2 3" xfId="116" xr:uid="{00000000-0005-0000-0000-0000B7000000}"/>
    <cellStyle name="Comma 2 2 3 2" xfId="325" xr:uid="{00000000-0005-0000-0000-0000B8000000}"/>
    <cellStyle name="Comma 2 2 3 3" xfId="305" xr:uid="{00000000-0005-0000-0000-0000B9000000}"/>
    <cellStyle name="Comma 2 2 4" xfId="117" xr:uid="{00000000-0005-0000-0000-0000BA000000}"/>
    <cellStyle name="Comma 2 2 5" xfId="118" xr:uid="{00000000-0005-0000-0000-0000BB000000}"/>
    <cellStyle name="Comma 2 2 6" xfId="119" xr:uid="{00000000-0005-0000-0000-0000BC000000}"/>
    <cellStyle name="Comma 2 2 7" xfId="120" xr:uid="{00000000-0005-0000-0000-0000BD000000}"/>
    <cellStyle name="Comma 2 2 8" xfId="323" xr:uid="{00000000-0005-0000-0000-0000BE000000}"/>
    <cellStyle name="Comma 2 2 9" xfId="284" xr:uid="{00000000-0005-0000-0000-0000BF000000}"/>
    <cellStyle name="Comma 2 3" xfId="121" xr:uid="{00000000-0005-0000-0000-0000C0000000}"/>
    <cellStyle name="Comma 2 3 2" xfId="308" xr:uid="{00000000-0005-0000-0000-0000C1000000}"/>
    <cellStyle name="Comma 2 3 3" xfId="326" xr:uid="{00000000-0005-0000-0000-0000C2000000}"/>
    <cellStyle name="Comma 2 3 4" xfId="412" xr:uid="{00000000-0005-0000-0000-0000C3000000}"/>
    <cellStyle name="Comma 2 3 5" xfId="288" xr:uid="{00000000-0005-0000-0000-0000C4000000}"/>
    <cellStyle name="Comma 2 30" xfId="294" xr:uid="{00000000-0005-0000-0000-0000C5000000}"/>
    <cellStyle name="Comma 2 30 2" xfId="312" xr:uid="{00000000-0005-0000-0000-0000C6000000}"/>
    <cellStyle name="Comma 2 4" xfId="4" xr:uid="{00000000-0005-0000-0000-0000C7000000}"/>
    <cellStyle name="Comma 2 4 2" xfId="122" xr:uid="{00000000-0005-0000-0000-0000C8000000}"/>
    <cellStyle name="Comma 2 4 3" xfId="320" xr:uid="{00000000-0005-0000-0000-0000C9000000}"/>
    <cellStyle name="Comma 2 4 4" xfId="292" xr:uid="{00000000-0005-0000-0000-0000CA000000}"/>
    <cellStyle name="Comma 2 5" xfId="123" xr:uid="{00000000-0005-0000-0000-0000CB000000}"/>
    <cellStyle name="Comma 2 5 2" xfId="327" xr:uid="{00000000-0005-0000-0000-0000CC000000}"/>
    <cellStyle name="Comma 2 5 3" xfId="303" xr:uid="{00000000-0005-0000-0000-0000CD000000}"/>
    <cellStyle name="Comma 2 6" xfId="124" xr:uid="{00000000-0005-0000-0000-0000CE000000}"/>
    <cellStyle name="Comma 2 7" xfId="125" xr:uid="{00000000-0005-0000-0000-0000CF000000}"/>
    <cellStyle name="Comma 2 8" xfId="126" xr:uid="{00000000-0005-0000-0000-0000D0000000}"/>
    <cellStyle name="Comma 2 9" xfId="322" xr:uid="{00000000-0005-0000-0000-0000D1000000}"/>
    <cellStyle name="Comma 20" xfId="127" xr:uid="{00000000-0005-0000-0000-0000D2000000}"/>
    <cellStyle name="Comma 20 2" xfId="413" xr:uid="{00000000-0005-0000-0000-0000D3000000}"/>
    <cellStyle name="Comma 21" xfId="128" xr:uid="{00000000-0005-0000-0000-0000D4000000}"/>
    <cellStyle name="Comma 21 2" xfId="414" xr:uid="{00000000-0005-0000-0000-0000D5000000}"/>
    <cellStyle name="Comma 22" xfId="129" xr:uid="{00000000-0005-0000-0000-0000D6000000}"/>
    <cellStyle name="Comma 22 2" xfId="415" xr:uid="{00000000-0005-0000-0000-0000D7000000}"/>
    <cellStyle name="Comma 23" xfId="130" xr:uid="{00000000-0005-0000-0000-0000D8000000}"/>
    <cellStyle name="Comma 23 2" xfId="416" xr:uid="{00000000-0005-0000-0000-0000D9000000}"/>
    <cellStyle name="Comma 24" xfId="131" xr:uid="{00000000-0005-0000-0000-0000DA000000}"/>
    <cellStyle name="Comma 24 2" xfId="417" xr:uid="{00000000-0005-0000-0000-0000DB000000}"/>
    <cellStyle name="Comma 25" xfId="132" xr:uid="{00000000-0005-0000-0000-0000DC000000}"/>
    <cellStyle name="Comma 25 2" xfId="418" xr:uid="{00000000-0005-0000-0000-0000DD000000}"/>
    <cellStyle name="Comma 26" xfId="133" xr:uid="{00000000-0005-0000-0000-0000DE000000}"/>
    <cellStyle name="Comma 26 2" xfId="419" xr:uid="{00000000-0005-0000-0000-0000DF000000}"/>
    <cellStyle name="Comma 27" xfId="134" xr:uid="{00000000-0005-0000-0000-0000E0000000}"/>
    <cellStyle name="Comma 27 2" xfId="420" xr:uid="{00000000-0005-0000-0000-0000E1000000}"/>
    <cellStyle name="Comma 28" xfId="135" xr:uid="{00000000-0005-0000-0000-0000E2000000}"/>
    <cellStyle name="Comma 28 2" xfId="421" xr:uid="{00000000-0005-0000-0000-0000E3000000}"/>
    <cellStyle name="Comma 29" xfId="315" xr:uid="{00000000-0005-0000-0000-0000E4000000}"/>
    <cellStyle name="Comma 3" xfId="136" xr:uid="{00000000-0005-0000-0000-0000E5000000}"/>
    <cellStyle name="Comma 3 2" xfId="137" xr:uid="{00000000-0005-0000-0000-0000E6000000}"/>
    <cellStyle name="Comma 3 2 2" xfId="328" xr:uid="{00000000-0005-0000-0000-0000E7000000}"/>
    <cellStyle name="Comma 3 2 3" xfId="422" xr:uid="{00000000-0005-0000-0000-0000E8000000}"/>
    <cellStyle name="Comma 3 2 4" xfId="295" xr:uid="{00000000-0005-0000-0000-0000E9000000}"/>
    <cellStyle name="Comma 3 3" xfId="282" xr:uid="{00000000-0005-0000-0000-0000EA000000}"/>
    <cellStyle name="Comma 3 4" xfId="538" xr:uid="{00000000-0005-0000-0000-0000EB000000}"/>
    <cellStyle name="Comma 30" xfId="138" xr:uid="{00000000-0005-0000-0000-0000EC000000}"/>
    <cellStyle name="Comma 30 2" xfId="423" xr:uid="{00000000-0005-0000-0000-0000ED000000}"/>
    <cellStyle name="Comma 31" xfId="343" xr:uid="{00000000-0005-0000-0000-0000EE000000}"/>
    <cellStyle name="Comma 36" xfId="139" xr:uid="{00000000-0005-0000-0000-0000EF000000}"/>
    <cellStyle name="Comma 36 2" xfId="424" xr:uid="{00000000-0005-0000-0000-0000F0000000}"/>
    <cellStyle name="Comma 37" xfId="140" xr:uid="{00000000-0005-0000-0000-0000F1000000}"/>
    <cellStyle name="Comma 37 2" xfId="425" xr:uid="{00000000-0005-0000-0000-0000F2000000}"/>
    <cellStyle name="Comma 38" xfId="141" xr:uid="{00000000-0005-0000-0000-0000F3000000}"/>
    <cellStyle name="Comma 38 2" xfId="426" xr:uid="{00000000-0005-0000-0000-0000F4000000}"/>
    <cellStyle name="Comma 4" xfId="14" xr:uid="{00000000-0005-0000-0000-0000F5000000}"/>
    <cellStyle name="Comma 4 2" xfId="28" xr:uid="{00000000-0005-0000-0000-0000F6000000}"/>
    <cellStyle name="Comma 4 2 2" xfId="329" xr:uid="{00000000-0005-0000-0000-0000F7000000}"/>
    <cellStyle name="Comma 4 2 3" xfId="427" xr:uid="{00000000-0005-0000-0000-0000F8000000}"/>
    <cellStyle name="Comma 4 2 4" xfId="296" xr:uid="{00000000-0005-0000-0000-0000F9000000}"/>
    <cellStyle name="Comma 4 2 5" xfId="142" xr:uid="{00000000-0005-0000-0000-0000FA000000}"/>
    <cellStyle name="Comma 41" xfId="143" xr:uid="{00000000-0005-0000-0000-0000FB000000}"/>
    <cellStyle name="Comma 41 2" xfId="428" xr:uid="{00000000-0005-0000-0000-0000FC000000}"/>
    <cellStyle name="Comma 42" xfId="144" xr:uid="{00000000-0005-0000-0000-0000FD000000}"/>
    <cellStyle name="Comma 42 2" xfId="429" xr:uid="{00000000-0005-0000-0000-0000FE000000}"/>
    <cellStyle name="Comma 43" xfId="145" xr:uid="{00000000-0005-0000-0000-0000FF000000}"/>
    <cellStyle name="Comma 43 2" xfId="430" xr:uid="{00000000-0005-0000-0000-000000010000}"/>
    <cellStyle name="Comma 47" xfId="146" xr:uid="{00000000-0005-0000-0000-000001010000}"/>
    <cellStyle name="Comma 47 2" xfId="431" xr:uid="{00000000-0005-0000-0000-000002010000}"/>
    <cellStyle name="Comma 48" xfId="147" xr:uid="{00000000-0005-0000-0000-000003010000}"/>
    <cellStyle name="Comma 48 2" xfId="432" xr:uid="{00000000-0005-0000-0000-000004010000}"/>
    <cellStyle name="Comma 5" xfId="148" xr:uid="{00000000-0005-0000-0000-000005010000}"/>
    <cellStyle name="Comma 5 2" xfId="149" xr:uid="{00000000-0005-0000-0000-000006010000}"/>
    <cellStyle name="Comma 5 2 2" xfId="433" xr:uid="{00000000-0005-0000-0000-000007010000}"/>
    <cellStyle name="Comma 50" xfId="150" xr:uid="{00000000-0005-0000-0000-000008010000}"/>
    <cellStyle name="Comma 50 2" xfId="434" xr:uid="{00000000-0005-0000-0000-000009010000}"/>
    <cellStyle name="Comma 53" xfId="151" xr:uid="{00000000-0005-0000-0000-00000A010000}"/>
    <cellStyle name="Comma 53 2" xfId="435" xr:uid="{00000000-0005-0000-0000-00000B010000}"/>
    <cellStyle name="Comma 54" xfId="152" xr:uid="{00000000-0005-0000-0000-00000C010000}"/>
    <cellStyle name="Comma 54 2" xfId="436" xr:uid="{00000000-0005-0000-0000-00000D010000}"/>
    <cellStyle name="Comma 55" xfId="153" xr:uid="{00000000-0005-0000-0000-00000E010000}"/>
    <cellStyle name="Comma 55 2" xfId="437" xr:uid="{00000000-0005-0000-0000-00000F010000}"/>
    <cellStyle name="Comma 56" xfId="154" xr:uid="{00000000-0005-0000-0000-000010010000}"/>
    <cellStyle name="Comma 56 2" xfId="438" xr:uid="{00000000-0005-0000-0000-000011010000}"/>
    <cellStyle name="Comma 57" xfId="155" xr:uid="{00000000-0005-0000-0000-000012010000}"/>
    <cellStyle name="Comma 57 2" xfId="439" xr:uid="{00000000-0005-0000-0000-000013010000}"/>
    <cellStyle name="Comma 58" xfId="156" xr:uid="{00000000-0005-0000-0000-000014010000}"/>
    <cellStyle name="Comma 58 2" xfId="440" xr:uid="{00000000-0005-0000-0000-000015010000}"/>
    <cellStyle name="Comma 59" xfId="157" xr:uid="{00000000-0005-0000-0000-000016010000}"/>
    <cellStyle name="Comma 59 2" xfId="441" xr:uid="{00000000-0005-0000-0000-000017010000}"/>
    <cellStyle name="Comma 6" xfId="38" xr:uid="{00000000-0005-0000-0000-000018010000}"/>
    <cellStyle name="Comma 6 2" xfId="158" xr:uid="{00000000-0005-0000-0000-000019010000}"/>
    <cellStyle name="Comma 60" xfId="159" xr:uid="{00000000-0005-0000-0000-00001A010000}"/>
    <cellStyle name="Comma 60 2" xfId="442" xr:uid="{00000000-0005-0000-0000-00001B010000}"/>
    <cellStyle name="Comma 61" xfId="160" xr:uid="{00000000-0005-0000-0000-00001C010000}"/>
    <cellStyle name="Comma 61 2" xfId="443" xr:uid="{00000000-0005-0000-0000-00001D010000}"/>
    <cellStyle name="Comma 62" xfId="161" xr:uid="{00000000-0005-0000-0000-00001E010000}"/>
    <cellStyle name="Comma 62 2" xfId="444" xr:uid="{00000000-0005-0000-0000-00001F010000}"/>
    <cellStyle name="Comma 63" xfId="162" xr:uid="{00000000-0005-0000-0000-000020010000}"/>
    <cellStyle name="Comma 63 2" xfId="445" xr:uid="{00000000-0005-0000-0000-000021010000}"/>
    <cellStyle name="Comma 66" xfId="163" xr:uid="{00000000-0005-0000-0000-000022010000}"/>
    <cellStyle name="Comma 66 2" xfId="446" xr:uid="{00000000-0005-0000-0000-000023010000}"/>
    <cellStyle name="Comma 68" xfId="164" xr:uid="{00000000-0005-0000-0000-000024010000}"/>
    <cellStyle name="Comma 68 2" xfId="447" xr:uid="{00000000-0005-0000-0000-000025010000}"/>
    <cellStyle name="Comma 7" xfId="165" xr:uid="{00000000-0005-0000-0000-000026010000}"/>
    <cellStyle name="Comma 7 2" xfId="26" xr:uid="{00000000-0005-0000-0000-000027010000}"/>
    <cellStyle name="Comma 7 2 2" xfId="330" xr:uid="{00000000-0005-0000-0000-000028010000}"/>
    <cellStyle name="Comma 7 2 3" xfId="448" xr:uid="{00000000-0005-0000-0000-000029010000}"/>
    <cellStyle name="Comma 7 2 4" xfId="297" xr:uid="{00000000-0005-0000-0000-00002A010000}"/>
    <cellStyle name="Comma 7 2 5" xfId="166" xr:uid="{00000000-0005-0000-0000-00002B010000}"/>
    <cellStyle name="Comma 70" xfId="167" xr:uid="{00000000-0005-0000-0000-00002C010000}"/>
    <cellStyle name="Comma 70 2" xfId="449" xr:uid="{00000000-0005-0000-0000-00002D010000}"/>
    <cellStyle name="Comma 71" xfId="168" xr:uid="{00000000-0005-0000-0000-00002E010000}"/>
    <cellStyle name="Comma 71 2" xfId="450" xr:uid="{00000000-0005-0000-0000-00002F010000}"/>
    <cellStyle name="Comma 72" xfId="169" xr:uid="{00000000-0005-0000-0000-000030010000}"/>
    <cellStyle name="Comma 72 2" xfId="451" xr:uid="{00000000-0005-0000-0000-000031010000}"/>
    <cellStyle name="Comma 73" xfId="170" xr:uid="{00000000-0005-0000-0000-000032010000}"/>
    <cellStyle name="Comma 73 2" xfId="452" xr:uid="{00000000-0005-0000-0000-000033010000}"/>
    <cellStyle name="Comma 74" xfId="171" xr:uid="{00000000-0005-0000-0000-000034010000}"/>
    <cellStyle name="Comma 74 2" xfId="453" xr:uid="{00000000-0005-0000-0000-000035010000}"/>
    <cellStyle name="Comma 75" xfId="172" xr:uid="{00000000-0005-0000-0000-000036010000}"/>
    <cellStyle name="Comma 75 2" xfId="454" xr:uid="{00000000-0005-0000-0000-000037010000}"/>
    <cellStyle name="Comma 76" xfId="173" xr:uid="{00000000-0005-0000-0000-000038010000}"/>
    <cellStyle name="Comma 76 2" xfId="455" xr:uid="{00000000-0005-0000-0000-000039010000}"/>
    <cellStyle name="Comma 77" xfId="174" xr:uid="{00000000-0005-0000-0000-00003A010000}"/>
    <cellStyle name="Comma 77 2" xfId="456" xr:uid="{00000000-0005-0000-0000-00003B010000}"/>
    <cellStyle name="Comma 78" xfId="175" xr:uid="{00000000-0005-0000-0000-00003C010000}"/>
    <cellStyle name="Comma 78 2" xfId="457" xr:uid="{00000000-0005-0000-0000-00003D010000}"/>
    <cellStyle name="Comma 79" xfId="176" xr:uid="{00000000-0005-0000-0000-00003E010000}"/>
    <cellStyle name="Comma 79 2" xfId="458" xr:uid="{00000000-0005-0000-0000-00003F010000}"/>
    <cellStyle name="Comma 8" xfId="177" xr:uid="{00000000-0005-0000-0000-000040010000}"/>
    <cellStyle name="Comma 80" xfId="178" xr:uid="{00000000-0005-0000-0000-000041010000}"/>
    <cellStyle name="Comma 80 2" xfId="459" xr:uid="{00000000-0005-0000-0000-000042010000}"/>
    <cellStyle name="Comma 81" xfId="179" xr:uid="{00000000-0005-0000-0000-000043010000}"/>
    <cellStyle name="Comma 81 2" xfId="460" xr:uid="{00000000-0005-0000-0000-000044010000}"/>
    <cellStyle name="Comma 82" xfId="180" xr:uid="{00000000-0005-0000-0000-000045010000}"/>
    <cellStyle name="Comma 82 2" xfId="461" xr:uid="{00000000-0005-0000-0000-000046010000}"/>
    <cellStyle name="Comma 84" xfId="181" xr:uid="{00000000-0005-0000-0000-000047010000}"/>
    <cellStyle name="Comma 84 2" xfId="462" xr:uid="{00000000-0005-0000-0000-000048010000}"/>
    <cellStyle name="Comma 85" xfId="182" xr:uid="{00000000-0005-0000-0000-000049010000}"/>
    <cellStyle name="Comma 85 2" xfId="463" xr:uid="{00000000-0005-0000-0000-00004A010000}"/>
    <cellStyle name="Comma 86" xfId="183" xr:uid="{00000000-0005-0000-0000-00004B010000}"/>
    <cellStyle name="Comma 86 2" xfId="464" xr:uid="{00000000-0005-0000-0000-00004C010000}"/>
    <cellStyle name="Comma 87" xfId="184" xr:uid="{00000000-0005-0000-0000-00004D010000}"/>
    <cellStyle name="Comma 87 2" xfId="465" xr:uid="{00000000-0005-0000-0000-00004E010000}"/>
    <cellStyle name="Comma 88" xfId="185" xr:uid="{00000000-0005-0000-0000-00004F010000}"/>
    <cellStyle name="Comma 88 2" xfId="466" xr:uid="{00000000-0005-0000-0000-000050010000}"/>
    <cellStyle name="Comma 89" xfId="186" xr:uid="{00000000-0005-0000-0000-000051010000}"/>
    <cellStyle name="Comma 89 2" xfId="467" xr:uid="{00000000-0005-0000-0000-000052010000}"/>
    <cellStyle name="Comma 9" xfId="187" xr:uid="{00000000-0005-0000-0000-000053010000}"/>
    <cellStyle name="Comma 9 2" xfId="188" xr:uid="{00000000-0005-0000-0000-000054010000}"/>
    <cellStyle name="Comma 9 2 2" xfId="468" xr:uid="{00000000-0005-0000-0000-000055010000}"/>
    <cellStyle name="Comma 90" xfId="189" xr:uid="{00000000-0005-0000-0000-000056010000}"/>
    <cellStyle name="Comma 90 2" xfId="469" xr:uid="{00000000-0005-0000-0000-000057010000}"/>
    <cellStyle name="Comma 91" xfId="190" xr:uid="{00000000-0005-0000-0000-000058010000}"/>
    <cellStyle name="Comma 91 2" xfId="470" xr:uid="{00000000-0005-0000-0000-000059010000}"/>
    <cellStyle name="Comma 92" xfId="191" xr:uid="{00000000-0005-0000-0000-00005A010000}"/>
    <cellStyle name="Comma 92 2" xfId="471" xr:uid="{00000000-0005-0000-0000-00005B010000}"/>
    <cellStyle name="Comma 93" xfId="192" xr:uid="{00000000-0005-0000-0000-00005C010000}"/>
    <cellStyle name="Comma 93 2" xfId="472" xr:uid="{00000000-0005-0000-0000-00005D010000}"/>
    <cellStyle name="Comma 94" xfId="193" xr:uid="{00000000-0005-0000-0000-00005E010000}"/>
    <cellStyle name="Comma 94 2" xfId="473" xr:uid="{00000000-0005-0000-0000-00005F010000}"/>
    <cellStyle name="Comma 95" xfId="194" xr:uid="{00000000-0005-0000-0000-000060010000}"/>
    <cellStyle name="Comma 95 2" xfId="474" xr:uid="{00000000-0005-0000-0000-000061010000}"/>
    <cellStyle name="Comma 96" xfId="195" xr:uid="{00000000-0005-0000-0000-000062010000}"/>
    <cellStyle name="Comma 96 2" xfId="475" xr:uid="{00000000-0005-0000-0000-000063010000}"/>
    <cellStyle name="Comma 97" xfId="196" xr:uid="{00000000-0005-0000-0000-000064010000}"/>
    <cellStyle name="Comma 97 2" xfId="476" xr:uid="{00000000-0005-0000-0000-000065010000}"/>
    <cellStyle name="Comma 98" xfId="197" xr:uid="{00000000-0005-0000-0000-000066010000}"/>
    <cellStyle name="Comma 98 2" xfId="477" xr:uid="{00000000-0005-0000-0000-000067010000}"/>
    <cellStyle name="Comma 99" xfId="198" xr:uid="{00000000-0005-0000-0000-000068010000}"/>
    <cellStyle name="Comma 99 2" xfId="478" xr:uid="{00000000-0005-0000-0000-000069010000}"/>
    <cellStyle name="Comma_Bills" xfId="23" xr:uid="{00000000-0005-0000-0000-00006A010000}"/>
    <cellStyle name="Comma_BOQ FORMAT 4" xfId="540" xr:uid="{00000000-0005-0000-0000-00006B010000}"/>
    <cellStyle name="Currency [k]" xfId="199" xr:uid="{00000000-0005-0000-0000-00006C010000}"/>
    <cellStyle name="Currency [m]" xfId="200" xr:uid="{00000000-0005-0000-0000-00006D010000}"/>
    <cellStyle name="heading" xfId="201" xr:uid="{00000000-0005-0000-0000-00006E010000}"/>
    <cellStyle name="hidden" xfId="202" xr:uid="{00000000-0005-0000-0000-00006F010000}"/>
    <cellStyle name="Hyperlink" xfId="277" builtinId="8" customBuiltin="1"/>
    <cellStyle name="Hyperlink 2" xfId="203" xr:uid="{00000000-0005-0000-0000-000071010000}"/>
    <cellStyle name="Hyperlink 2 2" xfId="331" xr:uid="{00000000-0005-0000-0000-000072010000}"/>
    <cellStyle name="Hyperlink 2 3" xfId="279" xr:uid="{00000000-0005-0000-0000-000073010000}"/>
    <cellStyle name="Hyperlink 3" xfId="285" xr:uid="{00000000-0005-0000-0000-000074010000}"/>
    <cellStyle name="Hyperlink 4" xfId="286" xr:uid="{00000000-0005-0000-0000-000075010000}"/>
    <cellStyle name="len" xfId="298" xr:uid="{00000000-0005-0000-0000-000076010000}"/>
    <cellStyle name="Microsoft Excel found an error in the formula you entered. Do you want to accept the correction proposed below?_x000a__x000a_|_x000a__x000a_• To accept the correction, click Yes._x000a_• To close this message and correct the formula yourself, click No." xfId="204" xr:uid="{00000000-0005-0000-0000-000077010000}"/>
    <cellStyle name="MS_Arabic" xfId="205" xr:uid="{00000000-0005-0000-0000-000078010000}"/>
    <cellStyle name="Normal" xfId="0" builtinId="0"/>
    <cellStyle name="Normal - Style1" xfId="33" xr:uid="{00000000-0005-0000-0000-00007A010000}"/>
    <cellStyle name="Normal - Style1 2" xfId="3" xr:uid="{00000000-0005-0000-0000-00007B010000}"/>
    <cellStyle name="Normal - Style1 2 2" xfId="206" xr:uid="{00000000-0005-0000-0000-00007C010000}"/>
    <cellStyle name="Normal 10" xfId="207" xr:uid="{00000000-0005-0000-0000-00007D010000}"/>
    <cellStyle name="Normal 10 5" xfId="36" xr:uid="{00000000-0005-0000-0000-00007E010000}"/>
    <cellStyle name="Normal 10 5 2" xfId="346" xr:uid="{00000000-0005-0000-0000-00007F010000}"/>
    <cellStyle name="Normal 11" xfId="208" xr:uid="{00000000-0005-0000-0000-000080010000}"/>
    <cellStyle name="Normal 12" xfId="209" xr:uid="{00000000-0005-0000-0000-000081010000}"/>
    <cellStyle name="Normal 13" xfId="210" xr:uid="{00000000-0005-0000-0000-000082010000}"/>
    <cellStyle name="Normal 14" xfId="211" xr:uid="{00000000-0005-0000-0000-000083010000}"/>
    <cellStyle name="Normal 15" xfId="212" xr:uid="{00000000-0005-0000-0000-000084010000}"/>
    <cellStyle name="Normal 15 4" xfId="546" xr:uid="{00000000-0005-0000-0000-000085010000}"/>
    <cellStyle name="Normal 16" xfId="213" xr:uid="{00000000-0005-0000-0000-000086010000}"/>
    <cellStyle name="Normal 17" xfId="214" xr:uid="{00000000-0005-0000-0000-000087010000}"/>
    <cellStyle name="Normal 17 2" xfId="479" xr:uid="{00000000-0005-0000-0000-000088010000}"/>
    <cellStyle name="Normal 18" xfId="215" xr:uid="{00000000-0005-0000-0000-000089010000}"/>
    <cellStyle name="Normal 18 2" xfId="216" xr:uid="{00000000-0005-0000-0000-00008A010000}"/>
    <cellStyle name="Normal 19" xfId="217" xr:uid="{00000000-0005-0000-0000-00008B010000}"/>
    <cellStyle name="Normal 19 2" xfId="218" xr:uid="{00000000-0005-0000-0000-00008C010000}"/>
    <cellStyle name="Normal 2" xfId="11" xr:uid="{00000000-0005-0000-0000-00008D010000}"/>
    <cellStyle name="Normal 2 10" xfId="278" xr:uid="{00000000-0005-0000-0000-00008E010000}"/>
    <cellStyle name="Normal 2 10_Azure Residences_24 August 2013_Tehzeeb" xfId="563" xr:uid="{00000000-0005-0000-0000-00008F010000}"/>
    <cellStyle name="Normal 2 11" xfId="553" xr:uid="{00000000-0005-0000-0000-000090010000}"/>
    <cellStyle name="Normal 2 2" xfId="219" xr:uid="{00000000-0005-0000-0000-000091010000}"/>
    <cellStyle name="Normal 2 2 2" xfId="220" xr:uid="{00000000-0005-0000-0000-000092010000}"/>
    <cellStyle name="Normal 2 2 2 2" xfId="332" xr:uid="{00000000-0005-0000-0000-000093010000}"/>
    <cellStyle name="Normal 2 2 2 3" xfId="299" xr:uid="{00000000-0005-0000-0000-000094010000}"/>
    <cellStyle name="Normal 2 2 3" xfId="221" xr:uid="{00000000-0005-0000-0000-000095010000}"/>
    <cellStyle name="Normal 2 2 3 2" xfId="333" xr:uid="{00000000-0005-0000-0000-000096010000}"/>
    <cellStyle name="Normal 2 2 3 3" xfId="306" xr:uid="{00000000-0005-0000-0000-000097010000}"/>
    <cellStyle name="Normal 2 2 4" xfId="287" xr:uid="{00000000-0005-0000-0000-000098010000}"/>
    <cellStyle name="Normal 2 3" xfId="222" xr:uid="{00000000-0005-0000-0000-000099010000}"/>
    <cellStyle name="Normal 2 3 10" xfId="548" xr:uid="{00000000-0005-0000-0000-00009A010000}"/>
    <cellStyle name="Normal 2 3 2" xfId="309" xr:uid="{00000000-0005-0000-0000-00009B010000}"/>
    <cellStyle name="Normal 2 3 3" xfId="334" xr:uid="{00000000-0005-0000-0000-00009C010000}"/>
    <cellStyle name="Normal 2 3 4" xfId="289" xr:uid="{00000000-0005-0000-0000-00009D010000}"/>
    <cellStyle name="Normal 2 4" xfId="223" xr:uid="{00000000-0005-0000-0000-00009E010000}"/>
    <cellStyle name="Normal 2 5" xfId="224" xr:uid="{00000000-0005-0000-0000-00009F010000}"/>
    <cellStyle name="Normal 2 5 2" xfId="335" xr:uid="{00000000-0005-0000-0000-0000A0010000}"/>
    <cellStyle name="Normal 2 5 3" xfId="302" xr:uid="{00000000-0005-0000-0000-0000A1010000}"/>
    <cellStyle name="Normal 2 6" xfId="225" xr:uid="{00000000-0005-0000-0000-0000A2010000}"/>
    <cellStyle name="Normal 2 7" xfId="226" xr:uid="{00000000-0005-0000-0000-0000A3010000}"/>
    <cellStyle name="Normal 2 8" xfId="227" xr:uid="{00000000-0005-0000-0000-0000A4010000}"/>
    <cellStyle name="Normal 2 9" xfId="228" xr:uid="{00000000-0005-0000-0000-0000A5010000}"/>
    <cellStyle name="Normal 20" xfId="12" xr:uid="{00000000-0005-0000-0000-0000A6010000}"/>
    <cellStyle name="Normal 20 2" xfId="267" xr:uid="{00000000-0005-0000-0000-0000A7010000}"/>
    <cellStyle name="Normal 20 3" xfId="258" xr:uid="{00000000-0005-0000-0000-0000A8010000}"/>
    <cellStyle name="Normal 20 3 2" xfId="583" xr:uid="{C1DF1A5F-330B-429D-9008-E271640EAACD}"/>
    <cellStyle name="Normal 21" xfId="16" xr:uid="{00000000-0005-0000-0000-0000A9010000}"/>
    <cellStyle name="Normal 21 2" xfId="268" xr:uid="{00000000-0005-0000-0000-0000AA010000}"/>
    <cellStyle name="Normal 21 3" xfId="260" xr:uid="{00000000-0005-0000-0000-0000AB010000}"/>
    <cellStyle name="Normal 21 3 2" xfId="584" xr:uid="{C73716D6-832A-4611-9386-683DA3498CC5}"/>
    <cellStyle name="Normal 212" xfId="541" xr:uid="{00000000-0005-0000-0000-0000AC010000}"/>
    <cellStyle name="Normal 22" xfId="17" xr:uid="{00000000-0005-0000-0000-0000AD010000}"/>
    <cellStyle name="Normal 22 2" xfId="269" xr:uid="{00000000-0005-0000-0000-0000AE010000}"/>
    <cellStyle name="Normal 22 3" xfId="263" xr:uid="{00000000-0005-0000-0000-0000AF010000}"/>
    <cellStyle name="Normal 23" xfId="18" xr:uid="{00000000-0005-0000-0000-0000B0010000}"/>
    <cellStyle name="Normal 23 2" xfId="270" xr:uid="{00000000-0005-0000-0000-0000B1010000}"/>
    <cellStyle name="Normal 23 3" xfId="265" xr:uid="{00000000-0005-0000-0000-0000B2010000}"/>
    <cellStyle name="Normal 24" xfId="19" xr:uid="{00000000-0005-0000-0000-0000B3010000}"/>
    <cellStyle name="Normal 24 2" xfId="271" xr:uid="{00000000-0005-0000-0000-0000B4010000}"/>
    <cellStyle name="Normal 24 3" xfId="259" xr:uid="{00000000-0005-0000-0000-0000B5010000}"/>
    <cellStyle name="Normal 25" xfId="20" xr:uid="{00000000-0005-0000-0000-0000B6010000}"/>
    <cellStyle name="Normal 25 2" xfId="272" xr:uid="{00000000-0005-0000-0000-0000B7010000}"/>
    <cellStyle name="Normal 25 3" xfId="262" xr:uid="{00000000-0005-0000-0000-0000B8010000}"/>
    <cellStyle name="Normal 26" xfId="21" xr:uid="{00000000-0005-0000-0000-0000B9010000}"/>
    <cellStyle name="Normal 26 2" xfId="273" xr:uid="{00000000-0005-0000-0000-0000BA010000}"/>
    <cellStyle name="Normal 26 3" xfId="264" xr:uid="{00000000-0005-0000-0000-0000BB010000}"/>
    <cellStyle name="Normal 27" xfId="22" xr:uid="{00000000-0005-0000-0000-0000BC010000}"/>
    <cellStyle name="Normal 27 2" xfId="274" xr:uid="{00000000-0005-0000-0000-0000BD010000}"/>
    <cellStyle name="Normal 27 3" xfId="261" xr:uid="{00000000-0005-0000-0000-0000BE010000}"/>
    <cellStyle name="Normal 28" xfId="314" xr:uid="{00000000-0005-0000-0000-0000BF010000}"/>
    <cellStyle name="Normal 29" xfId="317" xr:uid="{00000000-0005-0000-0000-0000C0010000}"/>
    <cellStyle name="Normal 3" xfId="30" xr:uid="{00000000-0005-0000-0000-0000C1010000}"/>
    <cellStyle name="Normal 3 2" xfId="229" xr:uid="{00000000-0005-0000-0000-0000C2010000}"/>
    <cellStyle name="Normal 3 2 2" xfId="336" xr:uid="{00000000-0005-0000-0000-0000C3010000}"/>
    <cellStyle name="Normal 3 2 3" xfId="300" xr:uid="{00000000-0005-0000-0000-0000C4010000}"/>
    <cellStyle name="Normal 3 3" xfId="230" xr:uid="{00000000-0005-0000-0000-0000C5010000}"/>
    <cellStyle name="Normal 3 3 2" xfId="481" xr:uid="{00000000-0005-0000-0000-0000C6010000}"/>
    <cellStyle name="Normal 3 4" xfId="5" xr:uid="{00000000-0005-0000-0000-0000C7010000}"/>
    <cellStyle name="Normal 3 4 2" xfId="231" xr:uid="{00000000-0005-0000-0000-0000C8010000}"/>
    <cellStyle name="Normal 3 4 2 2" xfId="482" xr:uid="{00000000-0005-0000-0000-0000C9010000}"/>
    <cellStyle name="Normal 3 5" xfId="232" xr:uid="{00000000-0005-0000-0000-0000CA010000}"/>
    <cellStyle name="Normal 30" xfId="342" xr:uid="{00000000-0005-0000-0000-0000CB010000}"/>
    <cellStyle name="Normal 31" xfId="493" xr:uid="{00000000-0005-0000-0000-0000CC010000}"/>
    <cellStyle name="Normal 32" xfId="496" xr:uid="{00000000-0005-0000-0000-0000CD010000}"/>
    <cellStyle name="Normal 33" xfId="494" xr:uid="{00000000-0005-0000-0000-0000CE010000}"/>
    <cellStyle name="Normal 34" xfId="492" xr:uid="{00000000-0005-0000-0000-0000CF010000}"/>
    <cellStyle name="Normal 35" xfId="347" xr:uid="{00000000-0005-0000-0000-0000D0010000}"/>
    <cellStyle name="Normal 36" xfId="275" xr:uid="{00000000-0005-0000-0000-0000D1010000}"/>
    <cellStyle name="Normal 36 2" xfId="510" xr:uid="{00000000-0005-0000-0000-0000D2010000}"/>
    <cellStyle name="Normal 37" xfId="341" xr:uid="{00000000-0005-0000-0000-0000D3010000}"/>
    <cellStyle name="Normal 37 2" xfId="513" xr:uid="{00000000-0005-0000-0000-0000D4010000}"/>
    <cellStyle name="Normal 38" xfId="512" xr:uid="{00000000-0005-0000-0000-0000D5010000}"/>
    <cellStyle name="Normal 39" xfId="516" xr:uid="{00000000-0005-0000-0000-0000D6010000}"/>
    <cellStyle name="Normal 4" xfId="37" xr:uid="{00000000-0005-0000-0000-0000D7010000}"/>
    <cellStyle name="Normal 4 2" xfId="234" xr:uid="{00000000-0005-0000-0000-0000D8010000}"/>
    <cellStyle name="Normal 4 2 2" xfId="307" xr:uid="{00000000-0005-0000-0000-0000D9010000}"/>
    <cellStyle name="Normal 4 2 3" xfId="338" xr:uid="{00000000-0005-0000-0000-0000DA010000}"/>
    <cellStyle name="Normal 4 2 4" xfId="484" xr:uid="{00000000-0005-0000-0000-0000DB010000}"/>
    <cellStyle name="Normal 4 2 5" xfId="515" xr:uid="{00000000-0005-0000-0000-0000DC010000}"/>
    <cellStyle name="Normal 4 3" xfId="8" xr:uid="{00000000-0005-0000-0000-0000DD010000}"/>
    <cellStyle name="Normal 4 3 2" xfId="235" xr:uid="{00000000-0005-0000-0000-0000DE010000}"/>
    <cellStyle name="Normal 4 3 2 2" xfId="339" xr:uid="{00000000-0005-0000-0000-0000DF010000}"/>
    <cellStyle name="Normal 4 3 2 3" xfId="310" xr:uid="{00000000-0005-0000-0000-0000E0010000}"/>
    <cellStyle name="Normal 4 3 3" xfId="318" xr:uid="{00000000-0005-0000-0000-0000E1010000}"/>
    <cellStyle name="Normal 4 3 4" xfId="290" xr:uid="{00000000-0005-0000-0000-0000E2010000}"/>
    <cellStyle name="Normal 4 4" xfId="233" xr:uid="{00000000-0005-0000-0000-0000E3010000}"/>
    <cellStyle name="Normal 4 4 2" xfId="313" xr:uid="{00000000-0005-0000-0000-0000E4010000}"/>
    <cellStyle name="Normal 4 4 3" xfId="337" xr:uid="{00000000-0005-0000-0000-0000E5010000}"/>
    <cellStyle name="Normal 4 4 4" xfId="483" xr:uid="{00000000-0005-0000-0000-0000E6010000}"/>
    <cellStyle name="Normal 4 5" xfId="301" xr:uid="{00000000-0005-0000-0000-0000E7010000}"/>
    <cellStyle name="Normal 4 6" xfId="321" xr:uid="{00000000-0005-0000-0000-0000E8010000}"/>
    <cellStyle name="Normal 4 7" xfId="276" xr:uid="{00000000-0005-0000-0000-0000E9010000}"/>
    <cellStyle name="Normal 40" xfId="514" xr:uid="{00000000-0005-0000-0000-0000EA010000}"/>
    <cellStyle name="Normal 41" xfId="517" xr:uid="{00000000-0005-0000-0000-0000EB010000}"/>
    <cellStyle name="Normal 42" xfId="523" xr:uid="{00000000-0005-0000-0000-0000EC010000}"/>
    <cellStyle name="Normal 43" xfId="528" xr:uid="{00000000-0005-0000-0000-0000ED010000}"/>
    <cellStyle name="Normal 44" xfId="526" xr:uid="{00000000-0005-0000-0000-0000EE010000}"/>
    <cellStyle name="Normal 45" xfId="525" xr:uid="{00000000-0005-0000-0000-0000EF010000}"/>
    <cellStyle name="Normal 46" xfId="531" xr:uid="{00000000-0005-0000-0000-0000F0010000}"/>
    <cellStyle name="Normal 47" xfId="530" xr:uid="{00000000-0005-0000-0000-0000F1010000}"/>
    <cellStyle name="Normal 48" xfId="529" xr:uid="{00000000-0005-0000-0000-0000F2010000}"/>
    <cellStyle name="Normal 49" xfId="532" xr:uid="{00000000-0005-0000-0000-0000F3010000}"/>
    <cellStyle name="Normal 5" xfId="236" xr:uid="{00000000-0005-0000-0000-0000F4010000}"/>
    <cellStyle name="Normal 5 2" xfId="237" xr:uid="{00000000-0005-0000-0000-0000F5010000}"/>
    <cellStyle name="Normal 5 2 2" xfId="238" xr:uid="{00000000-0005-0000-0000-0000F6010000}"/>
    <cellStyle name="Normal 5 2 2 2" xfId="487" xr:uid="{00000000-0005-0000-0000-0000F7010000}"/>
    <cellStyle name="Normal 5 2 2 2 2" xfId="547" xr:uid="{00000000-0005-0000-0000-0000F8010000}"/>
    <cellStyle name="Normal 5 2 3" xfId="239" xr:uid="{00000000-0005-0000-0000-0000F9010000}"/>
    <cellStyle name="Normal 5 2 4" xfId="486" xr:uid="{00000000-0005-0000-0000-0000FA010000}"/>
    <cellStyle name="Normal 5 3" xfId="240" xr:uid="{00000000-0005-0000-0000-0000FB010000}"/>
    <cellStyle name="Normal 5 3 2" xfId="488" xr:uid="{00000000-0005-0000-0000-0000FC010000}"/>
    <cellStyle name="Normal 5 4" xfId="241" xr:uid="{00000000-0005-0000-0000-0000FD010000}"/>
    <cellStyle name="Normal 5 5" xfId="340" xr:uid="{00000000-0005-0000-0000-0000FE010000}"/>
    <cellStyle name="Normal 5 6" xfId="485" xr:uid="{00000000-0005-0000-0000-0000FF010000}"/>
    <cellStyle name="Normal 5 7" xfId="281" xr:uid="{00000000-0005-0000-0000-000000020000}"/>
    <cellStyle name="Normal 50" xfId="524" xr:uid="{00000000-0005-0000-0000-000001020000}"/>
    <cellStyle name="Normal 51" xfId="527" xr:uid="{00000000-0005-0000-0000-000002020000}"/>
    <cellStyle name="Normal 52" xfId="551" xr:uid="{00000000-0005-0000-0000-000003020000}"/>
    <cellStyle name="Normal 53" xfId="552" xr:uid="{00000000-0005-0000-0000-000004020000}"/>
    <cellStyle name="Normal 54" xfId="555" xr:uid="{00000000-0005-0000-0000-000005020000}"/>
    <cellStyle name="Normal 55" xfId="556" xr:uid="{00000000-0005-0000-0000-000006020000}"/>
    <cellStyle name="Normal 56" xfId="557" xr:uid="{00000000-0005-0000-0000-000007020000}"/>
    <cellStyle name="Normal 57" xfId="558" xr:uid="{00000000-0005-0000-0000-000008020000}"/>
    <cellStyle name="Normal 58" xfId="559" xr:uid="{00000000-0005-0000-0000-000009020000}"/>
    <cellStyle name="Normal 59" xfId="560" xr:uid="{00000000-0005-0000-0000-00000A020000}"/>
    <cellStyle name="Normal 6" xfId="9" xr:uid="{00000000-0005-0000-0000-00000B020000}"/>
    <cellStyle name="Normal 6 2" xfId="242" xr:uid="{00000000-0005-0000-0000-00000C020000}"/>
    <cellStyle name="Normal 6 2 2" xfId="489" xr:uid="{00000000-0005-0000-0000-00000D020000}"/>
    <cellStyle name="Normal 6 3" xfId="243" xr:uid="{00000000-0005-0000-0000-00000E020000}"/>
    <cellStyle name="Normal 6 3 2" xfId="490" xr:uid="{00000000-0005-0000-0000-00000F020000}"/>
    <cellStyle name="Normal 6 5" xfId="40" xr:uid="{00000000-0005-0000-0000-000010020000}"/>
    <cellStyle name="Normal 60" xfId="561" xr:uid="{00000000-0005-0000-0000-000011020000}"/>
    <cellStyle name="Normal 61" xfId="562" xr:uid="{00000000-0005-0000-0000-000012020000}"/>
    <cellStyle name="Normal 62" xfId="564" xr:uid="{00000000-0005-0000-0000-000013020000}"/>
    <cellStyle name="Normal 63" xfId="565" xr:uid="{00000000-0005-0000-0000-000014020000}"/>
    <cellStyle name="Normal 64" xfId="566" xr:uid="{00000000-0005-0000-0000-000015020000}"/>
    <cellStyle name="Normal 65" xfId="567" xr:uid="{00000000-0005-0000-0000-000016020000}"/>
    <cellStyle name="Normal 66" xfId="568" xr:uid="{00000000-0005-0000-0000-000017020000}"/>
    <cellStyle name="Normal 67" xfId="573" xr:uid="{00000000-0005-0000-0000-000018020000}"/>
    <cellStyle name="Normal 68" xfId="569" xr:uid="{00000000-0005-0000-0000-000019020000}"/>
    <cellStyle name="Normal 69" xfId="574" xr:uid="{00000000-0005-0000-0000-00001A020000}"/>
    <cellStyle name="Normal 7" xfId="244" xr:uid="{00000000-0005-0000-0000-00001B020000}"/>
    <cellStyle name="Normal 7 2" xfId="25" xr:uid="{00000000-0005-0000-0000-00001C020000}"/>
    <cellStyle name="Normal 70" xfId="576" xr:uid="{00000000-0005-0000-0000-00001D020000}"/>
    <cellStyle name="Normal 71" xfId="570" xr:uid="{00000000-0005-0000-0000-00001E020000}"/>
    <cellStyle name="Normal 72" xfId="571" xr:uid="{00000000-0005-0000-0000-00001F020000}"/>
    <cellStyle name="Normal 73" xfId="577" xr:uid="{00000000-0005-0000-0000-000020020000}"/>
    <cellStyle name="Normal 74" xfId="575" xr:uid="{00000000-0005-0000-0000-000021020000}"/>
    <cellStyle name="Normal 75" xfId="578" xr:uid="{00000000-0005-0000-0000-000022020000}"/>
    <cellStyle name="Normal 76" xfId="579" xr:uid="{00000000-0005-0000-0000-000023020000}"/>
    <cellStyle name="Normal 77" xfId="572" xr:uid="{00000000-0005-0000-0000-000024020000}"/>
    <cellStyle name="Normal 78" xfId="580" xr:uid="{00000000-0005-0000-0000-000025020000}"/>
    <cellStyle name="Normal 79" xfId="581" xr:uid="{00000000-0005-0000-0000-000071020000}"/>
    <cellStyle name="Normal 79 2" xfId="585" xr:uid="{A90D481A-E30B-4197-BE32-B83CA8561C1A}"/>
    <cellStyle name="Normal 8" xfId="245" xr:uid="{00000000-0005-0000-0000-000026020000}"/>
    <cellStyle name="Normal 8 2" xfId="491" xr:uid="{00000000-0005-0000-0000-000027020000}"/>
    <cellStyle name="Normal 80" xfId="582" xr:uid="{00000000-0005-0000-0000-000072020000}"/>
    <cellStyle name="Normal 80 2" xfId="586" xr:uid="{4DD8689E-1CC8-4D2D-9A4E-E89D37EEE79E}"/>
    <cellStyle name="Normal 9" xfId="29" xr:uid="{00000000-0005-0000-0000-000028020000}"/>
    <cellStyle name="Normal_BILL NO 1" xfId="534" xr:uid="{00000000-0005-0000-0000-000029020000}"/>
    <cellStyle name="Normal_BOQ" xfId="539" xr:uid="{00000000-0005-0000-0000-00002A020000}"/>
    <cellStyle name="Percent" xfId="2" builtinId="5"/>
    <cellStyle name="Percent 2" xfId="13" xr:uid="{00000000-0005-0000-0000-00002C020000}"/>
    <cellStyle name="Percent 2 10" xfId="283" xr:uid="{00000000-0005-0000-0000-00002D020000}"/>
    <cellStyle name="Percent 2 11 2" xfId="536" xr:uid="{00000000-0005-0000-0000-00002E020000}"/>
    <cellStyle name="Percent 2 2" xfId="39" xr:uid="{00000000-0005-0000-0000-00002F020000}"/>
    <cellStyle name="Percent 2 2 2" xfId="246" xr:uid="{00000000-0005-0000-0000-000030020000}"/>
    <cellStyle name="Percent 2 3" xfId="7" xr:uid="{00000000-0005-0000-0000-000031020000}"/>
    <cellStyle name="Percent 2 3 2" xfId="247" xr:uid="{00000000-0005-0000-0000-000032020000}"/>
    <cellStyle name="Percent 2 3 3" xfId="518" xr:uid="{00000000-0005-0000-0000-000033020000}"/>
    <cellStyle name="Percent 2 4" xfId="248" xr:uid="{00000000-0005-0000-0000-000034020000}"/>
    <cellStyle name="Percent 2 5" xfId="249" xr:uid="{00000000-0005-0000-0000-000035020000}"/>
    <cellStyle name="Percent 2 6" xfId="250" xr:uid="{00000000-0005-0000-0000-000036020000}"/>
    <cellStyle name="Percent 2 7" xfId="251" xr:uid="{00000000-0005-0000-0000-000037020000}"/>
    <cellStyle name="Percent 2 8" xfId="252" xr:uid="{00000000-0005-0000-0000-000038020000}"/>
    <cellStyle name="Percent 2 9" xfId="316" xr:uid="{00000000-0005-0000-0000-000039020000}"/>
    <cellStyle name="Percent 3" xfId="10" xr:uid="{00000000-0005-0000-0000-00003A020000}"/>
    <cellStyle name="Percent 3 2" xfId="319" xr:uid="{00000000-0005-0000-0000-00003B020000}"/>
    <cellStyle name="Percent 3 3" xfId="304" xr:uid="{00000000-0005-0000-0000-00003C020000}"/>
    <cellStyle name="Percent 4" xfId="344" xr:uid="{00000000-0005-0000-0000-00003D020000}"/>
    <cellStyle name="Percent 5" xfId="31" xr:uid="{00000000-0005-0000-0000-00003E020000}"/>
    <cellStyle name="Percent 5 2" xfId="27" xr:uid="{00000000-0005-0000-0000-00003F020000}"/>
    <cellStyle name="Percent 7" xfId="253" xr:uid="{00000000-0005-0000-0000-000040020000}"/>
    <cellStyle name="sheet title" xfId="254" xr:uid="{00000000-0005-0000-0000-000041020000}"/>
    <cellStyle name="Style 1" xfId="255" xr:uid="{00000000-0005-0000-0000-000042020000}"/>
    <cellStyle name="Subtotal" xfId="256" xr:uid="{00000000-0005-0000-0000-000043020000}"/>
    <cellStyle name="unitrate" xfId="257" xr:uid="{00000000-0005-0000-0000-000044020000}"/>
  </cellStyles>
  <dxfs count="6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28576</xdr:colOff>
      <xdr:row>0</xdr:row>
      <xdr:rowOff>28574</xdr:rowOff>
    </xdr:from>
    <xdr:to>
      <xdr:col>5</xdr:col>
      <xdr:colOff>485776</xdr:colOff>
      <xdr:row>3</xdr:row>
      <xdr:rowOff>200025</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6" y="28574"/>
          <a:ext cx="5410200" cy="9525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707572</xdr:colOff>
      <xdr:row>111</xdr:row>
      <xdr:rowOff>136072</xdr:rowOff>
    </xdr:from>
    <xdr:to>
      <xdr:col>12</xdr:col>
      <xdr:colOff>1333500</xdr:colOff>
      <xdr:row>112</xdr:row>
      <xdr:rowOff>149679</xdr:rowOff>
    </xdr:to>
    <xdr:cxnSp macro="">
      <xdr:nvCxnSpPr>
        <xdr:cNvPr id="2" name="Elbow Connector 1">
          <a:extLst>
            <a:ext uri="{FF2B5EF4-FFF2-40B4-BE49-F238E27FC236}">
              <a16:creationId xmlns:a16="http://schemas.microsoft.com/office/drawing/2014/main" id="{00000000-0008-0000-0400-000002000000}"/>
            </a:ext>
          </a:extLst>
        </xdr:cNvPr>
        <xdr:cNvCxnSpPr/>
      </xdr:nvCxnSpPr>
      <xdr:spPr>
        <a:xfrm>
          <a:off x="11627032" y="5675812"/>
          <a:ext cx="412568" cy="188867"/>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707572</xdr:colOff>
      <xdr:row>26</xdr:row>
      <xdr:rowOff>136072</xdr:rowOff>
    </xdr:from>
    <xdr:to>
      <xdr:col>12</xdr:col>
      <xdr:colOff>1333500</xdr:colOff>
      <xdr:row>27</xdr:row>
      <xdr:rowOff>149679</xdr:rowOff>
    </xdr:to>
    <xdr:cxnSp macro="">
      <xdr:nvCxnSpPr>
        <xdr:cNvPr id="2" name="Elbow Connector 1">
          <a:extLst>
            <a:ext uri="{FF2B5EF4-FFF2-40B4-BE49-F238E27FC236}">
              <a16:creationId xmlns:a16="http://schemas.microsoft.com/office/drawing/2014/main" id="{00000000-0008-0000-0500-000002000000}"/>
            </a:ext>
          </a:extLst>
        </xdr:cNvPr>
        <xdr:cNvCxnSpPr/>
      </xdr:nvCxnSpPr>
      <xdr:spPr>
        <a:xfrm>
          <a:off x="10527847" y="6784522"/>
          <a:ext cx="378278" cy="213632"/>
        </a:xfrm>
        <a:prstGeom prst="bentConnector3">
          <a:avLst>
            <a:gd name="adj1" fmla="val -1304"/>
          </a:avLst>
        </a:prstGeom>
        <a:ln w="15875">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457200</xdr:colOff>
      <xdr:row>0</xdr:row>
      <xdr:rowOff>57150</xdr:rowOff>
    </xdr:from>
    <xdr:to>
      <xdr:col>10</xdr:col>
      <xdr:colOff>666750</xdr:colOff>
      <xdr:row>2</xdr:row>
      <xdr:rowOff>57150</xdr:rowOff>
    </xdr:to>
    <xdr:pic>
      <xdr:nvPicPr>
        <xdr:cNvPr id="2" name="Picture 2" descr="C:\Documents and Settings\Larish\Desktop\Work Documents\Rawda Logo.jpg">
          <a:extLst>
            <a:ext uri="{FF2B5EF4-FFF2-40B4-BE49-F238E27FC236}">
              <a16:creationId xmlns:a16="http://schemas.microsoft.com/office/drawing/2014/main" id="{B07EEE4D-1C1E-4672-B58A-E9DA360098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38800" y="57150"/>
          <a:ext cx="19335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238125</xdr:colOff>
      <xdr:row>0</xdr:row>
      <xdr:rowOff>0</xdr:rowOff>
    </xdr:from>
    <xdr:to>
      <xdr:col>11</xdr:col>
      <xdr:colOff>361950</xdr:colOff>
      <xdr:row>2</xdr:row>
      <xdr:rowOff>0</xdr:rowOff>
    </xdr:to>
    <xdr:pic>
      <xdr:nvPicPr>
        <xdr:cNvPr id="2" name="Picture 2" descr="C:\Documents and Settings\Larish\Desktop\Work Documents\Rawda Logo.jpg">
          <a:extLst>
            <a:ext uri="{FF2B5EF4-FFF2-40B4-BE49-F238E27FC236}">
              <a16:creationId xmlns:a16="http://schemas.microsoft.com/office/drawing/2014/main" id="{4BBFBAB3-DAEF-46E9-8514-DEEC285860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95975" y="0"/>
          <a:ext cx="16859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Administrator\My%20Documents\Castillo%20Grand\Castillo%20Gran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consol%20Accts%2030.06-incl%20NBP-23.11.02.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orksheet%20in%205641A%20Fixed%20Assets%20Consolidated"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Users\dhanuka.y.ALHABTOORMARBLE\Desktop\Al%20qouze%20moque%20-%20RIFKI\Masjid%20in%20AL%20QUOZ%20Dubai-%20External%20Works%20-%20Al%20Hikma%20Building%20Contracting%20-%20July%2001,2018%20-%20Supply%20On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dhanuka.y.ALHABTOORMARBLE\Desktop\Al%20qouze%20moque%20-%20RIFKI\Masjid%20in%20AL%20QUOZ%20Dubai-%20External%20Works%20-%20Al%20Hikma%20Building%20Contracting%20-%20July%2001,2018%20-%20Supply%20On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Documents%20and%20Settings\murali.n\Desktop\DAR%20AMEEN%20DATA\PROJECTS\2515%20Barwa%20Qatar\2515%20-%20BCA%20Stone%20Works%20Budget%2027%20Feb%202010%20Bldg%20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8EC6C95A\ITP3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Site%202850%20to%202899\2880%20-%20MBR%20Phase%20II\Payment\PA%20%23%201%20-%20Advance\1%20-%20PA%2001%20Adv%20Payment%20Jan%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row r="43">
          <cell r="K43">
            <v>357.72499999999991</v>
          </cell>
        </row>
      </sheetData>
      <sheetData sheetId="222">
        <row r="43">
          <cell r="K43">
            <v>357.72499999999991</v>
          </cell>
        </row>
      </sheetData>
      <sheetData sheetId="223">
        <row r="43">
          <cell r="K43">
            <v>357.72499999999991</v>
          </cell>
        </row>
      </sheetData>
      <sheetData sheetId="224">
        <row r="43">
          <cell r="K43">
            <v>357.72499999999991</v>
          </cell>
        </row>
      </sheetData>
      <sheetData sheetId="225">
        <row r="43">
          <cell r="K43">
            <v>357.72499999999991</v>
          </cell>
        </row>
      </sheetData>
      <sheetData sheetId="226">
        <row r="43">
          <cell r="K43">
            <v>357.72499999999991</v>
          </cell>
        </row>
      </sheetData>
      <sheetData sheetId="227">
        <row r="43">
          <cell r="K43">
            <v>357.72499999999991</v>
          </cell>
        </row>
      </sheetData>
      <sheetData sheetId="228">
        <row r="43">
          <cell r="K43">
            <v>357.72499999999991</v>
          </cell>
        </row>
      </sheetData>
      <sheetData sheetId="229">
        <row r="43">
          <cell r="K43">
            <v>357.72499999999991</v>
          </cell>
        </row>
      </sheetData>
      <sheetData sheetId="230">
        <row r="43">
          <cell r="K43">
            <v>357.72499999999991</v>
          </cell>
        </row>
      </sheetData>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Boq"/>
      <sheetName val="Staff Acco."/>
      <sheetName val="key dates"/>
      <sheetName val="Actuals"/>
      <sheetName val="T&amp;M"/>
      <sheetName val="Build-up"/>
      <sheetName val="GUT"/>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ASIS -DEC 08"/>
      <sheetName val="FitOutConfCentre"/>
      <sheetName val="RA_MKT_QUOTE"/>
      <sheetName val="Rate analysis"/>
      <sheetName val="PROJECT BRIEF"/>
      <sheetName val="Labor bills 22.11.06"/>
      <sheetName val="BQ-Ext  "/>
      <sheetName val="7IFS-5A"/>
      <sheetName val="E_Summary"/>
      <sheetName val="D_Cntnts"/>
      <sheetName val="BQ"/>
      <sheetName val="final abstract"/>
      <sheetName val="Summ"/>
      <sheetName val="PROJECT BRIEF(EX.NEW)"/>
      <sheetName val="Labor_abs-PW"/>
      <sheetName val="Labor_abs-NMR"/>
      <sheetName val="Labor_bill_-_Plastering"/>
      <sheetName val="Labor_bill_-_Mob"/>
      <sheetName val="Labor_bill_-_EW"/>
      <sheetName val="Labor_bill_-_Concrete"/>
      <sheetName val="Labor_bill_-_Shuttering"/>
      <sheetName val="Labor_bills_-_reinf"/>
      <sheetName val="Labor_bills_-_Block_masonry"/>
      <sheetName val="Labor_bill_Hard_Finish"/>
      <sheetName val="Labor_bill_Water_proofing"/>
      <sheetName val="Labor_bill_MS_items"/>
      <sheetName val="Labor_Painting"/>
      <sheetName val="Staff_Acco_"/>
      <sheetName val="Labor_bills_22_11_06"/>
      <sheetName val="EATON SUMMARY"/>
      <sheetName val="POWER"/>
      <sheetName val="XREF"/>
      <sheetName val="key_dates"/>
      <sheetName val="11B_"/>
      <sheetName val="Data"/>
      <sheetName val="Cover"/>
      <sheetName val="Concrete"/>
      <sheetName val="SHORT LIST"/>
      <sheetName val="Summary"/>
      <sheetName val="Siteworks"/>
      <sheetName val="Summary:Siteworks"/>
      <sheetName val="RA_EIL"/>
      <sheetName val="RECAPITULATION"/>
      <sheetName val="AutoOpen Stub Data"/>
      <sheetName val="Design"/>
      <sheetName val="Guidelines"/>
      <sheetName val="Sheet1"/>
      <sheetName val="RawMatCost"/>
      <sheetName val="factors"/>
      <sheetName val="A-General"/>
      <sheetName val="COLUMN"/>
      <sheetName val="Labor_abs-PW1"/>
      <sheetName val="Labor_abs-NMR1"/>
      <sheetName val="Labor_bill_-_Plastering1"/>
      <sheetName val="Labor_bill_-_Mob1"/>
      <sheetName val="Labor_bill_-_EW1"/>
      <sheetName val="Labor_bill_-_Concrete1"/>
      <sheetName val="Labor_bill_-_Shuttering1"/>
      <sheetName val="Labor_bills_-_reinf1"/>
      <sheetName val="Labor_bills_-_Block_masonry1"/>
      <sheetName val="Labor_bill_Hard_Finish1"/>
      <sheetName val="Labor_bill_Water_proofing1"/>
      <sheetName val="Labor_bill_MS_items1"/>
      <sheetName val="Labor_Painting1"/>
      <sheetName val="Staff_Acco_1"/>
      <sheetName val="key_dates1"/>
      <sheetName val="11B_1"/>
      <sheetName val="BASIS_-DEC_08"/>
      <sheetName val="final_abstract"/>
      <sheetName val="Datas"/>
      <sheetName val="% prog figs -u5 and total"/>
      <sheetName val="rc01"/>
      <sheetName val="BOQ fire proofing"/>
      <sheetName val="Detailed Summary (5)"/>
      <sheetName val="ridgewood"/>
      <sheetName val="Footings"/>
      <sheetName val="HV SWITCHGEAR"/>
      <sheetName val="CABLE DATA"/>
      <sheetName val="MECHANICAL"/>
      <sheetName val="Projects"/>
      <sheetName val="BOQ Distribution"/>
      <sheetName val="Fin Sum"/>
      <sheetName val="Control"/>
      <sheetName val="Cash Flow Working"/>
      <sheetName val="Bank Guarantee"/>
      <sheetName val="Sheet3 (2)"/>
      <sheetName val="Database"/>
      <sheetName val="schedule nos"/>
      <sheetName val="Set"/>
      <sheetName val="beam-reinft-IIInd floor"/>
      <sheetName val="Summary_Bank"/>
      <sheetName val="Basic Rates"/>
      <sheetName val="WT-LIST"/>
      <sheetName val="Electrical"/>
      <sheetName val="horizontal"/>
      <sheetName val=" S-DIV02-CONCRETE"/>
      <sheetName val="M&amp;A D"/>
      <sheetName val="M&amp;A E"/>
      <sheetName val="M&amp;A G"/>
      <sheetName val="Break up Sheet"/>
      <sheetName val="SUM"/>
      <sheetName val="C9901"/>
      <sheetName val="Site_Expenses"/>
      <sheetName val="BOQ_Distribution"/>
      <sheetName val="Raw Data"/>
      <sheetName val="Site Expenses"/>
      <sheetName val="Summary Transformers"/>
      <sheetName val="Assumptions"/>
      <sheetName val="NR-PS-CL P1-MEP-0000"/>
      <sheetName val="Demand"/>
      <sheetName val="Occ"/>
      <sheetName val="Design Devmt"/>
      <sheetName val="Field Values"/>
      <sheetName val="STP"/>
      <sheetName val="PR Standards Technopark"/>
      <sheetName val="std"/>
      <sheetName val="CERTIFICATE"/>
      <sheetName val="BS Schedules"/>
      <sheetName val="AOR"/>
      <sheetName val="tender allowances"/>
      <sheetName val="Hardfinishes-Contemporary"/>
      <sheetName val="Labor_bills_22_11_061"/>
      <sheetName val="PROJECT_BRIEF"/>
      <sheetName val="BQ-Ext__"/>
      <sheetName val="Field_Values"/>
      <sheetName val="PR_Standards_Technopark"/>
      <sheetName val="SHORT_LIST"/>
      <sheetName val="CABLE_DATA"/>
      <sheetName val="Break_up_Sheet"/>
      <sheetName val="Rate_analysis"/>
      <sheetName val="Bank_Guarantee"/>
      <sheetName val="AutoOpen_Stub_Data"/>
      <sheetName val="Basic_Rates"/>
      <sheetName val="Fin_Sum"/>
      <sheetName val="BS_Schedules"/>
      <sheetName val="NR-PS-CL_P1-MEP-0000"/>
      <sheetName val="PROJECT_BRIEF(EX_NEW)"/>
      <sheetName val="Design_Devmt"/>
      <sheetName val="tender_allowances"/>
      <sheetName val="Labor_abs-PW2"/>
      <sheetName val="Labor_abs-NMR2"/>
      <sheetName val="Labor_bill_-_Plastering2"/>
      <sheetName val="Labor_bill_-_Mob2"/>
      <sheetName val="Labor_bill_-_EW2"/>
      <sheetName val="Labor_bill_-_Concrete2"/>
      <sheetName val="Labor_bill_-_Shuttering2"/>
      <sheetName val="Labor_bills_-_reinf2"/>
      <sheetName val="Labor_bills_-_Block_masonry2"/>
      <sheetName val="Labor_bill_Hard_Finish2"/>
      <sheetName val="Labor_bill_Water_proofing2"/>
      <sheetName val="Labor_bill_MS_items2"/>
      <sheetName val="Labor_Painting2"/>
      <sheetName val="Staff_Acco_2"/>
      <sheetName val="Labor_bills_22_11_062"/>
      <sheetName val="PROJECT_BRIEF1"/>
      <sheetName val="BQ-Ext__1"/>
      <sheetName val="Field_Values1"/>
      <sheetName val="final_abstract1"/>
      <sheetName val="PR_Standards_Technopark1"/>
      <sheetName val="BASIS_-DEC_081"/>
      <sheetName val="SHORT_LIST1"/>
      <sheetName val="CABLE_DATA1"/>
      <sheetName val="Break_up_Sheet1"/>
      <sheetName val="Rate_analysis1"/>
      <sheetName val="Bank_Guarantee1"/>
      <sheetName val="AutoOpen_Stub_Data1"/>
      <sheetName val="Basic_Rates1"/>
      <sheetName val="Fin_Sum1"/>
      <sheetName val="BS_Schedules1"/>
      <sheetName val="NR-PS-CL_P1-MEP-00001"/>
      <sheetName val="PROJECT_BRIEF(EX_NEW)1"/>
      <sheetName val="Design_Devmt1"/>
      <sheetName val="BOQ_Distribution1"/>
      <sheetName val="tender_allowances1"/>
      <sheetName val="grsummary"/>
      <sheetName val="Register"/>
      <sheetName val="Notes"/>
      <sheetName val="Scatter"/>
      <sheetName val="MPR_PA_1"/>
      <sheetName val="CL MEP -VOL 3"/>
      <sheetName val="Comments"/>
      <sheetName val="DETAILED  BOQ"/>
      <sheetName val="Day work"/>
      <sheetName val="Results"/>
      <sheetName val="PLGroupings"/>
      <sheetName val="P1 SUM"/>
      <sheetName val="PRICING"/>
      <sheetName val="Rate An"/>
      <sheetName val="dummy"/>
      <sheetName val="AK-Offertstammblatt"/>
      <sheetName val="#REF!"/>
      <sheetName val="FINOLEX"/>
      <sheetName val="PCC"/>
      <sheetName val="sumary"/>
      <sheetName val="shuttering"/>
      <sheetName val="Structure Bills Qty"/>
      <sheetName val="analysis"/>
      <sheetName val="INPUT SHEET"/>
      <sheetName val="Ra  stair"/>
      <sheetName val="Labor_abs-PW3"/>
      <sheetName val="Labor_abs-NMR3"/>
      <sheetName val="Labor_bill_-_Plastering3"/>
      <sheetName val="Labor_bill_-_Mob3"/>
      <sheetName val="Labor_bill_-_EW3"/>
      <sheetName val="Labor_bill_-_Concrete3"/>
      <sheetName val="Labor_bill_-_Shuttering3"/>
      <sheetName val="Labor_bills_-_reinf3"/>
      <sheetName val="Labor_bills_-_Block_masonry3"/>
      <sheetName val="Labor_bill_Hard_Finish3"/>
      <sheetName val="Labor_bill_Water_proofing3"/>
      <sheetName val="Labor_bill_MS_items3"/>
      <sheetName val="Labor_Painting3"/>
      <sheetName val="Staff_Acco_3"/>
      <sheetName val="key_dates2"/>
      <sheetName val="Labor_bills_22_11_063"/>
      <sheetName val="11B_2"/>
      <sheetName val="BASIS_-DEC_082"/>
      <sheetName val="final_abstract2"/>
      <sheetName val="SHORT_LIST2"/>
      <sheetName val="Rate_analysis2"/>
      <sheetName val="PROJECT_BRIEF2"/>
      <sheetName val="BQ-Ext__2"/>
      <sheetName val="PROJECT_BRIEF(EX_NEW)2"/>
      <sheetName val="EATON_SUMMARY"/>
      <sheetName val="AutoOpen_Stub_Data2"/>
      <sheetName val="%_prog_figs_-u5_and_total"/>
      <sheetName val="BOQ_fire_proofing"/>
      <sheetName val="Site_Expenses1"/>
      <sheetName val="NR-PS-CL_P1-MEP-00002"/>
      <sheetName val="CABLE_DATA2"/>
      <sheetName val="Design_Devmt2"/>
      <sheetName val="Field_Values2"/>
      <sheetName val="PR_Standards_Technopark2"/>
      <sheetName val="Break_up_Sheet2"/>
      <sheetName val="BOQ_Distribution2"/>
      <sheetName val="Bank_Guarantee2"/>
      <sheetName val="Basic_Rates2"/>
      <sheetName val="Fin_Sum2"/>
      <sheetName val="BS_Schedules2"/>
      <sheetName val="tender_allowances2"/>
      <sheetName val="HV_SWITCHGEAR"/>
      <sheetName val="Detailed_Summary_(5)"/>
      <sheetName val="CL_MEP_-VOL_3"/>
      <sheetName val="DETAILED__BOQ"/>
      <sheetName val="Day_work"/>
      <sheetName val="Master Equipment List"/>
      <sheetName val="SubS2"/>
      <sheetName val="LMP"/>
      <sheetName val="EPS"/>
      <sheetName val="TOEC"/>
      <sheetName val="key_dates3"/>
      <sheetName val="11B_3"/>
      <sheetName val="%_prog_figs_-u5_and_total1"/>
      <sheetName val="BOQ_fire_proofing1"/>
      <sheetName val="노임단가"/>
      <sheetName val="11"/>
      <sheetName val="12"/>
      <sheetName val="15"/>
      <sheetName val="16"/>
      <sheetName val="17"/>
      <sheetName val="18"/>
      <sheetName val="19"/>
      <sheetName val="2"/>
      <sheetName val="20"/>
      <sheetName val="21"/>
      <sheetName val="22"/>
      <sheetName val="23"/>
      <sheetName val="24"/>
      <sheetName val="25"/>
      <sheetName val="26"/>
      <sheetName val="27"/>
      <sheetName val="28"/>
      <sheetName val="29"/>
      <sheetName val="3"/>
      <sheetName val="30"/>
      <sheetName val="6"/>
      <sheetName val="8"/>
      <sheetName val="9"/>
      <sheetName val="Executive Summary"/>
      <sheetName val="Inter unit set off"/>
      <sheetName val="Lines (1 - 1)"/>
      <sheetName val="RCC,Ret. Wall"/>
      <sheetName val="P&amp;LSum"/>
      <sheetName val="SRC-B3U2"/>
      <sheetName val="eq_data"/>
      <sheetName val="A"/>
      <sheetName val="[Labor bills 22.11.06.xls]Sum_2"/>
      <sheetName val="Services_InitialEst_UtilityServ"/>
      <sheetName val="FORM7"/>
      <sheetName val="Risk"/>
      <sheetName val="sheeet7"/>
      <sheetName val="rebrand"/>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ow r="1">
          <cell r="A1">
            <v>0</v>
          </cell>
        </row>
      </sheetData>
      <sheetData sheetId="75">
        <row r="1">
          <cell r="A1">
            <v>0</v>
          </cell>
        </row>
      </sheetData>
      <sheetData sheetId="76">
        <row r="1">
          <cell r="A1">
            <v>0</v>
          </cell>
        </row>
      </sheetData>
      <sheetData sheetId="77">
        <row r="1">
          <cell r="A1">
            <v>0</v>
          </cell>
        </row>
      </sheetData>
      <sheetData sheetId="78">
        <row r="1">
          <cell r="A1">
            <v>0</v>
          </cell>
        </row>
      </sheetData>
      <sheetData sheetId="79">
        <row r="1">
          <cell r="A1">
            <v>0</v>
          </cell>
        </row>
      </sheetData>
      <sheetData sheetId="80">
        <row r="1">
          <cell r="A1">
            <v>0</v>
          </cell>
        </row>
      </sheetData>
      <sheetData sheetId="81">
        <row r="1">
          <cell r="A1">
            <v>0</v>
          </cell>
        </row>
      </sheetData>
      <sheetData sheetId="82">
        <row r="1">
          <cell r="A1">
            <v>0</v>
          </cell>
        </row>
      </sheetData>
      <sheetData sheetId="83">
        <row r="1">
          <cell r="A1">
            <v>0</v>
          </cell>
        </row>
      </sheetData>
      <sheetData sheetId="84">
        <row r="20">
          <cell r="C20" t="str">
            <v>Cover</v>
          </cell>
        </row>
      </sheetData>
      <sheetData sheetId="85"/>
      <sheetData sheetId="86">
        <row r="1">
          <cell r="A1">
            <v>0</v>
          </cell>
        </row>
      </sheetData>
      <sheetData sheetId="87">
        <row r="20">
          <cell r="C20" t="str">
            <v>Cover</v>
          </cell>
        </row>
      </sheetData>
      <sheetData sheetId="88"/>
      <sheetData sheetId="89" refreshError="1"/>
      <sheetData sheetId="90" refreshError="1"/>
      <sheetData sheetId="91" refreshError="1"/>
      <sheetData sheetId="92">
        <row r="1">
          <cell r="A1">
            <v>0</v>
          </cell>
        </row>
      </sheetData>
      <sheetData sheetId="93">
        <row r="20">
          <cell r="C20" t="str">
            <v>Cover</v>
          </cell>
        </row>
      </sheetData>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refreshError="1"/>
      <sheetData sheetId="103"/>
      <sheetData sheetId="104">
        <row r="1">
          <cell r="A1">
            <v>0</v>
          </cell>
        </row>
      </sheetData>
      <sheetData sheetId="105" refreshError="1"/>
      <sheetData sheetId="106" refreshError="1"/>
      <sheetData sheetId="107" refreshError="1"/>
      <sheetData sheetId="108" refreshError="1"/>
      <sheetData sheetId="109" refreshError="1"/>
      <sheetData sheetId="110" refreshError="1"/>
      <sheetData sheetId="111">
        <row r="1">
          <cell r="A1">
            <v>0</v>
          </cell>
        </row>
      </sheetData>
      <sheetData sheetId="112">
        <row r="1">
          <cell r="A1">
            <v>0</v>
          </cell>
        </row>
      </sheetData>
      <sheetData sheetId="113">
        <row r="19">
          <cell r="I19">
            <v>10</v>
          </cell>
        </row>
      </sheetData>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A1">
            <v>0</v>
          </cell>
        </row>
      </sheetData>
      <sheetData sheetId="200">
        <row r="19">
          <cell r="I19">
            <v>10</v>
          </cell>
        </row>
      </sheetData>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refreshError="1"/>
      <sheetData sheetId="252" refreshError="1"/>
      <sheetData sheetId="253"/>
      <sheetData sheetId="254"/>
      <sheetData sheetId="255"/>
      <sheetData sheetId="256"/>
      <sheetData sheetId="257"/>
      <sheetData sheetId="258" refreshError="1"/>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h flow workings (2)"/>
      <sheetName val="cash flow"/>
      <sheetName val="final segment"/>
      <sheetName val="For notes Segment in Rs. ('000)"/>
      <sheetName val="segment final break up"/>
      <sheetName val="Part 4"/>
      <sheetName val="EPS"/>
      <sheetName val="BS"/>
      <sheetName val="P&amp;L"/>
      <sheetName val="1"/>
      <sheetName val="2"/>
      <sheetName val="5"/>
      <sheetName val="6"/>
      <sheetName val="8"/>
      <sheetName val="10"/>
      <sheetName val="12"/>
      <sheetName val="14"/>
      <sheetName val="4"/>
      <sheetName val="Unit wise consol "/>
      <sheetName val=" Tax provision"/>
      <sheetName val="Tax provision workings"/>
      <sheetName val="IT Depreciation 01-02"/>
      <sheetName val="Inter unit set off"/>
      <sheetName val="Sheet1"/>
      <sheetName val="Co Depreciation 01-02 (2)"/>
      <sheetName val="Interest cost capitalised"/>
      <sheetName val="Rounded off"/>
      <sheetName val="NOTES -1"/>
      <sheetName val="NOTES-2"/>
      <sheetName val="List"/>
      <sheetName val="Labor abs-NMR"/>
      <sheetName val="PROJECT BRIEF"/>
      <sheetName val="Data"/>
      <sheetName val="MECH-1"/>
      <sheetName val="7IFS-5A"/>
      <sheetName val="Names"/>
      <sheetName val="Cash_flow_workings_(2)"/>
      <sheetName val="cash_flow"/>
      <sheetName val="final_segment"/>
      <sheetName val="For_notes_Segment_in_Rs__('000)"/>
      <sheetName val="segment_final_break_up"/>
      <sheetName val="Part_4"/>
      <sheetName val="Unit_wise_consol_"/>
      <sheetName val="_Tax_provision"/>
      <sheetName val="Tax_provision_workings"/>
      <sheetName val="IT_Depreciation_01-02"/>
      <sheetName val="Inter_unit_set_off"/>
      <sheetName val="Co_Depreciation_01-02_(2)"/>
      <sheetName val="Interest_cost_capitalised"/>
      <sheetName val="Rounded_off"/>
      <sheetName val="NOTES_-1"/>
      <sheetName val="Navigation"/>
      <sheetName val="Summary"/>
      <sheetName val="Basis"/>
      <sheetName val="Consolidated"/>
      <sheetName val="RA-markate"/>
      <sheetName val="BOQ Distribution"/>
      <sheetName val="T&amp;M"/>
      <sheetName val="SPrep_E4TK(R187)"/>
      <sheetName val="U00"/>
      <sheetName val="U01"/>
      <sheetName val="U03"/>
      <sheetName val="U06"/>
      <sheetName val="U07"/>
      <sheetName val="U08"/>
      <sheetName val="U09"/>
      <sheetName val="U10"/>
      <sheetName val="U11"/>
      <sheetName val="U13"/>
      <sheetName val="U21"/>
      <sheetName val="U25"/>
      <sheetName val="U26"/>
      <sheetName val="U29"/>
      <sheetName val="U30"/>
      <sheetName val="U40"/>
      <sheetName val="U42"/>
      <sheetName val="U43"/>
      <sheetName val="U45"/>
      <sheetName val="U47"/>
      <sheetName val="U60"/>
      <sheetName val="Labor_abs-NMR"/>
      <sheetName val="PROJECT_BRIEF"/>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row r="7">
          <cell r="C7">
            <v>-557907</v>
          </cell>
        </row>
      </sheetData>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Detailed dep sch"/>
      <sheetName val="XREF"/>
      <sheetName val="Tickmarks"/>
      <sheetName val="GM &amp; TA"/>
      <sheetName val="rates"/>
      <sheetName val="PRECAST lightconc-II"/>
      <sheetName val="Details"/>
      <sheetName val="Inter unit set off"/>
      <sheetName val="Labor abs-NMR"/>
      <sheetName val="Names"/>
      <sheetName val="Break up Sheet"/>
      <sheetName val="w't table"/>
      <sheetName val="Contents"/>
      <sheetName val="Civil Boq"/>
      <sheetName val="PL"/>
      <sheetName val="SCHEDULE"/>
      <sheetName val="Summary"/>
      <sheetName val="VENDOR LIST"/>
      <sheetName val="WORD"/>
      <sheetName val="Project Data"/>
      <sheetName val="Balance sheet DCCDL Nov 06"/>
      <sheetName val="Trial Balance"/>
      <sheetName val="Sheet1"/>
      <sheetName val="Global Assmptions"/>
      <sheetName val="factor"/>
      <sheetName val="CABLE DATA"/>
      <sheetName val="Balance Sheet"/>
      <sheetName val="mecon-summary"/>
      <sheetName val="2A"/>
      <sheetName val="BOQ"/>
      <sheetName val="9"/>
      <sheetName val="FIN-QTY"/>
      <sheetName val="Project Brief"/>
      <sheetName val="Base width"/>
      <sheetName val="abstract"/>
      <sheetName val="Option"/>
      <sheetName val="wordsdata"/>
      <sheetName val="RateAnalysis"/>
      <sheetName val="Data sheet"/>
      <sheetName val="PROJECT BRIEF(EX.NEW)"/>
      <sheetName val="URA"/>
      <sheetName val="Register"/>
      <sheetName val="SOF Alternative Offer"/>
      <sheetName val="Notes"/>
      <sheetName val="BQ"/>
      <sheetName val="CCNs"/>
      <sheetName val="cover page"/>
      <sheetName val="T&amp;M"/>
      <sheetName val="analysis"/>
      <sheetName val="Pile Schedule_R2"/>
      <sheetName val="Superstruc"/>
      <sheetName val="Base Data - Permanent Material"/>
      <sheetName val="FF-6"/>
      <sheetName val="rc01"/>
      <sheetName val="Basis"/>
      <sheetName val="Trial Bal "/>
      <sheetName val="UAE_Holidays"/>
      <sheetName val="est"/>
      <sheetName val="Assumptions"/>
      <sheetName val="Currencies"/>
      <sheetName val="C"/>
      <sheetName val="Amount"/>
      <sheetName val="d-7"/>
      <sheetName val="GS"/>
      <sheetName val="Macro"/>
      <sheetName val="Detailed_dep_sch"/>
      <sheetName val="GM_&amp;_TA"/>
      <sheetName val="PRECAST_lightconc-II"/>
      <sheetName val="Inter_unit_set_off"/>
      <sheetName val="Civil_Boq"/>
      <sheetName val="Balance_sheet_DCCDL_Nov_06"/>
      <sheetName val="Trial_Balance"/>
      <sheetName val="Global_Assmptions"/>
      <sheetName val="Labor_abs-NMR"/>
      <sheetName val="CABLE_DATA"/>
      <sheetName val="Balance_Sheet"/>
      <sheetName val="Data_sheet"/>
      <sheetName val="PROJECT_BRIEF(EX_NEW)"/>
      <sheetName val="Break_up_Sheet"/>
      <sheetName val="w't_table"/>
      <sheetName val="Detailed_dep_sch1"/>
      <sheetName val="GM_&amp;_TA1"/>
      <sheetName val="PRECAST_lightconc-II1"/>
      <sheetName val="Inter_unit_set_off1"/>
      <sheetName val="Civil_Boq1"/>
      <sheetName val="Balance_sheet_DCCDL_Nov_061"/>
      <sheetName val="Trial_Balance1"/>
      <sheetName val="Global_Assmptions1"/>
      <sheetName val="Labor_abs-NMR1"/>
      <sheetName val="CABLE_DATA1"/>
      <sheetName val="Balance_Sheet1"/>
      <sheetName val="Data_sheet1"/>
      <sheetName val="PROJECT_BRIEF(EX_NEW)1"/>
      <sheetName val="Break_up_Sheet1"/>
      <sheetName val="w't_table1"/>
      <sheetName val="Detailed_dep_sch2"/>
      <sheetName val="GM_&amp;_TA2"/>
      <sheetName val="PRECAST_lightconc-II2"/>
      <sheetName val="Inter_unit_set_off2"/>
      <sheetName val="Civil_Boq2"/>
      <sheetName val="Balance_sheet_DCCDL_Nov_062"/>
      <sheetName val="Trial_Balance2"/>
      <sheetName val="Global_Assmptions2"/>
      <sheetName val="Labor_abs-NMR2"/>
      <sheetName val="CABLE_DATA2"/>
      <sheetName val="Balance_Sheet2"/>
      <sheetName val="Data_sheet2"/>
      <sheetName val="PROJECT_BRIEF(EX_NEW)2"/>
      <sheetName val="Break_up_Sheet2"/>
      <sheetName val="w't_table2"/>
      <sheetName val="Detailed_dep_sch3"/>
      <sheetName val="GM_&amp;_TA3"/>
      <sheetName val="PRECAST_lightconc-II3"/>
      <sheetName val="Inter_unit_set_off3"/>
      <sheetName val="Civil_Boq3"/>
      <sheetName val="Balance_sheet_DCCDL_Nov_063"/>
      <sheetName val="Trial_Balance3"/>
      <sheetName val="Global_Assmptions3"/>
      <sheetName val="Labor_abs-NMR3"/>
      <sheetName val="CABLE_DATA3"/>
      <sheetName val="Balance_Sheet3"/>
      <sheetName val="Data_sheet3"/>
      <sheetName val="PROJECT_BRIEF(EX_NEW)3"/>
      <sheetName val="Break_up_Sheet3"/>
      <sheetName val="w't_table3"/>
      <sheetName val="Detailed_dep_sch4"/>
      <sheetName val="GM_&amp;_TA4"/>
      <sheetName val="PRECAST_lightconc-II4"/>
      <sheetName val="Inter_unit_set_off4"/>
      <sheetName val="Civil_Boq4"/>
      <sheetName val="Balance_sheet_DCCDL_Nov_064"/>
      <sheetName val="Trial_Balance4"/>
      <sheetName val="Global_Assmptions4"/>
      <sheetName val="Labor_abs-NMR4"/>
      <sheetName val="CABLE_DATA4"/>
      <sheetName val="Balance_Sheet4"/>
      <sheetName val="Data_sheet4"/>
      <sheetName val="PROJECT_BRIEF(EX_NEW)4"/>
      <sheetName val="Break_up_Sheet4"/>
      <sheetName val="w't_table4"/>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pply"/>
      <sheetName val="Macro"/>
      <sheetName val="산근"/>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row r="16">
          <cell r="J16">
            <v>0</v>
          </cell>
        </row>
      </sheetData>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1</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sheetData sheetId="258"/>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refreshError="1"/>
      <sheetData sheetId="313" refreshError="1"/>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efreshError="1"/>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sheetData sheetId="499"/>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ow r="10">
          <cell r="D10">
            <v>1500</v>
          </cell>
        </row>
      </sheetData>
      <sheetData sheetId="518" refreshError="1"/>
      <sheetData sheetId="519" refreshError="1"/>
      <sheetData sheetId="520" refreshError="1"/>
      <sheetData sheetId="521" refreshError="1"/>
      <sheetData sheetId="522">
        <row r="10">
          <cell r="D10">
            <v>1500</v>
          </cell>
        </row>
      </sheetData>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ow r="10">
          <cell r="D10">
            <v>1500</v>
          </cell>
        </row>
      </sheetData>
      <sheetData sheetId="586">
        <row r="10">
          <cell r="D10">
            <v>1500</v>
          </cell>
        </row>
      </sheetData>
      <sheetData sheetId="587" refreshError="1"/>
      <sheetData sheetId="588" refreshError="1"/>
      <sheetData sheetId="589" refreshError="1"/>
      <sheetData sheetId="590" refreshError="1"/>
      <sheetData sheetId="591" refreshError="1"/>
      <sheetData sheetId="592" refreshError="1"/>
      <sheetData sheetId="593">
        <row r="10">
          <cell r="D10">
            <v>1500</v>
          </cell>
        </row>
      </sheetData>
      <sheetData sheetId="594">
        <row r="10">
          <cell r="D10">
            <v>1500</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ow r="10">
          <cell r="D10">
            <v>1500</v>
          </cell>
        </row>
      </sheetData>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efreshError="1"/>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efreshError="1"/>
      <sheetData sheetId="1761" refreshError="1"/>
      <sheetData sheetId="1762" refreshError="1"/>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A.O.R."/>
      <sheetName val="Quantity"/>
      <sheetName val="Data"/>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Bill No 2 to 8 (Rev)"/>
      <sheetName val="Stress Calculation"/>
      <sheetName val="Costing"/>
      <sheetName val="SITE OVERHEADS"/>
      <sheetName val=" Net Break Down"/>
      <sheetName val="boq"/>
      <sheetName val="Labels"/>
      <sheetName val="p&amp;m"/>
      <sheetName val="Citrix"/>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IO LIST"/>
      <sheetName val="Tender Summary"/>
      <sheetName val="K.Ajeet"/>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VCH-SLC"/>
      <sheetName val="Supplier"/>
      <sheetName val="BSH num"/>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SILICATE"/>
      <sheetName val="Fin Sum"/>
      <sheetName val="Debits as on 12.04.08"/>
      <sheetName val="Staff Acco."/>
      <sheetName val="Vind-BtB"/>
      <sheetName val="labour coeff"/>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Labour"/>
      <sheetName val="HPL"/>
      <sheetName val="Estimation"/>
      <sheetName val="공장별판관비배부"/>
      <sheetName val="CLAY"/>
      <sheetName val="PL"/>
      <sheetName val="Build-up"/>
      <sheetName val="INDIGINEOUS ITEMS "/>
      <sheetName val="07016, Master List-Major Minor"/>
      <sheetName val="PRECAST_lightconc-II"/>
      <sheetName val="PointNo_5"/>
      <sheetName val="PCC"/>
      <sheetName val="cidcoanalysis"/>
      <sheetName val="C Sum"/>
      <sheetName val="A Sum"/>
      <sheetName val="4 Annex 1 Basic rate"/>
      <sheetName val="Groupings-final"/>
      <sheetName val="Sched"/>
      <sheetName val="Trial"/>
      <sheetName val="FA_Final"/>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Break up 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Flooring"/>
      <sheetName val="ELEC_BOQ"/>
      <sheetName val="macros"/>
      <sheetName val="Requirements"/>
      <sheetName val="Storage"/>
      <sheetName val="Financial"/>
      <sheetName val="Assumptions"/>
      <sheetName val="Deduction of assets"/>
      <sheetName val="GBW"/>
      <sheetName val="Ratio"/>
      <sheetName val="S &amp; A"/>
      <sheetName val="Detail In Door Stad"/>
      <sheetName val="Bank Guarantee"/>
      <sheetName val="Basis"/>
      <sheetName val="5 NOT REQUIRED"/>
      <sheetName val="Legend"/>
      <sheetName val="Machinery"/>
      <sheetName val="s"/>
      <sheetName val="NLD - Assum"/>
      <sheetName val="Capex-fixed"/>
      <sheetName val="Material"/>
      <sheetName val="RA"/>
      <sheetName val="3cd Annexure"/>
      <sheetName val="Story Drift-Part 2"/>
      <sheetName val="Allg. Angaben"/>
      <sheetName val="Auswahl"/>
      <sheetName val="A.O.R r1Str"/>
      <sheetName val="A.O.R r1"/>
      <sheetName val="A.O.R (2)"/>
      <sheetName val="매크로"/>
      <sheetName val="FORM7"/>
      <sheetName val="AoR Finishing"/>
      <sheetName val="PROGRAMME"/>
      <sheetName val="PROG SUMMARY"/>
      <sheetName val="Rate analysis"/>
      <sheetName val="INDEX"/>
      <sheetName val="AREAS"/>
      <sheetName val="BLOCK-A (MEA.SHEET)"/>
      <sheetName val="strain"/>
      <sheetName val="IDCCALHYD-GOO"/>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BOQ (2)"/>
      <sheetName val="C-Wadl_BOQ2"/>
      <sheetName val="FITZ MORT 94"/>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hyperstatic"/>
      <sheetName val="FitOutConfCentre"/>
      <sheetName val="9-1차이내역"/>
      <sheetName val="Introduction"/>
      <sheetName val="Old"/>
      <sheetName val="Operating Statistics"/>
      <sheetName val="Financials"/>
      <sheetName val="Basement Budget"/>
      <sheetName val="Database"/>
      <sheetName val="SCHEDULE"/>
      <sheetName val="schedule nos"/>
      <sheetName val="Deckblatt"/>
      <sheetName val="Sludge Cal"/>
      <sheetName val="COLUMN"/>
      <sheetName val="keyword"/>
      <sheetName val="HEAD"/>
      <sheetName val="合成単価作成表-BLDG"/>
      <sheetName val="INPUT SHEET"/>
      <sheetName val="RES-PLANNING"/>
      <sheetName val="ecc_res"/>
      <sheetName val="CABLERET"/>
      <sheetName val="Bechtel Norms"/>
      <sheetName val="Rebar _Take off"/>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BoatTMP"/>
      <sheetName val="galfareqp"/>
      <sheetName val="SUMMARY_ALL_CO'S1"/>
      <sheetName val="Break_up_Sheet1"/>
      <sheetName val="Bank_Guarantee"/>
      <sheetName val="Ave.wtd.rates"/>
      <sheetName val="Material "/>
      <sheetName val="NC-CM"/>
      <sheetName val="A.O.R."/>
      <sheetName val="factors"/>
      <sheetName val="5_NOT_REQUIRED"/>
      <sheetName val="RA-markate"/>
      <sheetName val="RCC,Ret. Wall"/>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t_Cost"/>
      <sheetName val="Basic Rates"/>
      <sheetName val="Labour &amp; Plant"/>
      <sheetName val="SOA"/>
      <sheetName val="Podium Areas"/>
      <sheetName val="Indices"/>
      <sheetName val="PARAMETRES"/>
      <sheetName val="Bill 1"/>
      <sheetName val="Bill 2"/>
      <sheetName val="Bill 3"/>
      <sheetName val="Bill 4"/>
      <sheetName val="Bill 5"/>
      <sheetName val="Bill 6"/>
      <sheetName val="Bill 7"/>
      <sheetName val="@risk rents and incentives"/>
      <sheetName val="Car park lease"/>
      <sheetName val="Net rent analysis"/>
      <sheetName val="CERTIFICATE"/>
      <sheetName val="3"/>
      <sheetName val="lookups"/>
      <sheetName val="ref"/>
      <sheetName val="9. Package split - Cost "/>
      <sheetName val="strand"/>
      <sheetName val="DETAILED  BOQ"/>
      <sheetName val="Control"/>
      <sheetName val="CASHFLOWS"/>
      <sheetName val="LABOUR RATE"/>
      <sheetName val="Material Rate"/>
      <sheetName val="Makro1"/>
      <sheetName val="Balance sheet DCCDL Nov 06"/>
      <sheetName val=" COP 100%"/>
      <sheetName val="A-Property"/>
      <sheetName val="Top sheet"/>
      <sheetName val="Abstract"/>
      <sheetName val="M-Book for Conc"/>
      <sheetName val="LEVELS"/>
      <sheetName val="Rein.Steel"/>
      <sheetName val="M-Book for FW"/>
      <sheetName val="M-Book others"/>
      <sheetName val="M-Book filling"/>
      <sheetName val="beam-reinft-machine rm"/>
      <sheetName val="jobhist"/>
      <sheetName val="Annex"/>
      <sheetName val="CS PIPING"/>
      <sheetName val="TECH DATA"/>
      <sheetName val="MASTER_RATE ANALYSIS"/>
      <sheetName val="PA- Consutant "/>
      <sheetName val="Works - Quote Sheet"/>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FINA"/>
      <sheetName val="Area Analysis"/>
      <sheetName val="Sensitivity"/>
      <sheetName val="Structure Bills Qty"/>
      <sheetName val="old_serial no."/>
      <sheetName val="tot_ass_9697"/>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Détail Etudes"/>
      <sheetName val="DCH entree"/>
      <sheetName val="Hyp"/>
      <sheetName val="Comparaison DCH vs GLK"/>
      <sheetName val="PriceSummary"/>
      <sheetName val="SRC-B3U2"/>
      <sheetName val="MECH-1"/>
      <sheetName val="Rate Breakdowns (Civil)"/>
      <sheetName val="BaseWeight"/>
      <sheetName val="UPA(Part C,D,E,G,H)"/>
      <sheetName val="Materials"/>
      <sheetName val="Quantity"/>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ENCL9"/>
      <sheetName val="annx-1(Boq)"/>
      <sheetName val="IRP all H2s"/>
      <sheetName val="Sch"/>
      <sheetName val="office"/>
      <sheetName val="Lab"/>
      <sheetName val="beam-reinft-IIInd floor"/>
      <sheetName val="Trade Package"/>
      <sheetName val="1010"/>
      <sheetName val="1020"/>
      <sheetName val="1090"/>
      <sheetName val="Camp Power Cost"/>
      <sheetName val="Breakdown"/>
      <sheetName val="Westin FOH &amp; BOH Spli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Summ"/>
      <sheetName val="MOS"/>
      <sheetName val="info"/>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PriceList"/>
      <sheetName val="Schedules"/>
      <sheetName val="VA_code"/>
      <sheetName val="EE SUM"/>
      <sheetName val="Valuation"/>
      <sheetName val="B&amp;C-REPORT"/>
      <sheetName val="B&amp;C-TILE QUANTITIES"/>
      <sheetName val="MEXICO-C"/>
      <sheetName val="目录"/>
      <sheetName val="para"/>
      <sheetName val="kppl pl"/>
      <sheetName val="FT-05-02IsoBOM"/>
      <sheetName val="MD REVIEW"/>
      <sheetName val="Scatter"/>
      <sheetName val="Controls"/>
      <sheetName val="Project Info"/>
      <sheetName val="Sales &amp; Prod"/>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SITE WORK"/>
      <sheetName val="Bill07"/>
      <sheetName val="Camp_Power_Cost"/>
      <sheetName val="@risk_rents_and_incentives"/>
      <sheetName val="Car_park_lease"/>
      <sheetName val="Net_rent_analysis"/>
      <sheetName val="CF Input"/>
      <sheetName val="Certificates"/>
      <sheetName val="DATA INPUT"/>
      <sheetName val="Details"/>
      <sheetName val="Recon Template"/>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Take-off Floor &amp; Wall"/>
      <sheetName val="A_O_R_1"/>
      <sheetName val="Podium_Areas1"/>
      <sheetName val="Area_Analysis"/>
      <sheetName val="Structure_Bills_Qty"/>
      <sheetName val="old_serial_no_"/>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Westin_FOH_&amp;_BOH_Split"/>
      <sheetName val="accom_cash"/>
      <sheetName val="Rate_Breakdowns_(Civil)"/>
      <sheetName val="UPA(Part_C,D,E,G,H)"/>
      <sheetName val="Rebar__Take_off"/>
      <sheetName val="Balance Sheet"/>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L_(4)"/>
      <sheetName val="Project_Info"/>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bles"/>
      <sheetName val="5 Analysis"/>
      <sheetName val="References"/>
      <sheetName val="New Issue Pipeline"/>
      <sheetName val="pvc vent"/>
      <sheetName val="D17-CL-C (2)"/>
      <sheetName val="17"/>
      <sheetName val="11"/>
      <sheetName val="7"/>
      <sheetName val="21"/>
      <sheetName val="25"/>
      <sheetName val="18"/>
      <sheetName val="15"/>
      <sheetName val="29"/>
      <sheetName val="20"/>
      <sheetName val="worksheet"/>
      <sheetName val="Calendar"/>
      <sheetName val="AILC004"/>
      <sheetName val="JOB COSTING SHEET ELEC"/>
      <sheetName val="Lstsub"/>
      <sheetName val="Doha WBS Clean"/>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Vendors"/>
      <sheetName val="B&amp;C-TILE_QUANTITIES"/>
      <sheetName val="Recon_Template"/>
      <sheetName val="B&amp;C-TILE_QUANTITIES1"/>
      <sheetName val="Recon_Template1"/>
      <sheetName val="CFForecast_detail"/>
      <sheetName val="MD_REVIEW"/>
      <sheetName val="Over all Builder work"/>
      <sheetName val="Over_all_Builder_work"/>
      <sheetName val="COST CONTROL MATRIX"/>
      <sheetName val="Project Details "/>
      <sheetName val="PC, Prov Sums, Quants"/>
      <sheetName val="Progress Photos"/>
      <sheetName val="Contents"/>
      <sheetName val="Cost Report Summary"/>
      <sheetName val="Provisional Sums"/>
      <sheetName val="Ra  stair"/>
      <sheetName val="Trade_Package"/>
      <sheetName val="Camp_Power_Cost1"/>
      <sheetName val="Bill_5_-_Carpark"/>
      <sheetName val="UNP-NCW_2"/>
      <sheetName val="water_prop_2"/>
      <sheetName val="final_abstract"/>
      <sheetName val="Section_3_DPR2"/>
      <sheetName val="SC_Cost_FEB_03"/>
      <sheetName val="(Do_not_delete)"/>
      <sheetName val="Slope_area"/>
      <sheetName val="Load_Details(B2)"/>
      <sheetName val="Site_Dev_BOQ"/>
      <sheetName val="MN_T_B_"/>
      <sheetName val="Source_Ref_"/>
      <sheetName val="TBAL9697_-group_wise__sdpl"/>
      <sheetName val="Project_Budget_Worksheet"/>
      <sheetName val="Detail_P&amp;L"/>
      <sheetName val="Assumption_Sheet"/>
      <sheetName val="Ground_Floor"/>
      <sheetName val="BOD_PL_NEW"/>
      <sheetName val="Flanged_Beams"/>
      <sheetName val="Rectangular_Beam"/>
      <sheetName val="BC_&amp;_MNB_"/>
      <sheetName val="EE_SUM"/>
      <sheetName val="kppl_pl"/>
      <sheetName val="Sales_&amp;_Prod"/>
      <sheetName val="Cost_any"/>
      <sheetName val="ADDENDA"/>
      <sheetName val="SEW4"/>
      <sheetName val="MD_REVIEW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R.A."/>
      <sheetName val="Plant Used in CATS "/>
      <sheetName val="FILIALE"/>
      <sheetName val="외화금융(97-03)"/>
      <sheetName val="연돌일위집계"/>
      <sheetName val="Revenue-Invoicewise"/>
      <sheetName val="girder"/>
      <sheetName val="Rocker"/>
      <sheetName val="Materials Cost(PCC)"/>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Debtors_analysis"/>
      <sheetName val="Total_Debtors_Ageing_Sheet"/>
      <sheetName val="Inter_Co_Balances1"/>
      <sheetName val="SP_Break_Up1"/>
      <sheetName val="Revised_Summary"/>
      <sheetName val="Debtors_Service_Tax"/>
      <sheetName val="Stru_Labour_rate"/>
      <sheetName val="Curing_Analysis"/>
      <sheetName val="MS_items"/>
      <sheetName val="Tunnel_Fw"/>
      <sheetName val="Segment_Report_working"/>
      <sheetName val="Fixed_Assets_&amp;_Depreciation"/>
      <sheetName val="MS_Rates"/>
      <sheetName val="Array_(2)"/>
      <sheetName val="Light_fitt"/>
      <sheetName val="Boq-_Civil"/>
      <sheetName val="Input_&amp;_Calculations"/>
      <sheetName val="Back_Cal_for_OMC"/>
      <sheetName val="Administrative_Prices"/>
      <sheetName val="Civil_Boq"/>
      <sheetName val="d-safe_specs"/>
      <sheetName val="IT-Fri_Base"/>
      <sheetName val="std_wt_"/>
      <sheetName val="Extra_Item"/>
      <sheetName val="Inc_St_-Link"/>
      <sheetName val="Area_Statement"/>
      <sheetName val="Plant_Used_in_CATS_"/>
      <sheetName val="Project_Master"/>
      <sheetName val="Fin__Assumpt__-_Sensitivities"/>
      <sheetName val="train_cash"/>
      <sheetName val="ESI_&amp;_PF_DELHI"/>
      <sheetName val="Basic_Rate"/>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SP_Break_Up2"/>
      <sheetName val="CFForecast_detail2"/>
      <sheetName val="TBAL9697_-group_wise__sdpl2"/>
      <sheetName val="Project_Budget_Worksheet2"/>
      <sheetName val="Detail_P&amp;L2"/>
      <sheetName val="Assumption_Sheet2"/>
      <sheetName val="final_abstract2"/>
      <sheetName val="Source_Ref_2"/>
      <sheetName val="Site_Dev_BOQ2"/>
      <sheetName val="MN_T_B_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Mat.Cost"/>
      <sheetName val="ABB"/>
      <sheetName val="GE"/>
      <sheetName val="Div Sum"/>
      <sheetName val="CONS. PROJECT HITS"/>
      <sheetName val="2-Cash Flow"/>
      <sheetName val="CUML.DELVRY"/>
      <sheetName val="DAMAGED"/>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Addition-ProtectionSummary"/>
      <sheetName val="Ref. Tables"/>
      <sheetName val="Schedule Activities"/>
      <sheetName val="Risk Impact Table"/>
      <sheetName val="RBS"/>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ow r="81">
          <cell r="H81">
            <v>222.566</v>
          </cell>
        </row>
      </sheetData>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ow r="81">
          <cell r="H81">
            <v>222.566</v>
          </cell>
        </row>
      </sheetData>
      <sheetData sheetId="256">
        <row r="81">
          <cell r="H81">
            <v>222.566</v>
          </cell>
        </row>
      </sheetData>
      <sheetData sheetId="257">
        <row r="81">
          <cell r="H81">
            <v>222.566</v>
          </cell>
        </row>
      </sheetData>
      <sheetData sheetId="258">
        <row r="81">
          <cell r="H81">
            <v>222.566</v>
          </cell>
        </row>
      </sheetData>
      <sheetData sheetId="259">
        <row r="81">
          <cell r="H81">
            <v>222.566</v>
          </cell>
        </row>
      </sheetData>
      <sheetData sheetId="260">
        <row r="81">
          <cell r="H81">
            <v>222.566</v>
          </cell>
        </row>
      </sheetData>
      <sheetData sheetId="261">
        <row r="81">
          <cell r="H81">
            <v>222.566</v>
          </cell>
        </row>
      </sheetData>
      <sheetData sheetId="262">
        <row r="81">
          <cell r="H81">
            <v>222.566</v>
          </cell>
        </row>
      </sheetData>
      <sheetData sheetId="263">
        <row r="81">
          <cell r="H81">
            <v>222.566</v>
          </cell>
        </row>
      </sheetData>
      <sheetData sheetId="264">
        <row r="81">
          <cell r="H81">
            <v>222.566</v>
          </cell>
        </row>
      </sheetData>
      <sheetData sheetId="265">
        <row r="81">
          <cell r="H81">
            <v>222.566</v>
          </cell>
        </row>
      </sheetData>
      <sheetData sheetId="266">
        <row r="81">
          <cell r="H81">
            <v>222.566</v>
          </cell>
        </row>
      </sheetData>
      <sheetData sheetId="267">
        <row r="81">
          <cell r="H81">
            <v>222.566</v>
          </cell>
        </row>
      </sheetData>
      <sheetData sheetId="268">
        <row r="81">
          <cell r="H81">
            <v>222.566</v>
          </cell>
        </row>
      </sheetData>
      <sheetData sheetId="269">
        <row r="81">
          <cell r="H81">
            <v>222.566</v>
          </cell>
        </row>
      </sheetData>
      <sheetData sheetId="270">
        <row r="81">
          <cell r="H81">
            <v>222.566</v>
          </cell>
        </row>
      </sheetData>
      <sheetData sheetId="271">
        <row r="81">
          <cell r="H81">
            <v>222.566</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ow r="81">
          <cell r="H81">
            <v>222.566</v>
          </cell>
        </row>
      </sheetData>
      <sheetData sheetId="283" refreshError="1"/>
      <sheetData sheetId="284" refreshError="1"/>
      <sheetData sheetId="285">
        <row r="81">
          <cell r="H81">
            <v>222.566</v>
          </cell>
        </row>
      </sheetData>
      <sheetData sheetId="286" refreshError="1"/>
      <sheetData sheetId="287">
        <row r="81">
          <cell r="H81">
            <v>222.566</v>
          </cell>
        </row>
      </sheetData>
      <sheetData sheetId="288">
        <row r="81">
          <cell r="H81">
            <v>222.566</v>
          </cell>
        </row>
      </sheetData>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ow r="81">
          <cell r="H81">
            <v>222.566</v>
          </cell>
        </row>
      </sheetData>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ow r="81">
          <cell r="H81">
            <v>222.566</v>
          </cell>
        </row>
      </sheetData>
      <sheetData sheetId="330">
        <row r="81">
          <cell r="H81">
            <v>222.566</v>
          </cell>
        </row>
      </sheetData>
      <sheetData sheetId="331">
        <row r="81">
          <cell r="H81">
            <v>222.566</v>
          </cell>
        </row>
      </sheetData>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ow r="81">
          <cell r="H81">
            <v>222.566</v>
          </cell>
        </row>
      </sheetData>
      <sheetData sheetId="339">
        <row r="81">
          <cell r="H81">
            <v>222.566</v>
          </cell>
        </row>
      </sheetData>
      <sheetData sheetId="340">
        <row r="81">
          <cell r="H81">
            <v>222.566</v>
          </cell>
        </row>
      </sheetData>
      <sheetData sheetId="341">
        <row r="81">
          <cell r="H81">
            <v>222.566</v>
          </cell>
        </row>
      </sheetData>
      <sheetData sheetId="342">
        <row r="81">
          <cell r="H81">
            <v>222.566</v>
          </cell>
        </row>
      </sheetData>
      <sheetData sheetId="343">
        <row r="81">
          <cell r="H81">
            <v>222.566</v>
          </cell>
        </row>
      </sheetData>
      <sheetData sheetId="344">
        <row r="81">
          <cell r="H81">
            <v>222.566</v>
          </cell>
        </row>
      </sheetData>
      <sheetData sheetId="345">
        <row r="81">
          <cell r="H81">
            <v>222.566</v>
          </cell>
        </row>
      </sheetData>
      <sheetData sheetId="346">
        <row r="81">
          <cell r="H81">
            <v>222.566</v>
          </cell>
        </row>
      </sheetData>
      <sheetData sheetId="347">
        <row r="81">
          <cell r="H81">
            <v>222.566</v>
          </cell>
        </row>
      </sheetData>
      <sheetData sheetId="348">
        <row r="81">
          <cell r="H81">
            <v>222.566</v>
          </cell>
        </row>
      </sheetData>
      <sheetData sheetId="349">
        <row r="81">
          <cell r="H81">
            <v>222.566</v>
          </cell>
        </row>
      </sheetData>
      <sheetData sheetId="350">
        <row r="81">
          <cell r="H81">
            <v>222.566</v>
          </cell>
        </row>
      </sheetData>
      <sheetData sheetId="351">
        <row r="81">
          <cell r="H81">
            <v>222.566</v>
          </cell>
        </row>
      </sheetData>
      <sheetData sheetId="352">
        <row r="81">
          <cell r="H81">
            <v>222.566</v>
          </cell>
        </row>
      </sheetData>
      <sheetData sheetId="353">
        <row r="81">
          <cell r="H81">
            <v>222.566</v>
          </cell>
        </row>
      </sheetData>
      <sheetData sheetId="354">
        <row r="81">
          <cell r="H81">
            <v>222.566</v>
          </cell>
        </row>
      </sheetData>
      <sheetData sheetId="355">
        <row r="81">
          <cell r="H81">
            <v>222.566</v>
          </cell>
        </row>
      </sheetData>
      <sheetData sheetId="356">
        <row r="81">
          <cell r="H81">
            <v>222.566</v>
          </cell>
        </row>
      </sheetData>
      <sheetData sheetId="357">
        <row r="81">
          <cell r="H81">
            <v>222.566</v>
          </cell>
        </row>
      </sheetData>
      <sheetData sheetId="358">
        <row r="81">
          <cell r="H81">
            <v>222.566</v>
          </cell>
        </row>
      </sheetData>
      <sheetData sheetId="359">
        <row r="81">
          <cell r="H81">
            <v>222.566</v>
          </cell>
        </row>
      </sheetData>
      <sheetData sheetId="360">
        <row r="81">
          <cell r="H81">
            <v>222.566</v>
          </cell>
        </row>
      </sheetData>
      <sheetData sheetId="361">
        <row r="81">
          <cell r="H81">
            <v>222.566</v>
          </cell>
        </row>
      </sheetData>
      <sheetData sheetId="362">
        <row r="81">
          <cell r="H81">
            <v>222.566</v>
          </cell>
        </row>
      </sheetData>
      <sheetData sheetId="363">
        <row r="81">
          <cell r="H81">
            <v>222.566</v>
          </cell>
        </row>
      </sheetData>
      <sheetData sheetId="364">
        <row r="81">
          <cell r="H81">
            <v>222.566</v>
          </cell>
        </row>
      </sheetData>
      <sheetData sheetId="365">
        <row r="81">
          <cell r="H81">
            <v>222.566</v>
          </cell>
        </row>
      </sheetData>
      <sheetData sheetId="366">
        <row r="81">
          <cell r="H81">
            <v>222.566</v>
          </cell>
        </row>
      </sheetData>
      <sheetData sheetId="367">
        <row r="81">
          <cell r="H81">
            <v>222.566</v>
          </cell>
        </row>
      </sheetData>
      <sheetData sheetId="368" refreshError="1"/>
      <sheetData sheetId="369" refreshError="1"/>
      <sheetData sheetId="370" refreshError="1"/>
      <sheetData sheetId="371" refreshError="1"/>
      <sheetData sheetId="372" refreshError="1"/>
      <sheetData sheetId="373" refreshError="1"/>
      <sheetData sheetId="374">
        <row r="81">
          <cell r="H81">
            <v>222.566</v>
          </cell>
        </row>
      </sheetData>
      <sheetData sheetId="375">
        <row r="81">
          <cell r="H81">
            <v>222.566</v>
          </cell>
        </row>
      </sheetData>
      <sheetData sheetId="376">
        <row r="81">
          <cell r="H81">
            <v>222.566</v>
          </cell>
        </row>
      </sheetData>
      <sheetData sheetId="377">
        <row r="81">
          <cell r="H81">
            <v>222.566</v>
          </cell>
        </row>
      </sheetData>
      <sheetData sheetId="378">
        <row r="81">
          <cell r="H81">
            <v>222.566</v>
          </cell>
        </row>
      </sheetData>
      <sheetData sheetId="379">
        <row r="81">
          <cell r="H81">
            <v>222.566</v>
          </cell>
        </row>
      </sheetData>
      <sheetData sheetId="380">
        <row r="81">
          <cell r="H81">
            <v>222.566</v>
          </cell>
        </row>
      </sheetData>
      <sheetData sheetId="381">
        <row r="81">
          <cell r="H81">
            <v>222.566</v>
          </cell>
        </row>
      </sheetData>
      <sheetData sheetId="382">
        <row r="81">
          <cell r="H81">
            <v>222.566</v>
          </cell>
        </row>
      </sheetData>
      <sheetData sheetId="383">
        <row r="81">
          <cell r="H81">
            <v>222.566</v>
          </cell>
        </row>
      </sheetData>
      <sheetData sheetId="384">
        <row r="81">
          <cell r="H81">
            <v>222.566</v>
          </cell>
        </row>
      </sheetData>
      <sheetData sheetId="385">
        <row r="81">
          <cell r="H81">
            <v>222.566</v>
          </cell>
        </row>
      </sheetData>
      <sheetData sheetId="386">
        <row r="81">
          <cell r="H81">
            <v>222.566</v>
          </cell>
        </row>
      </sheetData>
      <sheetData sheetId="387">
        <row r="81">
          <cell r="H81">
            <v>222.566</v>
          </cell>
        </row>
      </sheetData>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ow r="81">
          <cell r="H81">
            <v>222.566</v>
          </cell>
        </row>
      </sheetData>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ow r="81">
          <cell r="H81">
            <v>222.566</v>
          </cell>
        </row>
      </sheetData>
      <sheetData sheetId="469">
        <row r="81">
          <cell r="H81">
            <v>222.566</v>
          </cell>
        </row>
      </sheetData>
      <sheetData sheetId="470" refreshError="1"/>
      <sheetData sheetId="471" refreshError="1"/>
      <sheetData sheetId="472" refreshError="1"/>
      <sheetData sheetId="473" refreshError="1"/>
      <sheetData sheetId="474" refreshError="1"/>
      <sheetData sheetId="475" refreshError="1"/>
      <sheetData sheetId="476" refreshError="1"/>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ow r="81">
          <cell r="H81">
            <v>222.566</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ow r="81">
          <cell r="H81">
            <v>222.566</v>
          </cell>
        </row>
      </sheetData>
      <sheetData sheetId="530">
        <row r="81">
          <cell r="H81">
            <v>222.566</v>
          </cell>
        </row>
      </sheetData>
      <sheetData sheetId="531">
        <row r="81">
          <cell r="H81">
            <v>222.566</v>
          </cell>
        </row>
      </sheetData>
      <sheetData sheetId="532">
        <row r="81">
          <cell r="H81">
            <v>222.566</v>
          </cell>
        </row>
      </sheetData>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ow r="81">
          <cell r="H81">
            <v>222.566</v>
          </cell>
        </row>
      </sheetData>
      <sheetData sheetId="581">
        <row r="81">
          <cell r="H81">
            <v>222.566</v>
          </cell>
        </row>
      </sheetData>
      <sheetData sheetId="582">
        <row r="81">
          <cell r="H81">
            <v>222.566</v>
          </cell>
        </row>
      </sheetData>
      <sheetData sheetId="583" refreshError="1"/>
      <sheetData sheetId="584" refreshError="1"/>
      <sheetData sheetId="585" refreshError="1"/>
      <sheetData sheetId="586" refreshError="1"/>
      <sheetData sheetId="587">
        <row r="81">
          <cell r="H81">
            <v>222.566</v>
          </cell>
        </row>
      </sheetData>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ow r="81">
          <cell r="H81">
            <v>222.566</v>
          </cell>
        </row>
      </sheetData>
      <sheetData sheetId="601">
        <row r="81">
          <cell r="H81">
            <v>222.566</v>
          </cell>
        </row>
      </sheetData>
      <sheetData sheetId="602" refreshError="1"/>
      <sheetData sheetId="603">
        <row r="81">
          <cell r="H81">
            <v>222.566</v>
          </cell>
        </row>
      </sheetData>
      <sheetData sheetId="604" refreshError="1"/>
      <sheetData sheetId="605">
        <row r="81">
          <cell r="H81">
            <v>222.566</v>
          </cell>
        </row>
      </sheetData>
      <sheetData sheetId="606">
        <row r="81">
          <cell r="H81">
            <v>222.566</v>
          </cell>
        </row>
      </sheetData>
      <sheetData sheetId="607" refreshError="1"/>
      <sheetData sheetId="608" refreshError="1"/>
      <sheetData sheetId="609">
        <row r="81">
          <cell r="H81">
            <v>222.566</v>
          </cell>
        </row>
      </sheetData>
      <sheetData sheetId="610">
        <row r="81">
          <cell r="H81">
            <v>222.566</v>
          </cell>
        </row>
      </sheetData>
      <sheetData sheetId="611">
        <row r="81">
          <cell r="H81">
            <v>222.566</v>
          </cell>
        </row>
      </sheetData>
      <sheetData sheetId="612">
        <row r="81">
          <cell r="H81">
            <v>222.566</v>
          </cell>
        </row>
      </sheetData>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ow r="81">
          <cell r="H81">
            <v>222.566</v>
          </cell>
        </row>
      </sheetData>
      <sheetData sheetId="630">
        <row r="81">
          <cell r="H81">
            <v>222.566</v>
          </cell>
        </row>
      </sheetData>
      <sheetData sheetId="631">
        <row r="81">
          <cell r="H81">
            <v>222.566</v>
          </cell>
        </row>
      </sheetData>
      <sheetData sheetId="632">
        <row r="81">
          <cell r="H81">
            <v>222.566</v>
          </cell>
        </row>
      </sheetData>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ow r="81">
          <cell r="H81">
            <v>222.566</v>
          </cell>
        </row>
      </sheetData>
      <sheetData sheetId="642">
        <row r="81">
          <cell r="H81">
            <v>222.566</v>
          </cell>
        </row>
      </sheetData>
      <sheetData sheetId="643">
        <row r="81">
          <cell r="H81">
            <v>222.566</v>
          </cell>
        </row>
      </sheetData>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ow r="81">
          <cell r="H81">
            <v>222.566</v>
          </cell>
        </row>
      </sheetData>
      <sheetData sheetId="681">
        <row r="81">
          <cell r="H81">
            <v>222.566</v>
          </cell>
        </row>
      </sheetData>
      <sheetData sheetId="682">
        <row r="81">
          <cell r="H81">
            <v>222.566</v>
          </cell>
        </row>
      </sheetData>
      <sheetData sheetId="683">
        <row r="81">
          <cell r="H81">
            <v>222.566</v>
          </cell>
        </row>
      </sheetData>
      <sheetData sheetId="684">
        <row r="81">
          <cell r="H81">
            <v>222.566</v>
          </cell>
        </row>
      </sheetData>
      <sheetData sheetId="685">
        <row r="81">
          <cell r="H81">
            <v>222.566</v>
          </cell>
        </row>
      </sheetData>
      <sheetData sheetId="686">
        <row r="81">
          <cell r="H81">
            <v>222.566</v>
          </cell>
        </row>
      </sheetData>
      <sheetData sheetId="687">
        <row r="81">
          <cell r="H81">
            <v>222.566</v>
          </cell>
        </row>
      </sheetData>
      <sheetData sheetId="688">
        <row r="81">
          <cell r="H81">
            <v>222.566</v>
          </cell>
        </row>
      </sheetData>
      <sheetData sheetId="689">
        <row r="81">
          <cell r="H81">
            <v>222.566</v>
          </cell>
        </row>
      </sheetData>
      <sheetData sheetId="690">
        <row r="81">
          <cell r="H81">
            <v>222.566</v>
          </cell>
        </row>
      </sheetData>
      <sheetData sheetId="691">
        <row r="81">
          <cell r="H81">
            <v>222.566</v>
          </cell>
        </row>
      </sheetData>
      <sheetData sheetId="692">
        <row r="81">
          <cell r="H81">
            <v>222.566</v>
          </cell>
        </row>
      </sheetData>
      <sheetData sheetId="693">
        <row r="81">
          <cell r="H81">
            <v>222.566</v>
          </cell>
        </row>
      </sheetData>
      <sheetData sheetId="694">
        <row r="81">
          <cell r="H81">
            <v>222.566</v>
          </cell>
        </row>
      </sheetData>
      <sheetData sheetId="695">
        <row r="81">
          <cell r="H81">
            <v>222.566</v>
          </cell>
        </row>
      </sheetData>
      <sheetData sheetId="696">
        <row r="81">
          <cell r="H81">
            <v>222.566</v>
          </cell>
        </row>
      </sheetData>
      <sheetData sheetId="697">
        <row r="81">
          <cell r="H81">
            <v>222.566</v>
          </cell>
        </row>
      </sheetData>
      <sheetData sheetId="698">
        <row r="81">
          <cell r="H81">
            <v>222.566</v>
          </cell>
        </row>
      </sheetData>
      <sheetData sheetId="699">
        <row r="81">
          <cell r="H81">
            <v>222.566</v>
          </cell>
        </row>
      </sheetData>
      <sheetData sheetId="700">
        <row r="81">
          <cell r="H81">
            <v>222.566</v>
          </cell>
        </row>
      </sheetData>
      <sheetData sheetId="701">
        <row r="81">
          <cell r="H81">
            <v>222.566</v>
          </cell>
        </row>
      </sheetData>
      <sheetData sheetId="702">
        <row r="81">
          <cell r="H81">
            <v>222.566</v>
          </cell>
        </row>
      </sheetData>
      <sheetData sheetId="703">
        <row r="81">
          <cell r="H81">
            <v>222.566</v>
          </cell>
        </row>
      </sheetData>
      <sheetData sheetId="704">
        <row r="81">
          <cell r="H81">
            <v>222.566</v>
          </cell>
        </row>
      </sheetData>
      <sheetData sheetId="705">
        <row r="81">
          <cell r="H81">
            <v>222.566</v>
          </cell>
        </row>
      </sheetData>
      <sheetData sheetId="706">
        <row r="81">
          <cell r="H81">
            <v>222.566</v>
          </cell>
        </row>
      </sheetData>
      <sheetData sheetId="707">
        <row r="81">
          <cell r="H81">
            <v>222.566</v>
          </cell>
        </row>
      </sheetData>
      <sheetData sheetId="708">
        <row r="81">
          <cell r="H81">
            <v>222.566</v>
          </cell>
        </row>
      </sheetData>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ow r="81">
          <cell r="H81">
            <v>222.566</v>
          </cell>
        </row>
      </sheetData>
      <sheetData sheetId="785">
        <row r="81">
          <cell r="H81">
            <v>222.566</v>
          </cell>
        </row>
      </sheetData>
      <sheetData sheetId="786">
        <row r="81">
          <cell r="H81">
            <v>222.566</v>
          </cell>
        </row>
      </sheetData>
      <sheetData sheetId="787">
        <row r="81">
          <cell r="H81">
            <v>222.566</v>
          </cell>
        </row>
      </sheetData>
      <sheetData sheetId="788">
        <row r="81">
          <cell r="H81">
            <v>222.566</v>
          </cell>
        </row>
      </sheetData>
      <sheetData sheetId="789">
        <row r="81">
          <cell r="H81">
            <v>222.566</v>
          </cell>
        </row>
      </sheetData>
      <sheetData sheetId="790">
        <row r="81">
          <cell r="H81">
            <v>222.566</v>
          </cell>
        </row>
      </sheetData>
      <sheetData sheetId="791">
        <row r="81">
          <cell r="H81">
            <v>222.566</v>
          </cell>
        </row>
      </sheetData>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ow r="81">
          <cell r="H81">
            <v>222.566</v>
          </cell>
        </row>
      </sheetData>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sheetData sheetId="857">
        <row r="81">
          <cell r="H81">
            <v>222.566</v>
          </cell>
        </row>
      </sheetData>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ow r="81">
          <cell r="H81">
            <v>222.566</v>
          </cell>
        </row>
      </sheetData>
      <sheetData sheetId="928">
        <row r="81">
          <cell r="H81">
            <v>222.566</v>
          </cell>
        </row>
      </sheetData>
      <sheetData sheetId="929">
        <row r="81">
          <cell r="H81">
            <v>222.566</v>
          </cell>
        </row>
      </sheetData>
      <sheetData sheetId="930">
        <row r="81">
          <cell r="H81">
            <v>222.566</v>
          </cell>
        </row>
      </sheetData>
      <sheetData sheetId="931" refreshError="1"/>
      <sheetData sheetId="932" refreshError="1"/>
      <sheetData sheetId="933" refreshError="1"/>
      <sheetData sheetId="934" refreshError="1"/>
      <sheetData sheetId="935" refreshError="1"/>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944">
          <cell r="H944">
            <v>439.20800000000003</v>
          </cell>
        </row>
      </sheetData>
      <sheetData sheetId="963">
        <row r="81">
          <cell r="H81">
            <v>222.566</v>
          </cell>
        </row>
      </sheetData>
      <sheetData sheetId="964">
        <row r="944">
          <cell r="H944">
            <v>439.20800000000003</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81">
          <cell r="H81">
            <v>222.566</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ow r="81">
          <cell r="H81">
            <v>222.566</v>
          </cell>
        </row>
      </sheetData>
      <sheetData sheetId="1009">
        <row r="81">
          <cell r="H81">
            <v>222.566</v>
          </cell>
        </row>
      </sheetData>
      <sheetData sheetId="1010">
        <row r="81">
          <cell r="H81">
            <v>222.566</v>
          </cell>
        </row>
      </sheetData>
      <sheetData sheetId="1011">
        <row r="81">
          <cell r="H81">
            <v>222.566</v>
          </cell>
        </row>
      </sheetData>
      <sheetData sheetId="1012">
        <row r="81">
          <cell r="H81">
            <v>222.566</v>
          </cell>
        </row>
      </sheetData>
      <sheetData sheetId="1013">
        <row r="81">
          <cell r="H81">
            <v>222.566</v>
          </cell>
        </row>
      </sheetData>
      <sheetData sheetId="1014">
        <row r="81">
          <cell r="H81">
            <v>222.566</v>
          </cell>
        </row>
      </sheetData>
      <sheetData sheetId="1015">
        <row r="81">
          <cell r="H81">
            <v>222.566</v>
          </cell>
        </row>
      </sheetData>
      <sheetData sheetId="1016">
        <row r="81">
          <cell r="H81">
            <v>222.566</v>
          </cell>
        </row>
      </sheetData>
      <sheetData sheetId="1017">
        <row r="81">
          <cell r="H81">
            <v>222.566</v>
          </cell>
        </row>
      </sheetData>
      <sheetData sheetId="1018">
        <row r="81">
          <cell r="H81">
            <v>222.566</v>
          </cell>
        </row>
      </sheetData>
      <sheetData sheetId="1019">
        <row r="81">
          <cell r="H81">
            <v>222.566</v>
          </cell>
        </row>
      </sheetData>
      <sheetData sheetId="1020">
        <row r="81">
          <cell r="H81">
            <v>222.566</v>
          </cell>
        </row>
      </sheetData>
      <sheetData sheetId="1021">
        <row r="81">
          <cell r="H81">
            <v>222.566</v>
          </cell>
        </row>
      </sheetData>
      <sheetData sheetId="1022">
        <row r="81">
          <cell r="H81">
            <v>222.566</v>
          </cell>
        </row>
      </sheetData>
      <sheetData sheetId="1023">
        <row r="81">
          <cell r="H81">
            <v>222.566</v>
          </cell>
        </row>
      </sheetData>
      <sheetData sheetId="1024">
        <row r="81">
          <cell r="H81">
            <v>222.566</v>
          </cell>
        </row>
      </sheetData>
      <sheetData sheetId="1025">
        <row r="81">
          <cell r="H81">
            <v>222.566</v>
          </cell>
        </row>
      </sheetData>
      <sheetData sheetId="1026">
        <row r="944">
          <cell r="H944">
            <v>439.20800000000003</v>
          </cell>
        </row>
      </sheetData>
      <sheetData sheetId="1027">
        <row r="81">
          <cell r="H81">
            <v>222.566</v>
          </cell>
        </row>
      </sheetData>
      <sheetData sheetId="1028">
        <row r="81">
          <cell r="H81">
            <v>222.566</v>
          </cell>
        </row>
      </sheetData>
      <sheetData sheetId="1029">
        <row r="81">
          <cell r="H81">
            <v>222.566</v>
          </cell>
        </row>
      </sheetData>
      <sheetData sheetId="1030">
        <row r="81">
          <cell r="H81">
            <v>222.566</v>
          </cell>
        </row>
      </sheetData>
      <sheetData sheetId="1031">
        <row r="81">
          <cell r="H81">
            <v>222.566</v>
          </cell>
        </row>
      </sheetData>
      <sheetData sheetId="1032">
        <row r="81">
          <cell r="H81">
            <v>222.566</v>
          </cell>
        </row>
      </sheetData>
      <sheetData sheetId="1033">
        <row r="81">
          <cell r="H81">
            <v>222.566</v>
          </cell>
        </row>
      </sheetData>
      <sheetData sheetId="1034">
        <row r="81">
          <cell r="H81">
            <v>222.566</v>
          </cell>
        </row>
      </sheetData>
      <sheetData sheetId="1035">
        <row r="944">
          <cell r="H944">
            <v>439.20800000000003</v>
          </cell>
        </row>
      </sheetData>
      <sheetData sheetId="1036">
        <row r="81">
          <cell r="H81">
            <v>222.566</v>
          </cell>
        </row>
      </sheetData>
      <sheetData sheetId="1037">
        <row r="81">
          <cell r="H81">
            <v>222.566</v>
          </cell>
        </row>
      </sheetData>
      <sheetData sheetId="1038" refreshError="1"/>
      <sheetData sheetId="1039">
        <row r="81">
          <cell r="H81">
            <v>222.566</v>
          </cell>
        </row>
      </sheetData>
      <sheetData sheetId="1040">
        <row r="81">
          <cell r="H81">
            <v>222.566</v>
          </cell>
        </row>
      </sheetData>
      <sheetData sheetId="1041">
        <row r="81">
          <cell r="H81">
            <v>222.566</v>
          </cell>
        </row>
      </sheetData>
      <sheetData sheetId="1042" refreshError="1"/>
      <sheetData sheetId="1043" refreshError="1"/>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efreshError="1"/>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ow r="81">
          <cell r="H81">
            <v>222.566</v>
          </cell>
        </row>
      </sheetData>
      <sheetData sheetId="1167">
        <row r="81">
          <cell r="H81">
            <v>222.566</v>
          </cell>
        </row>
      </sheetData>
      <sheetData sheetId="1168" refreshError="1"/>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ow r="81">
          <cell r="H81">
            <v>222.566</v>
          </cell>
        </row>
      </sheetData>
      <sheetData sheetId="1472">
        <row r="81">
          <cell r="H81">
            <v>222.566</v>
          </cell>
        </row>
      </sheetData>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ow r="81">
          <cell r="H81">
            <v>222.566</v>
          </cell>
        </row>
      </sheetData>
      <sheetData sheetId="1490">
        <row r="81">
          <cell r="H81">
            <v>222.566</v>
          </cell>
        </row>
      </sheetData>
      <sheetData sheetId="1491">
        <row r="81">
          <cell r="H81">
            <v>222.566</v>
          </cell>
        </row>
      </sheetData>
      <sheetData sheetId="1492">
        <row r="81">
          <cell r="H81">
            <v>222.566</v>
          </cell>
        </row>
      </sheetData>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efreshError="1"/>
      <sheetData sheetId="1498">
        <row r="81">
          <cell r="H81">
            <v>222.566</v>
          </cell>
        </row>
      </sheetData>
      <sheetData sheetId="1499">
        <row r="81">
          <cell r="H81">
            <v>222.566</v>
          </cell>
        </row>
      </sheetData>
      <sheetData sheetId="1500">
        <row r="81">
          <cell r="H81">
            <v>222.566</v>
          </cell>
        </row>
      </sheetData>
      <sheetData sheetId="1501">
        <row r="81">
          <cell r="H81">
            <v>222.566</v>
          </cell>
        </row>
      </sheetData>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ow r="81">
          <cell r="H81">
            <v>222.566</v>
          </cell>
        </row>
      </sheetData>
      <sheetData sheetId="1543">
        <row r="81">
          <cell r="H81">
            <v>222.566</v>
          </cell>
        </row>
      </sheetData>
      <sheetData sheetId="1544">
        <row r="81">
          <cell r="H81">
            <v>222.566</v>
          </cell>
        </row>
      </sheetData>
      <sheetData sheetId="1545">
        <row r="81">
          <cell r="H81">
            <v>222.566</v>
          </cell>
        </row>
      </sheetData>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81">
          <cell r="H81">
            <v>222.566</v>
          </cell>
        </row>
      </sheetData>
      <sheetData sheetId="1600">
        <row r="944">
          <cell r="H944">
            <v>439.20800000000003</v>
          </cell>
        </row>
      </sheetData>
      <sheetData sheetId="1601">
        <row r="944">
          <cell r="H944">
            <v>439.20800000000003</v>
          </cell>
        </row>
      </sheetData>
      <sheetData sheetId="1602">
        <row r="81">
          <cell r="H81">
            <v>222.566</v>
          </cell>
        </row>
      </sheetData>
      <sheetData sheetId="1603">
        <row r="81">
          <cell r="H81">
            <v>222.566</v>
          </cell>
        </row>
      </sheetData>
      <sheetData sheetId="1604">
        <row r="81">
          <cell r="H81">
            <v>222.566</v>
          </cell>
        </row>
      </sheetData>
      <sheetData sheetId="1605">
        <row r="81">
          <cell r="H81">
            <v>222.566</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81">
          <cell r="H81">
            <v>222.566</v>
          </cell>
        </row>
      </sheetData>
      <sheetData sheetId="1612">
        <row r="81">
          <cell r="H81">
            <v>222.566</v>
          </cell>
        </row>
      </sheetData>
      <sheetData sheetId="1613">
        <row r="944">
          <cell r="H944">
            <v>439.20800000000003</v>
          </cell>
        </row>
      </sheetData>
      <sheetData sheetId="1614">
        <row r="81">
          <cell r="H81">
            <v>222.566</v>
          </cell>
        </row>
      </sheetData>
      <sheetData sheetId="1615">
        <row r="81">
          <cell r="H81">
            <v>222.566</v>
          </cell>
        </row>
      </sheetData>
      <sheetData sheetId="1616">
        <row r="81">
          <cell r="H81">
            <v>222.566</v>
          </cell>
        </row>
      </sheetData>
      <sheetData sheetId="1617">
        <row r="81">
          <cell r="H81">
            <v>222.566</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944">
          <cell r="H944">
            <v>439.20800000000003</v>
          </cell>
        </row>
      </sheetData>
      <sheetData sheetId="1736">
        <row r="81">
          <cell r="H81">
            <v>222.566</v>
          </cell>
        </row>
      </sheetData>
      <sheetData sheetId="1737">
        <row r="81">
          <cell r="H81">
            <v>222.566</v>
          </cell>
        </row>
      </sheetData>
      <sheetData sheetId="1738">
        <row r="81">
          <cell r="H81">
            <v>222.566</v>
          </cell>
        </row>
      </sheetData>
      <sheetData sheetId="1739">
        <row r="81">
          <cell r="H81">
            <v>222.566</v>
          </cell>
        </row>
      </sheetData>
      <sheetData sheetId="1740">
        <row r="81">
          <cell r="H81">
            <v>222.566</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81">
          <cell r="H81">
            <v>222.566</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944">
          <cell r="H944">
            <v>439.20800000000003</v>
          </cell>
        </row>
      </sheetData>
      <sheetData sheetId="1791">
        <row r="944">
          <cell r="H944">
            <v>439.20800000000003</v>
          </cell>
        </row>
      </sheetData>
      <sheetData sheetId="1792">
        <row r="81">
          <cell r="H81">
            <v>222.566</v>
          </cell>
        </row>
      </sheetData>
      <sheetData sheetId="1793">
        <row r="81">
          <cell r="H81">
            <v>222.566</v>
          </cell>
        </row>
      </sheetData>
      <sheetData sheetId="1794">
        <row r="81">
          <cell r="H81">
            <v>222.566</v>
          </cell>
        </row>
      </sheetData>
      <sheetData sheetId="1795">
        <row r="81">
          <cell r="H81">
            <v>222.566</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81">
          <cell r="H81">
            <v>222.566</v>
          </cell>
        </row>
      </sheetData>
      <sheetData sheetId="1816">
        <row r="81">
          <cell r="H81">
            <v>222.566</v>
          </cell>
        </row>
      </sheetData>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ow r="81">
          <cell r="H81">
            <v>222.566</v>
          </cell>
        </row>
      </sheetData>
      <sheetData sheetId="2072">
        <row r="81">
          <cell r="H81">
            <v>222.566</v>
          </cell>
        </row>
      </sheetData>
      <sheetData sheetId="2073">
        <row r="81">
          <cell r="H81">
            <v>222.566</v>
          </cell>
        </row>
      </sheetData>
      <sheetData sheetId="2074">
        <row r="81">
          <cell r="H81">
            <v>222.566</v>
          </cell>
        </row>
      </sheetData>
      <sheetData sheetId="2075">
        <row r="81">
          <cell r="H81">
            <v>222.566</v>
          </cell>
        </row>
      </sheetData>
      <sheetData sheetId="2076">
        <row r="81">
          <cell r="H81">
            <v>222.566</v>
          </cell>
        </row>
      </sheetData>
      <sheetData sheetId="2077" refreshError="1"/>
      <sheetData sheetId="2078"/>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refreshError="1"/>
      <sheetData sheetId="2114" refreshError="1"/>
      <sheetData sheetId="2115" refreshError="1"/>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81">
          <cell r="H81">
            <v>222.566</v>
          </cell>
        </row>
      </sheetData>
      <sheetData sheetId="2225">
        <row r="81">
          <cell r="H81">
            <v>222.566</v>
          </cell>
        </row>
      </sheetData>
      <sheetData sheetId="2226" refreshError="1"/>
      <sheetData sheetId="2227">
        <row r="81">
          <cell r="H81">
            <v>222.566</v>
          </cell>
        </row>
      </sheetData>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ow r="81">
          <cell r="H81">
            <v>222.566</v>
          </cell>
        </row>
      </sheetData>
      <sheetData sheetId="2266">
        <row r="81">
          <cell r="H81">
            <v>222.566</v>
          </cell>
        </row>
      </sheetData>
      <sheetData sheetId="2267">
        <row r="81">
          <cell r="H81">
            <v>222.566</v>
          </cell>
        </row>
      </sheetData>
      <sheetData sheetId="2268">
        <row r="81">
          <cell r="H81">
            <v>222.566</v>
          </cell>
        </row>
      </sheetData>
      <sheetData sheetId="2269">
        <row r="81">
          <cell r="H81">
            <v>222.566</v>
          </cell>
        </row>
      </sheetData>
      <sheetData sheetId="2270">
        <row r="81">
          <cell r="H81">
            <v>222.566</v>
          </cell>
        </row>
      </sheetData>
      <sheetData sheetId="2271" refreshError="1"/>
      <sheetData sheetId="2272">
        <row r="81">
          <cell r="H81">
            <v>222.566</v>
          </cell>
        </row>
      </sheetData>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ow r="81">
          <cell r="H81">
            <v>222.566</v>
          </cell>
        </row>
      </sheetData>
      <sheetData sheetId="2321">
        <row r="81">
          <cell r="H81">
            <v>222.566</v>
          </cell>
        </row>
      </sheetData>
      <sheetData sheetId="2322">
        <row r="81">
          <cell r="H81">
            <v>222.566</v>
          </cell>
        </row>
      </sheetData>
      <sheetData sheetId="2323">
        <row r="81">
          <cell r="H81">
            <v>222.566</v>
          </cell>
        </row>
      </sheetData>
      <sheetData sheetId="2324">
        <row r="81">
          <cell r="H81">
            <v>222.566</v>
          </cell>
        </row>
      </sheetData>
      <sheetData sheetId="2325">
        <row r="81">
          <cell r="H81">
            <v>222.566</v>
          </cell>
        </row>
      </sheetData>
      <sheetData sheetId="2326">
        <row r="81">
          <cell r="H81">
            <v>222.566</v>
          </cell>
        </row>
      </sheetData>
      <sheetData sheetId="2327">
        <row r="81">
          <cell r="H81">
            <v>222.566</v>
          </cell>
        </row>
      </sheetData>
      <sheetData sheetId="2328">
        <row r="81">
          <cell r="H81">
            <v>222.566</v>
          </cell>
        </row>
      </sheetData>
      <sheetData sheetId="2329">
        <row r="81">
          <cell r="H81">
            <v>222.566</v>
          </cell>
        </row>
      </sheetData>
      <sheetData sheetId="2330">
        <row r="81">
          <cell r="H81">
            <v>222.566</v>
          </cell>
        </row>
      </sheetData>
      <sheetData sheetId="2331">
        <row r="81">
          <cell r="H81">
            <v>222.566</v>
          </cell>
        </row>
      </sheetData>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ow r="81">
          <cell r="H81">
            <v>222.566</v>
          </cell>
        </row>
      </sheetData>
      <sheetData sheetId="2343">
        <row r="81">
          <cell r="H81">
            <v>222.566</v>
          </cell>
        </row>
      </sheetData>
      <sheetData sheetId="2344">
        <row r="81">
          <cell r="H81">
            <v>222.566</v>
          </cell>
        </row>
      </sheetData>
      <sheetData sheetId="2345">
        <row r="81">
          <cell r="H81">
            <v>222.566</v>
          </cell>
        </row>
      </sheetData>
      <sheetData sheetId="2346">
        <row r="81">
          <cell r="H81">
            <v>222.566</v>
          </cell>
        </row>
      </sheetData>
      <sheetData sheetId="2347">
        <row r="81">
          <cell r="H81">
            <v>222.566</v>
          </cell>
        </row>
      </sheetData>
      <sheetData sheetId="2348">
        <row r="81">
          <cell r="H81">
            <v>222.566</v>
          </cell>
        </row>
      </sheetData>
      <sheetData sheetId="2349">
        <row r="81">
          <cell r="H81">
            <v>222.566</v>
          </cell>
        </row>
      </sheetData>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ow r="81">
          <cell r="H81">
            <v>222.566</v>
          </cell>
        </row>
      </sheetData>
      <sheetData sheetId="2363" refreshError="1"/>
      <sheetData sheetId="2364" refreshError="1"/>
      <sheetData sheetId="2365" refreshError="1"/>
      <sheetData sheetId="2366" refreshError="1"/>
      <sheetData sheetId="2367" refreshError="1"/>
      <sheetData sheetId="2368" refreshError="1"/>
      <sheetData sheetId="2369">
        <row r="81">
          <cell r="H81">
            <v>222.566</v>
          </cell>
        </row>
      </sheetData>
      <sheetData sheetId="2370" refreshError="1"/>
      <sheetData sheetId="2371" refreshError="1"/>
      <sheetData sheetId="2372" refreshError="1"/>
      <sheetData sheetId="2373"/>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ow r="81">
          <cell r="H81">
            <v>222.566</v>
          </cell>
        </row>
      </sheetData>
      <sheetData sheetId="2475">
        <row r="81">
          <cell r="H81">
            <v>222.566</v>
          </cell>
        </row>
      </sheetData>
      <sheetData sheetId="2476">
        <row r="81">
          <cell r="H81">
            <v>222.566</v>
          </cell>
        </row>
      </sheetData>
      <sheetData sheetId="2477">
        <row r="81">
          <cell r="H81">
            <v>222.566</v>
          </cell>
        </row>
      </sheetData>
      <sheetData sheetId="2478">
        <row r="81">
          <cell r="H81">
            <v>222.566</v>
          </cell>
        </row>
      </sheetData>
      <sheetData sheetId="2479">
        <row r="81">
          <cell r="H81">
            <v>222.566</v>
          </cell>
        </row>
      </sheetData>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ow r="81">
          <cell r="H81">
            <v>222.566</v>
          </cell>
        </row>
      </sheetData>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row r="81">
          <cell r="H81">
            <v>222.566</v>
          </cell>
        </row>
      </sheetData>
      <sheetData sheetId="2564"/>
      <sheetData sheetId="2565"/>
      <sheetData sheetId="2566">
        <row r="81">
          <cell r="H81">
            <v>222.566</v>
          </cell>
        </row>
      </sheetData>
      <sheetData sheetId="2567"/>
      <sheetData sheetId="2568"/>
      <sheetData sheetId="2569"/>
      <sheetData sheetId="2570">
        <row r="81">
          <cell r="H81">
            <v>222.566</v>
          </cell>
        </row>
      </sheetData>
      <sheetData sheetId="2571">
        <row r="81">
          <cell r="H81">
            <v>222.566</v>
          </cell>
        </row>
      </sheetData>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ow r="81">
          <cell r="H81">
            <v>222.566</v>
          </cell>
        </row>
      </sheetData>
      <sheetData sheetId="2708">
        <row r="81">
          <cell r="H81">
            <v>222.566</v>
          </cell>
        </row>
      </sheetData>
      <sheetData sheetId="2709">
        <row r="81">
          <cell r="H81">
            <v>222.566</v>
          </cell>
        </row>
      </sheetData>
      <sheetData sheetId="2710"/>
      <sheetData sheetId="2711">
        <row r="81">
          <cell r="H81">
            <v>222.566</v>
          </cell>
        </row>
      </sheetData>
      <sheetData sheetId="2712">
        <row r="81">
          <cell r="H81">
            <v>222.566</v>
          </cell>
        </row>
      </sheetData>
      <sheetData sheetId="2713">
        <row r="81">
          <cell r="H81">
            <v>222.566</v>
          </cell>
        </row>
      </sheetData>
      <sheetData sheetId="2714">
        <row r="81">
          <cell r="H81">
            <v>222.566</v>
          </cell>
        </row>
      </sheetData>
      <sheetData sheetId="2715">
        <row r="81">
          <cell r="H81">
            <v>222.566</v>
          </cell>
        </row>
      </sheetData>
      <sheetData sheetId="2716">
        <row r="81">
          <cell r="H81">
            <v>222.566</v>
          </cell>
        </row>
      </sheetData>
      <sheetData sheetId="2717">
        <row r="81">
          <cell r="H81">
            <v>222.566</v>
          </cell>
        </row>
      </sheetData>
      <sheetData sheetId="2718">
        <row r="81">
          <cell r="H81">
            <v>222.566</v>
          </cell>
        </row>
      </sheetData>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sheetData sheetId="2732"/>
      <sheetData sheetId="2733"/>
      <sheetData sheetId="2734"/>
      <sheetData sheetId="2735">
        <row r="81">
          <cell r="H81">
            <v>222.566</v>
          </cell>
        </row>
      </sheetData>
      <sheetData sheetId="2736">
        <row r="944">
          <cell r="H944">
            <v>439.20800000000003</v>
          </cell>
        </row>
      </sheetData>
      <sheetData sheetId="2737">
        <row r="81">
          <cell r="H81">
            <v>222.566</v>
          </cell>
        </row>
      </sheetData>
      <sheetData sheetId="2738">
        <row r="81">
          <cell r="H81">
            <v>222.566</v>
          </cell>
        </row>
      </sheetData>
      <sheetData sheetId="2739"/>
      <sheetData sheetId="2740"/>
      <sheetData sheetId="2741"/>
      <sheetData sheetId="2742"/>
      <sheetData sheetId="2743"/>
      <sheetData sheetId="2744"/>
      <sheetData sheetId="2745"/>
      <sheetData sheetId="2746">
        <row r="81">
          <cell r="H81">
            <v>222.566</v>
          </cell>
        </row>
      </sheetData>
      <sheetData sheetId="2747"/>
      <sheetData sheetId="2748"/>
      <sheetData sheetId="2749" refreshError="1"/>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 To Words"/>
      <sheetName val="SUMMARY"/>
      <sheetName val="analysis"/>
    </sheetNames>
    <sheetDataSet>
      <sheetData sheetId="0">
        <row r="9">
          <cell r="D9" t="str">
            <v xml:space="preserve">One  </v>
          </cell>
        </row>
      </sheetData>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U55"/>
  <sheetViews>
    <sheetView view="pageBreakPreview" zoomScale="86" zoomScaleNormal="100" zoomScaleSheetLayoutView="86" workbookViewId="0">
      <selection activeCell="M53" sqref="M53"/>
    </sheetView>
  </sheetViews>
  <sheetFormatPr defaultRowHeight="14.5"/>
  <cols>
    <col min="1" max="1" width="6.26953125" customWidth="1"/>
    <col min="5" max="5" width="53.7265625" customWidth="1"/>
    <col min="6" max="6" width="27.81640625" customWidth="1"/>
    <col min="7" max="7" width="5.453125" customWidth="1"/>
  </cols>
  <sheetData>
    <row r="1" spans="2:255">
      <c r="I1" s="1169"/>
      <c r="J1" s="1169"/>
      <c r="K1" s="1169"/>
      <c r="L1" s="1169"/>
      <c r="M1" s="1169"/>
    </row>
    <row r="2" spans="2:255">
      <c r="I2" s="1169"/>
      <c r="J2" s="1169"/>
      <c r="K2" s="1169"/>
      <c r="L2" s="1169"/>
      <c r="M2" s="1169"/>
    </row>
    <row r="3" spans="2:255">
      <c r="I3" s="1169"/>
      <c r="J3" s="1169"/>
      <c r="K3" s="1169"/>
      <c r="L3" s="1169"/>
      <c r="M3" s="1169"/>
    </row>
    <row r="4" spans="2:255">
      <c r="I4" s="1169"/>
      <c r="J4" s="1169"/>
      <c r="K4" s="1169"/>
      <c r="L4" s="1169"/>
      <c r="M4" s="1169"/>
    </row>
    <row r="5" spans="2:255" ht="18.5">
      <c r="B5" s="1180" t="s">
        <v>1298</v>
      </c>
      <c r="C5" s="1178"/>
      <c r="D5" s="1179"/>
      <c r="E5" s="1179"/>
      <c r="F5" s="1426">
        <v>44982</v>
      </c>
      <c r="G5" s="1181"/>
      <c r="H5" s="1181"/>
      <c r="I5" s="1179"/>
      <c r="J5" s="1179"/>
      <c r="K5" s="1179"/>
      <c r="L5" s="1179"/>
      <c r="M5" s="1179"/>
      <c r="N5" s="1181"/>
      <c r="O5" s="1181"/>
      <c r="P5" s="1181"/>
      <c r="Q5" s="1181"/>
      <c r="R5" s="1181"/>
      <c r="S5" s="1181"/>
      <c r="T5" s="1181"/>
      <c r="U5" s="1181"/>
      <c r="V5" s="1181"/>
      <c r="W5" s="1181"/>
      <c r="X5" s="1181"/>
      <c r="Y5" s="1181"/>
      <c r="Z5" s="1181"/>
      <c r="AA5" s="1181"/>
      <c r="AB5" s="1181"/>
      <c r="AC5" s="1181"/>
      <c r="AD5" s="1181"/>
      <c r="AE5" s="1181"/>
      <c r="AF5" s="1181"/>
      <c r="AG5" s="1181"/>
      <c r="AH5" s="1181"/>
      <c r="AI5" s="1181"/>
      <c r="AJ5" s="1181"/>
      <c r="AK5" s="1181"/>
      <c r="AL5" s="1181"/>
      <c r="AM5" s="1181"/>
      <c r="AN5" s="1181"/>
      <c r="AO5" s="1181"/>
      <c r="AP5" s="1181"/>
      <c r="AQ5" s="1181"/>
      <c r="AR5" s="1181"/>
      <c r="AS5" s="1181"/>
      <c r="AT5" s="1181"/>
      <c r="AU5" s="1181"/>
      <c r="AV5" s="1181"/>
      <c r="AW5" s="1181"/>
      <c r="AX5" s="1181"/>
      <c r="AY5" s="1181"/>
      <c r="AZ5" s="1181"/>
      <c r="BA5" s="1181"/>
      <c r="BB5" s="1181"/>
      <c r="BC5" s="1181"/>
      <c r="BD5" s="1181"/>
      <c r="BE5" s="1181"/>
      <c r="BF5" s="1181"/>
      <c r="BG5" s="1181"/>
      <c r="BH5" s="1181"/>
      <c r="BI5" s="1181"/>
      <c r="BJ5" s="1181"/>
      <c r="BK5" s="1181"/>
      <c r="BL5" s="1181"/>
      <c r="BM5" s="1181"/>
      <c r="BN5" s="1181"/>
      <c r="BO5" s="1181"/>
      <c r="BP5" s="1181"/>
      <c r="BQ5" s="1181"/>
      <c r="BR5" s="1181"/>
      <c r="BS5" s="1181"/>
      <c r="BT5" s="1181"/>
      <c r="BU5" s="1181"/>
      <c r="BV5" s="1181"/>
      <c r="BW5" s="1181"/>
      <c r="BX5" s="1181"/>
      <c r="BY5" s="1181"/>
      <c r="BZ5" s="1181"/>
      <c r="CA5" s="1181"/>
      <c r="CB5" s="1181"/>
      <c r="CC5" s="1181"/>
      <c r="CD5" s="1181"/>
      <c r="CE5" s="1181"/>
      <c r="CF5" s="1181"/>
      <c r="CG5" s="1181"/>
      <c r="CH5" s="1181"/>
      <c r="CI5" s="1181"/>
      <c r="CJ5" s="1181"/>
      <c r="CK5" s="1181"/>
      <c r="CL5" s="1181"/>
      <c r="CM5" s="1181"/>
      <c r="CN5" s="1181"/>
      <c r="CO5" s="1181"/>
      <c r="CP5" s="1181"/>
      <c r="CQ5" s="1181"/>
      <c r="CR5" s="1181"/>
      <c r="CS5" s="1181"/>
      <c r="CT5" s="1181"/>
      <c r="CU5" s="1181"/>
      <c r="CV5" s="1181"/>
      <c r="CW5" s="1181"/>
      <c r="CX5" s="1181"/>
      <c r="CY5" s="1181"/>
      <c r="CZ5" s="1181"/>
      <c r="DA5" s="1181"/>
      <c r="DB5" s="1181"/>
      <c r="DC5" s="1181"/>
      <c r="DD5" s="1181"/>
      <c r="DE5" s="1181"/>
      <c r="DF5" s="1181"/>
      <c r="DG5" s="1181"/>
      <c r="DH5" s="1181"/>
      <c r="DI5" s="1181"/>
      <c r="DJ5" s="1181"/>
      <c r="DK5" s="1181"/>
      <c r="DL5" s="1181"/>
      <c r="DM5" s="1181"/>
      <c r="DN5" s="1181"/>
      <c r="DO5" s="1181"/>
      <c r="DP5" s="1181"/>
      <c r="DQ5" s="1181"/>
      <c r="DR5" s="1181"/>
      <c r="DS5" s="1181"/>
      <c r="DT5" s="1181"/>
      <c r="DU5" s="1181"/>
      <c r="DV5" s="1181"/>
      <c r="DW5" s="1181"/>
      <c r="DX5" s="1181"/>
      <c r="DY5" s="1181"/>
      <c r="DZ5" s="1181"/>
      <c r="EA5" s="1181"/>
      <c r="EB5" s="1181"/>
      <c r="EC5" s="1181"/>
      <c r="ED5" s="1181"/>
      <c r="EE5" s="1181"/>
      <c r="EF5" s="1181"/>
      <c r="EG5" s="1181"/>
      <c r="EH5" s="1181"/>
      <c r="EI5" s="1181"/>
      <c r="EJ5" s="1181"/>
      <c r="EK5" s="1181"/>
      <c r="EL5" s="1181"/>
      <c r="EM5" s="1181"/>
      <c r="EN5" s="1181"/>
      <c r="EO5" s="1181"/>
      <c r="EP5" s="1181"/>
      <c r="EQ5" s="1181"/>
      <c r="ER5" s="1181"/>
      <c r="ES5" s="1181"/>
      <c r="ET5" s="1181"/>
      <c r="EU5" s="1181"/>
      <c r="EV5" s="1181"/>
      <c r="EW5" s="1181"/>
      <c r="EX5" s="1181"/>
      <c r="EY5" s="1181"/>
      <c r="EZ5" s="1181"/>
      <c r="FA5" s="1181"/>
      <c r="FB5" s="1181"/>
      <c r="FC5" s="1181"/>
      <c r="FD5" s="1181"/>
      <c r="FE5" s="1181"/>
      <c r="FF5" s="1181"/>
      <c r="FG5" s="1181"/>
      <c r="FH5" s="1181"/>
      <c r="FI5" s="1181"/>
      <c r="FJ5" s="1181"/>
      <c r="FK5" s="1181"/>
      <c r="FL5" s="1181"/>
      <c r="FM5" s="1181"/>
      <c r="FN5" s="1181"/>
      <c r="FO5" s="1181"/>
      <c r="FP5" s="1181"/>
      <c r="FQ5" s="1181"/>
      <c r="FR5" s="1181"/>
      <c r="FS5" s="1181"/>
      <c r="FT5" s="1181"/>
      <c r="FU5" s="1181"/>
      <c r="FV5" s="1181"/>
      <c r="FW5" s="1181"/>
      <c r="FX5" s="1181"/>
      <c r="FY5" s="1181"/>
      <c r="FZ5" s="1181"/>
      <c r="GA5" s="1181"/>
      <c r="GB5" s="1181"/>
      <c r="GC5" s="1181"/>
      <c r="GD5" s="1181"/>
      <c r="GE5" s="1181"/>
      <c r="GF5" s="1181"/>
      <c r="GG5" s="1181"/>
      <c r="GH5" s="1181"/>
      <c r="GI5" s="1181"/>
      <c r="GJ5" s="1181"/>
      <c r="GK5" s="1181"/>
      <c r="GL5" s="1181"/>
      <c r="GM5" s="1181"/>
      <c r="GN5" s="1181"/>
      <c r="GO5" s="1181"/>
      <c r="GP5" s="1181"/>
      <c r="GQ5" s="1181"/>
      <c r="GR5" s="1181"/>
      <c r="GS5" s="1181"/>
      <c r="GT5" s="1181"/>
      <c r="GU5" s="1181"/>
      <c r="GV5" s="1181"/>
      <c r="GW5" s="1181"/>
      <c r="GX5" s="1181"/>
      <c r="GY5" s="1181"/>
      <c r="GZ5" s="1181"/>
      <c r="HA5" s="1181"/>
      <c r="HB5" s="1181"/>
      <c r="HC5" s="1181"/>
      <c r="HD5" s="1181"/>
      <c r="HE5" s="1181"/>
      <c r="HF5" s="1181"/>
      <c r="HG5" s="1181"/>
      <c r="HH5" s="1181"/>
      <c r="HI5" s="1181"/>
      <c r="HJ5" s="1181"/>
      <c r="HK5" s="1181"/>
      <c r="HL5" s="1181"/>
      <c r="HM5" s="1181"/>
      <c r="HN5" s="1181"/>
      <c r="HO5" s="1181"/>
      <c r="HP5" s="1181"/>
      <c r="HQ5" s="1181"/>
      <c r="HR5" s="1181"/>
      <c r="HS5" s="1181"/>
      <c r="HT5" s="1181"/>
      <c r="HU5" s="1181"/>
      <c r="HV5" s="1181"/>
      <c r="HW5" s="1181"/>
      <c r="HX5" s="1181"/>
      <c r="HY5" s="1181"/>
      <c r="HZ5" s="1181"/>
      <c r="IA5" s="1181"/>
      <c r="IB5" s="1181"/>
      <c r="IC5" s="1181"/>
      <c r="ID5" s="1181"/>
      <c r="IE5" s="1181"/>
      <c r="IF5" s="1181"/>
      <c r="IG5" s="1181"/>
      <c r="IH5" s="1181"/>
      <c r="II5" s="1181"/>
      <c r="IJ5" s="1181"/>
      <c r="IK5" s="1181"/>
      <c r="IL5" s="1181"/>
      <c r="IM5" s="1181"/>
      <c r="IN5" s="1181"/>
      <c r="IO5" s="1181"/>
      <c r="IP5" s="1181"/>
      <c r="IQ5" s="1181"/>
      <c r="IR5" s="1181"/>
      <c r="IS5" s="1181"/>
      <c r="IT5" s="1181"/>
      <c r="IU5" s="1181"/>
    </row>
    <row r="6" spans="2:255" ht="18.5">
      <c r="B6" s="1180"/>
      <c r="C6" s="1178"/>
      <c r="D6" s="1178"/>
      <c r="E6" s="1179"/>
      <c r="F6" s="1181"/>
      <c r="I6" s="1169"/>
      <c r="J6" s="1169"/>
      <c r="K6" s="1169"/>
      <c r="L6" s="1169"/>
      <c r="M6" s="1169"/>
    </row>
    <row r="7" spans="2:255" ht="18.5">
      <c r="B7" s="1181"/>
      <c r="C7" s="1181"/>
      <c r="D7" s="1181"/>
      <c r="E7" s="1181"/>
      <c r="F7" s="1181"/>
    </row>
    <row r="8" spans="2:255" ht="18.5">
      <c r="B8" s="1182" t="s">
        <v>757</v>
      </c>
      <c r="C8" s="1178"/>
      <c r="D8" s="1178"/>
      <c r="E8" s="1179"/>
      <c r="F8" s="1181"/>
      <c r="G8" s="1181"/>
      <c r="H8" s="1181"/>
      <c r="I8" s="1179"/>
      <c r="J8" s="1179"/>
      <c r="K8" s="1179"/>
      <c r="L8" s="1179"/>
      <c r="M8" s="1179"/>
      <c r="N8" s="1181"/>
      <c r="O8" s="1181"/>
      <c r="P8" s="1181"/>
      <c r="Q8" s="1181"/>
      <c r="R8" s="1181"/>
      <c r="S8" s="1181"/>
      <c r="T8" s="1181"/>
      <c r="U8" s="1181"/>
      <c r="V8" s="1181"/>
      <c r="W8" s="1181"/>
      <c r="X8" s="1181"/>
      <c r="Y8" s="1181"/>
      <c r="Z8" s="1181"/>
      <c r="AA8" s="1181"/>
      <c r="AB8" s="1181"/>
      <c r="AC8" s="1181"/>
      <c r="AD8" s="1181"/>
      <c r="AE8" s="1181"/>
      <c r="AF8" s="1181"/>
      <c r="AG8" s="1181"/>
      <c r="AH8" s="1181"/>
      <c r="AI8" s="1181"/>
      <c r="AJ8" s="1181"/>
      <c r="AK8" s="1181"/>
      <c r="AL8" s="1181"/>
      <c r="AM8" s="1181"/>
      <c r="AN8" s="1181"/>
      <c r="AO8" s="1181"/>
      <c r="AP8" s="1181"/>
      <c r="AQ8" s="1181"/>
      <c r="AR8" s="1181"/>
      <c r="AS8" s="1181"/>
      <c r="AT8" s="1181"/>
      <c r="AU8" s="1181"/>
      <c r="AV8" s="1181"/>
      <c r="AW8" s="1181"/>
      <c r="AX8" s="1181"/>
      <c r="AY8" s="1181"/>
      <c r="AZ8" s="1181"/>
      <c r="BA8" s="1181"/>
      <c r="BB8" s="1181"/>
      <c r="BC8" s="1181"/>
      <c r="BD8" s="1181"/>
      <c r="BE8" s="1181"/>
      <c r="BF8" s="1181"/>
      <c r="BG8" s="1181"/>
      <c r="BH8" s="1181"/>
      <c r="BI8" s="1181"/>
      <c r="BJ8" s="1181"/>
      <c r="BK8" s="1181"/>
      <c r="BL8" s="1181"/>
      <c r="BM8" s="1181"/>
      <c r="BN8" s="1181"/>
      <c r="BO8" s="1181"/>
      <c r="BP8" s="1181"/>
      <c r="BQ8" s="1181"/>
      <c r="BR8" s="1181"/>
      <c r="BS8" s="1181"/>
      <c r="BT8" s="1181"/>
      <c r="BU8" s="1181"/>
      <c r="BV8" s="1181"/>
      <c r="BW8" s="1181"/>
      <c r="BX8" s="1181"/>
      <c r="BY8" s="1181"/>
      <c r="BZ8" s="1181"/>
      <c r="CA8" s="1181"/>
      <c r="CB8" s="1181"/>
      <c r="CC8" s="1181"/>
      <c r="CD8" s="1181"/>
      <c r="CE8" s="1181"/>
      <c r="CF8" s="1181"/>
      <c r="CG8" s="1181"/>
      <c r="CH8" s="1181"/>
      <c r="CI8" s="1181"/>
      <c r="CJ8" s="1181"/>
      <c r="CK8" s="1181"/>
      <c r="CL8" s="1181"/>
      <c r="CM8" s="1181"/>
      <c r="CN8" s="1181"/>
      <c r="CO8" s="1181"/>
      <c r="CP8" s="1181"/>
      <c r="CQ8" s="1181"/>
      <c r="CR8" s="1181"/>
      <c r="CS8" s="1181"/>
      <c r="CT8" s="1181"/>
      <c r="CU8" s="1181"/>
      <c r="CV8" s="1181"/>
      <c r="CW8" s="1181"/>
      <c r="CX8" s="1181"/>
      <c r="CY8" s="1181"/>
      <c r="CZ8" s="1181"/>
      <c r="DA8" s="1181"/>
      <c r="DB8" s="1181"/>
      <c r="DC8" s="1181"/>
      <c r="DD8" s="1181"/>
      <c r="DE8" s="1181"/>
      <c r="DF8" s="1181"/>
      <c r="DG8" s="1181"/>
      <c r="DH8" s="1181"/>
      <c r="DI8" s="1181"/>
      <c r="DJ8" s="1181"/>
      <c r="DK8" s="1181"/>
      <c r="DL8" s="1181"/>
      <c r="DM8" s="1181"/>
      <c r="DN8" s="1181"/>
      <c r="DO8" s="1181"/>
      <c r="DP8" s="1181"/>
      <c r="DQ8" s="1181"/>
      <c r="DR8" s="1181"/>
      <c r="DS8" s="1181"/>
      <c r="DT8" s="1181"/>
      <c r="DU8" s="1181"/>
      <c r="DV8" s="1181"/>
      <c r="DW8" s="1181"/>
      <c r="DX8" s="1181"/>
      <c r="DY8" s="1181"/>
      <c r="DZ8" s="1181"/>
      <c r="EA8" s="1181"/>
      <c r="EB8" s="1181"/>
      <c r="EC8" s="1181"/>
      <c r="ED8" s="1181"/>
      <c r="EE8" s="1181"/>
      <c r="EF8" s="1181"/>
      <c r="EG8" s="1181"/>
      <c r="EH8" s="1181"/>
      <c r="EI8" s="1181"/>
      <c r="EJ8" s="1181"/>
      <c r="EK8" s="1181"/>
      <c r="EL8" s="1181"/>
      <c r="EM8" s="1181"/>
      <c r="EN8" s="1181"/>
      <c r="EO8" s="1181"/>
      <c r="EP8" s="1181"/>
      <c r="EQ8" s="1181"/>
      <c r="ER8" s="1181"/>
      <c r="ES8" s="1181"/>
      <c r="ET8" s="1181"/>
      <c r="EU8" s="1181"/>
      <c r="EV8" s="1181"/>
      <c r="EW8" s="1181"/>
      <c r="EX8" s="1181"/>
      <c r="EY8" s="1181"/>
      <c r="EZ8" s="1181"/>
      <c r="FA8" s="1181"/>
      <c r="FB8" s="1181"/>
      <c r="FC8" s="1181"/>
      <c r="FD8" s="1181"/>
      <c r="FE8" s="1181"/>
      <c r="FF8" s="1181"/>
      <c r="FG8" s="1181"/>
      <c r="FH8" s="1181"/>
      <c r="FI8" s="1181"/>
      <c r="FJ8" s="1181"/>
      <c r="FK8" s="1181"/>
      <c r="FL8" s="1181"/>
      <c r="FM8" s="1181"/>
      <c r="FN8" s="1181"/>
      <c r="FO8" s="1181"/>
      <c r="FP8" s="1181"/>
      <c r="FQ8" s="1181"/>
      <c r="FR8" s="1181"/>
      <c r="FS8" s="1181"/>
      <c r="FT8" s="1181"/>
      <c r="FU8" s="1181"/>
      <c r="FV8" s="1181"/>
      <c r="FW8" s="1181"/>
      <c r="FX8" s="1181"/>
      <c r="FY8" s="1181"/>
      <c r="FZ8" s="1181"/>
      <c r="GA8" s="1181"/>
      <c r="GB8" s="1181"/>
      <c r="GC8" s="1181"/>
      <c r="GD8" s="1181"/>
      <c r="GE8" s="1181"/>
      <c r="GF8" s="1181"/>
      <c r="GG8" s="1181"/>
      <c r="GH8" s="1181"/>
      <c r="GI8" s="1181"/>
      <c r="GJ8" s="1181"/>
      <c r="GK8" s="1181"/>
      <c r="GL8" s="1181"/>
      <c r="GM8" s="1181"/>
      <c r="GN8" s="1181"/>
      <c r="GO8" s="1181"/>
      <c r="GP8" s="1181"/>
      <c r="GQ8" s="1181"/>
      <c r="GR8" s="1181"/>
      <c r="GS8" s="1181"/>
      <c r="GT8" s="1181"/>
      <c r="GU8" s="1181"/>
      <c r="GV8" s="1181"/>
      <c r="GW8" s="1181"/>
      <c r="GX8" s="1181"/>
      <c r="GY8" s="1181"/>
      <c r="GZ8" s="1181"/>
      <c r="HA8" s="1181"/>
      <c r="HB8" s="1181"/>
      <c r="HC8" s="1181"/>
      <c r="HD8" s="1181"/>
      <c r="HE8" s="1181"/>
      <c r="HF8" s="1181"/>
      <c r="HG8" s="1181"/>
      <c r="HH8" s="1181"/>
      <c r="HI8" s="1181"/>
      <c r="HJ8" s="1181"/>
      <c r="HK8" s="1181"/>
      <c r="HL8" s="1181"/>
      <c r="HM8" s="1181"/>
      <c r="HN8" s="1181"/>
      <c r="HO8" s="1181"/>
      <c r="HP8" s="1181"/>
      <c r="HQ8" s="1181"/>
      <c r="HR8" s="1181"/>
      <c r="HS8" s="1181"/>
      <c r="HT8" s="1181"/>
      <c r="HU8" s="1181"/>
      <c r="HV8" s="1181"/>
      <c r="HW8" s="1181"/>
      <c r="HX8" s="1181"/>
      <c r="HY8" s="1181"/>
      <c r="HZ8" s="1181"/>
      <c r="IA8" s="1181"/>
      <c r="IB8" s="1181"/>
      <c r="IC8" s="1181"/>
      <c r="ID8" s="1181"/>
      <c r="IE8" s="1181"/>
      <c r="IF8" s="1181"/>
      <c r="IG8" s="1181"/>
      <c r="IH8" s="1181"/>
      <c r="II8" s="1181"/>
      <c r="IJ8" s="1181"/>
      <c r="IK8" s="1181"/>
      <c r="IL8" s="1181"/>
      <c r="IM8" s="1181"/>
      <c r="IN8" s="1181"/>
      <c r="IO8" s="1181"/>
      <c r="IP8" s="1181"/>
      <c r="IQ8" s="1181"/>
      <c r="IR8" s="1181"/>
      <c r="IS8" s="1181"/>
      <c r="IT8" s="1181"/>
      <c r="IU8" s="1181"/>
    </row>
    <row r="9" spans="2:255" ht="18.5">
      <c r="B9" s="1183" t="s">
        <v>758</v>
      </c>
      <c r="C9" s="1178"/>
      <c r="D9" s="1178"/>
      <c r="E9" s="1179"/>
      <c r="F9" s="1181"/>
      <c r="G9" s="1181"/>
      <c r="H9" s="1181"/>
      <c r="I9" s="1179"/>
      <c r="J9" s="1179"/>
      <c r="K9" s="1179"/>
      <c r="L9" s="1179"/>
      <c r="M9" s="1179"/>
      <c r="N9" s="1181"/>
      <c r="O9" s="1181"/>
      <c r="P9" s="1181"/>
      <c r="Q9" s="1181"/>
      <c r="R9" s="1181"/>
      <c r="S9" s="1181"/>
      <c r="T9" s="1181"/>
      <c r="U9" s="1181"/>
      <c r="V9" s="1181"/>
      <c r="W9" s="1181"/>
      <c r="X9" s="1181"/>
      <c r="Y9" s="1181"/>
      <c r="Z9" s="1181"/>
      <c r="AA9" s="1181"/>
      <c r="AB9" s="1181"/>
      <c r="AC9" s="1181"/>
      <c r="AD9" s="1181"/>
      <c r="AE9" s="1181"/>
      <c r="AF9" s="1181"/>
      <c r="AG9" s="1181"/>
      <c r="AH9" s="1181"/>
      <c r="AI9" s="1181"/>
      <c r="AJ9" s="1181"/>
      <c r="AK9" s="1181"/>
      <c r="AL9" s="1181"/>
      <c r="AM9" s="1181"/>
      <c r="AN9" s="1181"/>
      <c r="AO9" s="1181"/>
      <c r="AP9" s="1181"/>
      <c r="AQ9" s="1181"/>
      <c r="AR9" s="1181"/>
      <c r="AS9" s="1181"/>
      <c r="AT9" s="1181"/>
      <c r="AU9" s="1181"/>
      <c r="AV9" s="1181"/>
      <c r="AW9" s="1181"/>
      <c r="AX9" s="1181"/>
      <c r="AY9" s="1181"/>
      <c r="AZ9" s="1181"/>
      <c r="BA9" s="1181"/>
      <c r="BB9" s="1181"/>
      <c r="BC9" s="1181"/>
      <c r="BD9" s="1181"/>
      <c r="BE9" s="1181"/>
      <c r="BF9" s="1181"/>
      <c r="BG9" s="1181"/>
      <c r="BH9" s="1181"/>
      <c r="BI9" s="1181"/>
      <c r="BJ9" s="1181"/>
      <c r="BK9" s="1181"/>
      <c r="BL9" s="1181"/>
      <c r="BM9" s="1181"/>
      <c r="BN9" s="1181"/>
      <c r="BO9" s="1181"/>
      <c r="BP9" s="1181"/>
      <c r="BQ9" s="1181"/>
      <c r="BR9" s="1181"/>
      <c r="BS9" s="1181"/>
      <c r="BT9" s="1181"/>
      <c r="BU9" s="1181"/>
      <c r="BV9" s="1181"/>
      <c r="BW9" s="1181"/>
      <c r="BX9" s="1181"/>
      <c r="BY9" s="1181"/>
      <c r="BZ9" s="1181"/>
      <c r="CA9" s="1181"/>
      <c r="CB9" s="1181"/>
      <c r="CC9" s="1181"/>
      <c r="CD9" s="1181"/>
      <c r="CE9" s="1181"/>
      <c r="CF9" s="1181"/>
      <c r="CG9" s="1181"/>
      <c r="CH9" s="1181"/>
      <c r="CI9" s="1181"/>
      <c r="CJ9" s="1181"/>
      <c r="CK9" s="1181"/>
      <c r="CL9" s="1181"/>
      <c r="CM9" s="1181"/>
      <c r="CN9" s="1181"/>
      <c r="CO9" s="1181"/>
      <c r="CP9" s="1181"/>
      <c r="CQ9" s="1181"/>
      <c r="CR9" s="1181"/>
      <c r="CS9" s="1181"/>
      <c r="CT9" s="1181"/>
      <c r="CU9" s="1181"/>
      <c r="CV9" s="1181"/>
      <c r="CW9" s="1181"/>
      <c r="CX9" s="1181"/>
      <c r="CY9" s="1181"/>
      <c r="CZ9" s="1181"/>
      <c r="DA9" s="1181"/>
      <c r="DB9" s="1181"/>
      <c r="DC9" s="1181"/>
      <c r="DD9" s="1181"/>
      <c r="DE9" s="1181"/>
      <c r="DF9" s="1181"/>
      <c r="DG9" s="1181"/>
      <c r="DH9" s="1181"/>
      <c r="DI9" s="1181"/>
      <c r="DJ9" s="1181"/>
      <c r="DK9" s="1181"/>
      <c r="DL9" s="1181"/>
      <c r="DM9" s="1181"/>
      <c r="DN9" s="1181"/>
      <c r="DO9" s="1181"/>
      <c r="DP9" s="1181"/>
      <c r="DQ9" s="1181"/>
      <c r="DR9" s="1181"/>
      <c r="DS9" s="1181"/>
      <c r="DT9" s="1181"/>
      <c r="DU9" s="1181"/>
      <c r="DV9" s="1181"/>
      <c r="DW9" s="1181"/>
      <c r="DX9" s="1181"/>
      <c r="DY9" s="1181"/>
      <c r="DZ9" s="1181"/>
      <c r="EA9" s="1181"/>
      <c r="EB9" s="1181"/>
      <c r="EC9" s="1181"/>
      <c r="ED9" s="1181"/>
      <c r="EE9" s="1181"/>
      <c r="EF9" s="1181"/>
      <c r="EG9" s="1181"/>
      <c r="EH9" s="1181"/>
      <c r="EI9" s="1181"/>
      <c r="EJ9" s="1181"/>
      <c r="EK9" s="1181"/>
      <c r="EL9" s="1181"/>
      <c r="EM9" s="1181"/>
      <c r="EN9" s="1181"/>
      <c r="EO9" s="1181"/>
      <c r="EP9" s="1181"/>
      <c r="EQ9" s="1181"/>
      <c r="ER9" s="1181"/>
      <c r="ES9" s="1181"/>
      <c r="ET9" s="1181"/>
      <c r="EU9" s="1181"/>
      <c r="EV9" s="1181"/>
      <c r="EW9" s="1181"/>
      <c r="EX9" s="1181"/>
      <c r="EY9" s="1181"/>
      <c r="EZ9" s="1181"/>
      <c r="FA9" s="1181"/>
      <c r="FB9" s="1181"/>
      <c r="FC9" s="1181"/>
      <c r="FD9" s="1181"/>
      <c r="FE9" s="1181"/>
      <c r="FF9" s="1181"/>
      <c r="FG9" s="1181"/>
      <c r="FH9" s="1181"/>
      <c r="FI9" s="1181"/>
      <c r="FJ9" s="1181"/>
      <c r="FK9" s="1181"/>
      <c r="FL9" s="1181"/>
      <c r="FM9" s="1181"/>
      <c r="FN9" s="1181"/>
      <c r="FO9" s="1181"/>
      <c r="FP9" s="1181"/>
      <c r="FQ9" s="1181"/>
      <c r="FR9" s="1181"/>
      <c r="FS9" s="1181"/>
      <c r="FT9" s="1181"/>
      <c r="FU9" s="1181"/>
      <c r="FV9" s="1181"/>
      <c r="FW9" s="1181"/>
      <c r="FX9" s="1181"/>
      <c r="FY9" s="1181"/>
      <c r="FZ9" s="1181"/>
      <c r="GA9" s="1181"/>
      <c r="GB9" s="1181"/>
      <c r="GC9" s="1181"/>
      <c r="GD9" s="1181"/>
      <c r="GE9" s="1181"/>
      <c r="GF9" s="1181"/>
      <c r="GG9" s="1181"/>
      <c r="GH9" s="1181"/>
      <c r="GI9" s="1181"/>
      <c r="GJ9" s="1181"/>
      <c r="GK9" s="1181"/>
      <c r="GL9" s="1181"/>
      <c r="GM9" s="1181"/>
      <c r="GN9" s="1181"/>
      <c r="GO9" s="1181"/>
      <c r="GP9" s="1181"/>
      <c r="GQ9" s="1181"/>
      <c r="GR9" s="1181"/>
      <c r="GS9" s="1181"/>
      <c r="GT9" s="1181"/>
      <c r="GU9" s="1181"/>
      <c r="GV9" s="1181"/>
      <c r="GW9" s="1181"/>
      <c r="GX9" s="1181"/>
      <c r="GY9" s="1181"/>
      <c r="GZ9" s="1181"/>
      <c r="HA9" s="1181"/>
      <c r="HB9" s="1181"/>
      <c r="HC9" s="1181"/>
      <c r="HD9" s="1181"/>
      <c r="HE9" s="1181"/>
      <c r="HF9" s="1181"/>
      <c r="HG9" s="1181"/>
      <c r="HH9" s="1181"/>
      <c r="HI9" s="1181"/>
      <c r="HJ9" s="1181"/>
      <c r="HK9" s="1181"/>
      <c r="HL9" s="1181"/>
      <c r="HM9" s="1181"/>
      <c r="HN9" s="1181"/>
      <c r="HO9" s="1181"/>
      <c r="HP9" s="1181"/>
      <c r="HQ9" s="1181"/>
      <c r="HR9" s="1181"/>
      <c r="HS9" s="1181"/>
      <c r="HT9" s="1181"/>
      <c r="HU9" s="1181"/>
      <c r="HV9" s="1181"/>
      <c r="HW9" s="1181"/>
      <c r="HX9" s="1181"/>
      <c r="HY9" s="1181"/>
      <c r="HZ9" s="1181"/>
      <c r="IA9" s="1181"/>
      <c r="IB9" s="1181"/>
      <c r="IC9" s="1181"/>
      <c r="ID9" s="1181"/>
      <c r="IE9" s="1181"/>
      <c r="IF9" s="1181"/>
      <c r="IG9" s="1181"/>
      <c r="IH9" s="1181"/>
      <c r="II9" s="1181"/>
      <c r="IJ9" s="1181"/>
      <c r="IK9" s="1181"/>
      <c r="IL9" s="1181"/>
      <c r="IM9" s="1181"/>
      <c r="IN9" s="1181"/>
      <c r="IO9" s="1181"/>
      <c r="IP9" s="1181"/>
      <c r="IQ9" s="1181"/>
      <c r="IR9" s="1181"/>
      <c r="IS9" s="1181"/>
      <c r="IT9" s="1181"/>
      <c r="IU9" s="1181"/>
    </row>
    <row r="10" spans="2:255" ht="18.5">
      <c r="B10" s="1183" t="s">
        <v>759</v>
      </c>
      <c r="C10" s="1178"/>
      <c r="D10" s="1178"/>
      <c r="E10" s="1179"/>
      <c r="F10" s="1181"/>
      <c r="G10" s="1181"/>
      <c r="H10" s="1181"/>
      <c r="I10" s="1179"/>
      <c r="J10" s="1179"/>
      <c r="K10" s="1179"/>
      <c r="L10" s="1179"/>
      <c r="M10" s="1179"/>
      <c r="N10" s="1181"/>
      <c r="O10" s="1181"/>
      <c r="P10" s="1181"/>
      <c r="Q10" s="1181"/>
      <c r="R10" s="1181"/>
      <c r="S10" s="1181"/>
      <c r="T10" s="1181"/>
      <c r="U10" s="1181"/>
      <c r="V10" s="1181"/>
      <c r="W10" s="1181"/>
      <c r="X10" s="1181"/>
      <c r="Y10" s="1181"/>
      <c r="Z10" s="1181"/>
      <c r="AA10" s="1181"/>
      <c r="AB10" s="1181"/>
      <c r="AC10" s="1181"/>
      <c r="AD10" s="1181"/>
      <c r="AE10" s="1181"/>
      <c r="AF10" s="1181"/>
      <c r="AG10" s="1181"/>
      <c r="AH10" s="1181"/>
      <c r="AI10" s="1181"/>
      <c r="AJ10" s="1181"/>
      <c r="AK10" s="1181"/>
      <c r="AL10" s="1181"/>
      <c r="AM10" s="1181"/>
      <c r="AN10" s="1181"/>
      <c r="AO10" s="1181"/>
      <c r="AP10" s="1181"/>
      <c r="AQ10" s="1181"/>
      <c r="AR10" s="1181"/>
      <c r="AS10" s="1181"/>
      <c r="AT10" s="1181"/>
      <c r="AU10" s="1181"/>
      <c r="AV10" s="1181"/>
      <c r="AW10" s="1181"/>
      <c r="AX10" s="1181"/>
      <c r="AY10" s="1181"/>
      <c r="AZ10" s="1181"/>
      <c r="BA10" s="1181"/>
      <c r="BB10" s="1181"/>
      <c r="BC10" s="1181"/>
      <c r="BD10" s="1181"/>
      <c r="BE10" s="1181"/>
      <c r="BF10" s="1181"/>
      <c r="BG10" s="1181"/>
      <c r="BH10" s="1181"/>
      <c r="BI10" s="1181"/>
      <c r="BJ10" s="1181"/>
      <c r="BK10" s="1181"/>
      <c r="BL10" s="1181"/>
      <c r="BM10" s="1181"/>
      <c r="BN10" s="1181"/>
      <c r="BO10" s="1181"/>
      <c r="BP10" s="1181"/>
      <c r="BQ10" s="1181"/>
      <c r="BR10" s="1181"/>
      <c r="BS10" s="1181"/>
      <c r="BT10" s="1181"/>
      <c r="BU10" s="1181"/>
      <c r="BV10" s="1181"/>
      <c r="BW10" s="1181"/>
      <c r="BX10" s="1181"/>
      <c r="BY10" s="1181"/>
      <c r="BZ10" s="1181"/>
      <c r="CA10" s="1181"/>
      <c r="CB10" s="1181"/>
      <c r="CC10" s="1181"/>
      <c r="CD10" s="1181"/>
      <c r="CE10" s="1181"/>
      <c r="CF10" s="1181"/>
      <c r="CG10" s="1181"/>
      <c r="CH10" s="1181"/>
      <c r="CI10" s="1181"/>
      <c r="CJ10" s="1181"/>
      <c r="CK10" s="1181"/>
      <c r="CL10" s="1181"/>
      <c r="CM10" s="1181"/>
      <c r="CN10" s="1181"/>
      <c r="CO10" s="1181"/>
      <c r="CP10" s="1181"/>
      <c r="CQ10" s="1181"/>
      <c r="CR10" s="1181"/>
      <c r="CS10" s="1181"/>
      <c r="CT10" s="1181"/>
      <c r="CU10" s="1181"/>
      <c r="CV10" s="1181"/>
      <c r="CW10" s="1181"/>
      <c r="CX10" s="1181"/>
      <c r="CY10" s="1181"/>
      <c r="CZ10" s="1181"/>
      <c r="DA10" s="1181"/>
      <c r="DB10" s="1181"/>
      <c r="DC10" s="1181"/>
      <c r="DD10" s="1181"/>
      <c r="DE10" s="1181"/>
      <c r="DF10" s="1181"/>
      <c r="DG10" s="1181"/>
      <c r="DH10" s="1181"/>
      <c r="DI10" s="1181"/>
      <c r="DJ10" s="1181"/>
      <c r="DK10" s="1181"/>
      <c r="DL10" s="1181"/>
      <c r="DM10" s="1181"/>
      <c r="DN10" s="1181"/>
      <c r="DO10" s="1181"/>
      <c r="DP10" s="1181"/>
      <c r="DQ10" s="1181"/>
      <c r="DR10" s="1181"/>
      <c r="DS10" s="1181"/>
      <c r="DT10" s="1181"/>
      <c r="DU10" s="1181"/>
      <c r="DV10" s="1181"/>
      <c r="DW10" s="1181"/>
      <c r="DX10" s="1181"/>
      <c r="DY10" s="1181"/>
      <c r="DZ10" s="1181"/>
      <c r="EA10" s="1181"/>
      <c r="EB10" s="1181"/>
      <c r="EC10" s="1181"/>
      <c r="ED10" s="1181"/>
      <c r="EE10" s="1181"/>
      <c r="EF10" s="1181"/>
      <c r="EG10" s="1181"/>
      <c r="EH10" s="1181"/>
      <c r="EI10" s="1181"/>
      <c r="EJ10" s="1181"/>
      <c r="EK10" s="1181"/>
      <c r="EL10" s="1181"/>
      <c r="EM10" s="1181"/>
      <c r="EN10" s="1181"/>
      <c r="EO10" s="1181"/>
      <c r="EP10" s="1181"/>
      <c r="EQ10" s="1181"/>
      <c r="ER10" s="1181"/>
      <c r="ES10" s="1181"/>
      <c r="ET10" s="1181"/>
      <c r="EU10" s="1181"/>
      <c r="EV10" s="1181"/>
      <c r="EW10" s="1181"/>
      <c r="EX10" s="1181"/>
      <c r="EY10" s="1181"/>
      <c r="EZ10" s="1181"/>
      <c r="FA10" s="1181"/>
      <c r="FB10" s="1181"/>
      <c r="FC10" s="1181"/>
      <c r="FD10" s="1181"/>
      <c r="FE10" s="1181"/>
      <c r="FF10" s="1181"/>
      <c r="FG10" s="1181"/>
      <c r="FH10" s="1181"/>
      <c r="FI10" s="1181"/>
      <c r="FJ10" s="1181"/>
      <c r="FK10" s="1181"/>
      <c r="FL10" s="1181"/>
      <c r="FM10" s="1181"/>
      <c r="FN10" s="1181"/>
      <c r="FO10" s="1181"/>
      <c r="FP10" s="1181"/>
      <c r="FQ10" s="1181"/>
      <c r="FR10" s="1181"/>
      <c r="FS10" s="1181"/>
      <c r="FT10" s="1181"/>
      <c r="FU10" s="1181"/>
      <c r="FV10" s="1181"/>
      <c r="FW10" s="1181"/>
      <c r="FX10" s="1181"/>
      <c r="FY10" s="1181"/>
      <c r="FZ10" s="1181"/>
      <c r="GA10" s="1181"/>
      <c r="GB10" s="1181"/>
      <c r="GC10" s="1181"/>
      <c r="GD10" s="1181"/>
      <c r="GE10" s="1181"/>
      <c r="GF10" s="1181"/>
      <c r="GG10" s="1181"/>
      <c r="GH10" s="1181"/>
      <c r="GI10" s="1181"/>
      <c r="GJ10" s="1181"/>
      <c r="GK10" s="1181"/>
      <c r="GL10" s="1181"/>
      <c r="GM10" s="1181"/>
      <c r="GN10" s="1181"/>
      <c r="GO10" s="1181"/>
      <c r="GP10" s="1181"/>
      <c r="GQ10" s="1181"/>
      <c r="GR10" s="1181"/>
      <c r="GS10" s="1181"/>
      <c r="GT10" s="1181"/>
      <c r="GU10" s="1181"/>
      <c r="GV10" s="1181"/>
      <c r="GW10" s="1181"/>
      <c r="GX10" s="1181"/>
      <c r="GY10" s="1181"/>
      <c r="GZ10" s="1181"/>
      <c r="HA10" s="1181"/>
      <c r="HB10" s="1181"/>
      <c r="HC10" s="1181"/>
      <c r="HD10" s="1181"/>
      <c r="HE10" s="1181"/>
      <c r="HF10" s="1181"/>
      <c r="HG10" s="1181"/>
      <c r="HH10" s="1181"/>
      <c r="HI10" s="1181"/>
      <c r="HJ10" s="1181"/>
      <c r="HK10" s="1181"/>
      <c r="HL10" s="1181"/>
      <c r="HM10" s="1181"/>
      <c r="HN10" s="1181"/>
      <c r="HO10" s="1181"/>
      <c r="HP10" s="1181"/>
      <c r="HQ10" s="1181"/>
      <c r="HR10" s="1181"/>
      <c r="HS10" s="1181"/>
      <c r="HT10" s="1181"/>
      <c r="HU10" s="1181"/>
      <c r="HV10" s="1181"/>
      <c r="HW10" s="1181"/>
      <c r="HX10" s="1181"/>
      <c r="HY10" s="1181"/>
      <c r="HZ10" s="1181"/>
      <c r="IA10" s="1181"/>
      <c r="IB10" s="1181"/>
      <c r="IC10" s="1181"/>
      <c r="ID10" s="1181"/>
      <c r="IE10" s="1181"/>
      <c r="IF10" s="1181"/>
      <c r="IG10" s="1181"/>
      <c r="IH10" s="1181"/>
      <c r="II10" s="1181"/>
      <c r="IJ10" s="1181"/>
      <c r="IK10" s="1181"/>
      <c r="IL10" s="1181"/>
      <c r="IM10" s="1181"/>
      <c r="IN10" s="1181"/>
      <c r="IO10" s="1181"/>
      <c r="IP10" s="1181"/>
      <c r="IQ10" s="1181"/>
      <c r="IR10" s="1181"/>
      <c r="IS10" s="1181"/>
      <c r="IT10" s="1181"/>
      <c r="IU10" s="1181"/>
    </row>
    <row r="11" spans="2:255" ht="18.5">
      <c r="B11" s="1183" t="s">
        <v>760</v>
      </c>
      <c r="C11" s="1178"/>
      <c r="D11" s="1178"/>
      <c r="E11" s="1179"/>
      <c r="F11" s="1181"/>
      <c r="G11" s="1181"/>
      <c r="H11" s="1181"/>
      <c r="I11" s="1179"/>
      <c r="J11" s="1179"/>
      <c r="K11" s="1179"/>
      <c r="L11" s="1179"/>
      <c r="M11" s="1179"/>
      <c r="N11" s="1181"/>
      <c r="O11" s="1181"/>
      <c r="P11" s="1181"/>
      <c r="Q11" s="1181"/>
      <c r="R11" s="1181"/>
      <c r="S11" s="1181"/>
      <c r="T11" s="1181"/>
      <c r="U11" s="1181"/>
      <c r="V11" s="1181"/>
      <c r="W11" s="1181"/>
      <c r="X11" s="1181"/>
      <c r="Y11" s="1181"/>
      <c r="Z11" s="1181"/>
      <c r="AA11" s="1181"/>
      <c r="AB11" s="1181"/>
      <c r="AC11" s="1181"/>
      <c r="AD11" s="1181"/>
      <c r="AE11" s="1181"/>
      <c r="AF11" s="1181"/>
      <c r="AG11" s="1181"/>
      <c r="AH11" s="1181"/>
      <c r="AI11" s="1181"/>
      <c r="AJ11" s="1181"/>
      <c r="AK11" s="1181"/>
      <c r="AL11" s="1181"/>
      <c r="AM11" s="1181"/>
      <c r="AN11" s="1181"/>
      <c r="AO11" s="1181"/>
      <c r="AP11" s="1181"/>
      <c r="AQ11" s="1181"/>
      <c r="AR11" s="1181"/>
      <c r="AS11" s="1181"/>
      <c r="AT11" s="1181"/>
      <c r="AU11" s="1181"/>
      <c r="AV11" s="1181"/>
      <c r="AW11" s="1181"/>
      <c r="AX11" s="1181"/>
      <c r="AY11" s="1181"/>
      <c r="AZ11" s="1181"/>
      <c r="BA11" s="1181"/>
      <c r="BB11" s="1181"/>
      <c r="BC11" s="1181"/>
      <c r="BD11" s="1181"/>
      <c r="BE11" s="1181"/>
      <c r="BF11" s="1181"/>
      <c r="BG11" s="1181"/>
      <c r="BH11" s="1181"/>
      <c r="BI11" s="1181"/>
      <c r="BJ11" s="1181"/>
      <c r="BK11" s="1181"/>
      <c r="BL11" s="1181"/>
      <c r="BM11" s="1181"/>
      <c r="BN11" s="1181"/>
      <c r="BO11" s="1181"/>
      <c r="BP11" s="1181"/>
      <c r="BQ11" s="1181"/>
      <c r="BR11" s="1181"/>
      <c r="BS11" s="1181"/>
      <c r="BT11" s="1181"/>
      <c r="BU11" s="1181"/>
      <c r="BV11" s="1181"/>
      <c r="BW11" s="1181"/>
      <c r="BX11" s="1181"/>
      <c r="BY11" s="1181"/>
      <c r="BZ11" s="1181"/>
      <c r="CA11" s="1181"/>
      <c r="CB11" s="1181"/>
      <c r="CC11" s="1181"/>
      <c r="CD11" s="1181"/>
      <c r="CE11" s="1181"/>
      <c r="CF11" s="1181"/>
      <c r="CG11" s="1181"/>
      <c r="CH11" s="1181"/>
      <c r="CI11" s="1181"/>
      <c r="CJ11" s="1181"/>
      <c r="CK11" s="1181"/>
      <c r="CL11" s="1181"/>
      <c r="CM11" s="1181"/>
      <c r="CN11" s="1181"/>
      <c r="CO11" s="1181"/>
      <c r="CP11" s="1181"/>
      <c r="CQ11" s="1181"/>
      <c r="CR11" s="1181"/>
      <c r="CS11" s="1181"/>
      <c r="CT11" s="1181"/>
      <c r="CU11" s="1181"/>
      <c r="CV11" s="1181"/>
      <c r="CW11" s="1181"/>
      <c r="CX11" s="1181"/>
      <c r="CY11" s="1181"/>
      <c r="CZ11" s="1181"/>
      <c r="DA11" s="1181"/>
      <c r="DB11" s="1181"/>
      <c r="DC11" s="1181"/>
      <c r="DD11" s="1181"/>
      <c r="DE11" s="1181"/>
      <c r="DF11" s="1181"/>
      <c r="DG11" s="1181"/>
      <c r="DH11" s="1181"/>
      <c r="DI11" s="1181"/>
      <c r="DJ11" s="1181"/>
      <c r="DK11" s="1181"/>
      <c r="DL11" s="1181"/>
      <c r="DM11" s="1181"/>
      <c r="DN11" s="1181"/>
      <c r="DO11" s="1181"/>
      <c r="DP11" s="1181"/>
      <c r="DQ11" s="1181"/>
      <c r="DR11" s="1181"/>
      <c r="DS11" s="1181"/>
      <c r="DT11" s="1181"/>
      <c r="DU11" s="1181"/>
      <c r="DV11" s="1181"/>
      <c r="DW11" s="1181"/>
      <c r="DX11" s="1181"/>
      <c r="DY11" s="1181"/>
      <c r="DZ11" s="1181"/>
      <c r="EA11" s="1181"/>
      <c r="EB11" s="1181"/>
      <c r="EC11" s="1181"/>
      <c r="ED11" s="1181"/>
      <c r="EE11" s="1181"/>
      <c r="EF11" s="1181"/>
      <c r="EG11" s="1181"/>
      <c r="EH11" s="1181"/>
      <c r="EI11" s="1181"/>
      <c r="EJ11" s="1181"/>
      <c r="EK11" s="1181"/>
      <c r="EL11" s="1181"/>
      <c r="EM11" s="1181"/>
      <c r="EN11" s="1181"/>
      <c r="EO11" s="1181"/>
      <c r="EP11" s="1181"/>
      <c r="EQ11" s="1181"/>
      <c r="ER11" s="1181"/>
      <c r="ES11" s="1181"/>
      <c r="ET11" s="1181"/>
      <c r="EU11" s="1181"/>
      <c r="EV11" s="1181"/>
      <c r="EW11" s="1181"/>
      <c r="EX11" s="1181"/>
      <c r="EY11" s="1181"/>
      <c r="EZ11" s="1181"/>
      <c r="FA11" s="1181"/>
      <c r="FB11" s="1181"/>
      <c r="FC11" s="1181"/>
      <c r="FD11" s="1181"/>
      <c r="FE11" s="1181"/>
      <c r="FF11" s="1181"/>
      <c r="FG11" s="1181"/>
      <c r="FH11" s="1181"/>
      <c r="FI11" s="1181"/>
      <c r="FJ11" s="1181"/>
      <c r="FK11" s="1181"/>
      <c r="FL11" s="1181"/>
      <c r="FM11" s="1181"/>
      <c r="FN11" s="1181"/>
      <c r="FO11" s="1181"/>
      <c r="FP11" s="1181"/>
      <c r="FQ11" s="1181"/>
      <c r="FR11" s="1181"/>
      <c r="FS11" s="1181"/>
      <c r="FT11" s="1181"/>
      <c r="FU11" s="1181"/>
      <c r="FV11" s="1181"/>
      <c r="FW11" s="1181"/>
      <c r="FX11" s="1181"/>
      <c r="FY11" s="1181"/>
      <c r="FZ11" s="1181"/>
      <c r="GA11" s="1181"/>
      <c r="GB11" s="1181"/>
      <c r="GC11" s="1181"/>
      <c r="GD11" s="1181"/>
      <c r="GE11" s="1181"/>
      <c r="GF11" s="1181"/>
      <c r="GG11" s="1181"/>
      <c r="GH11" s="1181"/>
      <c r="GI11" s="1181"/>
      <c r="GJ11" s="1181"/>
      <c r="GK11" s="1181"/>
      <c r="GL11" s="1181"/>
      <c r="GM11" s="1181"/>
      <c r="GN11" s="1181"/>
      <c r="GO11" s="1181"/>
      <c r="GP11" s="1181"/>
      <c r="GQ11" s="1181"/>
      <c r="GR11" s="1181"/>
      <c r="GS11" s="1181"/>
      <c r="GT11" s="1181"/>
      <c r="GU11" s="1181"/>
      <c r="GV11" s="1181"/>
      <c r="GW11" s="1181"/>
      <c r="GX11" s="1181"/>
      <c r="GY11" s="1181"/>
      <c r="GZ11" s="1181"/>
      <c r="HA11" s="1181"/>
      <c r="HB11" s="1181"/>
      <c r="HC11" s="1181"/>
      <c r="HD11" s="1181"/>
      <c r="HE11" s="1181"/>
      <c r="HF11" s="1181"/>
      <c r="HG11" s="1181"/>
      <c r="HH11" s="1181"/>
      <c r="HI11" s="1181"/>
      <c r="HJ11" s="1181"/>
      <c r="HK11" s="1181"/>
      <c r="HL11" s="1181"/>
      <c r="HM11" s="1181"/>
      <c r="HN11" s="1181"/>
      <c r="HO11" s="1181"/>
      <c r="HP11" s="1181"/>
      <c r="HQ11" s="1181"/>
      <c r="HR11" s="1181"/>
      <c r="HS11" s="1181"/>
      <c r="HT11" s="1181"/>
      <c r="HU11" s="1181"/>
      <c r="HV11" s="1181"/>
      <c r="HW11" s="1181"/>
      <c r="HX11" s="1181"/>
      <c r="HY11" s="1181"/>
      <c r="HZ11" s="1181"/>
      <c r="IA11" s="1181"/>
      <c r="IB11" s="1181"/>
      <c r="IC11" s="1181"/>
      <c r="ID11" s="1181"/>
      <c r="IE11" s="1181"/>
      <c r="IF11" s="1181"/>
      <c r="IG11" s="1181"/>
      <c r="IH11" s="1181"/>
      <c r="II11" s="1181"/>
      <c r="IJ11" s="1181"/>
      <c r="IK11" s="1181"/>
      <c r="IL11" s="1181"/>
      <c r="IM11" s="1181"/>
      <c r="IN11" s="1181"/>
      <c r="IO11" s="1181"/>
      <c r="IP11" s="1181"/>
      <c r="IQ11" s="1181"/>
      <c r="IR11" s="1181"/>
      <c r="IS11" s="1181"/>
      <c r="IT11" s="1181"/>
      <c r="IU11" s="1181"/>
    </row>
    <row r="12" spans="2:255" ht="18.5">
      <c r="B12" s="1183"/>
      <c r="C12" s="1178"/>
      <c r="D12" s="1178"/>
      <c r="E12" s="1179"/>
      <c r="F12" s="1181"/>
      <c r="G12" s="1181"/>
      <c r="H12" s="1181"/>
      <c r="I12" s="1179"/>
      <c r="J12" s="1179"/>
      <c r="K12" s="1179"/>
      <c r="L12" s="1179"/>
      <c r="M12" s="1179"/>
      <c r="N12" s="1181"/>
      <c r="O12" s="1181"/>
      <c r="P12" s="1181"/>
      <c r="Q12" s="1181"/>
      <c r="R12" s="1181"/>
      <c r="S12" s="1181"/>
      <c r="T12" s="1181"/>
      <c r="U12" s="1181"/>
      <c r="V12" s="1181"/>
      <c r="W12" s="1181"/>
      <c r="X12" s="1181"/>
      <c r="Y12" s="1181"/>
      <c r="Z12" s="1181"/>
      <c r="AA12" s="1181"/>
      <c r="AB12" s="1181"/>
      <c r="AC12" s="1181"/>
      <c r="AD12" s="1181"/>
      <c r="AE12" s="1181"/>
      <c r="AF12" s="1181"/>
      <c r="AG12" s="1181"/>
      <c r="AH12" s="1181"/>
      <c r="AI12" s="1181"/>
      <c r="AJ12" s="1181"/>
      <c r="AK12" s="1181"/>
      <c r="AL12" s="1181"/>
      <c r="AM12" s="1181"/>
      <c r="AN12" s="1181"/>
      <c r="AO12" s="1181"/>
      <c r="AP12" s="1181"/>
      <c r="AQ12" s="1181"/>
      <c r="AR12" s="1181"/>
      <c r="AS12" s="1181"/>
      <c r="AT12" s="1181"/>
      <c r="AU12" s="1181"/>
      <c r="AV12" s="1181"/>
      <c r="AW12" s="1181"/>
      <c r="AX12" s="1181"/>
      <c r="AY12" s="1181"/>
      <c r="AZ12" s="1181"/>
      <c r="BA12" s="1181"/>
      <c r="BB12" s="1181"/>
      <c r="BC12" s="1181"/>
      <c r="BD12" s="1181"/>
      <c r="BE12" s="1181"/>
      <c r="BF12" s="1181"/>
      <c r="BG12" s="1181"/>
      <c r="BH12" s="1181"/>
      <c r="BI12" s="1181"/>
      <c r="BJ12" s="1181"/>
      <c r="BK12" s="1181"/>
      <c r="BL12" s="1181"/>
      <c r="BM12" s="1181"/>
      <c r="BN12" s="1181"/>
      <c r="BO12" s="1181"/>
      <c r="BP12" s="1181"/>
      <c r="BQ12" s="1181"/>
      <c r="BR12" s="1181"/>
      <c r="BS12" s="1181"/>
      <c r="BT12" s="1181"/>
      <c r="BU12" s="1181"/>
      <c r="BV12" s="1181"/>
      <c r="BW12" s="1181"/>
      <c r="BX12" s="1181"/>
      <c r="BY12" s="1181"/>
      <c r="BZ12" s="1181"/>
      <c r="CA12" s="1181"/>
      <c r="CB12" s="1181"/>
      <c r="CC12" s="1181"/>
      <c r="CD12" s="1181"/>
      <c r="CE12" s="1181"/>
      <c r="CF12" s="1181"/>
      <c r="CG12" s="1181"/>
      <c r="CH12" s="1181"/>
      <c r="CI12" s="1181"/>
      <c r="CJ12" s="1181"/>
      <c r="CK12" s="1181"/>
      <c r="CL12" s="1181"/>
      <c r="CM12" s="1181"/>
      <c r="CN12" s="1181"/>
      <c r="CO12" s="1181"/>
      <c r="CP12" s="1181"/>
      <c r="CQ12" s="1181"/>
      <c r="CR12" s="1181"/>
      <c r="CS12" s="1181"/>
      <c r="CT12" s="1181"/>
      <c r="CU12" s="1181"/>
      <c r="CV12" s="1181"/>
      <c r="CW12" s="1181"/>
      <c r="CX12" s="1181"/>
      <c r="CY12" s="1181"/>
      <c r="CZ12" s="1181"/>
      <c r="DA12" s="1181"/>
      <c r="DB12" s="1181"/>
      <c r="DC12" s="1181"/>
      <c r="DD12" s="1181"/>
      <c r="DE12" s="1181"/>
      <c r="DF12" s="1181"/>
      <c r="DG12" s="1181"/>
      <c r="DH12" s="1181"/>
      <c r="DI12" s="1181"/>
      <c r="DJ12" s="1181"/>
      <c r="DK12" s="1181"/>
      <c r="DL12" s="1181"/>
      <c r="DM12" s="1181"/>
      <c r="DN12" s="1181"/>
      <c r="DO12" s="1181"/>
      <c r="DP12" s="1181"/>
      <c r="DQ12" s="1181"/>
      <c r="DR12" s="1181"/>
      <c r="DS12" s="1181"/>
      <c r="DT12" s="1181"/>
      <c r="DU12" s="1181"/>
      <c r="DV12" s="1181"/>
      <c r="DW12" s="1181"/>
      <c r="DX12" s="1181"/>
      <c r="DY12" s="1181"/>
      <c r="DZ12" s="1181"/>
      <c r="EA12" s="1181"/>
      <c r="EB12" s="1181"/>
      <c r="EC12" s="1181"/>
      <c r="ED12" s="1181"/>
      <c r="EE12" s="1181"/>
      <c r="EF12" s="1181"/>
      <c r="EG12" s="1181"/>
      <c r="EH12" s="1181"/>
      <c r="EI12" s="1181"/>
      <c r="EJ12" s="1181"/>
      <c r="EK12" s="1181"/>
      <c r="EL12" s="1181"/>
      <c r="EM12" s="1181"/>
      <c r="EN12" s="1181"/>
      <c r="EO12" s="1181"/>
      <c r="EP12" s="1181"/>
      <c r="EQ12" s="1181"/>
      <c r="ER12" s="1181"/>
      <c r="ES12" s="1181"/>
      <c r="ET12" s="1181"/>
      <c r="EU12" s="1181"/>
      <c r="EV12" s="1181"/>
      <c r="EW12" s="1181"/>
      <c r="EX12" s="1181"/>
      <c r="EY12" s="1181"/>
      <c r="EZ12" s="1181"/>
      <c r="FA12" s="1181"/>
      <c r="FB12" s="1181"/>
      <c r="FC12" s="1181"/>
      <c r="FD12" s="1181"/>
      <c r="FE12" s="1181"/>
      <c r="FF12" s="1181"/>
      <c r="FG12" s="1181"/>
      <c r="FH12" s="1181"/>
      <c r="FI12" s="1181"/>
      <c r="FJ12" s="1181"/>
      <c r="FK12" s="1181"/>
      <c r="FL12" s="1181"/>
      <c r="FM12" s="1181"/>
      <c r="FN12" s="1181"/>
      <c r="FO12" s="1181"/>
      <c r="FP12" s="1181"/>
      <c r="FQ12" s="1181"/>
      <c r="FR12" s="1181"/>
      <c r="FS12" s="1181"/>
      <c r="FT12" s="1181"/>
      <c r="FU12" s="1181"/>
      <c r="FV12" s="1181"/>
      <c r="FW12" s="1181"/>
      <c r="FX12" s="1181"/>
      <c r="FY12" s="1181"/>
      <c r="FZ12" s="1181"/>
      <c r="GA12" s="1181"/>
      <c r="GB12" s="1181"/>
      <c r="GC12" s="1181"/>
      <c r="GD12" s="1181"/>
      <c r="GE12" s="1181"/>
      <c r="GF12" s="1181"/>
      <c r="GG12" s="1181"/>
      <c r="GH12" s="1181"/>
      <c r="GI12" s="1181"/>
      <c r="GJ12" s="1181"/>
      <c r="GK12" s="1181"/>
      <c r="GL12" s="1181"/>
      <c r="GM12" s="1181"/>
      <c r="GN12" s="1181"/>
      <c r="GO12" s="1181"/>
      <c r="GP12" s="1181"/>
      <c r="GQ12" s="1181"/>
      <c r="GR12" s="1181"/>
      <c r="GS12" s="1181"/>
      <c r="GT12" s="1181"/>
      <c r="GU12" s="1181"/>
      <c r="GV12" s="1181"/>
      <c r="GW12" s="1181"/>
      <c r="GX12" s="1181"/>
      <c r="GY12" s="1181"/>
      <c r="GZ12" s="1181"/>
      <c r="HA12" s="1181"/>
      <c r="HB12" s="1181"/>
      <c r="HC12" s="1181"/>
      <c r="HD12" s="1181"/>
      <c r="HE12" s="1181"/>
      <c r="HF12" s="1181"/>
      <c r="HG12" s="1181"/>
      <c r="HH12" s="1181"/>
      <c r="HI12" s="1181"/>
      <c r="HJ12" s="1181"/>
      <c r="HK12" s="1181"/>
      <c r="HL12" s="1181"/>
      <c r="HM12" s="1181"/>
      <c r="HN12" s="1181"/>
      <c r="HO12" s="1181"/>
      <c r="HP12" s="1181"/>
      <c r="HQ12" s="1181"/>
      <c r="HR12" s="1181"/>
      <c r="HS12" s="1181"/>
      <c r="HT12" s="1181"/>
      <c r="HU12" s="1181"/>
      <c r="HV12" s="1181"/>
      <c r="HW12" s="1181"/>
      <c r="HX12" s="1181"/>
      <c r="HY12" s="1181"/>
      <c r="HZ12" s="1181"/>
      <c r="IA12" s="1181"/>
      <c r="IB12" s="1181"/>
      <c r="IC12" s="1181"/>
      <c r="ID12" s="1181"/>
      <c r="IE12" s="1181"/>
      <c r="IF12" s="1181"/>
      <c r="IG12" s="1181"/>
      <c r="IH12" s="1181"/>
      <c r="II12" s="1181"/>
      <c r="IJ12" s="1181"/>
      <c r="IK12" s="1181"/>
      <c r="IL12" s="1181"/>
      <c r="IM12" s="1181"/>
      <c r="IN12" s="1181"/>
      <c r="IO12" s="1181"/>
      <c r="IP12" s="1181"/>
      <c r="IQ12" s="1181"/>
      <c r="IR12" s="1181"/>
      <c r="IS12" s="1181"/>
      <c r="IT12" s="1181"/>
      <c r="IU12" s="1181"/>
    </row>
    <row r="13" spans="2:255">
      <c r="B13" s="1170"/>
      <c r="C13" s="1171"/>
      <c r="D13" s="1171"/>
      <c r="I13" s="1169"/>
      <c r="J13" s="1169"/>
      <c r="K13" s="1169"/>
      <c r="L13" s="1169"/>
      <c r="M13" s="1169"/>
    </row>
    <row r="14" spans="2:255" ht="18.5">
      <c r="B14" s="1180" t="s">
        <v>761</v>
      </c>
      <c r="C14" s="1184" t="s">
        <v>762</v>
      </c>
      <c r="D14" s="1185"/>
      <c r="E14" s="1185"/>
      <c r="F14" s="1181"/>
      <c r="G14" s="1181"/>
      <c r="H14" s="1181"/>
      <c r="I14" s="1181"/>
      <c r="J14" s="1181"/>
      <c r="K14" s="1181"/>
      <c r="L14" s="1181"/>
      <c r="M14" s="1181"/>
      <c r="N14" s="1181"/>
      <c r="O14" s="1181"/>
      <c r="P14" s="1181"/>
      <c r="Q14" s="1181"/>
      <c r="R14" s="1181"/>
      <c r="S14" s="1181"/>
      <c r="T14" s="1181"/>
      <c r="U14" s="1181"/>
      <c r="V14" s="1181"/>
      <c r="W14" s="1181"/>
      <c r="X14" s="1181"/>
      <c r="Y14" s="1181"/>
      <c r="Z14" s="1181"/>
      <c r="AA14" s="1181"/>
      <c r="AB14" s="1181"/>
      <c r="AC14" s="1181"/>
      <c r="AD14" s="1181"/>
      <c r="AE14" s="1181"/>
      <c r="AF14" s="1181"/>
      <c r="AG14" s="1181"/>
      <c r="AH14" s="1181"/>
      <c r="AI14" s="1181"/>
      <c r="AJ14" s="1181"/>
      <c r="AK14" s="1181"/>
      <c r="AL14" s="1181"/>
      <c r="AM14" s="1181"/>
      <c r="AN14" s="1181"/>
      <c r="AO14" s="1181"/>
      <c r="AP14" s="1181"/>
      <c r="AQ14" s="1181"/>
      <c r="AR14" s="1181"/>
      <c r="AS14" s="1181"/>
      <c r="AT14" s="1181"/>
      <c r="AU14" s="1181"/>
      <c r="AV14" s="1181"/>
      <c r="AW14" s="1181"/>
      <c r="AX14" s="1181"/>
      <c r="AY14" s="1181"/>
      <c r="AZ14" s="1181"/>
      <c r="BA14" s="1181"/>
      <c r="BB14" s="1181"/>
      <c r="BC14" s="1181"/>
      <c r="BD14" s="1181"/>
      <c r="BE14" s="1181"/>
      <c r="BF14" s="1181"/>
      <c r="BG14" s="1181"/>
      <c r="BH14" s="1181"/>
      <c r="BI14" s="1181"/>
      <c r="BJ14" s="1181"/>
      <c r="BK14" s="1181"/>
      <c r="BL14" s="1181"/>
      <c r="BM14" s="1181"/>
      <c r="BN14" s="1181"/>
      <c r="BO14" s="1181"/>
      <c r="BP14" s="1181"/>
      <c r="BQ14" s="1181"/>
      <c r="BR14" s="1181"/>
      <c r="BS14" s="1181"/>
      <c r="BT14" s="1181"/>
      <c r="BU14" s="1181"/>
      <c r="BV14" s="1181"/>
      <c r="BW14" s="1181"/>
      <c r="BX14" s="1181"/>
      <c r="BY14" s="1181"/>
      <c r="BZ14" s="1181"/>
      <c r="CA14" s="1181"/>
      <c r="CB14" s="1181"/>
      <c r="CC14" s="1181"/>
      <c r="CD14" s="1181"/>
      <c r="CE14" s="1181"/>
      <c r="CF14" s="1181"/>
      <c r="CG14" s="1181"/>
      <c r="CH14" s="1181"/>
      <c r="CI14" s="1181"/>
      <c r="CJ14" s="1181"/>
      <c r="CK14" s="1181"/>
      <c r="CL14" s="1181"/>
      <c r="CM14" s="1181"/>
      <c r="CN14" s="1181"/>
      <c r="CO14" s="1181"/>
      <c r="CP14" s="1181"/>
      <c r="CQ14" s="1181"/>
      <c r="CR14" s="1181"/>
      <c r="CS14" s="1181"/>
      <c r="CT14" s="1181"/>
      <c r="CU14" s="1181"/>
      <c r="CV14" s="1181"/>
      <c r="CW14" s="1181"/>
      <c r="CX14" s="1181"/>
      <c r="CY14" s="1181"/>
      <c r="CZ14" s="1181"/>
      <c r="DA14" s="1181"/>
      <c r="DB14" s="1181"/>
      <c r="DC14" s="1181"/>
      <c r="DD14" s="1181"/>
      <c r="DE14" s="1181"/>
      <c r="DF14" s="1181"/>
      <c r="DG14" s="1181"/>
      <c r="DH14" s="1181"/>
      <c r="DI14" s="1181"/>
      <c r="DJ14" s="1181"/>
      <c r="DK14" s="1181"/>
      <c r="DL14" s="1181"/>
      <c r="DM14" s="1181"/>
      <c r="DN14" s="1181"/>
      <c r="DO14" s="1181"/>
      <c r="DP14" s="1181"/>
      <c r="DQ14" s="1181"/>
      <c r="DR14" s="1181"/>
      <c r="DS14" s="1181"/>
      <c r="DT14" s="1181"/>
      <c r="DU14" s="1181"/>
      <c r="DV14" s="1181"/>
      <c r="DW14" s="1181"/>
      <c r="DX14" s="1181"/>
      <c r="DY14" s="1181"/>
      <c r="DZ14" s="1181"/>
      <c r="EA14" s="1181"/>
      <c r="EB14" s="1181"/>
      <c r="EC14" s="1181"/>
      <c r="ED14" s="1181"/>
      <c r="EE14" s="1181"/>
      <c r="EF14" s="1181"/>
      <c r="EG14" s="1181"/>
      <c r="EH14" s="1181"/>
      <c r="EI14" s="1181"/>
      <c r="EJ14" s="1181"/>
      <c r="EK14" s="1181"/>
      <c r="EL14" s="1181"/>
      <c r="EM14" s="1181"/>
      <c r="EN14" s="1181"/>
      <c r="EO14" s="1181"/>
      <c r="EP14" s="1181"/>
      <c r="EQ14" s="1181"/>
      <c r="ER14" s="1181"/>
      <c r="ES14" s="1181"/>
      <c r="ET14" s="1181"/>
      <c r="EU14" s="1181"/>
      <c r="EV14" s="1181"/>
      <c r="EW14" s="1181"/>
      <c r="EX14" s="1181"/>
      <c r="EY14" s="1181"/>
      <c r="EZ14" s="1181"/>
      <c r="FA14" s="1181"/>
      <c r="FB14" s="1181"/>
      <c r="FC14" s="1181"/>
      <c r="FD14" s="1181"/>
      <c r="FE14" s="1181"/>
      <c r="FF14" s="1181"/>
      <c r="FG14" s="1181"/>
      <c r="FH14" s="1181"/>
      <c r="FI14" s="1181"/>
      <c r="FJ14" s="1181"/>
      <c r="FK14" s="1181"/>
      <c r="FL14" s="1181"/>
      <c r="FM14" s="1181"/>
      <c r="FN14" s="1181"/>
      <c r="FO14" s="1181"/>
      <c r="FP14" s="1181"/>
      <c r="FQ14" s="1181"/>
      <c r="FR14" s="1181"/>
      <c r="FS14" s="1181"/>
      <c r="FT14" s="1181"/>
      <c r="FU14" s="1181"/>
      <c r="FV14" s="1181"/>
      <c r="FW14" s="1181"/>
      <c r="FX14" s="1181"/>
      <c r="FY14" s="1181"/>
      <c r="FZ14" s="1181"/>
      <c r="GA14" s="1181"/>
      <c r="GB14" s="1181"/>
      <c r="GC14" s="1181"/>
      <c r="GD14" s="1181"/>
      <c r="GE14" s="1181"/>
      <c r="GF14" s="1181"/>
      <c r="GG14" s="1181"/>
      <c r="GH14" s="1181"/>
      <c r="GI14" s="1181"/>
      <c r="GJ14" s="1181"/>
      <c r="GK14" s="1181"/>
      <c r="GL14" s="1181"/>
      <c r="GM14" s="1181"/>
      <c r="GN14" s="1181"/>
      <c r="GO14" s="1181"/>
      <c r="GP14" s="1181"/>
      <c r="GQ14" s="1181"/>
      <c r="GR14" s="1181"/>
      <c r="GS14" s="1181"/>
      <c r="GT14" s="1181"/>
      <c r="GU14" s="1181"/>
      <c r="GV14" s="1181"/>
      <c r="GW14" s="1181"/>
      <c r="GX14" s="1181"/>
      <c r="GY14" s="1181"/>
      <c r="GZ14" s="1181"/>
      <c r="HA14" s="1181"/>
      <c r="HB14" s="1181"/>
      <c r="HC14" s="1181"/>
      <c r="HD14" s="1181"/>
      <c r="HE14" s="1181"/>
      <c r="HF14" s="1181"/>
      <c r="HG14" s="1181"/>
      <c r="HH14" s="1181"/>
      <c r="HI14" s="1181"/>
      <c r="HJ14" s="1181"/>
      <c r="HK14" s="1181"/>
      <c r="HL14" s="1181"/>
      <c r="HM14" s="1181"/>
      <c r="HN14" s="1181"/>
      <c r="HO14" s="1181"/>
      <c r="HP14" s="1181"/>
      <c r="HQ14" s="1181"/>
      <c r="HR14" s="1181"/>
      <c r="HS14" s="1181"/>
      <c r="HT14" s="1181"/>
      <c r="HU14" s="1181"/>
      <c r="HV14" s="1181"/>
      <c r="HW14" s="1181"/>
      <c r="HX14" s="1181"/>
      <c r="HY14" s="1181"/>
      <c r="HZ14" s="1181"/>
      <c r="IA14" s="1181"/>
      <c r="IB14" s="1181"/>
      <c r="IC14" s="1181"/>
      <c r="ID14" s="1181"/>
      <c r="IE14" s="1181"/>
      <c r="IF14" s="1181"/>
      <c r="IG14" s="1181"/>
      <c r="IH14" s="1181"/>
      <c r="II14" s="1181"/>
      <c r="IJ14" s="1181"/>
      <c r="IK14" s="1181"/>
      <c r="IL14" s="1181"/>
      <c r="IM14" s="1181"/>
      <c r="IN14" s="1181"/>
      <c r="IO14" s="1181"/>
      <c r="IP14" s="1181"/>
      <c r="IQ14" s="1181"/>
      <c r="IR14" s="1181"/>
      <c r="IS14" s="1181"/>
      <c r="IT14" s="1181"/>
      <c r="IU14" s="1181"/>
    </row>
    <row r="15" spans="2:255" ht="18.5">
      <c r="B15" s="1180"/>
      <c r="C15" s="1184" t="s">
        <v>763</v>
      </c>
      <c r="D15" s="1185"/>
      <c r="E15" s="1185"/>
      <c r="F15" s="1181"/>
      <c r="G15" s="1181"/>
      <c r="H15" s="1181"/>
      <c r="I15" s="1181"/>
      <c r="J15" s="1181"/>
      <c r="K15" s="1181"/>
      <c r="L15" s="1181"/>
      <c r="M15" s="1181"/>
      <c r="N15" s="1181"/>
      <c r="O15" s="1181"/>
      <c r="P15" s="1181"/>
      <c r="Q15" s="1181"/>
      <c r="R15" s="1181"/>
      <c r="S15" s="1181"/>
      <c r="T15" s="1181"/>
      <c r="U15" s="1181"/>
      <c r="V15" s="1181"/>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181"/>
      <c r="BF15" s="1181"/>
      <c r="BG15" s="1181"/>
      <c r="BH15" s="1181"/>
      <c r="BI15" s="1181"/>
      <c r="BJ15" s="1181"/>
      <c r="BK15" s="1181"/>
      <c r="BL15" s="1181"/>
      <c r="BM15" s="1181"/>
      <c r="BN15" s="1181"/>
      <c r="BO15" s="1181"/>
      <c r="BP15" s="1181"/>
      <c r="BQ15" s="1181"/>
      <c r="BR15" s="1181"/>
      <c r="BS15" s="1181"/>
      <c r="BT15" s="1181"/>
      <c r="BU15" s="1181"/>
      <c r="BV15" s="1181"/>
      <c r="BW15" s="1181"/>
      <c r="BX15" s="1181"/>
      <c r="BY15" s="1181"/>
      <c r="BZ15" s="1181"/>
      <c r="CA15" s="1181"/>
      <c r="CB15" s="1181"/>
      <c r="CC15" s="1181"/>
      <c r="CD15" s="1181"/>
      <c r="CE15" s="1181"/>
      <c r="CF15" s="1181"/>
      <c r="CG15" s="1181"/>
      <c r="CH15" s="1181"/>
      <c r="CI15" s="1181"/>
      <c r="CJ15" s="1181"/>
      <c r="CK15" s="1181"/>
      <c r="CL15" s="1181"/>
      <c r="CM15" s="1181"/>
      <c r="CN15" s="1181"/>
      <c r="CO15" s="1181"/>
      <c r="CP15" s="1181"/>
      <c r="CQ15" s="1181"/>
      <c r="CR15" s="1181"/>
      <c r="CS15" s="1181"/>
      <c r="CT15" s="1181"/>
      <c r="CU15" s="1181"/>
      <c r="CV15" s="1181"/>
      <c r="CW15" s="1181"/>
      <c r="CX15" s="1181"/>
      <c r="CY15" s="1181"/>
      <c r="CZ15" s="1181"/>
      <c r="DA15" s="1181"/>
      <c r="DB15" s="1181"/>
      <c r="DC15" s="1181"/>
      <c r="DD15" s="1181"/>
      <c r="DE15" s="1181"/>
      <c r="DF15" s="1181"/>
      <c r="DG15" s="1181"/>
      <c r="DH15" s="1181"/>
      <c r="DI15" s="1181"/>
      <c r="DJ15" s="1181"/>
      <c r="DK15" s="1181"/>
      <c r="DL15" s="1181"/>
      <c r="DM15" s="1181"/>
      <c r="DN15" s="1181"/>
      <c r="DO15" s="1181"/>
      <c r="DP15" s="1181"/>
      <c r="DQ15" s="1181"/>
      <c r="DR15" s="1181"/>
      <c r="DS15" s="1181"/>
      <c r="DT15" s="1181"/>
      <c r="DU15" s="1181"/>
      <c r="DV15" s="1181"/>
      <c r="DW15" s="1181"/>
      <c r="DX15" s="1181"/>
      <c r="DY15" s="1181"/>
      <c r="DZ15" s="1181"/>
      <c r="EA15" s="1181"/>
      <c r="EB15" s="1181"/>
      <c r="EC15" s="1181"/>
      <c r="ED15" s="1181"/>
      <c r="EE15" s="1181"/>
      <c r="EF15" s="1181"/>
      <c r="EG15" s="1181"/>
      <c r="EH15" s="1181"/>
      <c r="EI15" s="1181"/>
      <c r="EJ15" s="1181"/>
      <c r="EK15" s="1181"/>
      <c r="EL15" s="1181"/>
      <c r="EM15" s="1181"/>
      <c r="EN15" s="1181"/>
      <c r="EO15" s="1181"/>
      <c r="EP15" s="1181"/>
      <c r="EQ15" s="1181"/>
      <c r="ER15" s="1181"/>
      <c r="ES15" s="1181"/>
      <c r="ET15" s="1181"/>
      <c r="EU15" s="1181"/>
      <c r="EV15" s="1181"/>
      <c r="EW15" s="1181"/>
      <c r="EX15" s="1181"/>
      <c r="EY15" s="1181"/>
      <c r="EZ15" s="1181"/>
      <c r="FA15" s="1181"/>
      <c r="FB15" s="1181"/>
      <c r="FC15" s="1181"/>
      <c r="FD15" s="1181"/>
      <c r="FE15" s="1181"/>
      <c r="FF15" s="1181"/>
      <c r="FG15" s="1181"/>
      <c r="FH15" s="1181"/>
      <c r="FI15" s="1181"/>
      <c r="FJ15" s="1181"/>
      <c r="FK15" s="1181"/>
      <c r="FL15" s="1181"/>
      <c r="FM15" s="1181"/>
      <c r="FN15" s="1181"/>
      <c r="FO15" s="1181"/>
      <c r="FP15" s="1181"/>
      <c r="FQ15" s="1181"/>
      <c r="FR15" s="1181"/>
      <c r="FS15" s="1181"/>
      <c r="FT15" s="1181"/>
      <c r="FU15" s="1181"/>
      <c r="FV15" s="1181"/>
      <c r="FW15" s="1181"/>
      <c r="FX15" s="1181"/>
      <c r="FY15" s="1181"/>
      <c r="FZ15" s="1181"/>
      <c r="GA15" s="1181"/>
      <c r="GB15" s="1181"/>
      <c r="GC15" s="1181"/>
      <c r="GD15" s="1181"/>
      <c r="GE15" s="1181"/>
      <c r="GF15" s="1181"/>
      <c r="GG15" s="1181"/>
      <c r="GH15" s="1181"/>
      <c r="GI15" s="1181"/>
      <c r="GJ15" s="1181"/>
      <c r="GK15" s="1181"/>
      <c r="GL15" s="1181"/>
      <c r="GM15" s="1181"/>
      <c r="GN15" s="1181"/>
      <c r="GO15" s="1181"/>
      <c r="GP15" s="1181"/>
      <c r="GQ15" s="1181"/>
      <c r="GR15" s="1181"/>
      <c r="GS15" s="1181"/>
      <c r="GT15" s="1181"/>
      <c r="GU15" s="1181"/>
      <c r="GV15" s="1181"/>
      <c r="GW15" s="1181"/>
      <c r="GX15" s="1181"/>
      <c r="GY15" s="1181"/>
      <c r="GZ15" s="1181"/>
      <c r="HA15" s="1181"/>
      <c r="HB15" s="1181"/>
      <c r="HC15" s="1181"/>
      <c r="HD15" s="1181"/>
      <c r="HE15" s="1181"/>
      <c r="HF15" s="1181"/>
      <c r="HG15" s="1181"/>
      <c r="HH15" s="1181"/>
      <c r="HI15" s="1181"/>
      <c r="HJ15" s="1181"/>
      <c r="HK15" s="1181"/>
      <c r="HL15" s="1181"/>
      <c r="HM15" s="1181"/>
      <c r="HN15" s="1181"/>
      <c r="HO15" s="1181"/>
      <c r="HP15" s="1181"/>
      <c r="HQ15" s="1181"/>
      <c r="HR15" s="1181"/>
      <c r="HS15" s="1181"/>
      <c r="HT15" s="1181"/>
      <c r="HU15" s="1181"/>
      <c r="HV15" s="1181"/>
      <c r="HW15" s="1181"/>
      <c r="HX15" s="1181"/>
      <c r="HY15" s="1181"/>
      <c r="HZ15" s="1181"/>
      <c r="IA15" s="1181"/>
      <c r="IB15" s="1181"/>
      <c r="IC15" s="1181"/>
      <c r="ID15" s="1181"/>
      <c r="IE15" s="1181"/>
      <c r="IF15" s="1181"/>
      <c r="IG15" s="1181"/>
      <c r="IH15" s="1181"/>
      <c r="II15" s="1181"/>
      <c r="IJ15" s="1181"/>
      <c r="IK15" s="1181"/>
      <c r="IL15" s="1181"/>
      <c r="IM15" s="1181"/>
      <c r="IN15" s="1181"/>
      <c r="IO15" s="1181"/>
      <c r="IP15" s="1181"/>
      <c r="IQ15" s="1181"/>
      <c r="IR15" s="1181"/>
      <c r="IS15" s="1181"/>
      <c r="IT15" s="1181"/>
      <c r="IU15" s="1181"/>
    </row>
    <row r="16" spans="2:255" ht="18.5">
      <c r="B16" s="1180"/>
      <c r="C16" s="1184"/>
      <c r="D16" s="1185"/>
      <c r="E16" s="1185"/>
      <c r="F16" s="1181"/>
      <c r="G16" s="1181"/>
      <c r="H16" s="1181"/>
      <c r="I16" s="1181"/>
      <c r="J16" s="1181"/>
      <c r="K16" s="1181"/>
      <c r="L16" s="1181"/>
      <c r="M16" s="1181"/>
      <c r="N16" s="1181"/>
      <c r="O16" s="1181"/>
      <c r="P16" s="1181"/>
      <c r="Q16" s="1181"/>
      <c r="R16" s="1181"/>
      <c r="S16" s="1181"/>
      <c r="T16" s="1181"/>
      <c r="U16" s="1181"/>
      <c r="V16" s="1181"/>
      <c r="W16" s="1181"/>
      <c r="X16" s="1181"/>
      <c r="Y16" s="1181"/>
      <c r="Z16" s="1181"/>
      <c r="AA16" s="1181"/>
      <c r="AB16" s="1181"/>
      <c r="AC16" s="1181"/>
      <c r="AD16" s="1181"/>
      <c r="AE16" s="1181"/>
      <c r="AF16" s="1181"/>
      <c r="AG16" s="1181"/>
      <c r="AH16" s="1181"/>
      <c r="AI16" s="1181"/>
      <c r="AJ16" s="1181"/>
      <c r="AK16" s="1181"/>
      <c r="AL16" s="1181"/>
      <c r="AM16" s="1181"/>
      <c r="AN16" s="1181"/>
      <c r="AO16" s="1181"/>
      <c r="AP16" s="1181"/>
      <c r="AQ16" s="1181"/>
      <c r="AR16" s="1181"/>
      <c r="AS16" s="1181"/>
      <c r="AT16" s="1181"/>
      <c r="AU16" s="1181"/>
      <c r="AV16" s="1181"/>
      <c r="AW16" s="1181"/>
      <c r="AX16" s="1181"/>
      <c r="AY16" s="1181"/>
      <c r="AZ16" s="1181"/>
      <c r="BA16" s="1181"/>
      <c r="BB16" s="1181"/>
      <c r="BC16" s="1181"/>
      <c r="BD16" s="1181"/>
      <c r="BE16" s="1181"/>
      <c r="BF16" s="1181"/>
      <c r="BG16" s="1181"/>
      <c r="BH16" s="1181"/>
      <c r="BI16" s="1181"/>
      <c r="BJ16" s="1181"/>
      <c r="BK16" s="1181"/>
      <c r="BL16" s="1181"/>
      <c r="BM16" s="1181"/>
      <c r="BN16" s="1181"/>
      <c r="BO16" s="1181"/>
      <c r="BP16" s="1181"/>
      <c r="BQ16" s="1181"/>
      <c r="BR16" s="1181"/>
      <c r="BS16" s="1181"/>
      <c r="BT16" s="1181"/>
      <c r="BU16" s="1181"/>
      <c r="BV16" s="1181"/>
      <c r="BW16" s="1181"/>
      <c r="BX16" s="1181"/>
      <c r="BY16" s="1181"/>
      <c r="BZ16" s="1181"/>
      <c r="CA16" s="1181"/>
      <c r="CB16" s="1181"/>
      <c r="CC16" s="1181"/>
      <c r="CD16" s="1181"/>
      <c r="CE16" s="1181"/>
      <c r="CF16" s="1181"/>
      <c r="CG16" s="1181"/>
      <c r="CH16" s="1181"/>
      <c r="CI16" s="1181"/>
      <c r="CJ16" s="1181"/>
      <c r="CK16" s="1181"/>
      <c r="CL16" s="1181"/>
      <c r="CM16" s="1181"/>
      <c r="CN16" s="1181"/>
      <c r="CO16" s="1181"/>
      <c r="CP16" s="1181"/>
      <c r="CQ16" s="1181"/>
      <c r="CR16" s="1181"/>
      <c r="CS16" s="1181"/>
      <c r="CT16" s="1181"/>
      <c r="CU16" s="1181"/>
      <c r="CV16" s="1181"/>
      <c r="CW16" s="1181"/>
      <c r="CX16" s="1181"/>
      <c r="CY16" s="1181"/>
      <c r="CZ16" s="1181"/>
      <c r="DA16" s="1181"/>
      <c r="DB16" s="1181"/>
      <c r="DC16" s="1181"/>
      <c r="DD16" s="1181"/>
      <c r="DE16" s="1181"/>
      <c r="DF16" s="1181"/>
      <c r="DG16" s="1181"/>
      <c r="DH16" s="1181"/>
      <c r="DI16" s="1181"/>
      <c r="DJ16" s="1181"/>
      <c r="DK16" s="1181"/>
      <c r="DL16" s="1181"/>
      <c r="DM16" s="1181"/>
      <c r="DN16" s="1181"/>
      <c r="DO16" s="1181"/>
      <c r="DP16" s="1181"/>
      <c r="DQ16" s="1181"/>
      <c r="DR16" s="1181"/>
      <c r="DS16" s="1181"/>
      <c r="DT16" s="1181"/>
      <c r="DU16" s="1181"/>
      <c r="DV16" s="1181"/>
      <c r="DW16" s="1181"/>
      <c r="DX16" s="1181"/>
      <c r="DY16" s="1181"/>
      <c r="DZ16" s="1181"/>
      <c r="EA16" s="1181"/>
      <c r="EB16" s="1181"/>
      <c r="EC16" s="1181"/>
      <c r="ED16" s="1181"/>
      <c r="EE16" s="1181"/>
      <c r="EF16" s="1181"/>
      <c r="EG16" s="1181"/>
      <c r="EH16" s="1181"/>
      <c r="EI16" s="1181"/>
      <c r="EJ16" s="1181"/>
      <c r="EK16" s="1181"/>
      <c r="EL16" s="1181"/>
      <c r="EM16" s="1181"/>
      <c r="EN16" s="1181"/>
      <c r="EO16" s="1181"/>
      <c r="EP16" s="1181"/>
      <c r="EQ16" s="1181"/>
      <c r="ER16" s="1181"/>
      <c r="ES16" s="1181"/>
      <c r="ET16" s="1181"/>
      <c r="EU16" s="1181"/>
      <c r="EV16" s="1181"/>
      <c r="EW16" s="1181"/>
      <c r="EX16" s="1181"/>
      <c r="EY16" s="1181"/>
      <c r="EZ16" s="1181"/>
      <c r="FA16" s="1181"/>
      <c r="FB16" s="1181"/>
      <c r="FC16" s="1181"/>
      <c r="FD16" s="1181"/>
      <c r="FE16" s="1181"/>
      <c r="FF16" s="1181"/>
      <c r="FG16" s="1181"/>
      <c r="FH16" s="1181"/>
      <c r="FI16" s="1181"/>
      <c r="FJ16" s="1181"/>
      <c r="FK16" s="1181"/>
      <c r="FL16" s="1181"/>
      <c r="FM16" s="1181"/>
      <c r="FN16" s="1181"/>
      <c r="FO16" s="1181"/>
      <c r="FP16" s="1181"/>
      <c r="FQ16" s="1181"/>
      <c r="FR16" s="1181"/>
      <c r="FS16" s="1181"/>
      <c r="FT16" s="1181"/>
      <c r="FU16" s="1181"/>
      <c r="FV16" s="1181"/>
      <c r="FW16" s="1181"/>
      <c r="FX16" s="1181"/>
      <c r="FY16" s="1181"/>
      <c r="FZ16" s="1181"/>
      <c r="GA16" s="1181"/>
      <c r="GB16" s="1181"/>
      <c r="GC16" s="1181"/>
      <c r="GD16" s="1181"/>
      <c r="GE16" s="1181"/>
      <c r="GF16" s="1181"/>
      <c r="GG16" s="1181"/>
      <c r="GH16" s="1181"/>
      <c r="GI16" s="1181"/>
      <c r="GJ16" s="1181"/>
      <c r="GK16" s="1181"/>
      <c r="GL16" s="1181"/>
      <c r="GM16" s="1181"/>
      <c r="GN16" s="1181"/>
      <c r="GO16" s="1181"/>
      <c r="GP16" s="1181"/>
      <c r="GQ16" s="1181"/>
      <c r="GR16" s="1181"/>
      <c r="GS16" s="1181"/>
      <c r="GT16" s="1181"/>
      <c r="GU16" s="1181"/>
      <c r="GV16" s="1181"/>
      <c r="GW16" s="1181"/>
      <c r="GX16" s="1181"/>
      <c r="GY16" s="1181"/>
      <c r="GZ16" s="1181"/>
      <c r="HA16" s="1181"/>
      <c r="HB16" s="1181"/>
      <c r="HC16" s="1181"/>
      <c r="HD16" s="1181"/>
      <c r="HE16" s="1181"/>
      <c r="HF16" s="1181"/>
      <c r="HG16" s="1181"/>
      <c r="HH16" s="1181"/>
      <c r="HI16" s="1181"/>
      <c r="HJ16" s="1181"/>
      <c r="HK16" s="1181"/>
      <c r="HL16" s="1181"/>
      <c r="HM16" s="1181"/>
      <c r="HN16" s="1181"/>
      <c r="HO16" s="1181"/>
      <c r="HP16" s="1181"/>
      <c r="HQ16" s="1181"/>
      <c r="HR16" s="1181"/>
      <c r="HS16" s="1181"/>
      <c r="HT16" s="1181"/>
      <c r="HU16" s="1181"/>
      <c r="HV16" s="1181"/>
      <c r="HW16" s="1181"/>
      <c r="HX16" s="1181"/>
      <c r="HY16" s="1181"/>
      <c r="HZ16" s="1181"/>
      <c r="IA16" s="1181"/>
      <c r="IB16" s="1181"/>
      <c r="IC16" s="1181"/>
      <c r="ID16" s="1181"/>
      <c r="IE16" s="1181"/>
      <c r="IF16" s="1181"/>
      <c r="IG16" s="1181"/>
      <c r="IH16" s="1181"/>
      <c r="II16" s="1181"/>
      <c r="IJ16" s="1181"/>
      <c r="IK16" s="1181"/>
      <c r="IL16" s="1181"/>
      <c r="IM16" s="1181"/>
      <c r="IN16" s="1181"/>
      <c r="IO16" s="1181"/>
      <c r="IP16" s="1181"/>
      <c r="IQ16" s="1181"/>
      <c r="IR16" s="1181"/>
      <c r="IS16" s="1181"/>
      <c r="IT16" s="1181"/>
      <c r="IU16" s="1181"/>
    </row>
    <row r="17" spans="2:255" ht="18.5">
      <c r="B17" s="1180" t="s">
        <v>764</v>
      </c>
      <c r="C17" s="1186" t="s">
        <v>765</v>
      </c>
      <c r="D17" s="1186"/>
      <c r="E17" s="1186"/>
      <c r="F17" s="1186"/>
      <c r="G17" s="1181"/>
      <c r="H17" s="1181"/>
      <c r="I17" s="1181"/>
      <c r="J17" s="1181"/>
      <c r="K17" s="1181"/>
      <c r="L17" s="1181"/>
      <c r="M17" s="1181"/>
      <c r="N17" s="1181"/>
      <c r="O17" s="1181"/>
      <c r="P17" s="1181"/>
      <c r="Q17" s="1181"/>
      <c r="R17" s="1181"/>
      <c r="S17" s="1181"/>
      <c r="T17" s="1181"/>
      <c r="U17" s="1181"/>
      <c r="V17" s="1181"/>
      <c r="W17" s="1181"/>
      <c r="X17" s="1181"/>
      <c r="Y17" s="1181"/>
      <c r="Z17" s="1181"/>
      <c r="AA17" s="1181"/>
      <c r="AB17" s="1181"/>
      <c r="AC17" s="1181"/>
      <c r="AD17" s="1181"/>
      <c r="AE17" s="1181"/>
      <c r="AF17" s="1181"/>
      <c r="AG17" s="1181"/>
      <c r="AH17" s="1181"/>
      <c r="AI17" s="1181"/>
      <c r="AJ17" s="1181"/>
      <c r="AK17" s="1181"/>
      <c r="AL17" s="1181"/>
      <c r="AM17" s="1181"/>
      <c r="AN17" s="1181"/>
      <c r="AO17" s="1181"/>
      <c r="AP17" s="1181"/>
      <c r="AQ17" s="1181"/>
      <c r="AR17" s="1181"/>
      <c r="AS17" s="1181"/>
      <c r="AT17" s="1181"/>
      <c r="AU17" s="1181"/>
      <c r="AV17" s="1181"/>
      <c r="AW17" s="1181"/>
      <c r="AX17" s="1181"/>
      <c r="AY17" s="1181"/>
      <c r="AZ17" s="1181"/>
      <c r="BA17" s="1181"/>
      <c r="BB17" s="1181"/>
      <c r="BC17" s="1181"/>
      <c r="BD17" s="1181"/>
      <c r="BE17" s="1181"/>
      <c r="BF17" s="1181"/>
      <c r="BG17" s="1181"/>
      <c r="BH17" s="1181"/>
      <c r="BI17" s="1181"/>
      <c r="BJ17" s="1181"/>
      <c r="BK17" s="1181"/>
      <c r="BL17" s="1181"/>
      <c r="BM17" s="1181"/>
      <c r="BN17" s="1181"/>
      <c r="BO17" s="1181"/>
      <c r="BP17" s="1181"/>
      <c r="BQ17" s="1181"/>
      <c r="BR17" s="1181"/>
      <c r="BS17" s="1181"/>
      <c r="BT17" s="1181"/>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1"/>
      <c r="CS17" s="1181"/>
      <c r="CT17" s="1181"/>
      <c r="CU17" s="1181"/>
      <c r="CV17" s="1181"/>
      <c r="CW17" s="1181"/>
      <c r="CX17" s="1181"/>
      <c r="CY17" s="1181"/>
      <c r="CZ17" s="1181"/>
      <c r="DA17" s="1181"/>
      <c r="DB17" s="1181"/>
      <c r="DC17" s="1181"/>
      <c r="DD17" s="1181"/>
      <c r="DE17" s="1181"/>
      <c r="DF17" s="1181"/>
      <c r="DG17" s="1181"/>
      <c r="DH17" s="1181"/>
      <c r="DI17" s="1181"/>
      <c r="DJ17" s="1181"/>
      <c r="DK17" s="1181"/>
      <c r="DL17" s="1181"/>
      <c r="DM17" s="1181"/>
      <c r="DN17" s="1181"/>
      <c r="DO17" s="1181"/>
      <c r="DP17" s="1181"/>
      <c r="DQ17" s="1181"/>
      <c r="DR17" s="1181"/>
      <c r="DS17" s="1181"/>
      <c r="DT17" s="1181"/>
      <c r="DU17" s="1181"/>
      <c r="DV17" s="1181"/>
      <c r="DW17" s="1181"/>
      <c r="DX17" s="1181"/>
      <c r="DY17" s="1181"/>
      <c r="DZ17" s="1181"/>
      <c r="EA17" s="1181"/>
      <c r="EB17" s="1181"/>
      <c r="EC17" s="1181"/>
      <c r="ED17" s="1181"/>
      <c r="EE17" s="1181"/>
      <c r="EF17" s="1181"/>
      <c r="EG17" s="1181"/>
      <c r="EH17" s="1181"/>
      <c r="EI17" s="1181"/>
      <c r="EJ17" s="1181"/>
      <c r="EK17" s="1181"/>
      <c r="EL17" s="1181"/>
      <c r="EM17" s="1181"/>
      <c r="EN17" s="1181"/>
      <c r="EO17" s="1181"/>
      <c r="EP17" s="1181"/>
      <c r="EQ17" s="1181"/>
      <c r="ER17" s="1181"/>
      <c r="ES17" s="1181"/>
      <c r="ET17" s="1181"/>
      <c r="EU17" s="1181"/>
      <c r="EV17" s="1181"/>
      <c r="EW17" s="1181"/>
      <c r="EX17" s="1181"/>
      <c r="EY17" s="1181"/>
      <c r="EZ17" s="1181"/>
      <c r="FA17" s="1181"/>
      <c r="FB17" s="1181"/>
      <c r="FC17" s="1181"/>
      <c r="FD17" s="1181"/>
      <c r="FE17" s="1181"/>
      <c r="FF17" s="1181"/>
      <c r="FG17" s="1181"/>
      <c r="FH17" s="1181"/>
      <c r="FI17" s="1181"/>
      <c r="FJ17" s="1181"/>
      <c r="FK17" s="1181"/>
      <c r="FL17" s="1181"/>
      <c r="FM17" s="1181"/>
      <c r="FN17" s="1181"/>
      <c r="FO17" s="1181"/>
      <c r="FP17" s="1181"/>
      <c r="FQ17" s="1181"/>
      <c r="FR17" s="1181"/>
      <c r="FS17" s="1181"/>
      <c r="FT17" s="1181"/>
      <c r="FU17" s="1181"/>
      <c r="FV17" s="1181"/>
      <c r="FW17" s="1181"/>
      <c r="FX17" s="1181"/>
      <c r="FY17" s="1181"/>
      <c r="FZ17" s="1181"/>
      <c r="GA17" s="1181"/>
      <c r="GB17" s="1181"/>
      <c r="GC17" s="1181"/>
      <c r="GD17" s="1181"/>
      <c r="GE17" s="1181"/>
      <c r="GF17" s="1181"/>
      <c r="GG17" s="1181"/>
      <c r="GH17" s="1181"/>
      <c r="GI17" s="1181"/>
      <c r="GJ17" s="1181"/>
      <c r="GK17" s="1181"/>
      <c r="GL17" s="1181"/>
      <c r="GM17" s="1181"/>
      <c r="GN17" s="1181"/>
      <c r="GO17" s="1181"/>
      <c r="GP17" s="1181"/>
      <c r="GQ17" s="1181"/>
      <c r="GR17" s="1181"/>
      <c r="GS17" s="1181"/>
      <c r="GT17" s="1181"/>
      <c r="GU17" s="1181"/>
      <c r="GV17" s="1181"/>
      <c r="GW17" s="1181"/>
      <c r="GX17" s="1181"/>
      <c r="GY17" s="1181"/>
      <c r="GZ17" s="1181"/>
      <c r="HA17" s="1181"/>
      <c r="HB17" s="1181"/>
      <c r="HC17" s="1181"/>
      <c r="HD17" s="1181"/>
      <c r="HE17" s="1181"/>
      <c r="HF17" s="1181"/>
      <c r="HG17" s="1181"/>
      <c r="HH17" s="1181"/>
      <c r="HI17" s="1181"/>
      <c r="HJ17" s="1181"/>
      <c r="HK17" s="1181"/>
      <c r="HL17" s="1181"/>
      <c r="HM17" s="1181"/>
      <c r="HN17" s="1181"/>
      <c r="HO17" s="1181"/>
      <c r="HP17" s="1181"/>
      <c r="HQ17" s="1181"/>
      <c r="HR17" s="1181"/>
      <c r="HS17" s="1181"/>
      <c r="HT17" s="1181"/>
      <c r="HU17" s="1181"/>
      <c r="HV17" s="1181"/>
      <c r="HW17" s="1181"/>
      <c r="HX17" s="1181"/>
      <c r="HY17" s="1181"/>
      <c r="HZ17" s="1181"/>
      <c r="IA17" s="1181"/>
      <c r="IB17" s="1181"/>
      <c r="IC17" s="1181"/>
      <c r="ID17" s="1181"/>
      <c r="IE17" s="1181"/>
      <c r="IF17" s="1181"/>
      <c r="IG17" s="1181"/>
      <c r="IH17" s="1181"/>
      <c r="II17" s="1181"/>
      <c r="IJ17" s="1181"/>
      <c r="IK17" s="1181"/>
      <c r="IL17" s="1181"/>
      <c r="IM17" s="1181"/>
      <c r="IN17" s="1181"/>
      <c r="IO17" s="1181"/>
      <c r="IP17" s="1181"/>
      <c r="IQ17" s="1181"/>
      <c r="IR17" s="1181"/>
      <c r="IS17" s="1181"/>
      <c r="IT17" s="1181"/>
      <c r="IU17" s="1181"/>
    </row>
    <row r="18" spans="2:255" ht="18.5">
      <c r="B18" s="1190"/>
      <c r="C18" s="1186"/>
      <c r="D18" s="1186"/>
      <c r="E18" s="1186"/>
      <c r="F18" s="1186"/>
      <c r="G18" s="1181"/>
      <c r="H18" s="1181"/>
      <c r="I18" s="1181"/>
      <c r="J18" s="1181"/>
      <c r="K18" s="1181"/>
      <c r="L18" s="1181"/>
      <c r="M18" s="1181"/>
      <c r="N18" s="1181"/>
      <c r="O18" s="1181"/>
      <c r="P18" s="1181"/>
      <c r="Q18" s="1181"/>
      <c r="R18" s="1181"/>
      <c r="S18" s="1181"/>
      <c r="T18" s="1181"/>
      <c r="U18" s="1181"/>
      <c r="V18" s="1181"/>
      <c r="W18" s="1181"/>
      <c r="X18" s="1181"/>
      <c r="Y18" s="1181"/>
      <c r="Z18" s="1181"/>
      <c r="AA18" s="1181"/>
      <c r="AB18" s="1181"/>
      <c r="AC18" s="1181"/>
      <c r="AD18" s="1181"/>
      <c r="AE18" s="1181"/>
      <c r="AF18" s="1181"/>
      <c r="AG18" s="1181"/>
      <c r="AH18" s="1181"/>
      <c r="AI18" s="1181"/>
      <c r="AJ18" s="1181"/>
      <c r="AK18" s="1181"/>
      <c r="AL18" s="1181"/>
      <c r="AM18" s="1181"/>
      <c r="AN18" s="1181"/>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c r="CS18" s="1181"/>
      <c r="CT18" s="1181"/>
      <c r="CU18" s="1181"/>
      <c r="CV18" s="1181"/>
      <c r="CW18" s="1181"/>
      <c r="CX18" s="1181"/>
      <c r="CY18" s="1181"/>
      <c r="CZ18" s="1181"/>
      <c r="DA18" s="1181"/>
      <c r="DB18" s="1181"/>
      <c r="DC18" s="1181"/>
      <c r="DD18" s="1181"/>
      <c r="DE18" s="1181"/>
      <c r="DF18" s="1181"/>
      <c r="DG18" s="1181"/>
      <c r="DH18" s="1181"/>
      <c r="DI18" s="1181"/>
      <c r="DJ18" s="1181"/>
      <c r="DK18" s="1181"/>
      <c r="DL18" s="1181"/>
      <c r="DM18" s="1181"/>
      <c r="DN18" s="1181"/>
      <c r="DO18" s="1181"/>
      <c r="DP18" s="1181"/>
      <c r="DQ18" s="1181"/>
      <c r="DR18" s="1181"/>
      <c r="DS18" s="1181"/>
      <c r="DT18" s="1181"/>
      <c r="DU18" s="1181"/>
      <c r="DV18" s="1181"/>
      <c r="DW18" s="1181"/>
      <c r="DX18" s="1181"/>
      <c r="DY18" s="1181"/>
      <c r="DZ18" s="1181"/>
      <c r="EA18" s="1181"/>
      <c r="EB18" s="1181"/>
      <c r="EC18" s="1181"/>
      <c r="ED18" s="1181"/>
      <c r="EE18" s="1181"/>
      <c r="EF18" s="1181"/>
      <c r="EG18" s="1181"/>
      <c r="EH18" s="1181"/>
      <c r="EI18" s="1181"/>
      <c r="EJ18" s="1181"/>
      <c r="EK18" s="1181"/>
      <c r="EL18" s="1181"/>
      <c r="EM18" s="1181"/>
      <c r="EN18" s="1181"/>
      <c r="EO18" s="1181"/>
      <c r="EP18" s="1181"/>
      <c r="EQ18" s="1181"/>
      <c r="ER18" s="1181"/>
      <c r="ES18" s="1181"/>
      <c r="ET18" s="1181"/>
      <c r="EU18" s="1181"/>
      <c r="EV18" s="1181"/>
      <c r="EW18" s="1181"/>
      <c r="EX18" s="1181"/>
      <c r="EY18" s="1181"/>
      <c r="EZ18" s="1181"/>
      <c r="FA18" s="1181"/>
      <c r="FB18" s="1181"/>
      <c r="FC18" s="1181"/>
      <c r="FD18" s="1181"/>
      <c r="FE18" s="1181"/>
      <c r="FF18" s="1181"/>
      <c r="FG18" s="1181"/>
      <c r="FH18" s="1181"/>
      <c r="FI18" s="1181"/>
      <c r="FJ18" s="1181"/>
      <c r="FK18" s="1181"/>
      <c r="FL18" s="1181"/>
      <c r="FM18" s="1181"/>
      <c r="FN18" s="1181"/>
      <c r="FO18" s="1181"/>
      <c r="FP18" s="1181"/>
      <c r="FQ18" s="1181"/>
      <c r="FR18" s="1181"/>
      <c r="FS18" s="1181"/>
      <c r="FT18" s="1181"/>
      <c r="FU18" s="1181"/>
      <c r="FV18" s="1181"/>
      <c r="FW18" s="1181"/>
      <c r="FX18" s="1181"/>
      <c r="FY18" s="1181"/>
      <c r="FZ18" s="1181"/>
      <c r="GA18" s="1181"/>
      <c r="GB18" s="1181"/>
      <c r="GC18" s="1181"/>
      <c r="GD18" s="1181"/>
      <c r="GE18" s="1181"/>
      <c r="GF18" s="1181"/>
      <c r="GG18" s="1181"/>
      <c r="GH18" s="1181"/>
      <c r="GI18" s="1181"/>
      <c r="GJ18" s="1181"/>
      <c r="GK18" s="1181"/>
      <c r="GL18" s="1181"/>
      <c r="GM18" s="1181"/>
      <c r="GN18" s="1181"/>
      <c r="GO18" s="1181"/>
      <c r="GP18" s="1181"/>
      <c r="GQ18" s="1181"/>
      <c r="GR18" s="1181"/>
      <c r="GS18" s="1181"/>
      <c r="GT18" s="1181"/>
      <c r="GU18" s="1181"/>
      <c r="GV18" s="1181"/>
      <c r="GW18" s="1181"/>
      <c r="GX18" s="1181"/>
      <c r="GY18" s="1181"/>
      <c r="GZ18" s="1181"/>
      <c r="HA18" s="1181"/>
      <c r="HB18" s="1181"/>
      <c r="HC18" s="1181"/>
      <c r="HD18" s="1181"/>
      <c r="HE18" s="1181"/>
      <c r="HF18" s="1181"/>
      <c r="HG18" s="1181"/>
      <c r="HH18" s="1181"/>
      <c r="HI18" s="1181"/>
      <c r="HJ18" s="1181"/>
      <c r="HK18" s="1181"/>
      <c r="HL18" s="1181"/>
      <c r="HM18" s="1181"/>
      <c r="HN18" s="1181"/>
      <c r="HO18" s="1181"/>
      <c r="HP18" s="1181"/>
      <c r="HQ18" s="1181"/>
      <c r="HR18" s="1181"/>
      <c r="HS18" s="1181"/>
      <c r="HT18" s="1181"/>
      <c r="HU18" s="1181"/>
      <c r="HV18" s="1181"/>
      <c r="HW18" s="1181"/>
      <c r="HX18" s="1181"/>
      <c r="HY18" s="1181"/>
      <c r="HZ18" s="1181"/>
      <c r="IA18" s="1181"/>
      <c r="IB18" s="1181"/>
      <c r="IC18" s="1181"/>
      <c r="ID18" s="1181"/>
      <c r="IE18" s="1181"/>
      <c r="IF18" s="1181"/>
      <c r="IG18" s="1181"/>
      <c r="IH18" s="1181"/>
      <c r="II18" s="1181"/>
      <c r="IJ18" s="1181"/>
      <c r="IK18" s="1181"/>
      <c r="IL18" s="1181"/>
      <c r="IM18" s="1181"/>
      <c r="IN18" s="1181"/>
      <c r="IO18" s="1181"/>
      <c r="IP18" s="1181"/>
      <c r="IQ18" s="1181"/>
      <c r="IR18" s="1181"/>
      <c r="IS18" s="1181"/>
      <c r="IT18" s="1181"/>
      <c r="IU18" s="1181"/>
    </row>
    <row r="19" spans="2:255" ht="18.5">
      <c r="B19" s="1180" t="s">
        <v>766</v>
      </c>
      <c r="C19" s="1184" t="s">
        <v>1218</v>
      </c>
      <c r="D19" s="1181"/>
      <c r="E19" s="1181"/>
      <c r="F19" s="1181"/>
      <c r="G19" s="1181"/>
      <c r="H19" s="1181"/>
      <c r="I19" s="1181"/>
      <c r="J19" s="1181"/>
      <c r="K19" s="1181"/>
      <c r="L19" s="1181"/>
      <c r="M19" s="1181"/>
      <c r="N19" s="1181"/>
      <c r="O19" s="1181"/>
      <c r="P19" s="1181"/>
      <c r="Q19" s="1181"/>
      <c r="R19" s="1181"/>
      <c r="S19" s="1181"/>
      <c r="T19" s="1181"/>
      <c r="U19" s="1181"/>
      <c r="V19" s="1181"/>
      <c r="W19" s="1181"/>
      <c r="X19" s="1181"/>
      <c r="Y19" s="1181"/>
      <c r="Z19" s="1181"/>
      <c r="AA19" s="1181"/>
      <c r="AB19" s="1181"/>
      <c r="AC19" s="1181"/>
      <c r="AD19" s="1181"/>
      <c r="AE19" s="1181"/>
      <c r="AF19" s="1181"/>
      <c r="AG19" s="1181"/>
      <c r="AH19" s="1181"/>
      <c r="AI19" s="1181"/>
      <c r="AJ19" s="1181"/>
      <c r="AK19" s="1181"/>
      <c r="AL19" s="1181"/>
      <c r="AM19" s="1181"/>
      <c r="AN19" s="1181"/>
      <c r="AO19" s="1181"/>
      <c r="AP19" s="1181"/>
      <c r="AQ19" s="1181"/>
      <c r="AR19" s="1181"/>
      <c r="AS19" s="1181"/>
      <c r="AT19" s="1181"/>
      <c r="AU19" s="1181"/>
      <c r="AV19" s="1181"/>
      <c r="AW19" s="1181"/>
      <c r="AX19" s="1181"/>
      <c r="AY19" s="1181"/>
      <c r="AZ19" s="1181"/>
      <c r="BA19" s="1181"/>
      <c r="BB19" s="1181"/>
      <c r="BC19" s="1181"/>
      <c r="BD19" s="1181"/>
      <c r="BE19" s="1181"/>
      <c r="BF19" s="1181"/>
      <c r="BG19" s="1181"/>
      <c r="BH19" s="1181"/>
      <c r="BI19" s="1181"/>
      <c r="BJ19" s="1181"/>
      <c r="BK19" s="1181"/>
      <c r="BL19" s="1181"/>
      <c r="BM19" s="1181"/>
      <c r="BN19" s="1181"/>
      <c r="BO19" s="1181"/>
      <c r="BP19" s="1181"/>
      <c r="BQ19" s="1181"/>
      <c r="BR19" s="1181"/>
      <c r="BS19" s="1181"/>
      <c r="BT19" s="1181"/>
      <c r="BU19" s="1181"/>
      <c r="BV19" s="1181"/>
      <c r="BW19" s="1181"/>
      <c r="BX19" s="1181"/>
      <c r="BY19" s="1181"/>
      <c r="BZ19" s="1181"/>
      <c r="CA19" s="1181"/>
      <c r="CB19" s="1181"/>
      <c r="CC19" s="1181"/>
      <c r="CD19" s="1181"/>
      <c r="CE19" s="1181"/>
      <c r="CF19" s="1181"/>
      <c r="CG19" s="1181"/>
      <c r="CH19" s="1181"/>
      <c r="CI19" s="1181"/>
      <c r="CJ19" s="1181"/>
      <c r="CK19" s="1181"/>
      <c r="CL19" s="1181"/>
      <c r="CM19" s="1181"/>
      <c r="CN19" s="1181"/>
      <c r="CO19" s="1181"/>
      <c r="CP19" s="1181"/>
      <c r="CQ19" s="1181"/>
      <c r="CR19" s="1181"/>
      <c r="CS19" s="1181"/>
      <c r="CT19" s="1181"/>
      <c r="CU19" s="1181"/>
      <c r="CV19" s="1181"/>
      <c r="CW19" s="1181"/>
      <c r="CX19" s="1181"/>
      <c r="CY19" s="1181"/>
      <c r="CZ19" s="1181"/>
      <c r="DA19" s="1181"/>
      <c r="DB19" s="1181"/>
      <c r="DC19" s="1181"/>
      <c r="DD19" s="1181"/>
      <c r="DE19" s="1181"/>
      <c r="DF19" s="1181"/>
      <c r="DG19" s="1181"/>
      <c r="DH19" s="1181"/>
      <c r="DI19" s="1181"/>
      <c r="DJ19" s="1181"/>
      <c r="DK19" s="1181"/>
      <c r="DL19" s="1181"/>
      <c r="DM19" s="1181"/>
      <c r="DN19" s="1181"/>
      <c r="DO19" s="1181"/>
      <c r="DP19" s="1181"/>
      <c r="DQ19" s="1181"/>
      <c r="DR19" s="1181"/>
      <c r="DS19" s="1181"/>
      <c r="DT19" s="1181"/>
      <c r="DU19" s="1181"/>
      <c r="DV19" s="1181"/>
      <c r="DW19" s="1181"/>
      <c r="DX19" s="1181"/>
      <c r="DY19" s="1181"/>
      <c r="DZ19" s="1181"/>
      <c r="EA19" s="1181"/>
      <c r="EB19" s="1181"/>
      <c r="EC19" s="1181"/>
      <c r="ED19" s="1181"/>
      <c r="EE19" s="1181"/>
      <c r="EF19" s="1181"/>
      <c r="EG19" s="1181"/>
      <c r="EH19" s="1181"/>
      <c r="EI19" s="1181"/>
      <c r="EJ19" s="1181"/>
      <c r="EK19" s="1181"/>
      <c r="EL19" s="1181"/>
      <c r="EM19" s="1181"/>
      <c r="EN19" s="1181"/>
      <c r="EO19" s="1181"/>
      <c r="EP19" s="1181"/>
      <c r="EQ19" s="1181"/>
      <c r="ER19" s="1181"/>
      <c r="ES19" s="1181"/>
      <c r="ET19" s="1181"/>
      <c r="EU19" s="1181"/>
      <c r="EV19" s="1181"/>
      <c r="EW19" s="1181"/>
      <c r="EX19" s="1181"/>
      <c r="EY19" s="1181"/>
      <c r="EZ19" s="1181"/>
      <c r="FA19" s="1181"/>
      <c r="FB19" s="1181"/>
      <c r="FC19" s="1181"/>
      <c r="FD19" s="1181"/>
      <c r="FE19" s="1181"/>
      <c r="FF19" s="1181"/>
      <c r="FG19" s="1181"/>
      <c r="FH19" s="1181"/>
      <c r="FI19" s="1181"/>
      <c r="FJ19" s="1181"/>
      <c r="FK19" s="1181"/>
      <c r="FL19" s="1181"/>
      <c r="FM19" s="1181"/>
      <c r="FN19" s="1181"/>
      <c r="FO19" s="1181"/>
      <c r="FP19" s="1181"/>
      <c r="FQ19" s="1181"/>
      <c r="FR19" s="1181"/>
      <c r="FS19" s="1181"/>
      <c r="FT19" s="1181"/>
      <c r="FU19" s="1181"/>
      <c r="FV19" s="1181"/>
      <c r="FW19" s="1181"/>
      <c r="FX19" s="1181"/>
      <c r="FY19" s="1181"/>
      <c r="FZ19" s="1181"/>
      <c r="GA19" s="1181"/>
      <c r="GB19" s="1181"/>
      <c r="GC19" s="1181"/>
      <c r="GD19" s="1181"/>
      <c r="GE19" s="1181"/>
      <c r="GF19" s="1181"/>
      <c r="GG19" s="1181"/>
      <c r="GH19" s="1181"/>
      <c r="GI19" s="1181"/>
      <c r="GJ19" s="1181"/>
      <c r="GK19" s="1181"/>
      <c r="GL19" s="1181"/>
      <c r="GM19" s="1181"/>
      <c r="GN19" s="1181"/>
      <c r="GO19" s="1181"/>
      <c r="GP19" s="1181"/>
      <c r="GQ19" s="1181"/>
      <c r="GR19" s="1181"/>
      <c r="GS19" s="1181"/>
      <c r="GT19" s="1181"/>
      <c r="GU19" s="1181"/>
      <c r="GV19" s="1181"/>
      <c r="GW19" s="1181"/>
      <c r="GX19" s="1181"/>
      <c r="GY19" s="1181"/>
      <c r="GZ19" s="1181"/>
      <c r="HA19" s="1181"/>
      <c r="HB19" s="1181"/>
      <c r="HC19" s="1181"/>
      <c r="HD19" s="1181"/>
      <c r="HE19" s="1181"/>
      <c r="HF19" s="1181"/>
      <c r="HG19" s="1181"/>
      <c r="HH19" s="1181"/>
      <c r="HI19" s="1181"/>
      <c r="HJ19" s="1181"/>
      <c r="HK19" s="1181"/>
      <c r="HL19" s="1181"/>
      <c r="HM19" s="1181"/>
      <c r="HN19" s="1181"/>
      <c r="HO19" s="1181"/>
      <c r="HP19" s="1181"/>
      <c r="HQ19" s="1181"/>
      <c r="HR19" s="1181"/>
      <c r="HS19" s="1181"/>
      <c r="HT19" s="1181"/>
      <c r="HU19" s="1181"/>
      <c r="HV19" s="1181"/>
      <c r="HW19" s="1181"/>
      <c r="HX19" s="1181"/>
      <c r="HY19" s="1181"/>
      <c r="HZ19" s="1181"/>
      <c r="IA19" s="1181"/>
      <c r="IB19" s="1181"/>
      <c r="IC19" s="1181"/>
      <c r="ID19" s="1181"/>
      <c r="IE19" s="1181"/>
      <c r="IF19" s="1181"/>
      <c r="IG19" s="1181"/>
      <c r="IH19" s="1181"/>
      <c r="II19" s="1181"/>
      <c r="IJ19" s="1181"/>
      <c r="IK19" s="1181"/>
      <c r="IL19" s="1181"/>
      <c r="IM19" s="1181"/>
      <c r="IN19" s="1181"/>
      <c r="IO19" s="1181"/>
      <c r="IP19" s="1181"/>
      <c r="IQ19" s="1181"/>
      <c r="IR19" s="1181"/>
      <c r="IS19" s="1181"/>
      <c r="IT19" s="1181"/>
      <c r="IU19" s="1181"/>
    </row>
    <row r="20" spans="2:255" ht="15.5">
      <c r="B20" s="1173"/>
      <c r="C20" s="1171"/>
      <c r="D20" s="1171"/>
    </row>
    <row r="21" spans="2:255" ht="17">
      <c r="B21" s="1611" t="s">
        <v>1219</v>
      </c>
      <c r="C21" s="1611"/>
      <c r="D21" s="1611"/>
      <c r="E21" s="1611"/>
      <c r="F21" s="1611"/>
      <c r="G21" s="1189"/>
      <c r="H21" s="1189"/>
      <c r="I21" s="1189"/>
      <c r="J21" s="1189"/>
      <c r="K21" s="1189"/>
      <c r="L21" s="1189"/>
      <c r="M21" s="1189"/>
      <c r="N21" s="1189"/>
      <c r="O21" s="1189"/>
      <c r="P21" s="1189"/>
      <c r="Q21" s="1189"/>
      <c r="R21" s="1189"/>
      <c r="S21" s="1189"/>
      <c r="T21" s="1189"/>
      <c r="U21" s="1189"/>
      <c r="V21" s="1189"/>
      <c r="W21" s="1189"/>
      <c r="X21" s="1189"/>
      <c r="Y21" s="1189"/>
      <c r="Z21" s="1189"/>
      <c r="AA21" s="1189"/>
      <c r="AB21" s="1189"/>
      <c r="AC21" s="1189"/>
      <c r="AD21" s="1189"/>
      <c r="AE21" s="1189"/>
      <c r="AF21" s="1189"/>
      <c r="AG21" s="1189"/>
      <c r="AH21" s="1189"/>
      <c r="AI21" s="1189"/>
      <c r="AJ21" s="1189"/>
      <c r="AK21" s="1189"/>
      <c r="AL21" s="1189"/>
      <c r="AM21" s="1189"/>
      <c r="AN21" s="1189"/>
      <c r="AO21" s="1189"/>
      <c r="AP21" s="1189"/>
      <c r="AQ21" s="1189"/>
      <c r="AR21" s="1189"/>
      <c r="AS21" s="1189"/>
      <c r="AT21" s="1189"/>
      <c r="AU21" s="1189"/>
      <c r="AV21" s="1189"/>
      <c r="AW21" s="1189"/>
      <c r="AX21" s="1189"/>
      <c r="AY21" s="1189"/>
      <c r="AZ21" s="1189"/>
      <c r="BA21" s="1189"/>
      <c r="BB21" s="1189"/>
      <c r="BC21" s="1189"/>
      <c r="BD21" s="1189"/>
      <c r="BE21" s="1189"/>
      <c r="BF21" s="1189"/>
      <c r="BG21" s="1189"/>
      <c r="BH21" s="1189"/>
      <c r="BI21" s="1189"/>
      <c r="BJ21" s="1189"/>
      <c r="BK21" s="1189"/>
      <c r="BL21" s="1189"/>
      <c r="BM21" s="1189"/>
      <c r="BN21" s="1189"/>
      <c r="BO21" s="1189"/>
      <c r="BP21" s="1189"/>
      <c r="BQ21" s="1189"/>
      <c r="BR21" s="1189"/>
      <c r="BS21" s="1189"/>
      <c r="BT21" s="1189"/>
      <c r="BU21" s="1189"/>
      <c r="BV21" s="1189"/>
      <c r="BW21" s="1189"/>
      <c r="BX21" s="1189"/>
      <c r="BY21" s="1189"/>
      <c r="BZ21" s="1189"/>
      <c r="CA21" s="1189"/>
      <c r="CB21" s="1189"/>
      <c r="CC21" s="1189"/>
      <c r="CD21" s="1189"/>
      <c r="CE21" s="1189"/>
      <c r="CF21" s="1189"/>
      <c r="CG21" s="1189"/>
      <c r="CH21" s="1189"/>
      <c r="CI21" s="1189"/>
      <c r="CJ21" s="1189"/>
      <c r="CK21" s="1189"/>
      <c r="CL21" s="1189"/>
      <c r="CM21" s="1189"/>
      <c r="CN21" s="1189"/>
      <c r="CO21" s="1189"/>
      <c r="CP21" s="1189"/>
      <c r="CQ21" s="1189"/>
      <c r="CR21" s="1189"/>
      <c r="CS21" s="1189"/>
      <c r="CT21" s="1189"/>
      <c r="CU21" s="1189"/>
      <c r="CV21" s="1189"/>
      <c r="CW21" s="1189"/>
      <c r="CX21" s="1189"/>
      <c r="CY21" s="1189"/>
      <c r="CZ21" s="1189"/>
      <c r="DA21" s="1189"/>
      <c r="DB21" s="1189"/>
      <c r="DC21" s="1189"/>
      <c r="DD21" s="1189"/>
      <c r="DE21" s="1189"/>
      <c r="DF21" s="1189"/>
      <c r="DG21" s="1189"/>
      <c r="DH21" s="1189"/>
      <c r="DI21" s="1189"/>
      <c r="DJ21" s="1189"/>
      <c r="DK21" s="1189"/>
      <c r="DL21" s="1189"/>
      <c r="DM21" s="1189"/>
      <c r="DN21" s="1189"/>
      <c r="DO21" s="1189"/>
      <c r="DP21" s="1189"/>
      <c r="DQ21" s="1189"/>
      <c r="DR21" s="1189"/>
      <c r="DS21" s="1189"/>
      <c r="DT21" s="1189"/>
      <c r="DU21" s="1189"/>
      <c r="DV21" s="1189"/>
      <c r="DW21" s="1189"/>
      <c r="DX21" s="1189"/>
      <c r="DY21" s="1189"/>
      <c r="DZ21" s="1189"/>
      <c r="EA21" s="1189"/>
      <c r="EB21" s="1189"/>
      <c r="EC21" s="1189"/>
      <c r="ED21" s="1189"/>
      <c r="EE21" s="1189"/>
      <c r="EF21" s="1189"/>
      <c r="EG21" s="1189"/>
      <c r="EH21" s="1189"/>
      <c r="EI21" s="1189"/>
      <c r="EJ21" s="1189"/>
      <c r="EK21" s="1189"/>
      <c r="EL21" s="1189"/>
      <c r="EM21" s="1189"/>
      <c r="EN21" s="1189"/>
      <c r="EO21" s="1189"/>
      <c r="EP21" s="1189"/>
      <c r="EQ21" s="1189"/>
      <c r="ER21" s="1189"/>
      <c r="ES21" s="1189"/>
      <c r="ET21" s="1189"/>
      <c r="EU21" s="1189"/>
      <c r="EV21" s="1189"/>
      <c r="EW21" s="1189"/>
      <c r="EX21" s="1189"/>
      <c r="EY21" s="1189"/>
      <c r="EZ21" s="1189"/>
      <c r="FA21" s="1189"/>
      <c r="FB21" s="1189"/>
      <c r="FC21" s="1189"/>
      <c r="FD21" s="1189"/>
      <c r="FE21" s="1189"/>
      <c r="FF21" s="1189"/>
      <c r="FG21" s="1189"/>
      <c r="FH21" s="1189"/>
      <c r="FI21" s="1189"/>
      <c r="FJ21" s="1189"/>
      <c r="FK21" s="1189"/>
      <c r="FL21" s="1189"/>
      <c r="FM21" s="1189"/>
      <c r="FN21" s="1189"/>
      <c r="FO21" s="1189"/>
      <c r="FP21" s="1189"/>
      <c r="FQ21" s="1189"/>
      <c r="FR21" s="1189"/>
      <c r="FS21" s="1189"/>
      <c r="FT21" s="1189"/>
      <c r="FU21" s="1189"/>
      <c r="FV21" s="1189"/>
      <c r="FW21" s="1189"/>
      <c r="FX21" s="1189"/>
      <c r="FY21" s="1189"/>
      <c r="FZ21" s="1189"/>
      <c r="GA21" s="1189"/>
      <c r="GB21" s="1189"/>
      <c r="GC21" s="1189"/>
      <c r="GD21" s="1189"/>
      <c r="GE21" s="1189"/>
      <c r="GF21" s="1189"/>
      <c r="GG21" s="1189"/>
      <c r="GH21" s="1189"/>
      <c r="GI21" s="1189"/>
      <c r="GJ21" s="1189"/>
      <c r="GK21" s="1189"/>
      <c r="GL21" s="1189"/>
      <c r="GM21" s="1189"/>
      <c r="GN21" s="1189"/>
      <c r="GO21" s="1189"/>
      <c r="GP21" s="1189"/>
      <c r="GQ21" s="1189"/>
      <c r="GR21" s="1189"/>
      <c r="GS21" s="1189"/>
      <c r="GT21" s="1189"/>
      <c r="GU21" s="1189"/>
      <c r="GV21" s="1189"/>
      <c r="GW21" s="1189"/>
      <c r="GX21" s="1189"/>
      <c r="GY21" s="1189"/>
      <c r="GZ21" s="1189"/>
      <c r="HA21" s="1189"/>
      <c r="HB21" s="1189"/>
      <c r="HC21" s="1189"/>
      <c r="HD21" s="1189"/>
      <c r="HE21" s="1189"/>
      <c r="HF21" s="1189"/>
      <c r="HG21" s="1189"/>
      <c r="HH21" s="1189"/>
      <c r="HI21" s="1189"/>
      <c r="HJ21" s="1189"/>
      <c r="HK21" s="1189"/>
      <c r="HL21" s="1189"/>
      <c r="HM21" s="1189"/>
      <c r="HN21" s="1189"/>
      <c r="HO21" s="1189"/>
      <c r="HP21" s="1189"/>
      <c r="HQ21" s="1189"/>
      <c r="HR21" s="1189"/>
      <c r="HS21" s="1189"/>
      <c r="HT21" s="1189"/>
      <c r="HU21" s="1189"/>
      <c r="HV21" s="1189"/>
      <c r="HW21" s="1189"/>
      <c r="HX21" s="1189"/>
      <c r="HY21" s="1189"/>
      <c r="HZ21" s="1189"/>
      <c r="IA21" s="1189"/>
      <c r="IB21" s="1189"/>
      <c r="IC21" s="1189"/>
      <c r="ID21" s="1189"/>
      <c r="IE21" s="1189"/>
      <c r="IF21" s="1189"/>
      <c r="IG21" s="1189"/>
      <c r="IH21" s="1189"/>
      <c r="II21" s="1189"/>
      <c r="IJ21" s="1189"/>
      <c r="IK21" s="1189"/>
      <c r="IL21" s="1189"/>
      <c r="IM21" s="1189"/>
      <c r="IN21" s="1189"/>
      <c r="IO21" s="1189"/>
      <c r="IP21" s="1189"/>
      <c r="IQ21" s="1189"/>
      <c r="IR21" s="1189"/>
      <c r="IS21" s="1189"/>
      <c r="IT21" s="1189"/>
      <c r="IU21" s="1189"/>
    </row>
    <row r="22" spans="2:255" ht="17">
      <c r="B22" s="1611"/>
      <c r="C22" s="1611"/>
      <c r="D22" s="1611"/>
      <c r="E22" s="1611"/>
      <c r="F22" s="1611"/>
      <c r="G22" s="1189"/>
      <c r="H22" s="1189"/>
      <c r="I22" s="1189"/>
      <c r="J22" s="1189"/>
      <c r="K22" s="1189"/>
      <c r="L22" s="1189"/>
      <c r="M22" s="1189"/>
      <c r="N22" s="1189"/>
      <c r="O22" s="1189"/>
      <c r="P22" s="1189"/>
      <c r="Q22" s="1189"/>
      <c r="R22" s="1189"/>
      <c r="S22" s="1189"/>
      <c r="T22" s="1189"/>
      <c r="U22" s="1189"/>
      <c r="V22" s="1189"/>
      <c r="W22" s="1189"/>
      <c r="X22" s="1189"/>
      <c r="Y22" s="1189"/>
      <c r="Z22" s="1189"/>
      <c r="AA22" s="1189"/>
      <c r="AB22" s="1189"/>
      <c r="AC22" s="1189"/>
      <c r="AD22" s="1189"/>
      <c r="AE22" s="1189"/>
      <c r="AF22" s="1189"/>
      <c r="AG22" s="1189"/>
      <c r="AH22" s="1189"/>
      <c r="AI22" s="1189"/>
      <c r="AJ22" s="1189"/>
      <c r="AK22" s="1189"/>
      <c r="AL22" s="1189"/>
      <c r="AM22" s="1189"/>
      <c r="AN22" s="1189"/>
      <c r="AO22" s="1189"/>
      <c r="AP22" s="1189"/>
      <c r="AQ22" s="1189"/>
      <c r="AR22" s="1189"/>
      <c r="AS22" s="1189"/>
      <c r="AT22" s="1189"/>
      <c r="AU22" s="1189"/>
      <c r="AV22" s="1189"/>
      <c r="AW22" s="1189"/>
      <c r="AX22" s="1189"/>
      <c r="AY22" s="1189"/>
      <c r="AZ22" s="1189"/>
      <c r="BA22" s="1189"/>
      <c r="BB22" s="1189"/>
      <c r="BC22" s="1189"/>
      <c r="BD22" s="1189"/>
      <c r="BE22" s="1189"/>
      <c r="BF22" s="1189"/>
      <c r="BG22" s="1189"/>
      <c r="BH22" s="1189"/>
      <c r="BI22" s="1189"/>
      <c r="BJ22" s="1189"/>
      <c r="BK22" s="1189"/>
      <c r="BL22" s="1189"/>
      <c r="BM22" s="1189"/>
      <c r="BN22" s="1189"/>
      <c r="BO22" s="1189"/>
      <c r="BP22" s="1189"/>
      <c r="BQ22" s="1189"/>
      <c r="BR22" s="1189"/>
      <c r="BS22" s="1189"/>
      <c r="BT22" s="1189"/>
      <c r="BU22" s="1189"/>
      <c r="BV22" s="1189"/>
      <c r="BW22" s="1189"/>
      <c r="BX22" s="1189"/>
      <c r="BY22" s="1189"/>
      <c r="BZ22" s="1189"/>
      <c r="CA22" s="1189"/>
      <c r="CB22" s="1189"/>
      <c r="CC22" s="1189"/>
      <c r="CD22" s="1189"/>
      <c r="CE22" s="1189"/>
      <c r="CF22" s="1189"/>
      <c r="CG22" s="1189"/>
      <c r="CH22" s="1189"/>
      <c r="CI22" s="1189"/>
      <c r="CJ22" s="1189"/>
      <c r="CK22" s="1189"/>
      <c r="CL22" s="1189"/>
      <c r="CM22" s="1189"/>
      <c r="CN22" s="1189"/>
      <c r="CO22" s="1189"/>
      <c r="CP22" s="1189"/>
      <c r="CQ22" s="1189"/>
      <c r="CR22" s="1189"/>
      <c r="CS22" s="1189"/>
      <c r="CT22" s="1189"/>
      <c r="CU22" s="1189"/>
      <c r="CV22" s="1189"/>
      <c r="CW22" s="1189"/>
      <c r="CX22" s="1189"/>
      <c r="CY22" s="1189"/>
      <c r="CZ22" s="1189"/>
      <c r="DA22" s="1189"/>
      <c r="DB22" s="1189"/>
      <c r="DC22" s="1189"/>
      <c r="DD22" s="1189"/>
      <c r="DE22" s="1189"/>
      <c r="DF22" s="1189"/>
      <c r="DG22" s="1189"/>
      <c r="DH22" s="1189"/>
      <c r="DI22" s="1189"/>
      <c r="DJ22" s="1189"/>
      <c r="DK22" s="1189"/>
      <c r="DL22" s="1189"/>
      <c r="DM22" s="1189"/>
      <c r="DN22" s="1189"/>
      <c r="DO22" s="1189"/>
      <c r="DP22" s="1189"/>
      <c r="DQ22" s="1189"/>
      <c r="DR22" s="1189"/>
      <c r="DS22" s="1189"/>
      <c r="DT22" s="1189"/>
      <c r="DU22" s="1189"/>
      <c r="DV22" s="1189"/>
      <c r="DW22" s="1189"/>
      <c r="DX22" s="1189"/>
      <c r="DY22" s="1189"/>
      <c r="DZ22" s="1189"/>
      <c r="EA22" s="1189"/>
      <c r="EB22" s="1189"/>
      <c r="EC22" s="1189"/>
      <c r="ED22" s="1189"/>
      <c r="EE22" s="1189"/>
      <c r="EF22" s="1189"/>
      <c r="EG22" s="1189"/>
      <c r="EH22" s="1189"/>
      <c r="EI22" s="1189"/>
      <c r="EJ22" s="1189"/>
      <c r="EK22" s="1189"/>
      <c r="EL22" s="1189"/>
      <c r="EM22" s="1189"/>
      <c r="EN22" s="1189"/>
      <c r="EO22" s="1189"/>
      <c r="EP22" s="1189"/>
      <c r="EQ22" s="1189"/>
      <c r="ER22" s="1189"/>
      <c r="ES22" s="1189"/>
      <c r="ET22" s="1189"/>
      <c r="EU22" s="1189"/>
      <c r="EV22" s="1189"/>
      <c r="EW22" s="1189"/>
      <c r="EX22" s="1189"/>
      <c r="EY22" s="1189"/>
      <c r="EZ22" s="1189"/>
      <c r="FA22" s="1189"/>
      <c r="FB22" s="1189"/>
      <c r="FC22" s="1189"/>
      <c r="FD22" s="1189"/>
      <c r="FE22" s="1189"/>
      <c r="FF22" s="1189"/>
      <c r="FG22" s="1189"/>
      <c r="FH22" s="1189"/>
      <c r="FI22" s="1189"/>
      <c r="FJ22" s="1189"/>
      <c r="FK22" s="1189"/>
      <c r="FL22" s="1189"/>
      <c r="FM22" s="1189"/>
      <c r="FN22" s="1189"/>
      <c r="FO22" s="1189"/>
      <c r="FP22" s="1189"/>
      <c r="FQ22" s="1189"/>
      <c r="FR22" s="1189"/>
      <c r="FS22" s="1189"/>
      <c r="FT22" s="1189"/>
      <c r="FU22" s="1189"/>
      <c r="FV22" s="1189"/>
      <c r="FW22" s="1189"/>
      <c r="FX22" s="1189"/>
      <c r="FY22" s="1189"/>
      <c r="FZ22" s="1189"/>
      <c r="GA22" s="1189"/>
      <c r="GB22" s="1189"/>
      <c r="GC22" s="1189"/>
      <c r="GD22" s="1189"/>
      <c r="GE22" s="1189"/>
      <c r="GF22" s="1189"/>
      <c r="GG22" s="1189"/>
      <c r="GH22" s="1189"/>
      <c r="GI22" s="1189"/>
      <c r="GJ22" s="1189"/>
      <c r="GK22" s="1189"/>
      <c r="GL22" s="1189"/>
      <c r="GM22" s="1189"/>
      <c r="GN22" s="1189"/>
      <c r="GO22" s="1189"/>
      <c r="GP22" s="1189"/>
      <c r="GQ22" s="1189"/>
      <c r="GR22" s="1189"/>
      <c r="GS22" s="1189"/>
      <c r="GT22" s="1189"/>
      <c r="GU22" s="1189"/>
      <c r="GV22" s="1189"/>
      <c r="GW22" s="1189"/>
      <c r="GX22" s="1189"/>
      <c r="GY22" s="1189"/>
      <c r="GZ22" s="1189"/>
      <c r="HA22" s="1189"/>
      <c r="HB22" s="1189"/>
      <c r="HC22" s="1189"/>
      <c r="HD22" s="1189"/>
      <c r="HE22" s="1189"/>
      <c r="HF22" s="1189"/>
      <c r="HG22" s="1189"/>
      <c r="HH22" s="1189"/>
      <c r="HI22" s="1189"/>
      <c r="HJ22" s="1189"/>
      <c r="HK22" s="1189"/>
      <c r="HL22" s="1189"/>
      <c r="HM22" s="1189"/>
      <c r="HN22" s="1189"/>
      <c r="HO22" s="1189"/>
      <c r="HP22" s="1189"/>
      <c r="HQ22" s="1189"/>
      <c r="HR22" s="1189"/>
      <c r="HS22" s="1189"/>
      <c r="HT22" s="1189"/>
      <c r="HU22" s="1189"/>
      <c r="HV22" s="1189"/>
      <c r="HW22" s="1189"/>
      <c r="HX22" s="1189"/>
      <c r="HY22" s="1189"/>
      <c r="HZ22" s="1189"/>
      <c r="IA22" s="1189"/>
      <c r="IB22" s="1189"/>
      <c r="IC22" s="1189"/>
      <c r="ID22" s="1189"/>
      <c r="IE22" s="1189"/>
      <c r="IF22" s="1189"/>
      <c r="IG22" s="1189"/>
      <c r="IH22" s="1189"/>
      <c r="II22" s="1189"/>
      <c r="IJ22" s="1189"/>
      <c r="IK22" s="1189"/>
      <c r="IL22" s="1189"/>
      <c r="IM22" s="1189"/>
      <c r="IN22" s="1189"/>
      <c r="IO22" s="1189"/>
      <c r="IP22" s="1189"/>
      <c r="IQ22" s="1189"/>
      <c r="IR22" s="1189"/>
      <c r="IS22" s="1189"/>
      <c r="IT22" s="1189"/>
      <c r="IU22" s="1189"/>
    </row>
    <row r="23" spans="2:255" ht="17">
      <c r="B23" s="1193" t="s">
        <v>154</v>
      </c>
      <c r="C23" s="1612" t="s">
        <v>3</v>
      </c>
      <c r="D23" s="1613"/>
      <c r="E23" s="1613"/>
      <c r="F23" s="1193" t="s">
        <v>767</v>
      </c>
      <c r="G23" s="1189"/>
      <c r="H23" s="1189"/>
      <c r="I23" s="1189"/>
      <c r="J23" s="1189"/>
      <c r="K23" s="1189"/>
      <c r="L23" s="1189"/>
      <c r="M23" s="1189"/>
      <c r="N23" s="1189"/>
      <c r="O23" s="1189"/>
      <c r="P23" s="1189"/>
      <c r="Q23" s="1189"/>
      <c r="R23" s="1189"/>
      <c r="S23" s="1189"/>
      <c r="T23" s="1189"/>
      <c r="U23" s="1189"/>
      <c r="V23" s="1189"/>
      <c r="W23" s="1189"/>
      <c r="X23" s="1189"/>
      <c r="Y23" s="1189"/>
      <c r="Z23" s="1189"/>
      <c r="AA23" s="1189"/>
      <c r="AB23" s="1189"/>
      <c r="AC23" s="1189"/>
      <c r="AD23" s="1189"/>
      <c r="AE23" s="1189"/>
      <c r="AF23" s="1189"/>
      <c r="AG23" s="1189"/>
      <c r="AH23" s="1189"/>
      <c r="AI23" s="1189"/>
      <c r="AJ23" s="1189"/>
      <c r="AK23" s="1189"/>
      <c r="AL23" s="1189"/>
      <c r="AM23" s="1189"/>
      <c r="AN23" s="1189"/>
      <c r="AO23" s="1189"/>
      <c r="AP23" s="1189"/>
      <c r="AQ23" s="1189"/>
      <c r="AR23" s="1189"/>
      <c r="AS23" s="1189"/>
      <c r="AT23" s="1189"/>
      <c r="AU23" s="1189"/>
      <c r="AV23" s="1189"/>
      <c r="AW23" s="1189"/>
      <c r="AX23" s="1189"/>
      <c r="AY23" s="1189"/>
      <c r="AZ23" s="1189"/>
      <c r="BA23" s="1189"/>
      <c r="BB23" s="1189"/>
      <c r="BC23" s="1189"/>
      <c r="BD23" s="1189"/>
      <c r="BE23" s="1189"/>
      <c r="BF23" s="1189"/>
      <c r="BG23" s="1189"/>
      <c r="BH23" s="1189"/>
      <c r="BI23" s="1189"/>
      <c r="BJ23" s="1189"/>
      <c r="BK23" s="1189"/>
      <c r="BL23" s="1189"/>
      <c r="BM23" s="1189"/>
      <c r="BN23" s="1189"/>
      <c r="BO23" s="1189"/>
      <c r="BP23" s="1189"/>
      <c r="BQ23" s="1189"/>
      <c r="BR23" s="1189"/>
      <c r="BS23" s="1189"/>
      <c r="BT23" s="1189"/>
      <c r="BU23" s="1189"/>
      <c r="BV23" s="1189"/>
      <c r="BW23" s="1189"/>
      <c r="BX23" s="1189"/>
      <c r="BY23" s="1189"/>
      <c r="BZ23" s="1189"/>
      <c r="CA23" s="1189"/>
      <c r="CB23" s="1189"/>
      <c r="CC23" s="1189"/>
      <c r="CD23" s="1189"/>
      <c r="CE23" s="1189"/>
      <c r="CF23" s="1189"/>
      <c r="CG23" s="1189"/>
      <c r="CH23" s="1189"/>
      <c r="CI23" s="1189"/>
      <c r="CJ23" s="1189"/>
      <c r="CK23" s="1189"/>
      <c r="CL23" s="1189"/>
      <c r="CM23" s="1189"/>
      <c r="CN23" s="1189"/>
      <c r="CO23" s="1189"/>
      <c r="CP23" s="1189"/>
      <c r="CQ23" s="1189"/>
      <c r="CR23" s="1189"/>
      <c r="CS23" s="1189"/>
      <c r="CT23" s="1189"/>
      <c r="CU23" s="1189"/>
      <c r="CV23" s="1189"/>
      <c r="CW23" s="1189"/>
      <c r="CX23" s="1189"/>
      <c r="CY23" s="1189"/>
      <c r="CZ23" s="1189"/>
      <c r="DA23" s="1189"/>
      <c r="DB23" s="1189"/>
      <c r="DC23" s="1189"/>
      <c r="DD23" s="1189"/>
      <c r="DE23" s="1189"/>
      <c r="DF23" s="1189"/>
      <c r="DG23" s="1189"/>
      <c r="DH23" s="1189"/>
      <c r="DI23" s="1189"/>
      <c r="DJ23" s="1189"/>
      <c r="DK23" s="1189"/>
      <c r="DL23" s="1189"/>
      <c r="DM23" s="1189"/>
      <c r="DN23" s="1189"/>
      <c r="DO23" s="1189"/>
      <c r="DP23" s="1189"/>
      <c r="DQ23" s="1189"/>
      <c r="DR23" s="1189"/>
      <c r="DS23" s="1189"/>
      <c r="DT23" s="1189"/>
      <c r="DU23" s="1189"/>
      <c r="DV23" s="1189"/>
      <c r="DW23" s="1189"/>
      <c r="DX23" s="1189"/>
      <c r="DY23" s="1189"/>
      <c r="DZ23" s="1189"/>
      <c r="EA23" s="1189"/>
      <c r="EB23" s="1189"/>
      <c r="EC23" s="1189"/>
      <c r="ED23" s="1189"/>
      <c r="EE23" s="1189"/>
      <c r="EF23" s="1189"/>
      <c r="EG23" s="1189"/>
      <c r="EH23" s="1189"/>
      <c r="EI23" s="1189"/>
      <c r="EJ23" s="1189"/>
      <c r="EK23" s="1189"/>
      <c r="EL23" s="1189"/>
      <c r="EM23" s="1189"/>
      <c r="EN23" s="1189"/>
      <c r="EO23" s="1189"/>
      <c r="EP23" s="1189"/>
      <c r="EQ23" s="1189"/>
      <c r="ER23" s="1189"/>
      <c r="ES23" s="1189"/>
      <c r="ET23" s="1189"/>
      <c r="EU23" s="1189"/>
      <c r="EV23" s="1189"/>
      <c r="EW23" s="1189"/>
      <c r="EX23" s="1189"/>
      <c r="EY23" s="1189"/>
      <c r="EZ23" s="1189"/>
      <c r="FA23" s="1189"/>
      <c r="FB23" s="1189"/>
      <c r="FC23" s="1189"/>
      <c r="FD23" s="1189"/>
      <c r="FE23" s="1189"/>
      <c r="FF23" s="1189"/>
      <c r="FG23" s="1189"/>
      <c r="FH23" s="1189"/>
      <c r="FI23" s="1189"/>
      <c r="FJ23" s="1189"/>
      <c r="FK23" s="1189"/>
      <c r="FL23" s="1189"/>
      <c r="FM23" s="1189"/>
      <c r="FN23" s="1189"/>
      <c r="FO23" s="1189"/>
      <c r="FP23" s="1189"/>
      <c r="FQ23" s="1189"/>
      <c r="FR23" s="1189"/>
      <c r="FS23" s="1189"/>
      <c r="FT23" s="1189"/>
      <c r="FU23" s="1189"/>
      <c r="FV23" s="1189"/>
      <c r="FW23" s="1189"/>
      <c r="FX23" s="1189"/>
      <c r="FY23" s="1189"/>
      <c r="FZ23" s="1189"/>
      <c r="GA23" s="1189"/>
      <c r="GB23" s="1189"/>
      <c r="GC23" s="1189"/>
      <c r="GD23" s="1189"/>
      <c r="GE23" s="1189"/>
      <c r="GF23" s="1189"/>
      <c r="GG23" s="1189"/>
      <c r="GH23" s="1189"/>
      <c r="GI23" s="1189"/>
      <c r="GJ23" s="1189"/>
      <c r="GK23" s="1189"/>
      <c r="GL23" s="1189"/>
      <c r="GM23" s="1189"/>
      <c r="GN23" s="1189"/>
      <c r="GO23" s="1189"/>
      <c r="GP23" s="1189"/>
      <c r="GQ23" s="1189"/>
      <c r="GR23" s="1189"/>
      <c r="GS23" s="1189"/>
      <c r="GT23" s="1189"/>
      <c r="GU23" s="1189"/>
      <c r="GV23" s="1189"/>
      <c r="GW23" s="1189"/>
      <c r="GX23" s="1189"/>
      <c r="GY23" s="1189"/>
      <c r="GZ23" s="1189"/>
      <c r="HA23" s="1189"/>
      <c r="HB23" s="1189"/>
      <c r="HC23" s="1189"/>
      <c r="HD23" s="1189"/>
      <c r="HE23" s="1189"/>
      <c r="HF23" s="1189"/>
      <c r="HG23" s="1189"/>
      <c r="HH23" s="1189"/>
      <c r="HI23" s="1189"/>
      <c r="HJ23" s="1189"/>
      <c r="HK23" s="1189"/>
      <c r="HL23" s="1189"/>
      <c r="HM23" s="1189"/>
      <c r="HN23" s="1189"/>
      <c r="HO23" s="1189"/>
      <c r="HP23" s="1189"/>
      <c r="HQ23" s="1189"/>
      <c r="HR23" s="1189"/>
      <c r="HS23" s="1189"/>
      <c r="HT23" s="1189"/>
      <c r="HU23" s="1189"/>
      <c r="HV23" s="1189"/>
      <c r="HW23" s="1189"/>
      <c r="HX23" s="1189"/>
      <c r="HY23" s="1189"/>
      <c r="HZ23" s="1189"/>
      <c r="IA23" s="1189"/>
      <c r="IB23" s="1189"/>
      <c r="IC23" s="1189"/>
      <c r="ID23" s="1189"/>
      <c r="IE23" s="1189"/>
      <c r="IF23" s="1189"/>
      <c r="IG23" s="1189"/>
      <c r="IH23" s="1189"/>
      <c r="II23" s="1189"/>
      <c r="IJ23" s="1189"/>
      <c r="IK23" s="1189"/>
      <c r="IL23" s="1189"/>
      <c r="IM23" s="1189"/>
      <c r="IN23" s="1189"/>
      <c r="IO23" s="1189"/>
      <c r="IP23" s="1189"/>
      <c r="IQ23" s="1189"/>
      <c r="IR23" s="1189"/>
      <c r="IS23" s="1189"/>
      <c r="IT23" s="1189"/>
      <c r="IU23" s="1189"/>
    </row>
    <row r="24" spans="2:255" ht="17">
      <c r="B24" s="1194">
        <v>1</v>
      </c>
      <c r="C24" s="1614" t="s">
        <v>768</v>
      </c>
      <c r="D24" s="1615"/>
      <c r="E24" s="1616"/>
      <c r="F24" s="1195">
        <f>SUM(IPA!F24)</f>
        <v>4416168.7476219991</v>
      </c>
      <c r="G24" s="1189"/>
      <c r="H24" s="1189"/>
      <c r="I24" s="1189"/>
      <c r="J24" s="1189"/>
      <c r="K24" s="1189"/>
      <c r="L24" s="1189"/>
      <c r="M24" s="1189"/>
      <c r="N24" s="1189"/>
      <c r="O24" s="1189"/>
      <c r="P24" s="1189"/>
      <c r="Q24" s="1189"/>
      <c r="R24" s="1189"/>
      <c r="S24" s="1189"/>
      <c r="T24" s="1189"/>
      <c r="U24" s="1189"/>
      <c r="V24" s="1189"/>
      <c r="W24" s="1189"/>
      <c r="X24" s="1189"/>
      <c r="Y24" s="1189"/>
      <c r="Z24" s="1189"/>
      <c r="AA24" s="1189"/>
      <c r="AB24" s="1189"/>
      <c r="AC24" s="1189"/>
      <c r="AD24" s="1189"/>
      <c r="AE24" s="1189"/>
      <c r="AF24" s="1189"/>
      <c r="AG24" s="1189"/>
      <c r="AH24" s="1189"/>
      <c r="AI24" s="1189"/>
      <c r="AJ24" s="1189"/>
      <c r="AK24" s="1189"/>
      <c r="AL24" s="1189"/>
      <c r="AM24" s="1189"/>
      <c r="AN24" s="1189"/>
      <c r="AO24" s="1189"/>
      <c r="AP24" s="1189"/>
      <c r="AQ24" s="1189"/>
      <c r="AR24" s="1189"/>
      <c r="AS24" s="1189"/>
      <c r="AT24" s="1189"/>
      <c r="AU24" s="1189"/>
      <c r="AV24" s="1189"/>
      <c r="AW24" s="1189"/>
      <c r="AX24" s="1189"/>
      <c r="AY24" s="1189"/>
      <c r="AZ24" s="1189"/>
      <c r="BA24" s="1189"/>
      <c r="BB24" s="1189"/>
      <c r="BC24" s="1189"/>
      <c r="BD24" s="1189"/>
      <c r="BE24" s="1189"/>
      <c r="BF24" s="1189"/>
      <c r="BG24" s="1189"/>
      <c r="BH24" s="1189"/>
      <c r="BI24" s="1189"/>
      <c r="BJ24" s="1189"/>
      <c r="BK24" s="1189"/>
      <c r="BL24" s="1189"/>
      <c r="BM24" s="1189"/>
      <c r="BN24" s="1189"/>
      <c r="BO24" s="1189"/>
      <c r="BP24" s="1189"/>
      <c r="BQ24" s="1189"/>
      <c r="BR24" s="1189"/>
      <c r="BS24" s="1189"/>
      <c r="BT24" s="1189"/>
      <c r="BU24" s="1189"/>
      <c r="BV24" s="1189"/>
      <c r="BW24" s="1189"/>
      <c r="BX24" s="1189"/>
      <c r="BY24" s="1189"/>
      <c r="BZ24" s="1189"/>
      <c r="CA24" s="1189"/>
      <c r="CB24" s="1189"/>
      <c r="CC24" s="1189"/>
      <c r="CD24" s="1189"/>
      <c r="CE24" s="1189"/>
      <c r="CF24" s="1189"/>
      <c r="CG24" s="1189"/>
      <c r="CH24" s="1189"/>
      <c r="CI24" s="1189"/>
      <c r="CJ24" s="1189"/>
      <c r="CK24" s="1189"/>
      <c r="CL24" s="1189"/>
      <c r="CM24" s="1189"/>
      <c r="CN24" s="1189"/>
      <c r="CO24" s="1189"/>
      <c r="CP24" s="1189"/>
      <c r="CQ24" s="1189"/>
      <c r="CR24" s="1189"/>
      <c r="CS24" s="1189"/>
      <c r="CT24" s="1189"/>
      <c r="CU24" s="1189"/>
      <c r="CV24" s="1189"/>
      <c r="CW24" s="1189"/>
      <c r="CX24" s="1189"/>
      <c r="CY24" s="1189"/>
      <c r="CZ24" s="1189"/>
      <c r="DA24" s="1189"/>
      <c r="DB24" s="1189"/>
      <c r="DC24" s="1189"/>
      <c r="DD24" s="1189"/>
      <c r="DE24" s="1189"/>
      <c r="DF24" s="1189"/>
      <c r="DG24" s="1189"/>
      <c r="DH24" s="1189"/>
      <c r="DI24" s="1189"/>
      <c r="DJ24" s="1189"/>
      <c r="DK24" s="1189"/>
      <c r="DL24" s="1189"/>
      <c r="DM24" s="1189"/>
      <c r="DN24" s="1189"/>
      <c r="DO24" s="1189"/>
      <c r="DP24" s="1189"/>
      <c r="DQ24" s="1189"/>
      <c r="DR24" s="1189"/>
      <c r="DS24" s="1189"/>
      <c r="DT24" s="1189"/>
      <c r="DU24" s="1189"/>
      <c r="DV24" s="1189"/>
      <c r="DW24" s="1189"/>
      <c r="DX24" s="1189"/>
      <c r="DY24" s="1189"/>
      <c r="DZ24" s="1189"/>
      <c r="EA24" s="1189"/>
      <c r="EB24" s="1189"/>
      <c r="EC24" s="1189"/>
      <c r="ED24" s="1189"/>
      <c r="EE24" s="1189"/>
      <c r="EF24" s="1189"/>
      <c r="EG24" s="1189"/>
      <c r="EH24" s="1189"/>
      <c r="EI24" s="1189"/>
      <c r="EJ24" s="1189"/>
      <c r="EK24" s="1189"/>
      <c r="EL24" s="1189"/>
      <c r="EM24" s="1189"/>
      <c r="EN24" s="1189"/>
      <c r="EO24" s="1189"/>
      <c r="EP24" s="1189"/>
      <c r="EQ24" s="1189"/>
      <c r="ER24" s="1189"/>
      <c r="ES24" s="1189"/>
      <c r="ET24" s="1189"/>
      <c r="EU24" s="1189"/>
      <c r="EV24" s="1189"/>
      <c r="EW24" s="1189"/>
      <c r="EX24" s="1189"/>
      <c r="EY24" s="1189"/>
      <c r="EZ24" s="1189"/>
      <c r="FA24" s="1189"/>
      <c r="FB24" s="1189"/>
      <c r="FC24" s="1189"/>
      <c r="FD24" s="1189"/>
      <c r="FE24" s="1189"/>
      <c r="FF24" s="1189"/>
      <c r="FG24" s="1189"/>
      <c r="FH24" s="1189"/>
      <c r="FI24" s="1189"/>
      <c r="FJ24" s="1189"/>
      <c r="FK24" s="1189"/>
      <c r="FL24" s="1189"/>
      <c r="FM24" s="1189"/>
      <c r="FN24" s="1189"/>
      <c r="FO24" s="1189"/>
      <c r="FP24" s="1189"/>
      <c r="FQ24" s="1189"/>
      <c r="FR24" s="1189"/>
      <c r="FS24" s="1189"/>
      <c r="FT24" s="1189"/>
      <c r="FU24" s="1189"/>
      <c r="FV24" s="1189"/>
      <c r="FW24" s="1189"/>
      <c r="FX24" s="1189"/>
      <c r="FY24" s="1189"/>
      <c r="FZ24" s="1189"/>
      <c r="GA24" s="1189"/>
      <c r="GB24" s="1189"/>
      <c r="GC24" s="1189"/>
      <c r="GD24" s="1189"/>
      <c r="GE24" s="1189"/>
      <c r="GF24" s="1189"/>
      <c r="GG24" s="1189"/>
      <c r="GH24" s="1189"/>
      <c r="GI24" s="1189"/>
      <c r="GJ24" s="1189"/>
      <c r="GK24" s="1189"/>
      <c r="GL24" s="1189"/>
      <c r="GM24" s="1189"/>
      <c r="GN24" s="1189"/>
      <c r="GO24" s="1189"/>
      <c r="GP24" s="1189"/>
      <c r="GQ24" s="1189"/>
      <c r="GR24" s="1189"/>
      <c r="GS24" s="1189"/>
      <c r="GT24" s="1189"/>
      <c r="GU24" s="1189"/>
      <c r="GV24" s="1189"/>
      <c r="GW24" s="1189"/>
      <c r="GX24" s="1189"/>
      <c r="GY24" s="1189"/>
      <c r="GZ24" s="1189"/>
      <c r="HA24" s="1189"/>
      <c r="HB24" s="1189"/>
      <c r="HC24" s="1189"/>
      <c r="HD24" s="1189"/>
      <c r="HE24" s="1189"/>
      <c r="HF24" s="1189"/>
      <c r="HG24" s="1189"/>
      <c r="HH24" s="1189"/>
      <c r="HI24" s="1189"/>
      <c r="HJ24" s="1189"/>
      <c r="HK24" s="1189"/>
      <c r="HL24" s="1189"/>
      <c r="HM24" s="1189"/>
      <c r="HN24" s="1189"/>
      <c r="HO24" s="1189"/>
      <c r="HP24" s="1189"/>
      <c r="HQ24" s="1189"/>
      <c r="HR24" s="1189"/>
      <c r="HS24" s="1189"/>
      <c r="HT24" s="1189"/>
      <c r="HU24" s="1189"/>
      <c r="HV24" s="1189"/>
      <c r="HW24" s="1189"/>
      <c r="HX24" s="1189"/>
      <c r="HY24" s="1189"/>
      <c r="HZ24" s="1189"/>
      <c r="IA24" s="1189"/>
      <c r="IB24" s="1189"/>
      <c r="IC24" s="1189"/>
      <c r="ID24" s="1189"/>
      <c r="IE24" s="1189"/>
      <c r="IF24" s="1189"/>
      <c r="IG24" s="1189"/>
      <c r="IH24" s="1189"/>
      <c r="II24" s="1189"/>
      <c r="IJ24" s="1189"/>
      <c r="IK24" s="1189"/>
      <c r="IL24" s="1189"/>
      <c r="IM24" s="1189"/>
      <c r="IN24" s="1189"/>
      <c r="IO24" s="1189"/>
      <c r="IP24" s="1189"/>
      <c r="IQ24" s="1189"/>
      <c r="IR24" s="1189"/>
      <c r="IS24" s="1189"/>
      <c r="IT24" s="1189"/>
      <c r="IU24" s="1189"/>
    </row>
    <row r="25" spans="2:255" ht="17">
      <c r="B25" s="1196">
        <v>2</v>
      </c>
      <c r="C25" s="1608" t="s">
        <v>769</v>
      </c>
      <c r="D25" s="1609"/>
      <c r="E25" s="1610"/>
      <c r="F25" s="1197">
        <f>-F24*0.1</f>
        <v>-441616.87476219994</v>
      </c>
      <c r="G25" s="1189"/>
      <c r="H25" s="1189"/>
      <c r="I25" s="1189"/>
      <c r="J25" s="1189"/>
      <c r="K25" s="1198"/>
      <c r="L25" s="1189"/>
      <c r="M25" s="1189"/>
      <c r="N25" s="1189"/>
      <c r="O25" s="1189"/>
      <c r="P25" s="1189"/>
      <c r="Q25" s="1189"/>
      <c r="R25" s="1189"/>
      <c r="S25" s="1189"/>
      <c r="T25" s="1189"/>
      <c r="U25" s="1189"/>
      <c r="V25" s="1189"/>
      <c r="W25" s="1189"/>
      <c r="X25" s="1189"/>
      <c r="Y25" s="1189"/>
      <c r="Z25" s="1189"/>
      <c r="AA25" s="1189"/>
      <c r="AB25" s="1189"/>
      <c r="AC25" s="1189"/>
      <c r="AD25" s="1189"/>
      <c r="AE25" s="1189"/>
      <c r="AF25" s="1189"/>
      <c r="AG25" s="1189"/>
      <c r="AH25" s="1189"/>
      <c r="AI25" s="1189"/>
      <c r="AJ25" s="1189"/>
      <c r="AK25" s="1189"/>
      <c r="AL25" s="1189"/>
      <c r="AM25" s="1189"/>
      <c r="AN25" s="1189"/>
      <c r="AO25" s="1189"/>
      <c r="AP25" s="1189"/>
      <c r="AQ25" s="1189"/>
      <c r="AR25" s="1189"/>
      <c r="AS25" s="1189"/>
      <c r="AT25" s="1189"/>
      <c r="AU25" s="1189"/>
      <c r="AV25" s="1189"/>
      <c r="AW25" s="1189"/>
      <c r="AX25" s="1189"/>
      <c r="AY25" s="1189"/>
      <c r="AZ25" s="1189"/>
      <c r="BA25" s="1189"/>
      <c r="BB25" s="1189"/>
      <c r="BC25" s="1189"/>
      <c r="BD25" s="1189"/>
      <c r="BE25" s="1189"/>
      <c r="BF25" s="1189"/>
      <c r="BG25" s="1189"/>
      <c r="BH25" s="1189"/>
      <c r="BI25" s="1189"/>
      <c r="BJ25" s="1189"/>
      <c r="BK25" s="1189"/>
      <c r="BL25" s="1189"/>
      <c r="BM25" s="1189"/>
      <c r="BN25" s="1189"/>
      <c r="BO25" s="1189"/>
      <c r="BP25" s="1189"/>
      <c r="BQ25" s="1189"/>
      <c r="BR25" s="1189"/>
      <c r="BS25" s="1189"/>
      <c r="BT25" s="1189"/>
      <c r="BU25" s="1189"/>
      <c r="BV25" s="1189"/>
      <c r="BW25" s="1189"/>
      <c r="BX25" s="1189"/>
      <c r="BY25" s="1189"/>
      <c r="BZ25" s="1189"/>
      <c r="CA25" s="1189"/>
      <c r="CB25" s="1189"/>
      <c r="CC25" s="1189"/>
      <c r="CD25" s="1189"/>
      <c r="CE25" s="1189"/>
      <c r="CF25" s="1189"/>
      <c r="CG25" s="1189"/>
      <c r="CH25" s="1189"/>
      <c r="CI25" s="1189"/>
      <c r="CJ25" s="1189"/>
      <c r="CK25" s="1189"/>
      <c r="CL25" s="1189"/>
      <c r="CM25" s="1189"/>
      <c r="CN25" s="1189"/>
      <c r="CO25" s="1189"/>
      <c r="CP25" s="1189"/>
      <c r="CQ25" s="1189"/>
      <c r="CR25" s="1189"/>
      <c r="CS25" s="1189"/>
      <c r="CT25" s="1189"/>
      <c r="CU25" s="1189"/>
      <c r="CV25" s="1189"/>
      <c r="CW25" s="1189"/>
      <c r="CX25" s="1189"/>
      <c r="CY25" s="1189"/>
      <c r="CZ25" s="1189"/>
      <c r="DA25" s="1189"/>
      <c r="DB25" s="1189"/>
      <c r="DC25" s="1189"/>
      <c r="DD25" s="1189"/>
      <c r="DE25" s="1189"/>
      <c r="DF25" s="1189"/>
      <c r="DG25" s="1189"/>
      <c r="DH25" s="1189"/>
      <c r="DI25" s="1189"/>
      <c r="DJ25" s="1189"/>
      <c r="DK25" s="1189"/>
      <c r="DL25" s="1189"/>
      <c r="DM25" s="1189"/>
      <c r="DN25" s="1189"/>
      <c r="DO25" s="1189"/>
      <c r="DP25" s="1189"/>
      <c r="DQ25" s="1189"/>
      <c r="DR25" s="1189"/>
      <c r="DS25" s="1189"/>
      <c r="DT25" s="1189"/>
      <c r="DU25" s="1189"/>
      <c r="DV25" s="1189"/>
      <c r="DW25" s="1189"/>
      <c r="DX25" s="1189"/>
      <c r="DY25" s="1189"/>
      <c r="DZ25" s="1189"/>
      <c r="EA25" s="1189"/>
      <c r="EB25" s="1189"/>
      <c r="EC25" s="1189"/>
      <c r="ED25" s="1189"/>
      <c r="EE25" s="1189"/>
      <c r="EF25" s="1189"/>
      <c r="EG25" s="1189"/>
      <c r="EH25" s="1189"/>
      <c r="EI25" s="1189"/>
      <c r="EJ25" s="1189"/>
      <c r="EK25" s="1189"/>
      <c r="EL25" s="1189"/>
      <c r="EM25" s="1189"/>
      <c r="EN25" s="1189"/>
      <c r="EO25" s="1189"/>
      <c r="EP25" s="1189"/>
      <c r="EQ25" s="1189"/>
      <c r="ER25" s="1189"/>
      <c r="ES25" s="1189"/>
      <c r="ET25" s="1189"/>
      <c r="EU25" s="1189"/>
      <c r="EV25" s="1189"/>
      <c r="EW25" s="1189"/>
      <c r="EX25" s="1189"/>
      <c r="EY25" s="1189"/>
      <c r="EZ25" s="1189"/>
      <c r="FA25" s="1189"/>
      <c r="FB25" s="1189"/>
      <c r="FC25" s="1189"/>
      <c r="FD25" s="1189"/>
      <c r="FE25" s="1189"/>
      <c r="FF25" s="1189"/>
      <c r="FG25" s="1189"/>
      <c r="FH25" s="1189"/>
      <c r="FI25" s="1189"/>
      <c r="FJ25" s="1189"/>
      <c r="FK25" s="1189"/>
      <c r="FL25" s="1189"/>
      <c r="FM25" s="1189"/>
      <c r="FN25" s="1189"/>
      <c r="FO25" s="1189"/>
      <c r="FP25" s="1189"/>
      <c r="FQ25" s="1189"/>
      <c r="FR25" s="1189"/>
      <c r="FS25" s="1189"/>
      <c r="FT25" s="1189"/>
      <c r="FU25" s="1189"/>
      <c r="FV25" s="1189"/>
      <c r="FW25" s="1189"/>
      <c r="FX25" s="1189"/>
      <c r="FY25" s="1189"/>
      <c r="FZ25" s="1189"/>
      <c r="GA25" s="1189"/>
      <c r="GB25" s="1189"/>
      <c r="GC25" s="1189"/>
      <c r="GD25" s="1189"/>
      <c r="GE25" s="1189"/>
      <c r="GF25" s="1189"/>
      <c r="GG25" s="1189"/>
      <c r="GH25" s="1189"/>
      <c r="GI25" s="1189"/>
      <c r="GJ25" s="1189"/>
      <c r="GK25" s="1189"/>
      <c r="GL25" s="1189"/>
      <c r="GM25" s="1189"/>
      <c r="GN25" s="1189"/>
      <c r="GO25" s="1189"/>
      <c r="GP25" s="1189"/>
      <c r="GQ25" s="1189"/>
      <c r="GR25" s="1189"/>
      <c r="GS25" s="1189"/>
      <c r="GT25" s="1189"/>
      <c r="GU25" s="1189"/>
      <c r="GV25" s="1189"/>
      <c r="GW25" s="1189"/>
      <c r="GX25" s="1189"/>
      <c r="GY25" s="1189"/>
      <c r="GZ25" s="1189"/>
      <c r="HA25" s="1189"/>
      <c r="HB25" s="1189"/>
      <c r="HC25" s="1189"/>
      <c r="HD25" s="1189"/>
      <c r="HE25" s="1189"/>
      <c r="HF25" s="1189"/>
      <c r="HG25" s="1189"/>
      <c r="HH25" s="1189"/>
      <c r="HI25" s="1189"/>
      <c r="HJ25" s="1189"/>
      <c r="HK25" s="1189"/>
      <c r="HL25" s="1189"/>
      <c r="HM25" s="1189"/>
      <c r="HN25" s="1189"/>
      <c r="HO25" s="1189"/>
      <c r="HP25" s="1189"/>
      <c r="HQ25" s="1189"/>
      <c r="HR25" s="1189"/>
      <c r="HS25" s="1189"/>
      <c r="HT25" s="1189"/>
      <c r="HU25" s="1189"/>
      <c r="HV25" s="1189"/>
      <c r="HW25" s="1189"/>
      <c r="HX25" s="1189"/>
      <c r="HY25" s="1189"/>
      <c r="HZ25" s="1189"/>
      <c r="IA25" s="1189"/>
      <c r="IB25" s="1189"/>
      <c r="IC25" s="1189"/>
      <c r="ID25" s="1189"/>
      <c r="IE25" s="1189"/>
      <c r="IF25" s="1189"/>
      <c r="IG25" s="1189"/>
      <c r="IH25" s="1189"/>
      <c r="II25" s="1189"/>
      <c r="IJ25" s="1189"/>
      <c r="IK25" s="1189"/>
      <c r="IL25" s="1189"/>
      <c r="IM25" s="1189"/>
      <c r="IN25" s="1189"/>
      <c r="IO25" s="1189"/>
      <c r="IP25" s="1189"/>
      <c r="IQ25" s="1189"/>
      <c r="IR25" s="1189"/>
      <c r="IS25" s="1189"/>
      <c r="IT25" s="1189"/>
      <c r="IU25" s="1189"/>
    </row>
    <row r="26" spans="2:255" ht="17">
      <c r="B26" s="1199">
        <v>3</v>
      </c>
      <c r="C26" s="1608" t="s">
        <v>1079</v>
      </c>
      <c r="D26" s="1609"/>
      <c r="E26" s="1610"/>
      <c r="F26" s="1200">
        <f>SUM(IPA!F42)</f>
        <v>1795613.4</v>
      </c>
      <c r="G26" s="1189"/>
      <c r="H26" s="1189"/>
      <c r="I26" s="1189"/>
      <c r="J26" s="1189"/>
      <c r="K26" s="1201"/>
      <c r="L26" s="1189"/>
      <c r="M26" s="1189"/>
      <c r="N26" s="1189"/>
      <c r="O26" s="1189"/>
      <c r="P26" s="1189"/>
      <c r="Q26" s="1189"/>
      <c r="R26" s="1189"/>
      <c r="S26" s="1189"/>
      <c r="T26" s="1189"/>
      <c r="U26" s="1189"/>
      <c r="V26" s="1189"/>
      <c r="W26" s="1189"/>
      <c r="X26" s="1189"/>
      <c r="Y26" s="1189"/>
      <c r="Z26" s="1189"/>
      <c r="AA26" s="1189"/>
      <c r="AB26" s="1189"/>
      <c r="AC26" s="1189"/>
      <c r="AD26" s="1189"/>
      <c r="AE26" s="1189"/>
      <c r="AF26" s="1189"/>
      <c r="AG26" s="1189"/>
      <c r="AH26" s="1189"/>
      <c r="AI26" s="1189"/>
      <c r="AJ26" s="1189"/>
      <c r="AK26" s="1189"/>
      <c r="AL26" s="1189"/>
      <c r="AM26" s="1189"/>
      <c r="AN26" s="1189"/>
      <c r="AO26" s="1189"/>
      <c r="AP26" s="1189"/>
      <c r="AQ26" s="1189"/>
      <c r="AR26" s="1189"/>
      <c r="AS26" s="1189"/>
      <c r="AT26" s="1189"/>
      <c r="AU26" s="1189"/>
      <c r="AV26" s="1189"/>
      <c r="AW26" s="1189"/>
      <c r="AX26" s="1189"/>
      <c r="AY26" s="1189"/>
      <c r="AZ26" s="1189"/>
      <c r="BA26" s="1189"/>
      <c r="BB26" s="1189"/>
      <c r="BC26" s="1189"/>
      <c r="BD26" s="1189"/>
      <c r="BE26" s="1189"/>
      <c r="BF26" s="1189"/>
      <c r="BG26" s="1189"/>
      <c r="BH26" s="1189"/>
      <c r="BI26" s="1189"/>
      <c r="BJ26" s="1189"/>
      <c r="BK26" s="1189"/>
      <c r="BL26" s="1189"/>
      <c r="BM26" s="1189"/>
      <c r="BN26" s="1189"/>
      <c r="BO26" s="1189"/>
      <c r="BP26" s="1189"/>
      <c r="BQ26" s="1189"/>
      <c r="BR26" s="1189"/>
      <c r="BS26" s="1189"/>
      <c r="BT26" s="1189"/>
      <c r="BU26" s="1189"/>
      <c r="BV26" s="1189"/>
      <c r="BW26" s="1189"/>
      <c r="BX26" s="1189"/>
      <c r="BY26" s="1189"/>
      <c r="BZ26" s="1189"/>
      <c r="CA26" s="1189"/>
      <c r="CB26" s="1189"/>
      <c r="CC26" s="1189"/>
      <c r="CD26" s="1189"/>
      <c r="CE26" s="1189"/>
      <c r="CF26" s="1189"/>
      <c r="CG26" s="1189"/>
      <c r="CH26" s="1189"/>
      <c r="CI26" s="1189"/>
      <c r="CJ26" s="1189"/>
      <c r="CK26" s="1189"/>
      <c r="CL26" s="1189"/>
      <c r="CM26" s="1189"/>
      <c r="CN26" s="1189"/>
      <c r="CO26" s="1189"/>
      <c r="CP26" s="1189"/>
      <c r="CQ26" s="1189"/>
      <c r="CR26" s="1189"/>
      <c r="CS26" s="1189"/>
      <c r="CT26" s="1189"/>
      <c r="CU26" s="1189"/>
      <c r="CV26" s="1189"/>
      <c r="CW26" s="1189"/>
      <c r="CX26" s="1189"/>
      <c r="CY26" s="1189"/>
      <c r="CZ26" s="1189"/>
      <c r="DA26" s="1189"/>
      <c r="DB26" s="1189"/>
      <c r="DC26" s="1189"/>
      <c r="DD26" s="1189"/>
      <c r="DE26" s="1189"/>
      <c r="DF26" s="1189"/>
      <c r="DG26" s="1189"/>
      <c r="DH26" s="1189"/>
      <c r="DI26" s="1189"/>
      <c r="DJ26" s="1189"/>
      <c r="DK26" s="1189"/>
      <c r="DL26" s="1189"/>
      <c r="DM26" s="1189"/>
      <c r="DN26" s="1189"/>
      <c r="DO26" s="1189"/>
      <c r="DP26" s="1189"/>
      <c r="DQ26" s="1189"/>
      <c r="DR26" s="1189"/>
      <c r="DS26" s="1189"/>
      <c r="DT26" s="1189"/>
      <c r="DU26" s="1189"/>
      <c r="DV26" s="1189"/>
      <c r="DW26" s="1189"/>
      <c r="DX26" s="1189"/>
      <c r="DY26" s="1189"/>
      <c r="DZ26" s="1189"/>
      <c r="EA26" s="1189"/>
      <c r="EB26" s="1189"/>
      <c r="EC26" s="1189"/>
      <c r="ED26" s="1189"/>
      <c r="EE26" s="1189"/>
      <c r="EF26" s="1189"/>
      <c r="EG26" s="1189"/>
      <c r="EH26" s="1189"/>
      <c r="EI26" s="1189"/>
      <c r="EJ26" s="1189"/>
      <c r="EK26" s="1189"/>
      <c r="EL26" s="1189"/>
      <c r="EM26" s="1189"/>
      <c r="EN26" s="1189"/>
      <c r="EO26" s="1189"/>
      <c r="EP26" s="1189"/>
      <c r="EQ26" s="1189"/>
      <c r="ER26" s="1189"/>
      <c r="ES26" s="1189"/>
      <c r="ET26" s="1189"/>
      <c r="EU26" s="1189"/>
      <c r="EV26" s="1189"/>
      <c r="EW26" s="1189"/>
      <c r="EX26" s="1189"/>
      <c r="EY26" s="1189"/>
      <c r="EZ26" s="1189"/>
      <c r="FA26" s="1189"/>
      <c r="FB26" s="1189"/>
      <c r="FC26" s="1189"/>
      <c r="FD26" s="1189"/>
      <c r="FE26" s="1189"/>
      <c r="FF26" s="1189"/>
      <c r="FG26" s="1189"/>
      <c r="FH26" s="1189"/>
      <c r="FI26" s="1189"/>
      <c r="FJ26" s="1189"/>
      <c r="FK26" s="1189"/>
      <c r="FL26" s="1189"/>
      <c r="FM26" s="1189"/>
      <c r="FN26" s="1189"/>
      <c r="FO26" s="1189"/>
      <c r="FP26" s="1189"/>
      <c r="FQ26" s="1189"/>
      <c r="FR26" s="1189"/>
      <c r="FS26" s="1189"/>
      <c r="FT26" s="1189"/>
      <c r="FU26" s="1189"/>
      <c r="FV26" s="1189"/>
      <c r="FW26" s="1189"/>
      <c r="FX26" s="1189"/>
      <c r="FY26" s="1189"/>
      <c r="FZ26" s="1189"/>
      <c r="GA26" s="1189"/>
      <c r="GB26" s="1189"/>
      <c r="GC26" s="1189"/>
      <c r="GD26" s="1189"/>
      <c r="GE26" s="1189"/>
      <c r="GF26" s="1189"/>
      <c r="GG26" s="1189"/>
      <c r="GH26" s="1189"/>
      <c r="GI26" s="1189"/>
      <c r="GJ26" s="1189"/>
      <c r="GK26" s="1189"/>
      <c r="GL26" s="1189"/>
      <c r="GM26" s="1189"/>
      <c r="GN26" s="1189"/>
      <c r="GO26" s="1189"/>
      <c r="GP26" s="1189"/>
      <c r="GQ26" s="1189"/>
      <c r="GR26" s="1189"/>
      <c r="GS26" s="1189"/>
      <c r="GT26" s="1189"/>
      <c r="GU26" s="1189"/>
      <c r="GV26" s="1189"/>
      <c r="GW26" s="1189"/>
      <c r="GX26" s="1189"/>
      <c r="GY26" s="1189"/>
      <c r="GZ26" s="1189"/>
      <c r="HA26" s="1189"/>
      <c r="HB26" s="1189"/>
      <c r="HC26" s="1189"/>
      <c r="HD26" s="1189"/>
      <c r="HE26" s="1189"/>
      <c r="HF26" s="1189"/>
      <c r="HG26" s="1189"/>
      <c r="HH26" s="1189"/>
      <c r="HI26" s="1189"/>
      <c r="HJ26" s="1189"/>
      <c r="HK26" s="1189"/>
      <c r="HL26" s="1189"/>
      <c r="HM26" s="1189"/>
      <c r="HN26" s="1189"/>
      <c r="HO26" s="1189"/>
      <c r="HP26" s="1189"/>
      <c r="HQ26" s="1189"/>
      <c r="HR26" s="1189"/>
      <c r="HS26" s="1189"/>
      <c r="HT26" s="1189"/>
      <c r="HU26" s="1189"/>
      <c r="HV26" s="1189"/>
      <c r="HW26" s="1189"/>
      <c r="HX26" s="1189"/>
      <c r="HY26" s="1189"/>
      <c r="HZ26" s="1189"/>
      <c r="IA26" s="1189"/>
      <c r="IB26" s="1189"/>
      <c r="IC26" s="1189"/>
      <c r="ID26" s="1189"/>
      <c r="IE26" s="1189"/>
      <c r="IF26" s="1189"/>
      <c r="IG26" s="1189"/>
      <c r="IH26" s="1189"/>
      <c r="II26" s="1189"/>
      <c r="IJ26" s="1189"/>
      <c r="IK26" s="1189"/>
      <c r="IL26" s="1189"/>
      <c r="IM26" s="1189"/>
      <c r="IN26" s="1189"/>
      <c r="IO26" s="1189"/>
      <c r="IP26" s="1189"/>
      <c r="IQ26" s="1189"/>
      <c r="IR26" s="1189"/>
      <c r="IS26" s="1189"/>
      <c r="IT26" s="1189"/>
      <c r="IU26" s="1189"/>
    </row>
    <row r="27" spans="2:255" ht="17">
      <c r="B27" s="1081">
        <v>4</v>
      </c>
      <c r="C27" s="1112" t="s">
        <v>741</v>
      </c>
      <c r="D27" s="1115"/>
      <c r="E27" s="1125"/>
      <c r="F27" s="1123">
        <f>SUM(IPA!F32)</f>
        <v>152227.79999999999</v>
      </c>
      <c r="G27" s="1189"/>
      <c r="H27" s="1189"/>
      <c r="I27" s="1189"/>
      <c r="J27" s="1189"/>
      <c r="K27" s="1201"/>
      <c r="L27" s="1189"/>
      <c r="M27" s="1189"/>
      <c r="N27" s="1189"/>
      <c r="O27" s="1189"/>
      <c r="P27" s="1189"/>
      <c r="Q27" s="1189"/>
      <c r="R27" s="1189"/>
      <c r="S27" s="1189"/>
      <c r="T27" s="1189"/>
      <c r="U27" s="1189"/>
      <c r="V27" s="1189"/>
      <c r="W27" s="1189"/>
      <c r="X27" s="1189"/>
      <c r="Y27" s="1189"/>
      <c r="Z27" s="1189"/>
      <c r="AA27" s="1189"/>
      <c r="AB27" s="1189"/>
      <c r="AC27" s="1189"/>
      <c r="AD27" s="1189"/>
      <c r="AE27" s="1189"/>
      <c r="AF27" s="1189"/>
      <c r="AG27" s="1189"/>
      <c r="AH27" s="1189"/>
      <c r="AI27" s="1189"/>
      <c r="AJ27" s="1189"/>
      <c r="AK27" s="1189"/>
      <c r="AL27" s="1189"/>
      <c r="AM27" s="1189"/>
      <c r="AN27" s="1189"/>
      <c r="AO27" s="1189"/>
      <c r="AP27" s="1189"/>
      <c r="AQ27" s="1189"/>
      <c r="AR27" s="1189"/>
      <c r="AS27" s="1189"/>
      <c r="AT27" s="1189"/>
      <c r="AU27" s="1189"/>
      <c r="AV27" s="1189"/>
      <c r="AW27" s="1189"/>
      <c r="AX27" s="1189"/>
      <c r="AY27" s="1189"/>
      <c r="AZ27" s="1189"/>
      <c r="BA27" s="1189"/>
      <c r="BB27" s="1189"/>
      <c r="BC27" s="1189"/>
      <c r="BD27" s="1189"/>
      <c r="BE27" s="1189"/>
      <c r="BF27" s="1189"/>
      <c r="BG27" s="1189"/>
      <c r="BH27" s="1189"/>
      <c r="BI27" s="1189"/>
      <c r="BJ27" s="1189"/>
      <c r="BK27" s="1189"/>
      <c r="BL27" s="1189"/>
      <c r="BM27" s="1189"/>
      <c r="BN27" s="1189"/>
      <c r="BO27" s="1189"/>
      <c r="BP27" s="1189"/>
      <c r="BQ27" s="1189"/>
      <c r="BR27" s="1189"/>
      <c r="BS27" s="1189"/>
      <c r="BT27" s="1189"/>
      <c r="BU27" s="1189"/>
      <c r="BV27" s="1189"/>
      <c r="BW27" s="1189"/>
      <c r="BX27" s="1189"/>
      <c r="BY27" s="1189"/>
      <c r="BZ27" s="1189"/>
      <c r="CA27" s="1189"/>
      <c r="CB27" s="1189"/>
      <c r="CC27" s="1189"/>
      <c r="CD27" s="1189"/>
      <c r="CE27" s="1189"/>
      <c r="CF27" s="1189"/>
      <c r="CG27" s="1189"/>
      <c r="CH27" s="1189"/>
      <c r="CI27" s="1189"/>
      <c r="CJ27" s="1189"/>
      <c r="CK27" s="1189"/>
      <c r="CL27" s="1189"/>
      <c r="CM27" s="1189"/>
      <c r="CN27" s="1189"/>
      <c r="CO27" s="1189"/>
      <c r="CP27" s="1189"/>
      <c r="CQ27" s="1189"/>
      <c r="CR27" s="1189"/>
      <c r="CS27" s="1189"/>
      <c r="CT27" s="1189"/>
      <c r="CU27" s="1189"/>
      <c r="CV27" s="1189"/>
      <c r="CW27" s="1189"/>
      <c r="CX27" s="1189"/>
      <c r="CY27" s="1189"/>
      <c r="CZ27" s="1189"/>
      <c r="DA27" s="1189"/>
      <c r="DB27" s="1189"/>
      <c r="DC27" s="1189"/>
      <c r="DD27" s="1189"/>
      <c r="DE27" s="1189"/>
      <c r="DF27" s="1189"/>
      <c r="DG27" s="1189"/>
      <c r="DH27" s="1189"/>
      <c r="DI27" s="1189"/>
      <c r="DJ27" s="1189"/>
      <c r="DK27" s="1189"/>
      <c r="DL27" s="1189"/>
      <c r="DM27" s="1189"/>
      <c r="DN27" s="1189"/>
      <c r="DO27" s="1189"/>
      <c r="DP27" s="1189"/>
      <c r="DQ27" s="1189"/>
      <c r="DR27" s="1189"/>
      <c r="DS27" s="1189"/>
      <c r="DT27" s="1189"/>
      <c r="DU27" s="1189"/>
      <c r="DV27" s="1189"/>
      <c r="DW27" s="1189"/>
      <c r="DX27" s="1189"/>
      <c r="DY27" s="1189"/>
      <c r="DZ27" s="1189"/>
      <c r="EA27" s="1189"/>
      <c r="EB27" s="1189"/>
      <c r="EC27" s="1189"/>
      <c r="ED27" s="1189"/>
      <c r="EE27" s="1189"/>
      <c r="EF27" s="1189"/>
      <c r="EG27" s="1189"/>
      <c r="EH27" s="1189"/>
      <c r="EI27" s="1189"/>
      <c r="EJ27" s="1189"/>
      <c r="EK27" s="1189"/>
      <c r="EL27" s="1189"/>
      <c r="EM27" s="1189"/>
      <c r="EN27" s="1189"/>
      <c r="EO27" s="1189"/>
      <c r="EP27" s="1189"/>
      <c r="EQ27" s="1189"/>
      <c r="ER27" s="1189"/>
      <c r="ES27" s="1189"/>
      <c r="ET27" s="1189"/>
      <c r="EU27" s="1189"/>
      <c r="EV27" s="1189"/>
      <c r="EW27" s="1189"/>
      <c r="EX27" s="1189"/>
      <c r="EY27" s="1189"/>
      <c r="EZ27" s="1189"/>
      <c r="FA27" s="1189"/>
      <c r="FB27" s="1189"/>
      <c r="FC27" s="1189"/>
      <c r="FD27" s="1189"/>
      <c r="FE27" s="1189"/>
      <c r="FF27" s="1189"/>
      <c r="FG27" s="1189"/>
      <c r="FH27" s="1189"/>
      <c r="FI27" s="1189"/>
      <c r="FJ27" s="1189"/>
      <c r="FK27" s="1189"/>
      <c r="FL27" s="1189"/>
      <c r="FM27" s="1189"/>
      <c r="FN27" s="1189"/>
      <c r="FO27" s="1189"/>
      <c r="FP27" s="1189"/>
      <c r="FQ27" s="1189"/>
      <c r="FR27" s="1189"/>
      <c r="FS27" s="1189"/>
      <c r="FT27" s="1189"/>
      <c r="FU27" s="1189"/>
      <c r="FV27" s="1189"/>
      <c r="FW27" s="1189"/>
      <c r="FX27" s="1189"/>
      <c r="FY27" s="1189"/>
      <c r="FZ27" s="1189"/>
      <c r="GA27" s="1189"/>
      <c r="GB27" s="1189"/>
      <c r="GC27" s="1189"/>
      <c r="GD27" s="1189"/>
      <c r="GE27" s="1189"/>
      <c r="GF27" s="1189"/>
      <c r="GG27" s="1189"/>
      <c r="GH27" s="1189"/>
      <c r="GI27" s="1189"/>
      <c r="GJ27" s="1189"/>
      <c r="GK27" s="1189"/>
      <c r="GL27" s="1189"/>
      <c r="GM27" s="1189"/>
      <c r="GN27" s="1189"/>
      <c r="GO27" s="1189"/>
      <c r="GP27" s="1189"/>
      <c r="GQ27" s="1189"/>
      <c r="GR27" s="1189"/>
      <c r="GS27" s="1189"/>
      <c r="GT27" s="1189"/>
      <c r="GU27" s="1189"/>
      <c r="GV27" s="1189"/>
      <c r="GW27" s="1189"/>
      <c r="GX27" s="1189"/>
      <c r="GY27" s="1189"/>
      <c r="GZ27" s="1189"/>
      <c r="HA27" s="1189"/>
      <c r="HB27" s="1189"/>
      <c r="HC27" s="1189"/>
      <c r="HD27" s="1189"/>
      <c r="HE27" s="1189"/>
      <c r="HF27" s="1189"/>
      <c r="HG27" s="1189"/>
      <c r="HH27" s="1189"/>
      <c r="HI27" s="1189"/>
      <c r="HJ27" s="1189"/>
      <c r="HK27" s="1189"/>
      <c r="HL27" s="1189"/>
      <c r="HM27" s="1189"/>
      <c r="HN27" s="1189"/>
      <c r="HO27" s="1189"/>
      <c r="HP27" s="1189"/>
      <c r="HQ27" s="1189"/>
      <c r="HR27" s="1189"/>
      <c r="HS27" s="1189"/>
      <c r="HT27" s="1189"/>
      <c r="HU27" s="1189"/>
      <c r="HV27" s="1189"/>
      <c r="HW27" s="1189"/>
      <c r="HX27" s="1189"/>
      <c r="HY27" s="1189"/>
      <c r="HZ27" s="1189"/>
      <c r="IA27" s="1189"/>
      <c r="IB27" s="1189"/>
      <c r="IC27" s="1189"/>
      <c r="ID27" s="1189"/>
      <c r="IE27" s="1189"/>
      <c r="IF27" s="1189"/>
      <c r="IG27" s="1189"/>
      <c r="IH27" s="1189"/>
      <c r="II27" s="1189"/>
      <c r="IJ27" s="1189"/>
      <c r="IK27" s="1189"/>
      <c r="IL27" s="1189"/>
      <c r="IM27" s="1189"/>
      <c r="IN27" s="1189"/>
      <c r="IO27" s="1189"/>
      <c r="IP27" s="1189"/>
      <c r="IQ27" s="1189"/>
      <c r="IR27" s="1189"/>
      <c r="IS27" s="1189"/>
      <c r="IT27" s="1189"/>
      <c r="IU27" s="1189"/>
    </row>
    <row r="28" spans="2:255" ht="23.25" customHeight="1">
      <c r="B28" s="1202">
        <v>5</v>
      </c>
      <c r="C28" s="1605" t="s">
        <v>770</v>
      </c>
      <c r="D28" s="1606"/>
      <c r="E28" s="1607"/>
      <c r="F28" s="1203">
        <f>F24+F25-F26+F27</f>
        <v>2331166.2728597992</v>
      </c>
      <c r="G28" s="1189"/>
      <c r="H28" s="1189"/>
      <c r="I28" s="1189"/>
      <c r="J28" s="1189"/>
      <c r="K28" s="1201"/>
      <c r="L28" s="1189"/>
      <c r="M28" s="1189"/>
      <c r="N28" s="1189"/>
      <c r="O28" s="1189"/>
      <c r="P28" s="1189"/>
      <c r="Q28" s="1189"/>
      <c r="R28" s="1189"/>
      <c r="S28" s="1189"/>
      <c r="T28" s="1189"/>
      <c r="U28" s="1189"/>
      <c r="V28" s="1189"/>
      <c r="W28" s="1189"/>
      <c r="X28" s="1189"/>
      <c r="Y28" s="1189"/>
      <c r="Z28" s="1189"/>
      <c r="AA28" s="1189"/>
      <c r="AB28" s="1189"/>
      <c r="AC28" s="1189"/>
      <c r="AD28" s="1189"/>
      <c r="AE28" s="1189"/>
      <c r="AF28" s="1189"/>
      <c r="AG28" s="1189"/>
      <c r="AH28" s="1189"/>
      <c r="AI28" s="1189"/>
      <c r="AJ28" s="1189"/>
      <c r="AK28" s="1189"/>
      <c r="AL28" s="1189"/>
      <c r="AM28" s="1189"/>
      <c r="AN28" s="1189"/>
      <c r="AO28" s="1189"/>
      <c r="AP28" s="1189"/>
      <c r="AQ28" s="1189"/>
      <c r="AR28" s="1189"/>
      <c r="AS28" s="1189"/>
      <c r="AT28" s="1189"/>
      <c r="AU28" s="1189"/>
      <c r="AV28" s="1189"/>
      <c r="AW28" s="1189"/>
      <c r="AX28" s="1189"/>
      <c r="AY28" s="1189"/>
      <c r="AZ28" s="1189"/>
      <c r="BA28" s="1189"/>
      <c r="BB28" s="1189"/>
      <c r="BC28" s="1189"/>
      <c r="BD28" s="1189"/>
      <c r="BE28" s="1189"/>
      <c r="BF28" s="1189"/>
      <c r="BG28" s="1189"/>
      <c r="BH28" s="1189"/>
      <c r="BI28" s="1189"/>
      <c r="BJ28" s="1189"/>
      <c r="BK28" s="1189"/>
      <c r="BL28" s="1189"/>
      <c r="BM28" s="1189"/>
      <c r="BN28" s="1189"/>
      <c r="BO28" s="1189"/>
      <c r="BP28" s="1189"/>
      <c r="BQ28" s="1189"/>
      <c r="BR28" s="1189"/>
      <c r="BS28" s="1189"/>
      <c r="BT28" s="1189"/>
      <c r="BU28" s="1189"/>
      <c r="BV28" s="1189"/>
      <c r="BW28" s="1189"/>
      <c r="BX28" s="1189"/>
      <c r="BY28" s="1189"/>
      <c r="BZ28" s="1189"/>
      <c r="CA28" s="1189"/>
      <c r="CB28" s="1189"/>
      <c r="CC28" s="1189"/>
      <c r="CD28" s="1189"/>
      <c r="CE28" s="1189"/>
      <c r="CF28" s="1189"/>
      <c r="CG28" s="1189"/>
      <c r="CH28" s="1189"/>
      <c r="CI28" s="1189"/>
      <c r="CJ28" s="1189"/>
      <c r="CK28" s="1189"/>
      <c r="CL28" s="1189"/>
      <c r="CM28" s="1189"/>
      <c r="CN28" s="1189"/>
      <c r="CO28" s="1189"/>
      <c r="CP28" s="1189"/>
      <c r="CQ28" s="1189"/>
      <c r="CR28" s="1189"/>
      <c r="CS28" s="1189"/>
      <c r="CT28" s="1189"/>
      <c r="CU28" s="1189"/>
      <c r="CV28" s="1189"/>
      <c r="CW28" s="1189"/>
      <c r="CX28" s="1189"/>
      <c r="CY28" s="1189"/>
      <c r="CZ28" s="1189"/>
      <c r="DA28" s="1189"/>
      <c r="DB28" s="1189"/>
      <c r="DC28" s="1189"/>
      <c r="DD28" s="1189"/>
      <c r="DE28" s="1189"/>
      <c r="DF28" s="1189"/>
      <c r="DG28" s="1189"/>
      <c r="DH28" s="1189"/>
      <c r="DI28" s="1189"/>
      <c r="DJ28" s="1189"/>
      <c r="DK28" s="1189"/>
      <c r="DL28" s="1189"/>
      <c r="DM28" s="1189"/>
      <c r="DN28" s="1189"/>
      <c r="DO28" s="1189"/>
      <c r="DP28" s="1189"/>
      <c r="DQ28" s="1189"/>
      <c r="DR28" s="1189"/>
      <c r="DS28" s="1189"/>
      <c r="DT28" s="1189"/>
      <c r="DU28" s="1189"/>
      <c r="DV28" s="1189"/>
      <c r="DW28" s="1189"/>
      <c r="DX28" s="1189"/>
      <c r="DY28" s="1189"/>
      <c r="DZ28" s="1189"/>
      <c r="EA28" s="1189"/>
      <c r="EB28" s="1189"/>
      <c r="EC28" s="1189"/>
      <c r="ED28" s="1189"/>
      <c r="EE28" s="1189"/>
      <c r="EF28" s="1189"/>
      <c r="EG28" s="1189"/>
      <c r="EH28" s="1189"/>
      <c r="EI28" s="1189"/>
      <c r="EJ28" s="1189"/>
      <c r="EK28" s="1189"/>
      <c r="EL28" s="1189"/>
      <c r="EM28" s="1189"/>
      <c r="EN28" s="1189"/>
      <c r="EO28" s="1189"/>
      <c r="EP28" s="1189"/>
      <c r="EQ28" s="1189"/>
      <c r="ER28" s="1189"/>
      <c r="ES28" s="1189"/>
      <c r="ET28" s="1189"/>
      <c r="EU28" s="1189"/>
      <c r="EV28" s="1189"/>
      <c r="EW28" s="1189"/>
      <c r="EX28" s="1189"/>
      <c r="EY28" s="1189"/>
      <c r="EZ28" s="1189"/>
      <c r="FA28" s="1189"/>
      <c r="FB28" s="1189"/>
      <c r="FC28" s="1189"/>
      <c r="FD28" s="1189"/>
      <c r="FE28" s="1189"/>
      <c r="FF28" s="1189"/>
      <c r="FG28" s="1189"/>
      <c r="FH28" s="1189"/>
      <c r="FI28" s="1189"/>
      <c r="FJ28" s="1189"/>
      <c r="FK28" s="1189"/>
      <c r="FL28" s="1189"/>
      <c r="FM28" s="1189"/>
      <c r="FN28" s="1189"/>
      <c r="FO28" s="1189"/>
      <c r="FP28" s="1189"/>
      <c r="FQ28" s="1189"/>
      <c r="FR28" s="1189"/>
      <c r="FS28" s="1189"/>
      <c r="FT28" s="1189"/>
      <c r="FU28" s="1189"/>
      <c r="FV28" s="1189"/>
      <c r="FW28" s="1189"/>
      <c r="FX28" s="1189"/>
      <c r="FY28" s="1189"/>
      <c r="FZ28" s="1189"/>
      <c r="GA28" s="1189"/>
      <c r="GB28" s="1189"/>
      <c r="GC28" s="1189"/>
      <c r="GD28" s="1189"/>
      <c r="GE28" s="1189"/>
      <c r="GF28" s="1189"/>
      <c r="GG28" s="1189"/>
      <c r="GH28" s="1189"/>
      <c r="GI28" s="1189"/>
      <c r="GJ28" s="1189"/>
      <c r="GK28" s="1189"/>
      <c r="GL28" s="1189"/>
      <c r="GM28" s="1189"/>
      <c r="GN28" s="1189"/>
      <c r="GO28" s="1189"/>
      <c r="GP28" s="1189"/>
      <c r="GQ28" s="1189"/>
      <c r="GR28" s="1189"/>
      <c r="GS28" s="1189"/>
      <c r="GT28" s="1189"/>
      <c r="GU28" s="1189"/>
      <c r="GV28" s="1189"/>
      <c r="GW28" s="1189"/>
      <c r="GX28" s="1189"/>
      <c r="GY28" s="1189"/>
      <c r="GZ28" s="1189"/>
      <c r="HA28" s="1189"/>
      <c r="HB28" s="1189"/>
      <c r="HC28" s="1189"/>
      <c r="HD28" s="1189"/>
      <c r="HE28" s="1189"/>
      <c r="HF28" s="1189"/>
      <c r="HG28" s="1189"/>
      <c r="HH28" s="1189"/>
      <c r="HI28" s="1189"/>
      <c r="HJ28" s="1189"/>
      <c r="HK28" s="1189"/>
      <c r="HL28" s="1189"/>
      <c r="HM28" s="1189"/>
      <c r="HN28" s="1189"/>
      <c r="HO28" s="1189"/>
      <c r="HP28" s="1189"/>
      <c r="HQ28" s="1189"/>
      <c r="HR28" s="1189"/>
      <c r="HS28" s="1189"/>
      <c r="HT28" s="1189"/>
      <c r="HU28" s="1189"/>
      <c r="HV28" s="1189"/>
      <c r="HW28" s="1189"/>
      <c r="HX28" s="1189"/>
      <c r="HY28" s="1189"/>
      <c r="HZ28" s="1189"/>
      <c r="IA28" s="1189"/>
      <c r="IB28" s="1189"/>
      <c r="IC28" s="1189"/>
      <c r="ID28" s="1189"/>
      <c r="IE28" s="1189"/>
      <c r="IF28" s="1189"/>
      <c r="IG28" s="1189"/>
      <c r="IH28" s="1189"/>
      <c r="II28" s="1189"/>
      <c r="IJ28" s="1189"/>
      <c r="IK28" s="1189"/>
      <c r="IL28" s="1189"/>
      <c r="IM28" s="1189"/>
      <c r="IN28" s="1189"/>
      <c r="IO28" s="1189"/>
      <c r="IP28" s="1189"/>
      <c r="IQ28" s="1189"/>
      <c r="IR28" s="1189"/>
      <c r="IS28" s="1189"/>
      <c r="IT28" s="1189"/>
      <c r="IU28" s="1189"/>
    </row>
    <row r="29" spans="2:255" ht="32.25" customHeight="1">
      <c r="B29" s="1204" t="s">
        <v>1323</v>
      </c>
      <c r="C29" s="1175"/>
      <c r="D29" s="1175"/>
      <c r="E29" s="1177"/>
      <c r="F29" s="1177"/>
      <c r="G29" s="1177"/>
      <c r="H29" s="1177"/>
      <c r="I29" s="1177"/>
      <c r="J29" s="1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77"/>
      <c r="AG29" s="1177"/>
      <c r="AH29" s="1177"/>
      <c r="AI29" s="1177"/>
      <c r="AJ29" s="1177"/>
      <c r="AK29" s="1177"/>
      <c r="AL29" s="1177"/>
      <c r="AM29" s="1177"/>
      <c r="AN29" s="1177"/>
      <c r="AO29" s="1177"/>
      <c r="AP29" s="1177"/>
      <c r="AQ29" s="1177"/>
      <c r="AR29" s="1177"/>
      <c r="AS29" s="1177"/>
      <c r="AT29" s="1177"/>
      <c r="AU29" s="1177"/>
      <c r="AV29" s="1177"/>
      <c r="AW29" s="1177"/>
      <c r="AX29" s="1177"/>
      <c r="AY29" s="1177"/>
      <c r="AZ29" s="1177"/>
      <c r="BA29" s="1177"/>
      <c r="BB29" s="1177"/>
      <c r="BC29" s="1177"/>
      <c r="BD29" s="1177"/>
      <c r="BE29" s="1177"/>
      <c r="BF29" s="1177"/>
      <c r="BG29" s="1177"/>
      <c r="BH29" s="1177"/>
      <c r="BI29" s="1177"/>
      <c r="BJ29" s="1177"/>
      <c r="BK29" s="1177"/>
      <c r="BL29" s="1177"/>
      <c r="BM29" s="1177"/>
      <c r="BN29" s="1177"/>
      <c r="BO29" s="1177"/>
      <c r="BP29" s="1177"/>
      <c r="BQ29" s="1177"/>
      <c r="BR29" s="1177"/>
      <c r="BS29" s="1177"/>
      <c r="BT29" s="1177"/>
      <c r="BU29" s="1177"/>
      <c r="BV29" s="1177"/>
      <c r="BW29" s="1177"/>
      <c r="BX29" s="1177"/>
      <c r="BY29" s="1177"/>
      <c r="BZ29" s="1177"/>
      <c r="CA29" s="1177"/>
      <c r="CB29" s="1177"/>
      <c r="CC29" s="1177"/>
      <c r="CD29" s="1177"/>
      <c r="CE29" s="1177"/>
      <c r="CF29" s="1177"/>
      <c r="CG29" s="1177"/>
      <c r="CH29" s="1177"/>
      <c r="CI29" s="1177"/>
      <c r="CJ29" s="1177"/>
      <c r="CK29" s="1177"/>
      <c r="CL29" s="1177"/>
      <c r="CM29" s="1177"/>
      <c r="CN29" s="1177"/>
      <c r="CO29" s="1177"/>
      <c r="CP29" s="1177"/>
      <c r="CQ29" s="1177"/>
      <c r="CR29" s="1177"/>
      <c r="CS29" s="1177"/>
      <c r="CT29" s="1177"/>
      <c r="CU29" s="1177"/>
      <c r="CV29" s="1177"/>
      <c r="CW29" s="1177"/>
      <c r="CX29" s="1177"/>
      <c r="CY29" s="1177"/>
      <c r="CZ29" s="1177"/>
      <c r="DA29" s="1177"/>
      <c r="DB29" s="1177"/>
      <c r="DC29" s="1177"/>
      <c r="DD29" s="1177"/>
      <c r="DE29" s="1177"/>
      <c r="DF29" s="1177"/>
      <c r="DG29" s="1177"/>
      <c r="DH29" s="1177"/>
      <c r="DI29" s="1177"/>
      <c r="DJ29" s="1177"/>
      <c r="DK29" s="1177"/>
      <c r="DL29" s="1177"/>
      <c r="DM29" s="1177"/>
      <c r="DN29" s="1177"/>
      <c r="DO29" s="1177"/>
      <c r="DP29" s="1177"/>
      <c r="DQ29" s="1177"/>
      <c r="DR29" s="1177"/>
      <c r="DS29" s="1177"/>
      <c r="DT29" s="1177"/>
      <c r="DU29" s="1177"/>
      <c r="DV29" s="1177"/>
      <c r="DW29" s="1177"/>
      <c r="DX29" s="1177"/>
      <c r="DY29" s="1177"/>
      <c r="DZ29" s="1177"/>
      <c r="EA29" s="1177"/>
      <c r="EB29" s="1177"/>
      <c r="EC29" s="1177"/>
      <c r="ED29" s="1177"/>
      <c r="EE29" s="1177"/>
      <c r="EF29" s="1177"/>
      <c r="EG29" s="1177"/>
      <c r="EH29" s="1177"/>
      <c r="EI29" s="1177"/>
      <c r="EJ29" s="1177"/>
      <c r="EK29" s="1177"/>
      <c r="EL29" s="1177"/>
      <c r="EM29" s="1177"/>
      <c r="EN29" s="1177"/>
      <c r="EO29" s="1177"/>
      <c r="EP29" s="1177"/>
      <c r="EQ29" s="1177"/>
      <c r="ER29" s="1177"/>
      <c r="ES29" s="1177"/>
      <c r="ET29" s="1177"/>
      <c r="EU29" s="1177"/>
      <c r="EV29" s="1177"/>
      <c r="EW29" s="1177"/>
      <c r="EX29" s="1177"/>
      <c r="EY29" s="1177"/>
      <c r="EZ29" s="1177"/>
      <c r="FA29" s="1177"/>
      <c r="FB29" s="1177"/>
      <c r="FC29" s="1177"/>
      <c r="FD29" s="1177"/>
      <c r="FE29" s="1177"/>
      <c r="FF29" s="1177"/>
      <c r="FG29" s="1177"/>
      <c r="FH29" s="1177"/>
      <c r="FI29" s="1177"/>
      <c r="FJ29" s="1177"/>
      <c r="FK29" s="1177"/>
      <c r="FL29" s="1177"/>
      <c r="FM29" s="1177"/>
      <c r="FN29" s="1177"/>
      <c r="FO29" s="1177"/>
      <c r="FP29" s="1177"/>
      <c r="FQ29" s="1177"/>
      <c r="FR29" s="1177"/>
      <c r="FS29" s="1177"/>
      <c r="FT29" s="1177"/>
      <c r="FU29" s="1177"/>
      <c r="FV29" s="1177"/>
      <c r="FW29" s="1177"/>
      <c r="FX29" s="1177"/>
      <c r="FY29" s="1177"/>
      <c r="FZ29" s="1177"/>
      <c r="GA29" s="1177"/>
      <c r="GB29" s="1177"/>
      <c r="GC29" s="1177"/>
      <c r="GD29" s="1177"/>
      <c r="GE29" s="1177"/>
      <c r="GF29" s="1177"/>
      <c r="GG29" s="1177"/>
      <c r="GH29" s="1177"/>
      <c r="GI29" s="1177"/>
      <c r="GJ29" s="1177"/>
      <c r="GK29" s="1177"/>
      <c r="GL29" s="1177"/>
      <c r="GM29" s="1177"/>
      <c r="GN29" s="1177"/>
      <c r="GO29" s="1177"/>
      <c r="GP29" s="1177"/>
      <c r="GQ29" s="1177"/>
      <c r="GR29" s="1177"/>
      <c r="GS29" s="1177"/>
      <c r="GT29" s="1177"/>
      <c r="GU29" s="1177"/>
      <c r="GV29" s="1177"/>
      <c r="GW29" s="1177"/>
      <c r="GX29" s="1177"/>
      <c r="GY29" s="1177"/>
      <c r="GZ29" s="1177"/>
      <c r="HA29" s="1177"/>
      <c r="HB29" s="1177"/>
      <c r="HC29" s="1177"/>
      <c r="HD29" s="1177"/>
      <c r="HE29" s="1177"/>
      <c r="HF29" s="1177"/>
      <c r="HG29" s="1177"/>
      <c r="HH29" s="1177"/>
      <c r="HI29" s="1177"/>
      <c r="HJ29" s="1177"/>
      <c r="HK29" s="1177"/>
      <c r="HL29" s="1177"/>
      <c r="HM29" s="1177"/>
      <c r="HN29" s="1177"/>
      <c r="HO29" s="1177"/>
      <c r="HP29" s="1177"/>
      <c r="HQ29" s="1177"/>
      <c r="HR29" s="1177"/>
      <c r="HS29" s="1177"/>
      <c r="HT29" s="1177"/>
      <c r="HU29" s="1177"/>
      <c r="HV29" s="1177"/>
      <c r="HW29" s="1177"/>
      <c r="HX29" s="1177"/>
      <c r="HY29" s="1177"/>
      <c r="HZ29" s="1177"/>
      <c r="IA29" s="1177"/>
      <c r="IB29" s="1177"/>
      <c r="IC29" s="1177"/>
      <c r="ID29" s="1177"/>
      <c r="IE29" s="1177"/>
      <c r="IF29" s="1177"/>
      <c r="IG29" s="1177"/>
      <c r="IH29" s="1177"/>
      <c r="II29" s="1177"/>
      <c r="IJ29" s="1177"/>
      <c r="IK29" s="1177"/>
      <c r="IL29" s="1177"/>
      <c r="IM29" s="1177"/>
      <c r="IN29" s="1177"/>
      <c r="IO29" s="1177"/>
      <c r="IP29" s="1177"/>
      <c r="IQ29" s="1177"/>
      <c r="IR29" s="1177"/>
      <c r="IS29" s="1177"/>
      <c r="IT29" s="1177"/>
      <c r="IU29" s="1177"/>
    </row>
    <row r="30" spans="2:255">
      <c r="B30" s="1174"/>
      <c r="C30" s="1171"/>
      <c r="D30" s="1171"/>
      <c r="E30" s="1169"/>
      <c r="F30" s="1169"/>
      <c r="G30" s="1169"/>
      <c r="H30" s="1169"/>
      <c r="I30" s="1169"/>
      <c r="J30" s="1169"/>
      <c r="K30" s="1169"/>
      <c r="L30" s="1169"/>
      <c r="M30" s="1169"/>
      <c r="N30" s="1169"/>
      <c r="O30" s="1169"/>
      <c r="P30" s="1169"/>
      <c r="Q30" s="1169"/>
      <c r="R30" s="1169"/>
      <c r="S30" s="1169"/>
      <c r="T30" s="1169"/>
      <c r="U30" s="1169"/>
      <c r="V30" s="1169"/>
      <c r="W30" s="1169"/>
      <c r="X30" s="1169"/>
      <c r="Y30" s="1169"/>
      <c r="Z30" s="1169"/>
      <c r="AA30" s="1169"/>
      <c r="AB30" s="1169"/>
      <c r="AC30" s="1169"/>
      <c r="AD30" s="1169"/>
      <c r="AE30" s="1169"/>
      <c r="AF30" s="1169"/>
      <c r="AG30" s="1169"/>
      <c r="AH30" s="1169"/>
      <c r="AI30" s="1169"/>
      <c r="AJ30" s="1169"/>
      <c r="AK30" s="1169"/>
      <c r="AL30" s="1169"/>
      <c r="AM30" s="1169"/>
      <c r="AN30" s="1169"/>
      <c r="AO30" s="1169"/>
      <c r="AP30" s="1169"/>
      <c r="AQ30" s="1169"/>
      <c r="AR30" s="1169"/>
      <c r="AS30" s="1169"/>
      <c r="AT30" s="1169"/>
      <c r="AU30" s="1169"/>
      <c r="AV30" s="1169"/>
      <c r="AW30" s="1169"/>
      <c r="AX30" s="1169"/>
      <c r="AY30" s="1169"/>
      <c r="AZ30" s="1169"/>
      <c r="BA30" s="1169"/>
      <c r="BB30" s="1169"/>
      <c r="BC30" s="1169"/>
      <c r="BD30" s="1169"/>
      <c r="BE30" s="1169"/>
      <c r="BF30" s="1169"/>
      <c r="BG30" s="1169"/>
      <c r="BH30" s="1169"/>
      <c r="BI30" s="1169"/>
      <c r="BJ30" s="1169"/>
      <c r="BK30" s="1169"/>
      <c r="BL30" s="1169"/>
      <c r="BM30" s="1169"/>
      <c r="BN30" s="1169"/>
      <c r="BO30" s="1169"/>
      <c r="BP30" s="1169"/>
      <c r="BQ30" s="1169"/>
      <c r="BR30" s="1169"/>
      <c r="BS30" s="1169"/>
      <c r="BT30" s="1169"/>
      <c r="BU30" s="1169"/>
      <c r="BV30" s="1169"/>
      <c r="BW30" s="1169"/>
      <c r="BX30" s="1169"/>
      <c r="BY30" s="1169"/>
      <c r="BZ30" s="1169"/>
      <c r="CA30" s="1169"/>
      <c r="CB30" s="1169"/>
      <c r="CC30" s="1169"/>
      <c r="CD30" s="1169"/>
      <c r="CE30" s="1169"/>
      <c r="CF30" s="1169"/>
      <c r="CG30" s="1169"/>
      <c r="CH30" s="1169"/>
      <c r="CI30" s="1169"/>
      <c r="CJ30" s="1169"/>
      <c r="CK30" s="1169"/>
      <c r="CL30" s="1169"/>
      <c r="CM30" s="1169"/>
      <c r="CN30" s="1169"/>
      <c r="CO30" s="1169"/>
      <c r="CP30" s="1169"/>
      <c r="CQ30" s="1169"/>
      <c r="CR30" s="1169"/>
      <c r="CS30" s="1169"/>
      <c r="CT30" s="1169"/>
      <c r="CU30" s="1169"/>
      <c r="CV30" s="1169"/>
      <c r="CW30" s="1169"/>
      <c r="CX30" s="1169"/>
      <c r="CY30" s="1169"/>
      <c r="CZ30" s="1169"/>
      <c r="DA30" s="1169"/>
      <c r="DB30" s="1169"/>
      <c r="DC30" s="1169"/>
      <c r="DD30" s="1169"/>
      <c r="DE30" s="1169"/>
      <c r="DF30" s="1169"/>
      <c r="DG30" s="1169"/>
      <c r="DH30" s="1169"/>
      <c r="DI30" s="1169"/>
      <c r="DJ30" s="1169"/>
      <c r="DK30" s="1169"/>
      <c r="DL30" s="1169"/>
      <c r="DM30" s="1169"/>
      <c r="DN30" s="1169"/>
      <c r="DO30" s="1169"/>
      <c r="DP30" s="1169"/>
      <c r="DQ30" s="1169"/>
      <c r="DR30" s="1169"/>
      <c r="DS30" s="1169"/>
      <c r="DT30" s="1169"/>
      <c r="DU30" s="1169"/>
      <c r="DV30" s="1169"/>
      <c r="DW30" s="1169"/>
      <c r="DX30" s="1169"/>
      <c r="DY30" s="1169"/>
      <c r="DZ30" s="1169"/>
      <c r="EA30" s="1169"/>
      <c r="EB30" s="1169"/>
      <c r="EC30" s="1169"/>
      <c r="ED30" s="1169"/>
      <c r="EE30" s="1169"/>
      <c r="EF30" s="1169"/>
      <c r="EG30" s="1169"/>
      <c r="EH30" s="1169"/>
      <c r="EI30" s="1169"/>
      <c r="EJ30" s="1169"/>
      <c r="EK30" s="1169"/>
      <c r="EL30" s="1169"/>
      <c r="EM30" s="1169"/>
      <c r="EN30" s="1169"/>
      <c r="EO30" s="1169"/>
      <c r="EP30" s="1169"/>
      <c r="EQ30" s="1169"/>
      <c r="ER30" s="1169"/>
      <c r="ES30" s="1169"/>
      <c r="ET30" s="1169"/>
      <c r="EU30" s="1169"/>
      <c r="EV30" s="1169"/>
      <c r="EW30" s="1169"/>
      <c r="EX30" s="1169"/>
      <c r="EY30" s="1169"/>
      <c r="EZ30" s="1169"/>
      <c r="FA30" s="1169"/>
      <c r="FB30" s="1169"/>
      <c r="FC30" s="1169"/>
      <c r="FD30" s="1169"/>
      <c r="FE30" s="1169"/>
      <c r="FF30" s="1169"/>
      <c r="FG30" s="1169"/>
      <c r="FH30" s="1169"/>
      <c r="FI30" s="1169"/>
      <c r="FJ30" s="1169"/>
      <c r="FK30" s="1169"/>
      <c r="FL30" s="1169"/>
      <c r="FM30" s="1169"/>
      <c r="FN30" s="1169"/>
      <c r="FO30" s="1169"/>
      <c r="FP30" s="1169"/>
      <c r="FQ30" s="1169"/>
      <c r="FR30" s="1169"/>
      <c r="FS30" s="1169"/>
      <c r="FT30" s="1169"/>
      <c r="FU30" s="1169"/>
      <c r="FV30" s="1169"/>
      <c r="FW30" s="1169"/>
      <c r="FX30" s="1169"/>
      <c r="FY30" s="1169"/>
      <c r="FZ30" s="1169"/>
      <c r="GA30" s="1169"/>
      <c r="GB30" s="1169"/>
      <c r="GC30" s="1169"/>
      <c r="GD30" s="1169"/>
      <c r="GE30" s="1169"/>
      <c r="GF30" s="1169"/>
      <c r="GG30" s="1169"/>
      <c r="GH30" s="1169"/>
      <c r="GI30" s="1169"/>
      <c r="GJ30" s="1169"/>
      <c r="GK30" s="1169"/>
      <c r="GL30" s="1169"/>
      <c r="GM30" s="1169"/>
      <c r="GN30" s="1169"/>
      <c r="GO30" s="1169"/>
      <c r="GP30" s="1169"/>
      <c r="GQ30" s="1169"/>
      <c r="GR30" s="1169"/>
      <c r="GS30" s="1169"/>
      <c r="GT30" s="1169"/>
      <c r="GU30" s="1169"/>
      <c r="GV30" s="1169"/>
      <c r="GW30" s="1169"/>
      <c r="GX30" s="1169"/>
      <c r="GY30" s="1169"/>
      <c r="GZ30" s="1169"/>
      <c r="HA30" s="1169"/>
      <c r="HB30" s="1169"/>
      <c r="HC30" s="1169"/>
      <c r="HD30" s="1169"/>
      <c r="HE30" s="1169"/>
      <c r="HF30" s="1169"/>
      <c r="HG30" s="1169"/>
      <c r="HH30" s="1169"/>
      <c r="HI30" s="1169"/>
      <c r="HJ30" s="1169"/>
      <c r="HK30" s="1169"/>
      <c r="HL30" s="1169"/>
      <c r="HM30" s="1169"/>
      <c r="HN30" s="1169"/>
      <c r="HO30" s="1169"/>
      <c r="HP30" s="1169"/>
      <c r="HQ30" s="1169"/>
      <c r="HR30" s="1169"/>
      <c r="HS30" s="1169"/>
      <c r="HT30" s="1169"/>
      <c r="HU30" s="1169"/>
      <c r="HV30" s="1169"/>
      <c r="HW30" s="1169"/>
      <c r="HX30" s="1169"/>
      <c r="HY30" s="1169"/>
      <c r="HZ30" s="1169"/>
      <c r="IA30" s="1169"/>
      <c r="IB30" s="1169"/>
      <c r="IC30" s="1169"/>
      <c r="ID30" s="1169"/>
      <c r="IE30" s="1169"/>
      <c r="IF30" s="1169"/>
      <c r="IG30" s="1169"/>
      <c r="IH30" s="1169"/>
      <c r="II30" s="1169"/>
      <c r="IJ30" s="1169"/>
      <c r="IK30" s="1169"/>
      <c r="IL30" s="1169"/>
      <c r="IM30" s="1169"/>
      <c r="IN30" s="1169"/>
      <c r="IO30" s="1169"/>
      <c r="IP30" s="1169"/>
      <c r="IQ30" s="1169"/>
      <c r="IR30" s="1169"/>
      <c r="IS30" s="1169"/>
      <c r="IT30" s="1169"/>
      <c r="IU30" s="1169"/>
    </row>
    <row r="31" spans="2:255" ht="15.5">
      <c r="B31" s="1173" t="s">
        <v>771</v>
      </c>
      <c r="C31" s="1188"/>
      <c r="D31" s="1188"/>
      <c r="E31" s="1187"/>
      <c r="F31" s="1187"/>
      <c r="G31" s="1187"/>
      <c r="H31" s="1187"/>
      <c r="I31" s="1187"/>
      <c r="J31" s="1187"/>
      <c r="K31" s="1187"/>
      <c r="L31" s="1187"/>
      <c r="M31" s="1187"/>
      <c r="N31" s="1187"/>
      <c r="O31" s="1187"/>
      <c r="P31" s="1187"/>
      <c r="Q31" s="1187"/>
      <c r="R31" s="1187"/>
      <c r="S31" s="1187"/>
      <c r="T31" s="1187"/>
      <c r="U31" s="1187"/>
      <c r="V31" s="1187"/>
      <c r="W31" s="1187"/>
      <c r="X31" s="1187"/>
      <c r="Y31" s="1187"/>
      <c r="Z31" s="1187"/>
      <c r="AA31" s="1187"/>
      <c r="AB31" s="1187"/>
      <c r="AC31" s="1187"/>
      <c r="AD31" s="1187"/>
      <c r="AE31" s="1187"/>
      <c r="AF31" s="1187"/>
      <c r="AG31" s="1187"/>
      <c r="AH31" s="1187"/>
      <c r="AI31" s="1187"/>
      <c r="AJ31" s="1187"/>
      <c r="AK31" s="1187"/>
      <c r="AL31" s="1187"/>
      <c r="AM31" s="1187"/>
      <c r="AN31" s="1187"/>
      <c r="AO31" s="1187"/>
      <c r="AP31" s="1187"/>
      <c r="AQ31" s="1187"/>
      <c r="AR31" s="1187"/>
      <c r="AS31" s="1187"/>
      <c r="AT31" s="1187"/>
      <c r="AU31" s="1187"/>
      <c r="AV31" s="1187"/>
      <c r="AW31" s="1187"/>
      <c r="AX31" s="1187"/>
      <c r="AY31" s="1187"/>
      <c r="AZ31" s="1187"/>
      <c r="BA31" s="1187"/>
      <c r="BB31" s="1187"/>
      <c r="BC31" s="1187"/>
      <c r="BD31" s="1187"/>
      <c r="BE31" s="1187"/>
      <c r="BF31" s="1187"/>
      <c r="BG31" s="1187"/>
      <c r="BH31" s="1187"/>
      <c r="BI31" s="1187"/>
      <c r="BJ31" s="1187"/>
      <c r="BK31" s="1187"/>
      <c r="BL31" s="1187"/>
      <c r="BM31" s="1187"/>
      <c r="BN31" s="1187"/>
      <c r="BO31" s="1187"/>
      <c r="BP31" s="1187"/>
      <c r="BQ31" s="1187"/>
      <c r="BR31" s="1187"/>
      <c r="BS31" s="1187"/>
      <c r="BT31" s="1187"/>
      <c r="BU31" s="1187"/>
      <c r="BV31" s="1187"/>
      <c r="BW31" s="1187"/>
      <c r="BX31" s="1187"/>
      <c r="BY31" s="1187"/>
      <c r="BZ31" s="1187"/>
      <c r="CA31" s="1187"/>
      <c r="CB31" s="1187"/>
      <c r="CC31" s="1187"/>
      <c r="CD31" s="1187"/>
      <c r="CE31" s="1187"/>
      <c r="CF31" s="1187"/>
      <c r="CG31" s="1187"/>
      <c r="CH31" s="1187"/>
      <c r="CI31" s="1187"/>
      <c r="CJ31" s="1187"/>
      <c r="CK31" s="1187"/>
      <c r="CL31" s="1187"/>
      <c r="CM31" s="1187"/>
      <c r="CN31" s="1187"/>
      <c r="CO31" s="1187"/>
      <c r="CP31" s="1187"/>
      <c r="CQ31" s="1187"/>
      <c r="CR31" s="1187"/>
      <c r="CS31" s="1187"/>
      <c r="CT31" s="1187"/>
      <c r="CU31" s="1187"/>
      <c r="CV31" s="1187"/>
      <c r="CW31" s="1187"/>
      <c r="CX31" s="1187"/>
      <c r="CY31" s="1187"/>
      <c r="CZ31" s="1187"/>
      <c r="DA31" s="1187"/>
      <c r="DB31" s="1187"/>
      <c r="DC31" s="1187"/>
      <c r="DD31" s="1187"/>
      <c r="DE31" s="1187"/>
      <c r="DF31" s="1187"/>
      <c r="DG31" s="1187"/>
      <c r="DH31" s="1187"/>
      <c r="DI31" s="1187"/>
      <c r="DJ31" s="1187"/>
      <c r="DK31" s="1187"/>
      <c r="DL31" s="1187"/>
      <c r="DM31" s="1187"/>
      <c r="DN31" s="1187"/>
      <c r="DO31" s="1187"/>
      <c r="DP31" s="1187"/>
      <c r="DQ31" s="1187"/>
      <c r="DR31" s="1187"/>
      <c r="DS31" s="1187"/>
      <c r="DT31" s="1187"/>
      <c r="DU31" s="1187"/>
      <c r="DV31" s="1187"/>
      <c r="DW31" s="1187"/>
      <c r="DX31" s="1187"/>
      <c r="DY31" s="1187"/>
      <c r="DZ31" s="1187"/>
      <c r="EA31" s="1187"/>
      <c r="EB31" s="1187"/>
      <c r="EC31" s="1187"/>
      <c r="ED31" s="1187"/>
      <c r="EE31" s="1187"/>
      <c r="EF31" s="1187"/>
      <c r="EG31" s="1187"/>
      <c r="EH31" s="1187"/>
      <c r="EI31" s="1187"/>
      <c r="EJ31" s="1187"/>
      <c r="EK31" s="1187"/>
      <c r="EL31" s="1187"/>
      <c r="EM31" s="1187"/>
      <c r="EN31" s="1187"/>
      <c r="EO31" s="1187"/>
      <c r="EP31" s="1187"/>
      <c r="EQ31" s="1187"/>
      <c r="ER31" s="1187"/>
      <c r="ES31" s="1187"/>
      <c r="ET31" s="1187"/>
      <c r="EU31" s="1187"/>
      <c r="EV31" s="1187"/>
      <c r="EW31" s="1187"/>
      <c r="EX31" s="1187"/>
      <c r="EY31" s="1187"/>
      <c r="EZ31" s="1187"/>
      <c r="FA31" s="1187"/>
      <c r="FB31" s="1187"/>
      <c r="FC31" s="1187"/>
      <c r="FD31" s="1187"/>
      <c r="FE31" s="1187"/>
      <c r="FF31" s="1187"/>
      <c r="FG31" s="1187"/>
      <c r="FH31" s="1187"/>
      <c r="FI31" s="1187"/>
      <c r="FJ31" s="1187"/>
      <c r="FK31" s="1187"/>
      <c r="FL31" s="1187"/>
      <c r="FM31" s="1187"/>
      <c r="FN31" s="1187"/>
      <c r="FO31" s="1187"/>
      <c r="FP31" s="1187"/>
      <c r="FQ31" s="1187"/>
      <c r="FR31" s="1187"/>
      <c r="FS31" s="1187"/>
      <c r="FT31" s="1187"/>
      <c r="FU31" s="1187"/>
      <c r="FV31" s="1187"/>
      <c r="FW31" s="1187"/>
      <c r="FX31" s="1187"/>
      <c r="FY31" s="1187"/>
      <c r="FZ31" s="1187"/>
      <c r="GA31" s="1187"/>
      <c r="GB31" s="1187"/>
      <c r="GC31" s="1187"/>
      <c r="GD31" s="1187"/>
      <c r="GE31" s="1187"/>
      <c r="GF31" s="1187"/>
      <c r="GG31" s="1187"/>
      <c r="GH31" s="1187"/>
      <c r="GI31" s="1187"/>
      <c r="GJ31" s="1187"/>
      <c r="GK31" s="1187"/>
      <c r="GL31" s="1187"/>
      <c r="GM31" s="1187"/>
      <c r="GN31" s="1187"/>
      <c r="GO31" s="1187"/>
      <c r="GP31" s="1187"/>
      <c r="GQ31" s="1187"/>
      <c r="GR31" s="1187"/>
      <c r="GS31" s="1187"/>
      <c r="GT31" s="1187"/>
      <c r="GU31" s="1187"/>
      <c r="GV31" s="1187"/>
      <c r="GW31" s="1187"/>
      <c r="GX31" s="1187"/>
      <c r="GY31" s="1187"/>
      <c r="GZ31" s="1187"/>
      <c r="HA31" s="1187"/>
      <c r="HB31" s="1187"/>
      <c r="HC31" s="1187"/>
      <c r="HD31" s="1187"/>
      <c r="HE31" s="1187"/>
      <c r="HF31" s="1187"/>
      <c r="HG31" s="1187"/>
      <c r="HH31" s="1187"/>
      <c r="HI31" s="1187"/>
      <c r="HJ31" s="1187"/>
      <c r="HK31" s="1187"/>
      <c r="HL31" s="1187"/>
      <c r="HM31" s="1187"/>
      <c r="HN31" s="1187"/>
      <c r="HO31" s="1187"/>
      <c r="HP31" s="1187"/>
      <c r="HQ31" s="1187"/>
      <c r="HR31" s="1187"/>
      <c r="HS31" s="1187"/>
      <c r="HT31" s="1187"/>
      <c r="HU31" s="1187"/>
      <c r="HV31" s="1187"/>
      <c r="HW31" s="1187"/>
      <c r="HX31" s="1187"/>
      <c r="HY31" s="1187"/>
      <c r="HZ31" s="1187"/>
      <c r="IA31" s="1187"/>
      <c r="IB31" s="1187"/>
      <c r="IC31" s="1187"/>
      <c r="ID31" s="1187"/>
      <c r="IE31" s="1187"/>
      <c r="IF31" s="1187"/>
      <c r="IG31" s="1187"/>
      <c r="IH31" s="1187"/>
      <c r="II31" s="1187"/>
      <c r="IJ31" s="1187"/>
      <c r="IK31" s="1187"/>
      <c r="IL31" s="1187"/>
      <c r="IM31" s="1187"/>
      <c r="IN31" s="1187"/>
      <c r="IO31" s="1187"/>
      <c r="IP31" s="1187"/>
      <c r="IQ31" s="1187"/>
      <c r="IR31" s="1187"/>
      <c r="IS31" s="1187"/>
      <c r="IT31" s="1187"/>
      <c r="IU31" s="1187"/>
    </row>
    <row r="32" spans="2:255" ht="15.5">
      <c r="B32" s="1173"/>
      <c r="C32" s="1188"/>
      <c r="D32" s="1188"/>
      <c r="E32" s="1187"/>
      <c r="F32" s="1187"/>
      <c r="G32" s="1187"/>
      <c r="H32" s="1187"/>
      <c r="I32" s="1205"/>
      <c r="J32" s="1187"/>
      <c r="K32" s="1187"/>
      <c r="L32" s="1187"/>
      <c r="M32" s="1187"/>
      <c r="N32" s="1187"/>
      <c r="O32" s="1187"/>
      <c r="P32" s="1187"/>
      <c r="Q32" s="1187"/>
      <c r="R32" s="1187"/>
      <c r="S32" s="1187"/>
      <c r="T32" s="1187"/>
      <c r="U32" s="1187"/>
      <c r="V32" s="1187"/>
      <c r="W32" s="1187"/>
      <c r="X32" s="1187"/>
      <c r="Y32" s="1187"/>
      <c r="Z32" s="1187"/>
      <c r="AA32" s="1187"/>
      <c r="AB32" s="1187"/>
      <c r="AC32" s="1187"/>
      <c r="AD32" s="1187"/>
      <c r="AE32" s="1187"/>
      <c r="AF32" s="1187"/>
      <c r="AG32" s="1187"/>
      <c r="AH32" s="1187"/>
      <c r="AI32" s="1187"/>
      <c r="AJ32" s="1187"/>
      <c r="AK32" s="1187"/>
      <c r="AL32" s="1187"/>
      <c r="AM32" s="1187"/>
      <c r="AN32" s="1187"/>
      <c r="AO32" s="1187"/>
      <c r="AP32" s="1187"/>
      <c r="AQ32" s="1187"/>
      <c r="AR32" s="1187"/>
      <c r="AS32" s="1187"/>
      <c r="AT32" s="1187"/>
      <c r="AU32" s="1187"/>
      <c r="AV32" s="1187"/>
      <c r="AW32" s="1187"/>
      <c r="AX32" s="1187"/>
      <c r="AY32" s="1187"/>
      <c r="AZ32" s="1187"/>
      <c r="BA32" s="1187"/>
      <c r="BB32" s="1187"/>
      <c r="BC32" s="1187"/>
      <c r="BD32" s="1187"/>
      <c r="BE32" s="1187"/>
      <c r="BF32" s="1187"/>
      <c r="BG32" s="1187"/>
      <c r="BH32" s="1187"/>
      <c r="BI32" s="1187"/>
      <c r="BJ32" s="1187"/>
      <c r="BK32" s="1187"/>
      <c r="BL32" s="1187"/>
      <c r="BM32" s="1187"/>
      <c r="BN32" s="1187"/>
      <c r="BO32" s="1187"/>
      <c r="BP32" s="1187"/>
      <c r="BQ32" s="1187"/>
      <c r="BR32" s="1187"/>
      <c r="BS32" s="1187"/>
      <c r="BT32" s="1187"/>
      <c r="BU32" s="1187"/>
      <c r="BV32" s="1187"/>
      <c r="BW32" s="1187"/>
      <c r="BX32" s="1187"/>
      <c r="BY32" s="1187"/>
      <c r="BZ32" s="1187"/>
      <c r="CA32" s="1187"/>
      <c r="CB32" s="1187"/>
      <c r="CC32" s="1187"/>
      <c r="CD32" s="1187"/>
      <c r="CE32" s="1187"/>
      <c r="CF32" s="1187"/>
      <c r="CG32" s="1187"/>
      <c r="CH32" s="1187"/>
      <c r="CI32" s="1187"/>
      <c r="CJ32" s="1187"/>
      <c r="CK32" s="1187"/>
      <c r="CL32" s="1187"/>
      <c r="CM32" s="1187"/>
      <c r="CN32" s="1187"/>
      <c r="CO32" s="1187"/>
      <c r="CP32" s="1187"/>
      <c r="CQ32" s="1187"/>
      <c r="CR32" s="1187"/>
      <c r="CS32" s="1187"/>
      <c r="CT32" s="1187"/>
      <c r="CU32" s="1187"/>
      <c r="CV32" s="1187"/>
      <c r="CW32" s="1187"/>
      <c r="CX32" s="1187"/>
      <c r="CY32" s="1187"/>
      <c r="CZ32" s="1187"/>
      <c r="DA32" s="1187"/>
      <c r="DB32" s="1187"/>
      <c r="DC32" s="1187"/>
      <c r="DD32" s="1187"/>
      <c r="DE32" s="1187"/>
      <c r="DF32" s="1187"/>
      <c r="DG32" s="1187"/>
      <c r="DH32" s="1187"/>
      <c r="DI32" s="1187"/>
      <c r="DJ32" s="1187"/>
      <c r="DK32" s="1187"/>
      <c r="DL32" s="1187"/>
      <c r="DM32" s="1187"/>
      <c r="DN32" s="1187"/>
      <c r="DO32" s="1187"/>
      <c r="DP32" s="1187"/>
      <c r="DQ32" s="1187"/>
      <c r="DR32" s="1187"/>
      <c r="DS32" s="1187"/>
      <c r="DT32" s="1187"/>
      <c r="DU32" s="1187"/>
      <c r="DV32" s="1187"/>
      <c r="DW32" s="1187"/>
      <c r="DX32" s="1187"/>
      <c r="DY32" s="1187"/>
      <c r="DZ32" s="1187"/>
      <c r="EA32" s="1187"/>
      <c r="EB32" s="1187"/>
      <c r="EC32" s="1187"/>
      <c r="ED32" s="1187"/>
      <c r="EE32" s="1187"/>
      <c r="EF32" s="1187"/>
      <c r="EG32" s="1187"/>
      <c r="EH32" s="1187"/>
      <c r="EI32" s="1187"/>
      <c r="EJ32" s="1187"/>
      <c r="EK32" s="1187"/>
      <c r="EL32" s="1187"/>
      <c r="EM32" s="1187"/>
      <c r="EN32" s="1187"/>
      <c r="EO32" s="1187"/>
      <c r="EP32" s="1187"/>
      <c r="EQ32" s="1187"/>
      <c r="ER32" s="1187"/>
      <c r="ES32" s="1187"/>
      <c r="ET32" s="1187"/>
      <c r="EU32" s="1187"/>
      <c r="EV32" s="1187"/>
      <c r="EW32" s="1187"/>
      <c r="EX32" s="1187"/>
      <c r="EY32" s="1187"/>
      <c r="EZ32" s="1187"/>
      <c r="FA32" s="1187"/>
      <c r="FB32" s="1187"/>
      <c r="FC32" s="1187"/>
      <c r="FD32" s="1187"/>
      <c r="FE32" s="1187"/>
      <c r="FF32" s="1187"/>
      <c r="FG32" s="1187"/>
      <c r="FH32" s="1187"/>
      <c r="FI32" s="1187"/>
      <c r="FJ32" s="1187"/>
      <c r="FK32" s="1187"/>
      <c r="FL32" s="1187"/>
      <c r="FM32" s="1187"/>
      <c r="FN32" s="1187"/>
      <c r="FO32" s="1187"/>
      <c r="FP32" s="1187"/>
      <c r="FQ32" s="1187"/>
      <c r="FR32" s="1187"/>
      <c r="FS32" s="1187"/>
      <c r="FT32" s="1187"/>
      <c r="FU32" s="1187"/>
      <c r="FV32" s="1187"/>
      <c r="FW32" s="1187"/>
      <c r="FX32" s="1187"/>
      <c r="FY32" s="1187"/>
      <c r="FZ32" s="1187"/>
      <c r="GA32" s="1187"/>
      <c r="GB32" s="1187"/>
      <c r="GC32" s="1187"/>
      <c r="GD32" s="1187"/>
      <c r="GE32" s="1187"/>
      <c r="GF32" s="1187"/>
      <c r="GG32" s="1187"/>
      <c r="GH32" s="1187"/>
      <c r="GI32" s="1187"/>
      <c r="GJ32" s="1187"/>
      <c r="GK32" s="1187"/>
      <c r="GL32" s="1187"/>
      <c r="GM32" s="1187"/>
      <c r="GN32" s="1187"/>
      <c r="GO32" s="1187"/>
      <c r="GP32" s="1187"/>
      <c r="GQ32" s="1187"/>
      <c r="GR32" s="1187"/>
      <c r="GS32" s="1187"/>
      <c r="GT32" s="1187"/>
      <c r="GU32" s="1187"/>
      <c r="GV32" s="1187"/>
      <c r="GW32" s="1187"/>
      <c r="GX32" s="1187"/>
      <c r="GY32" s="1187"/>
      <c r="GZ32" s="1187"/>
      <c r="HA32" s="1187"/>
      <c r="HB32" s="1187"/>
      <c r="HC32" s="1187"/>
      <c r="HD32" s="1187"/>
      <c r="HE32" s="1187"/>
      <c r="HF32" s="1187"/>
      <c r="HG32" s="1187"/>
      <c r="HH32" s="1187"/>
      <c r="HI32" s="1187"/>
      <c r="HJ32" s="1187"/>
      <c r="HK32" s="1187"/>
      <c r="HL32" s="1187"/>
      <c r="HM32" s="1187"/>
      <c r="HN32" s="1187"/>
      <c r="HO32" s="1187"/>
      <c r="HP32" s="1187"/>
      <c r="HQ32" s="1187"/>
      <c r="HR32" s="1187"/>
      <c r="HS32" s="1187"/>
      <c r="HT32" s="1187"/>
      <c r="HU32" s="1187"/>
      <c r="HV32" s="1187"/>
      <c r="HW32" s="1187"/>
      <c r="HX32" s="1187"/>
      <c r="HY32" s="1187"/>
      <c r="HZ32" s="1187"/>
      <c r="IA32" s="1187"/>
      <c r="IB32" s="1187"/>
      <c r="IC32" s="1187"/>
      <c r="ID32" s="1187"/>
      <c r="IE32" s="1187"/>
      <c r="IF32" s="1187"/>
      <c r="IG32" s="1187"/>
      <c r="IH32" s="1187"/>
      <c r="II32" s="1187"/>
      <c r="IJ32" s="1187"/>
      <c r="IK32" s="1187"/>
      <c r="IL32" s="1187"/>
      <c r="IM32" s="1187"/>
      <c r="IN32" s="1187"/>
      <c r="IO32" s="1187"/>
      <c r="IP32" s="1187"/>
      <c r="IQ32" s="1187"/>
      <c r="IR32" s="1187"/>
      <c r="IS32" s="1187"/>
      <c r="IT32" s="1187"/>
      <c r="IU32" s="1187"/>
    </row>
    <row r="33" spans="2:255" ht="15.5">
      <c r="B33" s="1173" t="s">
        <v>772</v>
      </c>
      <c r="C33" s="1188"/>
      <c r="D33" s="1188"/>
      <c r="E33" s="1187"/>
      <c r="F33" s="1187"/>
      <c r="G33" s="1187"/>
      <c r="H33" s="1187"/>
      <c r="I33" s="1187"/>
      <c r="J33" s="1187"/>
      <c r="K33" s="1187"/>
      <c r="L33" s="1187"/>
      <c r="M33" s="1187"/>
      <c r="N33" s="1187"/>
      <c r="O33" s="1187"/>
      <c r="P33" s="1187"/>
      <c r="Q33" s="1187"/>
      <c r="R33" s="1187"/>
      <c r="S33" s="1187"/>
      <c r="T33" s="1187"/>
      <c r="U33" s="1187"/>
      <c r="V33" s="1187"/>
      <c r="W33" s="1187"/>
      <c r="X33" s="1187"/>
      <c r="Y33" s="1187"/>
      <c r="Z33" s="1187"/>
      <c r="AA33" s="1187"/>
      <c r="AB33" s="1187"/>
      <c r="AC33" s="1187"/>
      <c r="AD33" s="1187"/>
      <c r="AE33" s="1187"/>
      <c r="AF33" s="1187"/>
      <c r="AG33" s="1187"/>
      <c r="AH33" s="1187"/>
      <c r="AI33" s="1187"/>
      <c r="AJ33" s="1187"/>
      <c r="AK33" s="1187"/>
      <c r="AL33" s="1187"/>
      <c r="AM33" s="1187"/>
      <c r="AN33" s="1187"/>
      <c r="AO33" s="1187"/>
      <c r="AP33" s="1187"/>
      <c r="AQ33" s="1187"/>
      <c r="AR33" s="1187"/>
      <c r="AS33" s="1187"/>
      <c r="AT33" s="1187"/>
      <c r="AU33" s="1187"/>
      <c r="AV33" s="1187"/>
      <c r="AW33" s="1187"/>
      <c r="AX33" s="1187"/>
      <c r="AY33" s="1187"/>
      <c r="AZ33" s="1187"/>
      <c r="BA33" s="1187"/>
      <c r="BB33" s="1187"/>
      <c r="BC33" s="1187"/>
      <c r="BD33" s="1187"/>
      <c r="BE33" s="1187"/>
      <c r="BF33" s="1187"/>
      <c r="BG33" s="1187"/>
      <c r="BH33" s="1187"/>
      <c r="BI33" s="1187"/>
      <c r="BJ33" s="1187"/>
      <c r="BK33" s="1187"/>
      <c r="BL33" s="1187"/>
      <c r="BM33" s="1187"/>
      <c r="BN33" s="1187"/>
      <c r="BO33" s="1187"/>
      <c r="BP33" s="1187"/>
      <c r="BQ33" s="1187"/>
      <c r="BR33" s="1187"/>
      <c r="BS33" s="1187"/>
      <c r="BT33" s="1187"/>
      <c r="BU33" s="1187"/>
      <c r="BV33" s="1187"/>
      <c r="BW33" s="1187"/>
      <c r="BX33" s="1187"/>
      <c r="BY33" s="1187"/>
      <c r="BZ33" s="1187"/>
      <c r="CA33" s="1187"/>
      <c r="CB33" s="1187"/>
      <c r="CC33" s="1187"/>
      <c r="CD33" s="1187"/>
      <c r="CE33" s="1187"/>
      <c r="CF33" s="1187"/>
      <c r="CG33" s="1187"/>
      <c r="CH33" s="1187"/>
      <c r="CI33" s="1187"/>
      <c r="CJ33" s="1187"/>
      <c r="CK33" s="1187"/>
      <c r="CL33" s="1187"/>
      <c r="CM33" s="1187"/>
      <c r="CN33" s="1187"/>
      <c r="CO33" s="1187"/>
      <c r="CP33" s="1187"/>
      <c r="CQ33" s="1187"/>
      <c r="CR33" s="1187"/>
      <c r="CS33" s="1187"/>
      <c r="CT33" s="1187"/>
      <c r="CU33" s="1187"/>
      <c r="CV33" s="1187"/>
      <c r="CW33" s="1187"/>
      <c r="CX33" s="1187"/>
      <c r="CY33" s="1187"/>
      <c r="CZ33" s="1187"/>
      <c r="DA33" s="1187"/>
      <c r="DB33" s="1187"/>
      <c r="DC33" s="1187"/>
      <c r="DD33" s="1187"/>
      <c r="DE33" s="1187"/>
      <c r="DF33" s="1187"/>
      <c r="DG33" s="1187"/>
      <c r="DH33" s="1187"/>
      <c r="DI33" s="1187"/>
      <c r="DJ33" s="1187"/>
      <c r="DK33" s="1187"/>
      <c r="DL33" s="1187"/>
      <c r="DM33" s="1187"/>
      <c r="DN33" s="1187"/>
      <c r="DO33" s="1187"/>
      <c r="DP33" s="1187"/>
      <c r="DQ33" s="1187"/>
      <c r="DR33" s="1187"/>
      <c r="DS33" s="1187"/>
      <c r="DT33" s="1187"/>
      <c r="DU33" s="1187"/>
      <c r="DV33" s="1187"/>
      <c r="DW33" s="1187"/>
      <c r="DX33" s="1187"/>
      <c r="DY33" s="1187"/>
      <c r="DZ33" s="1187"/>
      <c r="EA33" s="1187"/>
      <c r="EB33" s="1187"/>
      <c r="EC33" s="1187"/>
      <c r="ED33" s="1187"/>
      <c r="EE33" s="1187"/>
      <c r="EF33" s="1187"/>
      <c r="EG33" s="1187"/>
      <c r="EH33" s="1187"/>
      <c r="EI33" s="1187"/>
      <c r="EJ33" s="1187"/>
      <c r="EK33" s="1187"/>
      <c r="EL33" s="1187"/>
      <c r="EM33" s="1187"/>
      <c r="EN33" s="1187"/>
      <c r="EO33" s="1187"/>
      <c r="EP33" s="1187"/>
      <c r="EQ33" s="1187"/>
      <c r="ER33" s="1187"/>
      <c r="ES33" s="1187"/>
      <c r="ET33" s="1187"/>
      <c r="EU33" s="1187"/>
      <c r="EV33" s="1187"/>
      <c r="EW33" s="1187"/>
      <c r="EX33" s="1187"/>
      <c r="EY33" s="1187"/>
      <c r="EZ33" s="1187"/>
      <c r="FA33" s="1187"/>
      <c r="FB33" s="1187"/>
      <c r="FC33" s="1187"/>
      <c r="FD33" s="1187"/>
      <c r="FE33" s="1187"/>
      <c r="FF33" s="1187"/>
      <c r="FG33" s="1187"/>
      <c r="FH33" s="1187"/>
      <c r="FI33" s="1187"/>
      <c r="FJ33" s="1187"/>
      <c r="FK33" s="1187"/>
      <c r="FL33" s="1187"/>
      <c r="FM33" s="1187"/>
      <c r="FN33" s="1187"/>
      <c r="FO33" s="1187"/>
      <c r="FP33" s="1187"/>
      <c r="FQ33" s="1187"/>
      <c r="FR33" s="1187"/>
      <c r="FS33" s="1187"/>
      <c r="FT33" s="1187"/>
      <c r="FU33" s="1187"/>
      <c r="FV33" s="1187"/>
      <c r="FW33" s="1187"/>
      <c r="FX33" s="1187"/>
      <c r="FY33" s="1187"/>
      <c r="FZ33" s="1187"/>
      <c r="GA33" s="1187"/>
      <c r="GB33" s="1187"/>
      <c r="GC33" s="1187"/>
      <c r="GD33" s="1187"/>
      <c r="GE33" s="1187"/>
      <c r="GF33" s="1187"/>
      <c r="GG33" s="1187"/>
      <c r="GH33" s="1187"/>
      <c r="GI33" s="1187"/>
      <c r="GJ33" s="1187"/>
      <c r="GK33" s="1187"/>
      <c r="GL33" s="1187"/>
      <c r="GM33" s="1187"/>
      <c r="GN33" s="1187"/>
      <c r="GO33" s="1187"/>
      <c r="GP33" s="1187"/>
      <c r="GQ33" s="1187"/>
      <c r="GR33" s="1187"/>
      <c r="GS33" s="1187"/>
      <c r="GT33" s="1187"/>
      <c r="GU33" s="1187"/>
      <c r="GV33" s="1187"/>
      <c r="GW33" s="1187"/>
      <c r="GX33" s="1187"/>
      <c r="GY33" s="1187"/>
      <c r="GZ33" s="1187"/>
      <c r="HA33" s="1187"/>
      <c r="HB33" s="1187"/>
      <c r="HC33" s="1187"/>
      <c r="HD33" s="1187"/>
      <c r="HE33" s="1187"/>
      <c r="HF33" s="1187"/>
      <c r="HG33" s="1187"/>
      <c r="HH33" s="1187"/>
      <c r="HI33" s="1187"/>
      <c r="HJ33" s="1187"/>
      <c r="HK33" s="1187"/>
      <c r="HL33" s="1187"/>
      <c r="HM33" s="1187"/>
      <c r="HN33" s="1187"/>
      <c r="HO33" s="1187"/>
      <c r="HP33" s="1187"/>
      <c r="HQ33" s="1187"/>
      <c r="HR33" s="1187"/>
      <c r="HS33" s="1187"/>
      <c r="HT33" s="1187"/>
      <c r="HU33" s="1187"/>
      <c r="HV33" s="1187"/>
      <c r="HW33" s="1187"/>
      <c r="HX33" s="1187"/>
      <c r="HY33" s="1187"/>
      <c r="HZ33" s="1187"/>
      <c r="IA33" s="1187"/>
      <c r="IB33" s="1187"/>
      <c r="IC33" s="1187"/>
      <c r="ID33" s="1187"/>
      <c r="IE33" s="1187"/>
      <c r="IF33" s="1187"/>
      <c r="IG33" s="1187"/>
      <c r="IH33" s="1187"/>
      <c r="II33" s="1187"/>
      <c r="IJ33" s="1187"/>
      <c r="IK33" s="1187"/>
      <c r="IL33" s="1187"/>
      <c r="IM33" s="1187"/>
      <c r="IN33" s="1187"/>
      <c r="IO33" s="1187"/>
      <c r="IP33" s="1187"/>
      <c r="IQ33" s="1187"/>
      <c r="IR33" s="1187"/>
      <c r="IS33" s="1187"/>
      <c r="IT33" s="1187"/>
      <c r="IU33" s="1187"/>
    </row>
    <row r="34" spans="2:255" ht="15.5">
      <c r="B34" s="1173"/>
      <c r="C34" s="1171"/>
      <c r="D34" s="1171"/>
    </row>
    <row r="35" spans="2:255" ht="15.5">
      <c r="B35" s="1173"/>
      <c r="C35" s="1171"/>
      <c r="D35" s="1171"/>
    </row>
    <row r="36" spans="2:255">
      <c r="B36" s="1172"/>
      <c r="C36" s="1171"/>
      <c r="D36" s="1171"/>
    </row>
    <row r="37" spans="2:255" ht="15.5">
      <c r="B37" s="1173" t="s">
        <v>773</v>
      </c>
      <c r="C37" s="1188"/>
      <c r="D37" s="1188"/>
      <c r="E37" s="1187"/>
      <c r="F37" s="1187"/>
      <c r="G37" s="1187"/>
      <c r="H37" s="1187"/>
      <c r="I37" s="1187"/>
      <c r="J37" s="1187"/>
      <c r="K37" s="1187"/>
      <c r="L37" s="1187"/>
      <c r="M37" s="1187"/>
      <c r="N37" s="1187"/>
      <c r="O37" s="1187"/>
      <c r="P37" s="1187"/>
      <c r="Q37" s="1187"/>
      <c r="R37" s="1187"/>
      <c r="S37" s="1187"/>
      <c r="T37" s="1187"/>
      <c r="U37" s="1187"/>
      <c r="V37" s="1187"/>
      <c r="W37" s="1187"/>
      <c r="X37" s="1187"/>
      <c r="Y37" s="1187"/>
      <c r="Z37" s="1187"/>
      <c r="AA37" s="1187"/>
      <c r="AB37" s="1187"/>
      <c r="AC37" s="1187"/>
      <c r="AD37" s="1187"/>
      <c r="AE37" s="1187"/>
      <c r="AF37" s="1187"/>
      <c r="AG37" s="1187"/>
      <c r="AH37" s="1187"/>
      <c r="AI37" s="1187"/>
      <c r="AJ37" s="1187"/>
      <c r="AK37" s="1187"/>
      <c r="AL37" s="1187"/>
      <c r="AM37" s="1187"/>
      <c r="AN37" s="1187"/>
      <c r="AO37" s="1187"/>
      <c r="AP37" s="1187"/>
      <c r="AQ37" s="1187"/>
      <c r="AR37" s="1187"/>
      <c r="AS37" s="1187"/>
      <c r="AT37" s="1187"/>
      <c r="AU37" s="1187"/>
      <c r="AV37" s="1187"/>
      <c r="AW37" s="1187"/>
      <c r="AX37" s="1187"/>
      <c r="AY37" s="1187"/>
      <c r="AZ37" s="1187"/>
      <c r="BA37" s="1187"/>
      <c r="BB37" s="1187"/>
      <c r="BC37" s="1187"/>
      <c r="BD37" s="1187"/>
      <c r="BE37" s="1187"/>
      <c r="BF37" s="1187"/>
      <c r="BG37" s="1187"/>
      <c r="BH37" s="1187"/>
      <c r="BI37" s="1187"/>
      <c r="BJ37" s="1187"/>
      <c r="BK37" s="1187"/>
      <c r="BL37" s="1187"/>
      <c r="BM37" s="1187"/>
      <c r="BN37" s="1187"/>
      <c r="BO37" s="1187"/>
      <c r="BP37" s="1187"/>
      <c r="BQ37" s="1187"/>
      <c r="BR37" s="1187"/>
      <c r="BS37" s="1187"/>
      <c r="BT37" s="1187"/>
      <c r="BU37" s="1187"/>
      <c r="BV37" s="1187"/>
      <c r="BW37" s="1187"/>
      <c r="BX37" s="1187"/>
      <c r="BY37" s="1187"/>
      <c r="BZ37" s="1187"/>
      <c r="CA37" s="1187"/>
      <c r="CB37" s="1187"/>
      <c r="CC37" s="1187"/>
      <c r="CD37" s="1187"/>
      <c r="CE37" s="1187"/>
      <c r="CF37" s="1187"/>
      <c r="CG37" s="1187"/>
      <c r="CH37" s="1187"/>
      <c r="CI37" s="1187"/>
      <c r="CJ37" s="1187"/>
      <c r="CK37" s="1187"/>
      <c r="CL37" s="1187"/>
      <c r="CM37" s="1187"/>
      <c r="CN37" s="1187"/>
      <c r="CO37" s="1187"/>
      <c r="CP37" s="1187"/>
      <c r="CQ37" s="1187"/>
      <c r="CR37" s="1187"/>
      <c r="CS37" s="1187"/>
      <c r="CT37" s="1187"/>
      <c r="CU37" s="1187"/>
      <c r="CV37" s="1187"/>
      <c r="CW37" s="1187"/>
      <c r="CX37" s="1187"/>
      <c r="CY37" s="1187"/>
      <c r="CZ37" s="1187"/>
      <c r="DA37" s="1187"/>
      <c r="DB37" s="1187"/>
      <c r="DC37" s="1187"/>
      <c r="DD37" s="1187"/>
      <c r="DE37" s="1187"/>
      <c r="DF37" s="1187"/>
      <c r="DG37" s="1187"/>
      <c r="DH37" s="1187"/>
      <c r="DI37" s="1187"/>
      <c r="DJ37" s="1187"/>
      <c r="DK37" s="1187"/>
      <c r="DL37" s="1187"/>
      <c r="DM37" s="1187"/>
      <c r="DN37" s="1187"/>
      <c r="DO37" s="1187"/>
      <c r="DP37" s="1187"/>
      <c r="DQ37" s="1187"/>
      <c r="DR37" s="1187"/>
      <c r="DS37" s="1187"/>
      <c r="DT37" s="1187"/>
      <c r="DU37" s="1187"/>
      <c r="DV37" s="1187"/>
      <c r="DW37" s="1187"/>
      <c r="DX37" s="1187"/>
      <c r="DY37" s="1187"/>
      <c r="DZ37" s="1187"/>
      <c r="EA37" s="1187"/>
      <c r="EB37" s="1187"/>
      <c r="EC37" s="1187"/>
      <c r="ED37" s="1187"/>
      <c r="EE37" s="1187"/>
      <c r="EF37" s="1187"/>
      <c r="EG37" s="1187"/>
      <c r="EH37" s="1187"/>
      <c r="EI37" s="1187"/>
      <c r="EJ37" s="1187"/>
      <c r="EK37" s="1187"/>
      <c r="EL37" s="1187"/>
      <c r="EM37" s="1187"/>
      <c r="EN37" s="1187"/>
      <c r="EO37" s="1187"/>
      <c r="EP37" s="1187"/>
      <c r="EQ37" s="1187"/>
      <c r="ER37" s="1187"/>
      <c r="ES37" s="1187"/>
      <c r="ET37" s="1187"/>
      <c r="EU37" s="1187"/>
      <c r="EV37" s="1187"/>
      <c r="EW37" s="1187"/>
      <c r="EX37" s="1187"/>
      <c r="EY37" s="1187"/>
      <c r="EZ37" s="1187"/>
      <c r="FA37" s="1187"/>
      <c r="FB37" s="1187"/>
      <c r="FC37" s="1187"/>
      <c r="FD37" s="1187"/>
      <c r="FE37" s="1187"/>
      <c r="FF37" s="1187"/>
      <c r="FG37" s="1187"/>
      <c r="FH37" s="1187"/>
      <c r="FI37" s="1187"/>
      <c r="FJ37" s="1187"/>
      <c r="FK37" s="1187"/>
      <c r="FL37" s="1187"/>
      <c r="FM37" s="1187"/>
      <c r="FN37" s="1187"/>
      <c r="FO37" s="1187"/>
      <c r="FP37" s="1187"/>
      <c r="FQ37" s="1187"/>
      <c r="FR37" s="1187"/>
      <c r="FS37" s="1187"/>
      <c r="FT37" s="1187"/>
      <c r="FU37" s="1187"/>
      <c r="FV37" s="1187"/>
      <c r="FW37" s="1187"/>
      <c r="FX37" s="1187"/>
      <c r="FY37" s="1187"/>
      <c r="FZ37" s="1187"/>
      <c r="GA37" s="1187"/>
      <c r="GB37" s="1187"/>
      <c r="GC37" s="1187"/>
      <c r="GD37" s="1187"/>
      <c r="GE37" s="1187"/>
      <c r="GF37" s="1187"/>
      <c r="GG37" s="1187"/>
      <c r="GH37" s="1187"/>
      <c r="GI37" s="1187"/>
      <c r="GJ37" s="1187"/>
      <c r="GK37" s="1187"/>
      <c r="GL37" s="1187"/>
      <c r="GM37" s="1187"/>
      <c r="GN37" s="1187"/>
      <c r="GO37" s="1187"/>
      <c r="GP37" s="1187"/>
      <c r="GQ37" s="1187"/>
      <c r="GR37" s="1187"/>
      <c r="GS37" s="1187"/>
      <c r="GT37" s="1187"/>
      <c r="GU37" s="1187"/>
      <c r="GV37" s="1187"/>
      <c r="GW37" s="1187"/>
      <c r="GX37" s="1187"/>
      <c r="GY37" s="1187"/>
      <c r="GZ37" s="1187"/>
      <c r="HA37" s="1187"/>
      <c r="HB37" s="1187"/>
      <c r="HC37" s="1187"/>
      <c r="HD37" s="1187"/>
      <c r="HE37" s="1187"/>
      <c r="HF37" s="1187"/>
      <c r="HG37" s="1187"/>
      <c r="HH37" s="1187"/>
      <c r="HI37" s="1187"/>
      <c r="HJ37" s="1187"/>
      <c r="HK37" s="1187"/>
      <c r="HL37" s="1187"/>
      <c r="HM37" s="1187"/>
      <c r="HN37" s="1187"/>
      <c r="HO37" s="1187"/>
      <c r="HP37" s="1187"/>
      <c r="HQ37" s="1187"/>
      <c r="HR37" s="1187"/>
      <c r="HS37" s="1187"/>
      <c r="HT37" s="1187"/>
      <c r="HU37" s="1187"/>
      <c r="HV37" s="1187"/>
      <c r="HW37" s="1187"/>
      <c r="HX37" s="1187"/>
      <c r="HY37" s="1187"/>
      <c r="HZ37" s="1187"/>
      <c r="IA37" s="1187"/>
      <c r="IB37" s="1187"/>
      <c r="IC37" s="1187"/>
      <c r="ID37" s="1187"/>
      <c r="IE37" s="1187"/>
      <c r="IF37" s="1187"/>
      <c r="IG37" s="1187"/>
      <c r="IH37" s="1187"/>
      <c r="II37" s="1187"/>
      <c r="IJ37" s="1187"/>
      <c r="IK37" s="1187"/>
      <c r="IL37" s="1187"/>
      <c r="IM37" s="1187"/>
      <c r="IN37" s="1187"/>
      <c r="IO37" s="1187"/>
      <c r="IP37" s="1187"/>
      <c r="IQ37" s="1187"/>
      <c r="IR37" s="1187"/>
      <c r="IS37" s="1187"/>
      <c r="IT37" s="1187"/>
      <c r="IU37" s="1187"/>
    </row>
    <row r="38" spans="2:255" ht="15.5">
      <c r="B38" s="1173" t="s">
        <v>774</v>
      </c>
      <c r="C38" s="1188"/>
      <c r="D38" s="1188"/>
      <c r="E38" s="1192"/>
      <c r="F38" s="1187"/>
      <c r="G38" s="1187"/>
      <c r="H38" s="1187"/>
      <c r="I38" s="1187"/>
      <c r="J38" s="1187"/>
      <c r="K38" s="1187"/>
      <c r="L38" s="1187"/>
      <c r="M38" s="1187"/>
      <c r="N38" s="1187"/>
      <c r="O38" s="1187"/>
      <c r="P38" s="1187"/>
      <c r="Q38" s="1187"/>
      <c r="R38" s="1187"/>
      <c r="S38" s="1187"/>
      <c r="T38" s="1187"/>
      <c r="U38" s="1187"/>
      <c r="V38" s="1187"/>
      <c r="W38" s="1187"/>
      <c r="X38" s="1187"/>
      <c r="Y38" s="1187"/>
      <c r="Z38" s="1187"/>
      <c r="AA38" s="1187"/>
      <c r="AB38" s="1187"/>
      <c r="AC38" s="1187"/>
      <c r="AD38" s="1187"/>
      <c r="AE38" s="1187"/>
      <c r="AF38" s="1187"/>
      <c r="AG38" s="1187"/>
      <c r="AH38" s="1187"/>
      <c r="AI38" s="1187"/>
      <c r="AJ38" s="1187"/>
      <c r="AK38" s="1187"/>
      <c r="AL38" s="1187"/>
      <c r="AM38" s="1187"/>
      <c r="AN38" s="1187"/>
      <c r="AO38" s="1187"/>
      <c r="AP38" s="1187"/>
      <c r="AQ38" s="1187"/>
      <c r="AR38" s="1187"/>
      <c r="AS38" s="1187"/>
      <c r="AT38" s="1187"/>
      <c r="AU38" s="1187"/>
      <c r="AV38" s="1187"/>
      <c r="AW38" s="1187"/>
      <c r="AX38" s="1187"/>
      <c r="AY38" s="1187"/>
      <c r="AZ38" s="1187"/>
      <c r="BA38" s="1187"/>
      <c r="BB38" s="1187"/>
      <c r="BC38" s="1187"/>
      <c r="BD38" s="1187"/>
      <c r="BE38" s="1187"/>
      <c r="BF38" s="1187"/>
      <c r="BG38" s="1187"/>
      <c r="BH38" s="1187"/>
      <c r="BI38" s="1187"/>
      <c r="BJ38" s="1187"/>
      <c r="BK38" s="1187"/>
      <c r="BL38" s="1187"/>
      <c r="BM38" s="1187"/>
      <c r="BN38" s="1187"/>
      <c r="BO38" s="1187"/>
      <c r="BP38" s="1187"/>
      <c r="BQ38" s="1187"/>
      <c r="BR38" s="1187"/>
      <c r="BS38" s="1187"/>
      <c r="BT38" s="1187"/>
      <c r="BU38" s="1187"/>
      <c r="BV38" s="1187"/>
      <c r="BW38" s="1187"/>
      <c r="BX38" s="1187"/>
      <c r="BY38" s="1187"/>
      <c r="BZ38" s="1187"/>
      <c r="CA38" s="1187"/>
      <c r="CB38" s="1187"/>
      <c r="CC38" s="1187"/>
      <c r="CD38" s="1187"/>
      <c r="CE38" s="1187"/>
      <c r="CF38" s="1187"/>
      <c r="CG38" s="1187"/>
      <c r="CH38" s="1187"/>
      <c r="CI38" s="1187"/>
      <c r="CJ38" s="1187"/>
      <c r="CK38" s="1187"/>
      <c r="CL38" s="1187"/>
      <c r="CM38" s="1187"/>
      <c r="CN38" s="1187"/>
      <c r="CO38" s="1187"/>
      <c r="CP38" s="1187"/>
      <c r="CQ38" s="1187"/>
      <c r="CR38" s="1187"/>
      <c r="CS38" s="1187"/>
      <c r="CT38" s="1187"/>
      <c r="CU38" s="1187"/>
      <c r="CV38" s="1187"/>
      <c r="CW38" s="1187"/>
      <c r="CX38" s="1187"/>
      <c r="CY38" s="1187"/>
      <c r="CZ38" s="1187"/>
      <c r="DA38" s="1187"/>
      <c r="DB38" s="1187"/>
      <c r="DC38" s="1187"/>
      <c r="DD38" s="1187"/>
      <c r="DE38" s="1187"/>
      <c r="DF38" s="1187"/>
      <c r="DG38" s="1187"/>
      <c r="DH38" s="1187"/>
      <c r="DI38" s="1187"/>
      <c r="DJ38" s="1187"/>
      <c r="DK38" s="1187"/>
      <c r="DL38" s="1187"/>
      <c r="DM38" s="1187"/>
      <c r="DN38" s="1187"/>
      <c r="DO38" s="1187"/>
      <c r="DP38" s="1187"/>
      <c r="DQ38" s="1187"/>
      <c r="DR38" s="1187"/>
      <c r="DS38" s="1187"/>
      <c r="DT38" s="1187"/>
      <c r="DU38" s="1187"/>
      <c r="DV38" s="1187"/>
      <c r="DW38" s="1187"/>
      <c r="DX38" s="1187"/>
      <c r="DY38" s="1187"/>
      <c r="DZ38" s="1187"/>
      <c r="EA38" s="1187"/>
      <c r="EB38" s="1187"/>
      <c r="EC38" s="1187"/>
      <c r="ED38" s="1187"/>
      <c r="EE38" s="1187"/>
      <c r="EF38" s="1187"/>
      <c r="EG38" s="1187"/>
      <c r="EH38" s="1187"/>
      <c r="EI38" s="1187"/>
      <c r="EJ38" s="1187"/>
      <c r="EK38" s="1187"/>
      <c r="EL38" s="1187"/>
      <c r="EM38" s="1187"/>
      <c r="EN38" s="1187"/>
      <c r="EO38" s="1187"/>
      <c r="EP38" s="1187"/>
      <c r="EQ38" s="1187"/>
      <c r="ER38" s="1187"/>
      <c r="ES38" s="1187"/>
      <c r="ET38" s="1187"/>
      <c r="EU38" s="1187"/>
      <c r="EV38" s="1187"/>
      <c r="EW38" s="1187"/>
      <c r="EX38" s="1187"/>
      <c r="EY38" s="1187"/>
      <c r="EZ38" s="1187"/>
      <c r="FA38" s="1187"/>
      <c r="FB38" s="1187"/>
      <c r="FC38" s="1187"/>
      <c r="FD38" s="1187"/>
      <c r="FE38" s="1187"/>
      <c r="FF38" s="1187"/>
      <c r="FG38" s="1187"/>
      <c r="FH38" s="1187"/>
      <c r="FI38" s="1187"/>
      <c r="FJ38" s="1187"/>
      <c r="FK38" s="1187"/>
      <c r="FL38" s="1187"/>
      <c r="FM38" s="1187"/>
      <c r="FN38" s="1187"/>
      <c r="FO38" s="1187"/>
      <c r="FP38" s="1187"/>
      <c r="FQ38" s="1187"/>
      <c r="FR38" s="1187"/>
      <c r="FS38" s="1187"/>
      <c r="FT38" s="1187"/>
      <c r="FU38" s="1187"/>
      <c r="FV38" s="1187"/>
      <c r="FW38" s="1187"/>
      <c r="FX38" s="1187"/>
      <c r="FY38" s="1187"/>
      <c r="FZ38" s="1187"/>
      <c r="GA38" s="1187"/>
      <c r="GB38" s="1187"/>
      <c r="GC38" s="1187"/>
      <c r="GD38" s="1187"/>
      <c r="GE38" s="1187"/>
      <c r="GF38" s="1187"/>
      <c r="GG38" s="1187"/>
      <c r="GH38" s="1187"/>
      <c r="GI38" s="1187"/>
      <c r="GJ38" s="1187"/>
      <c r="GK38" s="1187"/>
      <c r="GL38" s="1187"/>
      <c r="GM38" s="1187"/>
      <c r="GN38" s="1187"/>
      <c r="GO38" s="1187"/>
      <c r="GP38" s="1187"/>
      <c r="GQ38" s="1187"/>
      <c r="GR38" s="1187"/>
      <c r="GS38" s="1187"/>
      <c r="GT38" s="1187"/>
      <c r="GU38" s="1187"/>
      <c r="GV38" s="1187"/>
      <c r="GW38" s="1187"/>
      <c r="GX38" s="1187"/>
      <c r="GY38" s="1187"/>
      <c r="GZ38" s="1187"/>
      <c r="HA38" s="1187"/>
      <c r="HB38" s="1187"/>
      <c r="HC38" s="1187"/>
      <c r="HD38" s="1187"/>
      <c r="HE38" s="1187"/>
      <c r="HF38" s="1187"/>
      <c r="HG38" s="1187"/>
      <c r="HH38" s="1187"/>
      <c r="HI38" s="1187"/>
      <c r="HJ38" s="1187"/>
      <c r="HK38" s="1187"/>
      <c r="HL38" s="1187"/>
      <c r="HM38" s="1187"/>
      <c r="HN38" s="1187"/>
      <c r="HO38" s="1187"/>
      <c r="HP38" s="1187"/>
      <c r="HQ38" s="1187"/>
      <c r="HR38" s="1187"/>
      <c r="HS38" s="1187"/>
      <c r="HT38" s="1187"/>
      <c r="HU38" s="1187"/>
      <c r="HV38" s="1187"/>
      <c r="HW38" s="1187"/>
      <c r="HX38" s="1187"/>
      <c r="HY38" s="1187"/>
      <c r="HZ38" s="1187"/>
      <c r="IA38" s="1187"/>
      <c r="IB38" s="1187"/>
      <c r="IC38" s="1187"/>
      <c r="ID38" s="1187"/>
      <c r="IE38" s="1187"/>
      <c r="IF38" s="1187"/>
      <c r="IG38" s="1187"/>
      <c r="IH38" s="1187"/>
      <c r="II38" s="1187"/>
      <c r="IJ38" s="1187"/>
      <c r="IK38" s="1187"/>
      <c r="IL38" s="1187"/>
      <c r="IM38" s="1187"/>
      <c r="IN38" s="1187"/>
      <c r="IO38" s="1187"/>
      <c r="IP38" s="1187"/>
      <c r="IQ38" s="1187"/>
      <c r="IR38" s="1187"/>
      <c r="IS38" s="1187"/>
      <c r="IT38" s="1187"/>
      <c r="IU38" s="1187"/>
    </row>
    <row r="39" spans="2:255" ht="15.5">
      <c r="B39" s="1173"/>
      <c r="C39" s="1171"/>
      <c r="D39" s="1171"/>
    </row>
    <row r="40" spans="2:255" ht="15.5">
      <c r="B40" s="1173"/>
      <c r="C40" s="1171"/>
      <c r="D40" s="1171"/>
    </row>
    <row r="41" spans="2:255" ht="15.5">
      <c r="B41" s="1173"/>
      <c r="C41" s="1171"/>
      <c r="D41" s="1171"/>
    </row>
    <row r="42" spans="2:255" ht="15.5">
      <c r="B42" s="1173"/>
      <c r="C42" s="1171"/>
      <c r="D42" s="1171"/>
    </row>
    <row r="43" spans="2:255" ht="15.5">
      <c r="B43" s="1176" t="s">
        <v>775</v>
      </c>
      <c r="C43" s="1188"/>
      <c r="D43" s="1188"/>
      <c r="E43" s="1187"/>
      <c r="F43" s="1187"/>
      <c r="G43" s="1187"/>
      <c r="H43" s="1187"/>
      <c r="I43" s="1187"/>
      <c r="J43" s="1187"/>
      <c r="K43" s="1187"/>
      <c r="L43" s="1187"/>
      <c r="M43" s="1187"/>
      <c r="N43" s="1187"/>
      <c r="O43" s="1187"/>
      <c r="P43" s="1187"/>
      <c r="Q43" s="1187"/>
      <c r="R43" s="1187"/>
      <c r="S43" s="1187"/>
      <c r="T43" s="1187"/>
      <c r="U43" s="1187"/>
      <c r="V43" s="1187"/>
      <c r="W43" s="1187"/>
      <c r="X43" s="1187"/>
      <c r="Y43" s="1187"/>
      <c r="Z43" s="1187"/>
      <c r="AA43" s="1187"/>
      <c r="AB43" s="1187"/>
      <c r="AC43" s="1187"/>
      <c r="AD43" s="1187"/>
      <c r="AE43" s="1187"/>
      <c r="AF43" s="1187"/>
      <c r="AG43" s="1187"/>
      <c r="AH43" s="1187"/>
      <c r="AI43" s="1187"/>
      <c r="AJ43" s="1187"/>
      <c r="AK43" s="1187"/>
      <c r="AL43" s="1187"/>
      <c r="AM43" s="1187"/>
      <c r="AN43" s="1187"/>
      <c r="AO43" s="1187"/>
      <c r="AP43" s="1187"/>
      <c r="AQ43" s="1187"/>
      <c r="AR43" s="1187"/>
      <c r="AS43" s="1187"/>
      <c r="AT43" s="1187"/>
      <c r="AU43" s="1187"/>
      <c r="AV43" s="1187"/>
      <c r="AW43" s="1187"/>
      <c r="AX43" s="1187"/>
      <c r="AY43" s="1187"/>
      <c r="AZ43" s="1187"/>
      <c r="BA43" s="1187"/>
      <c r="BB43" s="1187"/>
      <c r="BC43" s="1187"/>
      <c r="BD43" s="1187"/>
      <c r="BE43" s="1187"/>
      <c r="BF43" s="1187"/>
      <c r="BG43" s="1187"/>
      <c r="BH43" s="1187"/>
      <c r="BI43" s="1187"/>
      <c r="BJ43" s="1187"/>
      <c r="BK43" s="1187"/>
      <c r="BL43" s="1187"/>
      <c r="BM43" s="1187"/>
      <c r="BN43" s="1187"/>
      <c r="BO43" s="1187"/>
      <c r="BP43" s="1187"/>
      <c r="BQ43" s="1187"/>
      <c r="BR43" s="1187"/>
      <c r="BS43" s="1187"/>
      <c r="BT43" s="1187"/>
      <c r="BU43" s="1187"/>
      <c r="BV43" s="1187"/>
      <c r="BW43" s="1187"/>
      <c r="BX43" s="1187"/>
      <c r="BY43" s="1187"/>
      <c r="BZ43" s="1187"/>
      <c r="CA43" s="1187"/>
      <c r="CB43" s="1187"/>
      <c r="CC43" s="1187"/>
      <c r="CD43" s="1187"/>
      <c r="CE43" s="1187"/>
      <c r="CF43" s="1187"/>
      <c r="CG43" s="1187"/>
      <c r="CH43" s="1187"/>
      <c r="CI43" s="1187"/>
      <c r="CJ43" s="1187"/>
      <c r="CK43" s="1187"/>
      <c r="CL43" s="1187"/>
      <c r="CM43" s="1187"/>
      <c r="CN43" s="1187"/>
      <c r="CO43" s="1187"/>
      <c r="CP43" s="1187"/>
      <c r="CQ43" s="1187"/>
      <c r="CR43" s="1187"/>
      <c r="CS43" s="1187"/>
      <c r="CT43" s="1187"/>
      <c r="CU43" s="1187"/>
      <c r="CV43" s="1187"/>
      <c r="CW43" s="1187"/>
      <c r="CX43" s="1187"/>
      <c r="CY43" s="1187"/>
      <c r="CZ43" s="1187"/>
      <c r="DA43" s="1187"/>
      <c r="DB43" s="1187"/>
      <c r="DC43" s="1187"/>
      <c r="DD43" s="1187"/>
      <c r="DE43" s="1187"/>
      <c r="DF43" s="1187"/>
      <c r="DG43" s="1187"/>
      <c r="DH43" s="1187"/>
      <c r="DI43" s="1187"/>
      <c r="DJ43" s="1187"/>
      <c r="DK43" s="1187"/>
      <c r="DL43" s="1187"/>
      <c r="DM43" s="1187"/>
      <c r="DN43" s="1187"/>
      <c r="DO43" s="1187"/>
      <c r="DP43" s="1187"/>
      <c r="DQ43" s="1187"/>
      <c r="DR43" s="1187"/>
      <c r="DS43" s="1187"/>
      <c r="DT43" s="1187"/>
      <c r="DU43" s="1187"/>
      <c r="DV43" s="1187"/>
      <c r="DW43" s="1187"/>
      <c r="DX43" s="1187"/>
      <c r="DY43" s="1187"/>
      <c r="DZ43" s="1187"/>
      <c r="EA43" s="1187"/>
      <c r="EB43" s="1187"/>
      <c r="EC43" s="1187"/>
      <c r="ED43" s="1187"/>
      <c r="EE43" s="1187"/>
      <c r="EF43" s="1187"/>
      <c r="EG43" s="1187"/>
      <c r="EH43" s="1187"/>
      <c r="EI43" s="1187"/>
      <c r="EJ43" s="1187"/>
      <c r="EK43" s="1187"/>
      <c r="EL43" s="1187"/>
      <c r="EM43" s="1187"/>
      <c r="EN43" s="1187"/>
      <c r="EO43" s="1187"/>
      <c r="EP43" s="1187"/>
      <c r="EQ43" s="1187"/>
      <c r="ER43" s="1187"/>
      <c r="ES43" s="1187"/>
      <c r="ET43" s="1187"/>
      <c r="EU43" s="1187"/>
      <c r="EV43" s="1187"/>
      <c r="EW43" s="1187"/>
      <c r="EX43" s="1187"/>
      <c r="EY43" s="1187"/>
      <c r="EZ43" s="1187"/>
      <c r="FA43" s="1187"/>
      <c r="FB43" s="1187"/>
      <c r="FC43" s="1187"/>
      <c r="FD43" s="1187"/>
      <c r="FE43" s="1187"/>
      <c r="FF43" s="1187"/>
      <c r="FG43" s="1187"/>
      <c r="FH43" s="1187"/>
      <c r="FI43" s="1187"/>
      <c r="FJ43" s="1187"/>
      <c r="FK43" s="1187"/>
      <c r="FL43" s="1187"/>
      <c r="FM43" s="1187"/>
      <c r="FN43" s="1187"/>
      <c r="FO43" s="1187"/>
      <c r="FP43" s="1187"/>
      <c r="FQ43" s="1187"/>
      <c r="FR43" s="1187"/>
      <c r="FS43" s="1187"/>
      <c r="FT43" s="1187"/>
      <c r="FU43" s="1187"/>
      <c r="FV43" s="1187"/>
      <c r="FW43" s="1187"/>
      <c r="FX43" s="1187"/>
      <c r="FY43" s="1187"/>
      <c r="FZ43" s="1187"/>
      <c r="GA43" s="1187"/>
      <c r="GB43" s="1187"/>
      <c r="GC43" s="1187"/>
      <c r="GD43" s="1187"/>
      <c r="GE43" s="1187"/>
      <c r="GF43" s="1187"/>
      <c r="GG43" s="1187"/>
      <c r="GH43" s="1187"/>
      <c r="GI43" s="1187"/>
      <c r="GJ43" s="1187"/>
      <c r="GK43" s="1187"/>
      <c r="GL43" s="1187"/>
      <c r="GM43" s="1187"/>
      <c r="GN43" s="1187"/>
      <c r="GO43" s="1187"/>
      <c r="GP43" s="1187"/>
      <c r="GQ43" s="1187"/>
      <c r="GR43" s="1187"/>
      <c r="GS43" s="1187"/>
      <c r="GT43" s="1187"/>
      <c r="GU43" s="1187"/>
      <c r="GV43" s="1187"/>
      <c r="GW43" s="1187"/>
      <c r="GX43" s="1187"/>
      <c r="GY43" s="1187"/>
      <c r="GZ43" s="1187"/>
      <c r="HA43" s="1187"/>
      <c r="HB43" s="1187"/>
      <c r="HC43" s="1187"/>
      <c r="HD43" s="1187"/>
      <c r="HE43" s="1187"/>
      <c r="HF43" s="1187"/>
      <c r="HG43" s="1187"/>
      <c r="HH43" s="1187"/>
      <c r="HI43" s="1187"/>
      <c r="HJ43" s="1187"/>
      <c r="HK43" s="1187"/>
      <c r="HL43" s="1187"/>
      <c r="HM43" s="1187"/>
      <c r="HN43" s="1187"/>
      <c r="HO43" s="1187"/>
      <c r="HP43" s="1187"/>
      <c r="HQ43" s="1187"/>
      <c r="HR43" s="1187"/>
      <c r="HS43" s="1187"/>
      <c r="HT43" s="1187"/>
      <c r="HU43" s="1187"/>
      <c r="HV43" s="1187"/>
      <c r="HW43" s="1187"/>
      <c r="HX43" s="1187"/>
      <c r="HY43" s="1187"/>
      <c r="HZ43" s="1187"/>
      <c r="IA43" s="1187"/>
      <c r="IB43" s="1187"/>
      <c r="IC43" s="1187"/>
      <c r="ID43" s="1187"/>
      <c r="IE43" s="1187"/>
      <c r="IF43" s="1187"/>
      <c r="IG43" s="1187"/>
      <c r="IH43" s="1187"/>
      <c r="II43" s="1187"/>
      <c r="IJ43" s="1187"/>
      <c r="IK43" s="1187"/>
      <c r="IL43" s="1187"/>
      <c r="IM43" s="1187"/>
      <c r="IN43" s="1187"/>
      <c r="IO43" s="1187"/>
      <c r="IP43" s="1187"/>
      <c r="IQ43" s="1187"/>
      <c r="IR43" s="1187"/>
      <c r="IS43" s="1187"/>
      <c r="IT43" s="1187"/>
      <c r="IU43" s="1187"/>
    </row>
    <row r="44" spans="2:255" ht="15.5">
      <c r="B44" s="1173" t="s">
        <v>753</v>
      </c>
      <c r="C44" s="1188"/>
      <c r="D44" s="1188"/>
      <c r="E44" s="1187"/>
      <c r="F44" s="1187"/>
      <c r="G44" s="1187"/>
      <c r="H44" s="1187"/>
      <c r="I44" s="1187"/>
      <c r="J44" s="1187"/>
      <c r="K44" s="1187"/>
      <c r="L44" s="1187"/>
      <c r="M44" s="1187"/>
      <c r="N44" s="1187"/>
      <c r="O44" s="1187"/>
      <c r="P44" s="1187"/>
      <c r="Q44" s="1187"/>
      <c r="R44" s="1187"/>
      <c r="S44" s="1187"/>
      <c r="T44" s="1187"/>
      <c r="U44" s="1187"/>
      <c r="V44" s="1187"/>
      <c r="W44" s="1187"/>
      <c r="X44" s="1187"/>
      <c r="Y44" s="1187"/>
      <c r="Z44" s="1187"/>
      <c r="AA44" s="1187"/>
      <c r="AB44" s="1187"/>
      <c r="AC44" s="1187"/>
      <c r="AD44" s="1187"/>
      <c r="AE44" s="1187"/>
      <c r="AF44" s="1187"/>
      <c r="AG44" s="1187"/>
      <c r="AH44" s="1187"/>
      <c r="AI44" s="1187"/>
      <c r="AJ44" s="1187"/>
      <c r="AK44" s="1187"/>
      <c r="AL44" s="1187"/>
      <c r="AM44" s="1187"/>
      <c r="AN44" s="1187"/>
      <c r="AO44" s="1187"/>
      <c r="AP44" s="1187"/>
      <c r="AQ44" s="1187"/>
      <c r="AR44" s="1187"/>
      <c r="AS44" s="1187"/>
      <c r="AT44" s="1187"/>
      <c r="AU44" s="1187"/>
      <c r="AV44" s="1187"/>
      <c r="AW44" s="1187"/>
      <c r="AX44" s="1187"/>
      <c r="AY44" s="1187"/>
      <c r="AZ44" s="1187"/>
      <c r="BA44" s="1187"/>
      <c r="BB44" s="1187"/>
      <c r="BC44" s="1187"/>
      <c r="BD44" s="1187"/>
      <c r="BE44" s="1187"/>
      <c r="BF44" s="1187"/>
      <c r="BG44" s="1187"/>
      <c r="BH44" s="1187"/>
      <c r="BI44" s="1187"/>
      <c r="BJ44" s="1187"/>
      <c r="BK44" s="1187"/>
      <c r="BL44" s="1187"/>
      <c r="BM44" s="1187"/>
      <c r="BN44" s="1187"/>
      <c r="BO44" s="1187"/>
      <c r="BP44" s="1187"/>
      <c r="BQ44" s="1187"/>
      <c r="BR44" s="1187"/>
      <c r="BS44" s="1187"/>
      <c r="BT44" s="1187"/>
      <c r="BU44" s="1187"/>
      <c r="BV44" s="1187"/>
      <c r="BW44" s="1187"/>
      <c r="BX44" s="1187"/>
      <c r="BY44" s="1187"/>
      <c r="BZ44" s="1187"/>
      <c r="CA44" s="1187"/>
      <c r="CB44" s="1187"/>
      <c r="CC44" s="1187"/>
      <c r="CD44" s="1187"/>
      <c r="CE44" s="1187"/>
      <c r="CF44" s="1187"/>
      <c r="CG44" s="1187"/>
      <c r="CH44" s="1187"/>
      <c r="CI44" s="1187"/>
      <c r="CJ44" s="1187"/>
      <c r="CK44" s="1187"/>
      <c r="CL44" s="1187"/>
      <c r="CM44" s="1187"/>
      <c r="CN44" s="1187"/>
      <c r="CO44" s="1187"/>
      <c r="CP44" s="1187"/>
      <c r="CQ44" s="1187"/>
      <c r="CR44" s="1187"/>
      <c r="CS44" s="1187"/>
      <c r="CT44" s="1187"/>
      <c r="CU44" s="1187"/>
      <c r="CV44" s="1187"/>
      <c r="CW44" s="1187"/>
      <c r="CX44" s="1187"/>
      <c r="CY44" s="1187"/>
      <c r="CZ44" s="1187"/>
      <c r="DA44" s="1187"/>
      <c r="DB44" s="1187"/>
      <c r="DC44" s="1187"/>
      <c r="DD44" s="1187"/>
      <c r="DE44" s="1187"/>
      <c r="DF44" s="1187"/>
      <c r="DG44" s="1187"/>
      <c r="DH44" s="1187"/>
      <c r="DI44" s="1187"/>
      <c r="DJ44" s="1187"/>
      <c r="DK44" s="1187"/>
      <c r="DL44" s="1187"/>
      <c r="DM44" s="1187"/>
      <c r="DN44" s="1187"/>
      <c r="DO44" s="1187"/>
      <c r="DP44" s="1187"/>
      <c r="DQ44" s="1187"/>
      <c r="DR44" s="1187"/>
      <c r="DS44" s="1187"/>
      <c r="DT44" s="1187"/>
      <c r="DU44" s="1187"/>
      <c r="DV44" s="1187"/>
      <c r="DW44" s="1187"/>
      <c r="DX44" s="1187"/>
      <c r="DY44" s="1187"/>
      <c r="DZ44" s="1187"/>
      <c r="EA44" s="1187"/>
      <c r="EB44" s="1187"/>
      <c r="EC44" s="1187"/>
      <c r="ED44" s="1187"/>
      <c r="EE44" s="1187"/>
      <c r="EF44" s="1187"/>
      <c r="EG44" s="1187"/>
      <c r="EH44" s="1187"/>
      <c r="EI44" s="1187"/>
      <c r="EJ44" s="1187"/>
      <c r="EK44" s="1187"/>
      <c r="EL44" s="1187"/>
      <c r="EM44" s="1187"/>
      <c r="EN44" s="1187"/>
      <c r="EO44" s="1187"/>
      <c r="EP44" s="1187"/>
      <c r="EQ44" s="1187"/>
      <c r="ER44" s="1187"/>
      <c r="ES44" s="1187"/>
      <c r="ET44" s="1187"/>
      <c r="EU44" s="1187"/>
      <c r="EV44" s="1187"/>
      <c r="EW44" s="1187"/>
      <c r="EX44" s="1187"/>
      <c r="EY44" s="1187"/>
      <c r="EZ44" s="1187"/>
      <c r="FA44" s="1187"/>
      <c r="FB44" s="1187"/>
      <c r="FC44" s="1187"/>
      <c r="FD44" s="1187"/>
      <c r="FE44" s="1187"/>
      <c r="FF44" s="1187"/>
      <c r="FG44" s="1187"/>
      <c r="FH44" s="1187"/>
      <c r="FI44" s="1187"/>
      <c r="FJ44" s="1187"/>
      <c r="FK44" s="1187"/>
      <c r="FL44" s="1187"/>
      <c r="FM44" s="1187"/>
      <c r="FN44" s="1187"/>
      <c r="FO44" s="1187"/>
      <c r="FP44" s="1187"/>
      <c r="FQ44" s="1187"/>
      <c r="FR44" s="1187"/>
      <c r="FS44" s="1187"/>
      <c r="FT44" s="1187"/>
      <c r="FU44" s="1187"/>
      <c r="FV44" s="1187"/>
      <c r="FW44" s="1187"/>
      <c r="FX44" s="1187"/>
      <c r="FY44" s="1187"/>
      <c r="FZ44" s="1187"/>
      <c r="GA44" s="1187"/>
      <c r="GB44" s="1187"/>
      <c r="GC44" s="1187"/>
      <c r="GD44" s="1187"/>
      <c r="GE44" s="1187"/>
      <c r="GF44" s="1187"/>
      <c r="GG44" s="1187"/>
      <c r="GH44" s="1187"/>
      <c r="GI44" s="1187"/>
      <c r="GJ44" s="1187"/>
      <c r="GK44" s="1187"/>
      <c r="GL44" s="1187"/>
      <c r="GM44" s="1187"/>
      <c r="GN44" s="1187"/>
      <c r="GO44" s="1187"/>
      <c r="GP44" s="1187"/>
      <c r="GQ44" s="1187"/>
      <c r="GR44" s="1187"/>
      <c r="GS44" s="1187"/>
      <c r="GT44" s="1187"/>
      <c r="GU44" s="1187"/>
      <c r="GV44" s="1187"/>
      <c r="GW44" s="1187"/>
      <c r="GX44" s="1187"/>
      <c r="GY44" s="1187"/>
      <c r="GZ44" s="1187"/>
      <c r="HA44" s="1187"/>
      <c r="HB44" s="1187"/>
      <c r="HC44" s="1187"/>
      <c r="HD44" s="1187"/>
      <c r="HE44" s="1187"/>
      <c r="HF44" s="1187"/>
      <c r="HG44" s="1187"/>
      <c r="HH44" s="1187"/>
      <c r="HI44" s="1187"/>
      <c r="HJ44" s="1187"/>
      <c r="HK44" s="1187"/>
      <c r="HL44" s="1187"/>
      <c r="HM44" s="1187"/>
      <c r="HN44" s="1187"/>
      <c r="HO44" s="1187"/>
      <c r="HP44" s="1187"/>
      <c r="HQ44" s="1187"/>
      <c r="HR44" s="1187"/>
      <c r="HS44" s="1187"/>
      <c r="HT44" s="1187"/>
      <c r="HU44" s="1187"/>
      <c r="HV44" s="1187"/>
      <c r="HW44" s="1187"/>
      <c r="HX44" s="1187"/>
      <c r="HY44" s="1187"/>
      <c r="HZ44" s="1187"/>
      <c r="IA44" s="1187"/>
      <c r="IB44" s="1187"/>
      <c r="IC44" s="1187"/>
      <c r="ID44" s="1187"/>
      <c r="IE44" s="1187"/>
      <c r="IF44" s="1187"/>
      <c r="IG44" s="1187"/>
      <c r="IH44" s="1187"/>
      <c r="II44" s="1187"/>
      <c r="IJ44" s="1187"/>
      <c r="IK44" s="1187"/>
      <c r="IL44" s="1187"/>
      <c r="IM44" s="1187"/>
      <c r="IN44" s="1187"/>
      <c r="IO44" s="1187"/>
      <c r="IP44" s="1187"/>
      <c r="IQ44" s="1187"/>
      <c r="IR44" s="1187"/>
      <c r="IS44" s="1187"/>
      <c r="IT44" s="1187"/>
      <c r="IU44" s="1187"/>
    </row>
    <row r="45" spans="2:255" ht="15.5">
      <c r="B45" s="1173"/>
      <c r="C45" s="1171"/>
      <c r="D45" s="1171"/>
    </row>
    <row r="46" spans="2:255" ht="15">
      <c r="B46" s="1167"/>
    </row>
    <row r="47" spans="2:255">
      <c r="B47" s="1206" t="s">
        <v>776</v>
      </c>
      <c r="C47" s="1166"/>
      <c r="D47" s="1166"/>
      <c r="E47" s="1166"/>
      <c r="F47" s="1166"/>
    </row>
    <row r="48" spans="2:255">
      <c r="B48" s="1206"/>
      <c r="C48" s="1166" t="s">
        <v>777</v>
      </c>
      <c r="D48" s="1166"/>
      <c r="E48" s="1166"/>
      <c r="F48" s="1166"/>
    </row>
    <row r="49" spans="2:7">
      <c r="B49" s="1206"/>
      <c r="C49" s="1166" t="s">
        <v>778</v>
      </c>
      <c r="D49" s="1166"/>
      <c r="E49" s="1166"/>
      <c r="F49" s="1166"/>
    </row>
    <row r="50" spans="2:7">
      <c r="B50" s="1206"/>
      <c r="C50" s="1166" t="s">
        <v>779</v>
      </c>
      <c r="D50" s="1166"/>
      <c r="E50" s="1166"/>
      <c r="F50" s="1166"/>
    </row>
    <row r="51" spans="2:7">
      <c r="B51" s="1168"/>
    </row>
    <row r="52" spans="2:7">
      <c r="B52" s="1603"/>
      <c r="C52" s="1603"/>
      <c r="D52" s="1603"/>
      <c r="E52" s="1603"/>
      <c r="F52" s="1603"/>
    </row>
    <row r="53" spans="2:7">
      <c r="B53" s="1604" t="s">
        <v>754</v>
      </c>
      <c r="C53" s="1604"/>
      <c r="D53" s="1604"/>
      <c r="E53" s="1604"/>
      <c r="F53" s="1604"/>
      <c r="G53" s="1604"/>
    </row>
    <row r="54" spans="2:7" ht="15.5">
      <c r="B54" s="1191"/>
      <c r="C54" s="1191"/>
      <c r="D54" s="1191"/>
      <c r="E54" s="1191" t="s">
        <v>780</v>
      </c>
      <c r="F54" s="1191"/>
      <c r="G54" s="1187"/>
    </row>
    <row r="55" spans="2:7">
      <c r="F55" s="1166" t="s">
        <v>247</v>
      </c>
    </row>
  </sheetData>
  <mergeCells count="8">
    <mergeCell ref="B52:F52"/>
    <mergeCell ref="B53:G53"/>
    <mergeCell ref="C28:E28"/>
    <mergeCell ref="C26:E26"/>
    <mergeCell ref="B21:F22"/>
    <mergeCell ref="C23:E23"/>
    <mergeCell ref="C24:E24"/>
    <mergeCell ref="C25:E25"/>
  </mergeCells>
  <pageMargins left="0.7" right="0.7" top="0.75" bottom="0.75" header="0.3" footer="0.3"/>
  <pageSetup paperSize="9" scale="72" orientation="portrait" verticalDpi="3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65"/>
  <sheetViews>
    <sheetView view="pageBreakPreview" topLeftCell="B222" zoomScaleNormal="100" zoomScaleSheetLayoutView="100" workbookViewId="0">
      <selection activeCell="M197" sqref="M197"/>
    </sheetView>
  </sheetViews>
  <sheetFormatPr defaultRowHeight="14.5"/>
  <cols>
    <col min="1" max="1" width="11.26953125" customWidth="1"/>
    <col min="2" max="2" width="12" customWidth="1"/>
    <col min="3" max="3" width="13.26953125" customWidth="1"/>
    <col min="4" max="4" width="8.1796875" customWidth="1"/>
    <col min="5" max="5" width="18.453125" customWidth="1"/>
    <col min="8" max="8" width="7.54296875" customWidth="1"/>
    <col min="11" max="11" width="12.54296875" customWidth="1"/>
  </cols>
  <sheetData>
    <row r="1" spans="1:11">
      <c r="A1" s="332" t="str">
        <f>+Paint!A1</f>
        <v>DORCHESTER HOTEL &amp; RESIDNECIES</v>
      </c>
      <c r="B1" s="193"/>
      <c r="C1" s="193"/>
      <c r="D1" s="194"/>
      <c r="E1" s="1730"/>
      <c r="F1" s="1730"/>
      <c r="G1" s="1730"/>
      <c r="H1" s="195"/>
      <c r="I1" s="195"/>
      <c r="J1" s="195"/>
      <c r="K1" s="196"/>
    </row>
    <row r="2" spans="1:11">
      <c r="A2" s="332" t="str">
        <f>+Paint!A2</f>
        <v xml:space="preserve">SUBCONTRACTOR: AL RAWDA </v>
      </c>
      <c r="B2" s="198"/>
      <c r="C2" s="198"/>
      <c r="D2" s="199"/>
      <c r="E2" s="199"/>
      <c r="F2" s="200"/>
      <c r="G2" s="200"/>
      <c r="H2" s="201"/>
      <c r="I2" s="201"/>
      <c r="J2" s="201"/>
      <c r="K2" s="200"/>
    </row>
    <row r="3" spans="1:11">
      <c r="A3" s="332" t="str">
        <f>+Paint!A3</f>
        <v>PAINT WORK QUANTITY CALCULATION</v>
      </c>
      <c r="B3" s="198"/>
      <c r="C3" s="198"/>
      <c r="D3" s="199"/>
      <c r="E3" s="199"/>
      <c r="F3" s="200"/>
      <c r="G3" s="200"/>
      <c r="H3" s="201"/>
      <c r="I3" s="201"/>
      <c r="J3" s="201"/>
      <c r="K3" s="200"/>
    </row>
    <row r="4" spans="1:11">
      <c r="A4" s="197"/>
      <c r="B4" s="198"/>
      <c r="C4" s="198"/>
      <c r="D4" s="202"/>
      <c r="E4" s="1731"/>
      <c r="F4" s="1731"/>
      <c r="G4" s="1731"/>
      <c r="H4" s="1731"/>
      <c r="I4" s="201"/>
      <c r="J4" s="201"/>
      <c r="K4" s="200"/>
    </row>
    <row r="5" spans="1:11">
      <c r="A5" s="202" t="s">
        <v>149</v>
      </c>
      <c r="B5" s="703" t="s">
        <v>521</v>
      </c>
      <c r="C5" s="696"/>
      <c r="D5" s="701"/>
      <c r="E5" s="701"/>
      <c r="F5" s="315"/>
      <c r="G5" s="315"/>
      <c r="H5" s="316"/>
      <c r="I5" s="1732"/>
      <c r="J5" s="1732"/>
      <c r="K5" s="1732"/>
    </row>
    <row r="6" spans="1:11">
      <c r="A6" s="204" t="s">
        <v>151</v>
      </c>
      <c r="B6" s="205"/>
      <c r="C6" s="205"/>
      <c r="D6" s="206"/>
      <c r="E6" s="206"/>
      <c r="F6" s="205"/>
      <c r="G6" s="205"/>
      <c r="H6" s="205"/>
      <c r="I6" s="208"/>
      <c r="J6" s="208"/>
      <c r="K6" s="205"/>
    </row>
    <row r="7" spans="1:11">
      <c r="A7" s="209"/>
      <c r="B7" s="210"/>
      <c r="C7" s="210"/>
      <c r="D7" s="1733"/>
      <c r="E7" s="1733"/>
      <c r="F7" s="317"/>
      <c r="G7" s="317"/>
      <c r="H7" s="317" t="s">
        <v>152</v>
      </c>
      <c r="I7" s="318"/>
      <c r="J7" s="318"/>
      <c r="K7" s="319" t="s">
        <v>153</v>
      </c>
    </row>
    <row r="8" spans="1:11">
      <c r="A8" s="211" t="s">
        <v>154</v>
      </c>
      <c r="B8" s="211"/>
      <c r="C8" s="211" t="s">
        <v>155</v>
      </c>
      <c r="D8" s="211" t="s">
        <v>123</v>
      </c>
      <c r="E8" s="211" t="s">
        <v>156</v>
      </c>
      <c r="F8" s="321" t="s">
        <v>157</v>
      </c>
      <c r="G8" s="323" t="s">
        <v>160</v>
      </c>
      <c r="H8" s="324" t="s">
        <v>161</v>
      </c>
      <c r="I8" s="674" t="s">
        <v>239</v>
      </c>
      <c r="J8" s="674" t="s">
        <v>522</v>
      </c>
      <c r="K8" s="698" t="s">
        <v>162</v>
      </c>
    </row>
    <row r="9" spans="1:11">
      <c r="A9" s="213"/>
      <c r="B9" s="213"/>
      <c r="C9" s="214"/>
      <c r="D9" s="215"/>
      <c r="E9" s="215"/>
      <c r="F9" s="216"/>
      <c r="G9" s="216"/>
      <c r="H9" s="216"/>
      <c r="I9" s="217"/>
      <c r="J9" s="217"/>
      <c r="K9" s="216"/>
    </row>
    <row r="10" spans="1:11">
      <c r="A10" s="218">
        <v>1</v>
      </c>
      <c r="B10" s="219" t="s">
        <v>163</v>
      </c>
      <c r="C10" s="219"/>
      <c r="D10" s="1734" t="s">
        <v>164</v>
      </c>
      <c r="E10" s="1735"/>
      <c r="F10" s="1735"/>
      <c r="G10" s="1735"/>
      <c r="H10" s="1735"/>
      <c r="I10" s="1735"/>
      <c r="J10" s="1735"/>
      <c r="K10" s="1736"/>
    </row>
    <row r="11" spans="1:11">
      <c r="A11" s="219"/>
      <c r="B11" s="219" t="s">
        <v>163</v>
      </c>
      <c r="C11" s="219"/>
      <c r="D11" s="221" t="s">
        <v>165</v>
      </c>
      <c r="E11" s="221"/>
      <c r="F11" s="222"/>
      <c r="G11" s="222"/>
      <c r="H11" s="222"/>
      <c r="I11" s="223"/>
      <c r="J11" s="223"/>
      <c r="K11" s="224"/>
    </row>
    <row r="12" spans="1:11">
      <c r="A12" s="219"/>
      <c r="B12" s="219" t="s">
        <v>163</v>
      </c>
      <c r="C12" s="219" t="s">
        <v>166</v>
      </c>
      <c r="D12" s="221" t="s">
        <v>167</v>
      </c>
      <c r="E12" s="221" t="s">
        <v>168</v>
      </c>
      <c r="F12" s="222">
        <v>1</v>
      </c>
      <c r="G12" s="223">
        <v>5.0199999999999996</v>
      </c>
      <c r="H12" s="223" t="s">
        <v>39</v>
      </c>
      <c r="I12" s="223"/>
      <c r="J12" s="223"/>
      <c r="K12" s="224">
        <f>SUM(G12)</f>
        <v>5.0199999999999996</v>
      </c>
    </row>
    <row r="13" spans="1:11">
      <c r="A13" s="219"/>
      <c r="B13" s="219" t="s">
        <v>163</v>
      </c>
      <c r="C13" s="219"/>
      <c r="D13" s="221" t="s">
        <v>169</v>
      </c>
      <c r="E13" s="221" t="s">
        <v>168</v>
      </c>
      <c r="F13" s="222">
        <v>1</v>
      </c>
      <c r="G13" s="223">
        <v>5.0199999999999996</v>
      </c>
      <c r="H13" s="223" t="s">
        <v>39</v>
      </c>
      <c r="I13" s="212"/>
      <c r="J13" s="212"/>
      <c r="K13" s="224">
        <f>SUM(G13)</f>
        <v>5.0199999999999996</v>
      </c>
    </row>
    <row r="14" spans="1:11">
      <c r="A14" s="219"/>
      <c r="B14" s="219" t="s">
        <v>163</v>
      </c>
      <c r="C14" s="219"/>
      <c r="D14" s="221" t="s">
        <v>170</v>
      </c>
      <c r="E14" s="221" t="s">
        <v>168</v>
      </c>
      <c r="F14" s="222">
        <v>1</v>
      </c>
      <c r="G14" s="223">
        <v>5.0199999999999996</v>
      </c>
      <c r="H14" s="223" t="s">
        <v>39</v>
      </c>
      <c r="I14" s="226"/>
      <c r="J14" s="226"/>
      <c r="K14" s="224">
        <f t="shared" ref="K14:K28" si="0">SUM(G14)</f>
        <v>5.0199999999999996</v>
      </c>
    </row>
    <row r="15" spans="1:11">
      <c r="A15" s="219"/>
      <c r="B15" s="219" t="s">
        <v>163</v>
      </c>
      <c r="C15" s="219"/>
      <c r="D15" s="221" t="s">
        <v>171</v>
      </c>
      <c r="E15" s="221" t="s">
        <v>168</v>
      </c>
      <c r="F15" s="222">
        <v>1</v>
      </c>
      <c r="G15" s="223">
        <v>5.0199999999999996</v>
      </c>
      <c r="H15" s="223" t="s">
        <v>39</v>
      </c>
      <c r="I15" s="226"/>
      <c r="J15" s="226"/>
      <c r="K15" s="224">
        <f t="shared" si="0"/>
        <v>5.0199999999999996</v>
      </c>
    </row>
    <row r="16" spans="1:11">
      <c r="A16" s="219"/>
      <c r="B16" s="219" t="s">
        <v>163</v>
      </c>
      <c r="C16" s="219"/>
      <c r="D16" s="221" t="s">
        <v>172</v>
      </c>
      <c r="E16" s="221" t="s">
        <v>168</v>
      </c>
      <c r="F16" s="222">
        <v>1</v>
      </c>
      <c r="G16" s="223">
        <v>5.0199999999999996</v>
      </c>
      <c r="H16" s="223" t="s">
        <v>39</v>
      </c>
      <c r="I16" s="226"/>
      <c r="J16" s="226"/>
      <c r="K16" s="224">
        <f t="shared" si="0"/>
        <v>5.0199999999999996</v>
      </c>
    </row>
    <row r="17" spans="1:11">
      <c r="A17" s="219"/>
      <c r="B17" s="219" t="s">
        <v>163</v>
      </c>
      <c r="C17" s="219"/>
      <c r="D17" s="221" t="s">
        <v>173</v>
      </c>
      <c r="E17" s="221" t="s">
        <v>168</v>
      </c>
      <c r="F17" s="222">
        <v>1</v>
      </c>
      <c r="G17" s="223">
        <v>5.0199999999999996</v>
      </c>
      <c r="H17" s="223" t="s">
        <v>39</v>
      </c>
      <c r="I17" s="226"/>
      <c r="J17" s="226"/>
      <c r="K17" s="224">
        <f t="shared" si="0"/>
        <v>5.0199999999999996</v>
      </c>
    </row>
    <row r="18" spans="1:11">
      <c r="A18" s="219"/>
      <c r="B18" s="219" t="s">
        <v>163</v>
      </c>
      <c r="C18" s="219"/>
      <c r="D18" s="221" t="s">
        <v>174</v>
      </c>
      <c r="E18" s="221" t="s">
        <v>168</v>
      </c>
      <c r="F18" s="222">
        <v>1</v>
      </c>
      <c r="G18" s="223">
        <v>5.0199999999999996</v>
      </c>
      <c r="H18" s="223" t="s">
        <v>39</v>
      </c>
      <c r="I18" s="226"/>
      <c r="J18" s="226"/>
      <c r="K18" s="224">
        <f t="shared" si="0"/>
        <v>5.0199999999999996</v>
      </c>
    </row>
    <row r="19" spans="1:11">
      <c r="A19" s="219"/>
      <c r="B19" s="219" t="s">
        <v>163</v>
      </c>
      <c r="C19" s="219"/>
      <c r="D19" s="221" t="s">
        <v>175</v>
      </c>
      <c r="E19" s="221" t="s">
        <v>168</v>
      </c>
      <c r="F19" s="222">
        <v>1</v>
      </c>
      <c r="G19" s="223">
        <v>5.0199999999999996</v>
      </c>
      <c r="H19" s="223" t="s">
        <v>39</v>
      </c>
      <c r="I19" s="226"/>
      <c r="J19" s="226"/>
      <c r="K19" s="224">
        <f t="shared" si="0"/>
        <v>5.0199999999999996</v>
      </c>
    </row>
    <row r="20" spans="1:11">
      <c r="A20" s="219"/>
      <c r="B20" s="219" t="s">
        <v>163</v>
      </c>
      <c r="C20" s="219"/>
      <c r="D20" s="221" t="s">
        <v>176</v>
      </c>
      <c r="E20" s="221" t="s">
        <v>168</v>
      </c>
      <c r="F20" s="222">
        <v>1</v>
      </c>
      <c r="G20" s="223">
        <v>5.0199999999999996</v>
      </c>
      <c r="H20" s="223" t="s">
        <v>39</v>
      </c>
      <c r="I20" s="226"/>
      <c r="J20" s="226"/>
      <c r="K20" s="224">
        <f t="shared" si="0"/>
        <v>5.0199999999999996</v>
      </c>
    </row>
    <row r="21" spans="1:11">
      <c r="A21" s="219"/>
      <c r="B21" s="219" t="s">
        <v>163</v>
      </c>
      <c r="C21" s="219"/>
      <c r="D21" s="221" t="s">
        <v>177</v>
      </c>
      <c r="E21" s="221" t="s">
        <v>168</v>
      </c>
      <c r="F21" s="222">
        <v>1</v>
      </c>
      <c r="G21" s="223">
        <v>5.0199999999999996</v>
      </c>
      <c r="H21" s="223" t="s">
        <v>39</v>
      </c>
      <c r="I21" s="226"/>
      <c r="J21" s="226"/>
      <c r="K21" s="224">
        <f t="shared" si="0"/>
        <v>5.0199999999999996</v>
      </c>
    </row>
    <row r="22" spans="1:11">
      <c r="A22" s="219"/>
      <c r="B22" s="219" t="s">
        <v>163</v>
      </c>
      <c r="C22" s="219"/>
      <c r="D22" s="221" t="s">
        <v>178</v>
      </c>
      <c r="E22" s="221" t="s">
        <v>168</v>
      </c>
      <c r="F22" s="222">
        <v>1</v>
      </c>
      <c r="G22" s="223">
        <v>5.0199999999999996</v>
      </c>
      <c r="H22" s="223" t="s">
        <v>39</v>
      </c>
      <c r="I22" s="226"/>
      <c r="J22" s="226"/>
      <c r="K22" s="224">
        <f t="shared" si="0"/>
        <v>5.0199999999999996</v>
      </c>
    </row>
    <row r="23" spans="1:11">
      <c r="A23" s="219"/>
      <c r="B23" s="219" t="s">
        <v>163</v>
      </c>
      <c r="C23" s="219"/>
      <c r="D23" s="221" t="s">
        <v>179</v>
      </c>
      <c r="E23" s="221" t="s">
        <v>168</v>
      </c>
      <c r="F23" s="222">
        <v>1</v>
      </c>
      <c r="G23" s="223">
        <v>5.0199999999999996</v>
      </c>
      <c r="H23" s="223" t="s">
        <v>39</v>
      </c>
      <c r="I23" s="226"/>
      <c r="J23" s="226"/>
      <c r="K23" s="224">
        <f t="shared" si="0"/>
        <v>5.0199999999999996</v>
      </c>
    </row>
    <row r="24" spans="1:11">
      <c r="A24" s="219"/>
      <c r="B24" s="219" t="s">
        <v>163</v>
      </c>
      <c r="C24" s="219"/>
      <c r="D24" s="221" t="s">
        <v>180</v>
      </c>
      <c r="E24" s="221" t="s">
        <v>168</v>
      </c>
      <c r="F24" s="222">
        <v>1</v>
      </c>
      <c r="G24" s="223">
        <v>5.0199999999999996</v>
      </c>
      <c r="H24" s="223" t="s">
        <v>39</v>
      </c>
      <c r="I24" s="226"/>
      <c r="J24" s="226"/>
      <c r="K24" s="224">
        <f t="shared" si="0"/>
        <v>5.0199999999999996</v>
      </c>
    </row>
    <row r="25" spans="1:11">
      <c r="A25" s="219"/>
      <c r="B25" s="219" t="s">
        <v>163</v>
      </c>
      <c r="C25" s="219"/>
      <c r="D25" s="221" t="s">
        <v>181</v>
      </c>
      <c r="E25" s="221" t="s">
        <v>168</v>
      </c>
      <c r="F25" s="222">
        <v>1</v>
      </c>
      <c r="G25" s="223">
        <v>5.0199999999999996</v>
      </c>
      <c r="H25" s="223" t="s">
        <v>39</v>
      </c>
      <c r="I25" s="226"/>
      <c r="J25" s="226"/>
      <c r="K25" s="224">
        <f t="shared" si="0"/>
        <v>5.0199999999999996</v>
      </c>
    </row>
    <row r="26" spans="1:11">
      <c r="A26" s="219"/>
      <c r="B26" s="219" t="s">
        <v>163</v>
      </c>
      <c r="C26" s="219"/>
      <c r="D26" s="221" t="s">
        <v>182</v>
      </c>
      <c r="E26" s="221" t="s">
        <v>168</v>
      </c>
      <c r="F26" s="222">
        <v>1</v>
      </c>
      <c r="G26" s="223">
        <v>5.0199999999999996</v>
      </c>
      <c r="H26" s="223" t="s">
        <v>39</v>
      </c>
      <c r="I26" s="226"/>
      <c r="J26" s="226"/>
      <c r="K26" s="224">
        <f t="shared" si="0"/>
        <v>5.0199999999999996</v>
      </c>
    </row>
    <row r="27" spans="1:11">
      <c r="A27" s="219"/>
      <c r="B27" s="219" t="s">
        <v>163</v>
      </c>
      <c r="C27" s="219"/>
      <c r="D27" s="221" t="s">
        <v>183</v>
      </c>
      <c r="E27" s="221" t="s">
        <v>168</v>
      </c>
      <c r="F27" s="222">
        <v>1</v>
      </c>
      <c r="G27" s="223">
        <v>5.0199999999999996</v>
      </c>
      <c r="H27" s="223" t="s">
        <v>39</v>
      </c>
      <c r="I27" s="226"/>
      <c r="J27" s="226"/>
      <c r="K27" s="224">
        <f t="shared" si="0"/>
        <v>5.0199999999999996</v>
      </c>
    </row>
    <row r="28" spans="1:11">
      <c r="A28" s="219"/>
      <c r="B28" s="219" t="s">
        <v>163</v>
      </c>
      <c r="C28" s="219"/>
      <c r="D28" s="221" t="s">
        <v>135</v>
      </c>
      <c r="E28" s="221" t="s">
        <v>168</v>
      </c>
      <c r="F28" s="222">
        <v>1</v>
      </c>
      <c r="G28" s="223">
        <v>5.0199999999999996</v>
      </c>
      <c r="H28" s="223" t="s">
        <v>39</v>
      </c>
      <c r="I28" s="226"/>
      <c r="J28" s="226"/>
      <c r="K28" s="224">
        <f t="shared" si="0"/>
        <v>5.0199999999999996</v>
      </c>
    </row>
    <row r="29" spans="1:11">
      <c r="A29" s="219"/>
      <c r="B29" s="219"/>
      <c r="C29" s="219"/>
      <c r="D29" s="221"/>
      <c r="E29" s="221"/>
      <c r="F29" s="222"/>
      <c r="G29" s="223"/>
      <c r="H29" s="223"/>
      <c r="I29" s="226"/>
      <c r="J29" s="226"/>
      <c r="K29" s="227"/>
    </row>
    <row r="30" spans="1:11">
      <c r="A30" s="219"/>
      <c r="B30" s="219"/>
      <c r="C30" s="219"/>
      <c r="D30" s="221" t="s">
        <v>184</v>
      </c>
      <c r="E30" s="221"/>
      <c r="F30" s="222"/>
      <c r="G30" s="223"/>
      <c r="H30" s="223"/>
      <c r="I30" s="226"/>
      <c r="J30" s="226"/>
      <c r="K30" s="227"/>
    </row>
    <row r="31" spans="1:11">
      <c r="A31" s="219"/>
      <c r="B31" s="219" t="s">
        <v>163</v>
      </c>
      <c r="C31" s="219" t="s">
        <v>166</v>
      </c>
      <c r="D31" s="221" t="s">
        <v>170</v>
      </c>
      <c r="E31" s="221" t="s">
        <v>185</v>
      </c>
      <c r="F31" s="222">
        <v>1</v>
      </c>
      <c r="G31" s="223">
        <v>9.36</v>
      </c>
      <c r="H31" s="223" t="s">
        <v>39</v>
      </c>
      <c r="I31" s="223"/>
      <c r="J31" s="226"/>
      <c r="K31" s="224">
        <f t="shared" ref="K31:K44" si="1">SUM(G31)</f>
        <v>9.36</v>
      </c>
    </row>
    <row r="32" spans="1:11">
      <c r="A32" s="219"/>
      <c r="B32" s="219" t="s">
        <v>163</v>
      </c>
      <c r="C32" s="219"/>
      <c r="D32" s="221" t="s">
        <v>171</v>
      </c>
      <c r="E32" s="221" t="s">
        <v>185</v>
      </c>
      <c r="F32" s="222">
        <v>1</v>
      </c>
      <c r="G32" s="223">
        <v>9.36</v>
      </c>
      <c r="H32" s="223" t="s">
        <v>39</v>
      </c>
      <c r="I32" s="226"/>
      <c r="J32" s="226"/>
      <c r="K32" s="224">
        <f t="shared" si="1"/>
        <v>9.36</v>
      </c>
    </row>
    <row r="33" spans="1:11">
      <c r="A33" s="219"/>
      <c r="B33" s="219" t="s">
        <v>163</v>
      </c>
      <c r="C33" s="219"/>
      <c r="D33" s="221" t="s">
        <v>173</v>
      </c>
      <c r="E33" s="221" t="s">
        <v>185</v>
      </c>
      <c r="F33" s="222">
        <v>1</v>
      </c>
      <c r="G33" s="223">
        <v>9.36</v>
      </c>
      <c r="H33" s="223" t="s">
        <v>39</v>
      </c>
      <c r="I33" s="226"/>
      <c r="J33" s="226"/>
      <c r="K33" s="224">
        <f t="shared" si="1"/>
        <v>9.36</v>
      </c>
    </row>
    <row r="34" spans="1:11">
      <c r="A34" s="219"/>
      <c r="B34" s="219" t="s">
        <v>163</v>
      </c>
      <c r="C34" s="219"/>
      <c r="D34" s="221" t="s">
        <v>174</v>
      </c>
      <c r="E34" s="221" t="s">
        <v>185</v>
      </c>
      <c r="F34" s="222">
        <v>1</v>
      </c>
      <c r="G34" s="223">
        <v>9.36</v>
      </c>
      <c r="H34" s="223" t="s">
        <v>39</v>
      </c>
      <c r="I34" s="226"/>
      <c r="J34" s="226"/>
      <c r="K34" s="224">
        <f t="shared" si="1"/>
        <v>9.36</v>
      </c>
    </row>
    <row r="35" spans="1:11">
      <c r="A35" s="219"/>
      <c r="B35" s="219" t="s">
        <v>163</v>
      </c>
      <c r="C35" s="219"/>
      <c r="D35" s="221" t="s">
        <v>175</v>
      </c>
      <c r="E35" s="221" t="s">
        <v>185</v>
      </c>
      <c r="F35" s="222">
        <v>1</v>
      </c>
      <c r="G35" s="223">
        <v>9.36</v>
      </c>
      <c r="H35" s="223" t="s">
        <v>39</v>
      </c>
      <c r="I35" s="226"/>
      <c r="J35" s="226"/>
      <c r="K35" s="224">
        <f t="shared" si="1"/>
        <v>9.36</v>
      </c>
    </row>
    <row r="36" spans="1:11">
      <c r="A36" s="219"/>
      <c r="B36" s="219" t="s">
        <v>163</v>
      </c>
      <c r="C36" s="219"/>
      <c r="D36" s="221" t="s">
        <v>176</v>
      </c>
      <c r="E36" s="221" t="s">
        <v>185</v>
      </c>
      <c r="F36" s="222">
        <v>1</v>
      </c>
      <c r="G36" s="223">
        <v>9.36</v>
      </c>
      <c r="H36" s="223" t="s">
        <v>39</v>
      </c>
      <c r="I36" s="226"/>
      <c r="J36" s="226"/>
      <c r="K36" s="224">
        <f t="shared" si="1"/>
        <v>9.36</v>
      </c>
    </row>
    <row r="37" spans="1:11">
      <c r="A37" s="219"/>
      <c r="B37" s="219" t="s">
        <v>163</v>
      </c>
      <c r="C37" s="219"/>
      <c r="D37" s="221" t="s">
        <v>177</v>
      </c>
      <c r="E37" s="221" t="s">
        <v>185</v>
      </c>
      <c r="F37" s="222">
        <v>1</v>
      </c>
      <c r="G37" s="223">
        <v>9.36</v>
      </c>
      <c r="H37" s="223" t="s">
        <v>39</v>
      </c>
      <c r="I37" s="226"/>
      <c r="J37" s="226"/>
      <c r="K37" s="224">
        <f t="shared" si="1"/>
        <v>9.36</v>
      </c>
    </row>
    <row r="38" spans="1:11">
      <c r="A38" s="219"/>
      <c r="B38" s="219" t="s">
        <v>163</v>
      </c>
      <c r="C38" s="219"/>
      <c r="D38" s="221" t="s">
        <v>178</v>
      </c>
      <c r="E38" s="221" t="s">
        <v>185</v>
      </c>
      <c r="F38" s="222">
        <v>1</v>
      </c>
      <c r="G38" s="223">
        <v>9.36</v>
      </c>
      <c r="H38" s="223" t="s">
        <v>39</v>
      </c>
      <c r="I38" s="226"/>
      <c r="J38" s="226"/>
      <c r="K38" s="224">
        <f t="shared" si="1"/>
        <v>9.36</v>
      </c>
    </row>
    <row r="39" spans="1:11">
      <c r="A39" s="219"/>
      <c r="B39" s="219" t="s">
        <v>163</v>
      </c>
      <c r="C39" s="219"/>
      <c r="D39" s="221" t="s">
        <v>179</v>
      </c>
      <c r="E39" s="221" t="s">
        <v>185</v>
      </c>
      <c r="F39" s="222">
        <v>1</v>
      </c>
      <c r="G39" s="223">
        <v>9.36</v>
      </c>
      <c r="H39" s="223" t="s">
        <v>39</v>
      </c>
      <c r="I39" s="226"/>
      <c r="J39" s="226"/>
      <c r="K39" s="224">
        <f t="shared" si="1"/>
        <v>9.36</v>
      </c>
    </row>
    <row r="40" spans="1:11">
      <c r="A40" s="219"/>
      <c r="B40" s="219" t="s">
        <v>163</v>
      </c>
      <c r="C40" s="219"/>
      <c r="D40" s="221" t="s">
        <v>180</v>
      </c>
      <c r="E40" s="221" t="s">
        <v>185</v>
      </c>
      <c r="F40" s="222">
        <v>1</v>
      </c>
      <c r="G40" s="223">
        <v>9.36</v>
      </c>
      <c r="H40" s="223" t="s">
        <v>39</v>
      </c>
      <c r="I40" s="226"/>
      <c r="J40" s="226"/>
      <c r="K40" s="224">
        <f t="shared" si="1"/>
        <v>9.36</v>
      </c>
    </row>
    <row r="41" spans="1:11">
      <c r="A41" s="219"/>
      <c r="B41" s="219" t="s">
        <v>163</v>
      </c>
      <c r="C41" s="219"/>
      <c r="D41" s="221" t="s">
        <v>181</v>
      </c>
      <c r="E41" s="221" t="s">
        <v>185</v>
      </c>
      <c r="F41" s="222">
        <v>1</v>
      </c>
      <c r="G41" s="223">
        <v>9.36</v>
      </c>
      <c r="H41" s="223" t="s">
        <v>39</v>
      </c>
      <c r="I41" s="226"/>
      <c r="J41" s="226"/>
      <c r="K41" s="224">
        <f t="shared" si="1"/>
        <v>9.36</v>
      </c>
    </row>
    <row r="42" spans="1:11">
      <c r="A42" s="219"/>
      <c r="B42" s="219" t="s">
        <v>163</v>
      </c>
      <c r="C42" s="219"/>
      <c r="D42" s="221" t="s">
        <v>182</v>
      </c>
      <c r="E42" s="221" t="s">
        <v>185</v>
      </c>
      <c r="F42" s="222">
        <v>1</v>
      </c>
      <c r="G42" s="223">
        <v>9.36</v>
      </c>
      <c r="H42" s="223" t="s">
        <v>39</v>
      </c>
      <c r="I42" s="226"/>
      <c r="J42" s="226"/>
      <c r="K42" s="224">
        <f t="shared" si="1"/>
        <v>9.36</v>
      </c>
    </row>
    <row r="43" spans="1:11">
      <c r="A43" s="219"/>
      <c r="B43" s="219" t="s">
        <v>163</v>
      </c>
      <c r="C43" s="219"/>
      <c r="D43" s="221" t="s">
        <v>183</v>
      </c>
      <c r="E43" s="221" t="s">
        <v>185</v>
      </c>
      <c r="F43" s="222">
        <v>1</v>
      </c>
      <c r="G43" s="223">
        <v>9.36</v>
      </c>
      <c r="H43" s="223" t="s">
        <v>39</v>
      </c>
      <c r="I43" s="226"/>
      <c r="J43" s="226"/>
      <c r="K43" s="224">
        <f t="shared" si="1"/>
        <v>9.36</v>
      </c>
    </row>
    <row r="44" spans="1:11">
      <c r="A44" s="219"/>
      <c r="B44" s="219" t="s">
        <v>163</v>
      </c>
      <c r="C44" s="219"/>
      <c r="D44" s="221" t="s">
        <v>135</v>
      </c>
      <c r="E44" s="221" t="s">
        <v>185</v>
      </c>
      <c r="F44" s="222">
        <v>1</v>
      </c>
      <c r="G44" s="223">
        <v>9.36</v>
      </c>
      <c r="H44" s="223" t="s">
        <v>39</v>
      </c>
      <c r="I44" s="226"/>
      <c r="J44" s="226"/>
      <c r="K44" s="224">
        <f t="shared" si="1"/>
        <v>9.36</v>
      </c>
    </row>
    <row r="45" spans="1:11">
      <c r="A45" s="219"/>
      <c r="B45" s="219"/>
      <c r="C45" s="219"/>
      <c r="D45" s="221"/>
      <c r="E45" s="221"/>
      <c r="F45" s="222"/>
      <c r="G45" s="223"/>
      <c r="H45" s="223"/>
      <c r="I45" s="226"/>
      <c r="J45" s="226"/>
      <c r="K45" s="227"/>
    </row>
    <row r="46" spans="1:11">
      <c r="A46" s="219"/>
      <c r="B46" s="219" t="s">
        <v>163</v>
      </c>
      <c r="C46" s="219" t="s">
        <v>166</v>
      </c>
      <c r="D46" s="221" t="s">
        <v>172</v>
      </c>
      <c r="E46" s="221" t="s">
        <v>186</v>
      </c>
      <c r="F46" s="222">
        <v>1</v>
      </c>
      <c r="G46" s="223">
        <v>25.21</v>
      </c>
      <c r="H46" s="223" t="s">
        <v>39</v>
      </c>
      <c r="I46" s="223"/>
      <c r="J46" s="223"/>
      <c r="K46" s="224">
        <f t="shared" ref="K46" si="2">SUM(G46)</f>
        <v>25.21</v>
      </c>
    </row>
    <row r="47" spans="1:11">
      <c r="A47" s="219"/>
      <c r="B47" s="219"/>
      <c r="C47" s="219"/>
      <c r="D47" s="221"/>
      <c r="E47" s="221"/>
      <c r="F47" s="222"/>
      <c r="G47" s="223"/>
      <c r="H47" s="223"/>
      <c r="I47" s="226"/>
      <c r="J47" s="226"/>
      <c r="K47" s="227"/>
    </row>
    <row r="48" spans="1:11">
      <c r="A48" s="219"/>
      <c r="B48" s="219"/>
      <c r="C48" s="219"/>
      <c r="D48" s="228"/>
      <c r="E48" s="229"/>
      <c r="F48" s="230"/>
      <c r="G48" s="231"/>
      <c r="H48" s="231"/>
      <c r="I48" s="231"/>
      <c r="J48" s="231"/>
      <c r="K48" s="224"/>
    </row>
    <row r="49" spans="1:11">
      <c r="A49" s="219">
        <v>2</v>
      </c>
      <c r="B49" s="219" t="s">
        <v>187</v>
      </c>
      <c r="C49" s="219" t="s">
        <v>188</v>
      </c>
      <c r="D49" s="232" t="s">
        <v>164</v>
      </c>
      <c r="E49" s="233"/>
      <c r="F49" s="233"/>
      <c r="G49" s="233"/>
      <c r="H49" s="233"/>
      <c r="I49" s="233"/>
      <c r="J49" s="233"/>
      <c r="K49" s="224"/>
    </row>
    <row r="50" spans="1:11">
      <c r="A50" s="219"/>
      <c r="B50" s="219" t="s">
        <v>187</v>
      </c>
      <c r="C50" s="219" t="s">
        <v>188</v>
      </c>
      <c r="D50" s="221" t="s">
        <v>171</v>
      </c>
      <c r="E50" s="221" t="s">
        <v>168</v>
      </c>
      <c r="F50" s="222">
        <v>1</v>
      </c>
      <c r="G50" s="223">
        <v>14.01</v>
      </c>
      <c r="H50" s="223" t="s">
        <v>39</v>
      </c>
      <c r="I50" s="223"/>
      <c r="J50" s="223"/>
      <c r="K50" s="224">
        <f t="shared" ref="K50:K53" si="3">SUM(G50)</f>
        <v>14.01</v>
      </c>
    </row>
    <row r="51" spans="1:11">
      <c r="A51" s="219"/>
      <c r="B51" s="219" t="s">
        <v>187</v>
      </c>
      <c r="C51" s="219" t="s">
        <v>188</v>
      </c>
      <c r="D51" s="221" t="s">
        <v>172</v>
      </c>
      <c r="E51" s="221" t="s">
        <v>168</v>
      </c>
      <c r="F51" s="222">
        <v>1</v>
      </c>
      <c r="G51" s="223">
        <v>14.01</v>
      </c>
      <c r="H51" s="223" t="s">
        <v>39</v>
      </c>
      <c r="I51" s="223"/>
      <c r="J51" s="223"/>
      <c r="K51" s="224">
        <f t="shared" si="3"/>
        <v>14.01</v>
      </c>
    </row>
    <row r="52" spans="1:11">
      <c r="A52" s="219"/>
      <c r="B52" s="219" t="s">
        <v>187</v>
      </c>
      <c r="C52" s="219" t="s">
        <v>188</v>
      </c>
      <c r="D52" s="221" t="s">
        <v>189</v>
      </c>
      <c r="E52" s="221" t="s">
        <v>168</v>
      </c>
      <c r="F52" s="222">
        <v>1</v>
      </c>
      <c r="G52" s="223">
        <v>14.01</v>
      </c>
      <c r="H52" s="223" t="s">
        <v>39</v>
      </c>
      <c r="I52" s="223"/>
      <c r="J52" s="223"/>
      <c r="K52" s="224">
        <f t="shared" si="3"/>
        <v>14.01</v>
      </c>
    </row>
    <row r="53" spans="1:11">
      <c r="A53" s="219"/>
      <c r="B53" s="219" t="s">
        <v>187</v>
      </c>
      <c r="C53" s="219" t="s">
        <v>188</v>
      </c>
      <c r="D53" s="221" t="s">
        <v>183</v>
      </c>
      <c r="E53" s="221" t="s">
        <v>168</v>
      </c>
      <c r="F53" s="222">
        <v>1</v>
      </c>
      <c r="G53" s="223">
        <v>14.01</v>
      </c>
      <c r="H53" s="223" t="s">
        <v>39</v>
      </c>
      <c r="I53" s="223"/>
      <c r="J53" s="223"/>
      <c r="K53" s="224">
        <f t="shared" si="3"/>
        <v>14.01</v>
      </c>
    </row>
    <row r="54" spans="1:11">
      <c r="A54" s="219"/>
      <c r="B54" s="219" t="s">
        <v>187</v>
      </c>
      <c r="C54" s="219" t="s">
        <v>188</v>
      </c>
      <c r="D54" s="221" t="s">
        <v>190</v>
      </c>
      <c r="E54" s="221" t="s">
        <v>168</v>
      </c>
      <c r="F54" s="222">
        <v>1</v>
      </c>
      <c r="G54" s="223">
        <v>14.01</v>
      </c>
      <c r="H54" s="223" t="s">
        <v>39</v>
      </c>
      <c r="I54" s="223"/>
      <c r="J54" s="223"/>
      <c r="K54" s="224">
        <f t="shared" ref="K54:K56" si="4">SUM(G54)</f>
        <v>14.01</v>
      </c>
    </row>
    <row r="55" spans="1:11">
      <c r="A55" s="219"/>
      <c r="B55" s="219" t="s">
        <v>187</v>
      </c>
      <c r="C55" s="219" t="s">
        <v>188</v>
      </c>
      <c r="D55" s="221" t="s">
        <v>191</v>
      </c>
      <c r="E55" s="221" t="s">
        <v>168</v>
      </c>
      <c r="F55" s="222">
        <v>1</v>
      </c>
      <c r="G55" s="223">
        <v>14.01</v>
      </c>
      <c r="H55" s="223" t="s">
        <v>39</v>
      </c>
      <c r="I55" s="223"/>
      <c r="J55" s="223"/>
      <c r="K55" s="224">
        <f t="shared" si="4"/>
        <v>14.01</v>
      </c>
    </row>
    <row r="56" spans="1:11">
      <c r="A56" s="219"/>
      <c r="B56" s="219" t="s">
        <v>187</v>
      </c>
      <c r="C56" s="219" t="s">
        <v>188</v>
      </c>
      <c r="D56" s="221" t="s">
        <v>192</v>
      </c>
      <c r="E56" s="221" t="s">
        <v>168</v>
      </c>
      <c r="F56" s="222">
        <v>1</v>
      </c>
      <c r="G56" s="223">
        <v>14.01</v>
      </c>
      <c r="H56" s="223" t="s">
        <v>39</v>
      </c>
      <c r="I56" s="223"/>
      <c r="J56" s="223"/>
      <c r="K56" s="224">
        <f t="shared" si="4"/>
        <v>14.01</v>
      </c>
    </row>
    <row r="57" spans="1:11">
      <c r="A57" s="219"/>
      <c r="B57" s="219" t="s">
        <v>187</v>
      </c>
      <c r="C57" s="219" t="s">
        <v>188</v>
      </c>
      <c r="D57" s="221" t="s">
        <v>193</v>
      </c>
      <c r="E57" s="221" t="s">
        <v>168</v>
      </c>
      <c r="F57" s="222">
        <v>1</v>
      </c>
      <c r="G57" s="223">
        <v>14.01</v>
      </c>
      <c r="H57" s="223" t="s">
        <v>39</v>
      </c>
      <c r="I57" s="223"/>
      <c r="J57" s="223"/>
      <c r="K57" s="224">
        <f t="shared" ref="K57" si="5">SUM(G57)</f>
        <v>14.01</v>
      </c>
    </row>
    <row r="58" spans="1:11">
      <c r="A58" s="219"/>
      <c r="B58" s="219" t="s">
        <v>187</v>
      </c>
      <c r="C58" s="219" t="s">
        <v>188</v>
      </c>
      <c r="D58" s="221" t="s">
        <v>194</v>
      </c>
      <c r="E58" s="221" t="s">
        <v>168</v>
      </c>
      <c r="F58" s="222">
        <v>1</v>
      </c>
      <c r="G58" s="223"/>
      <c r="H58" s="223" t="s">
        <v>39</v>
      </c>
      <c r="I58" s="223"/>
      <c r="J58" s="223"/>
      <c r="K58" s="224">
        <f>G59</f>
        <v>0</v>
      </c>
    </row>
    <row r="59" spans="1:11">
      <c r="A59" s="219"/>
      <c r="B59" s="219" t="s">
        <v>187</v>
      </c>
      <c r="C59" s="219" t="s">
        <v>188</v>
      </c>
      <c r="D59" s="221" t="s">
        <v>195</v>
      </c>
      <c r="E59" s="221" t="s">
        <v>168</v>
      </c>
      <c r="F59" s="222">
        <v>1</v>
      </c>
      <c r="G59" s="223"/>
      <c r="H59" s="223" t="s">
        <v>39</v>
      </c>
      <c r="I59" s="223"/>
      <c r="J59" s="223"/>
      <c r="K59" s="224">
        <f>G60</f>
        <v>0</v>
      </c>
    </row>
    <row r="60" spans="1:11">
      <c r="A60" s="219"/>
      <c r="B60" s="219"/>
      <c r="C60" s="219"/>
      <c r="D60" s="221"/>
      <c r="E60" s="221"/>
      <c r="F60" s="222"/>
      <c r="G60" s="223"/>
      <c r="H60" s="223"/>
      <c r="I60" s="223"/>
      <c r="J60" s="223"/>
      <c r="K60" s="224"/>
    </row>
    <row r="61" spans="1:11">
      <c r="A61" s="219"/>
      <c r="B61" s="219" t="s">
        <v>187</v>
      </c>
      <c r="C61" s="219" t="s">
        <v>188</v>
      </c>
      <c r="D61" s="221" t="s">
        <v>171</v>
      </c>
      <c r="E61" s="221" t="s">
        <v>196</v>
      </c>
      <c r="F61" s="222">
        <v>1</v>
      </c>
      <c r="G61" s="223">
        <v>9.64</v>
      </c>
      <c r="H61" s="223" t="s">
        <v>39</v>
      </c>
      <c r="I61" s="223"/>
      <c r="J61" s="223"/>
      <c r="K61" s="224">
        <f t="shared" ref="K61:K64" si="6">SUM(G61)</f>
        <v>9.64</v>
      </c>
    </row>
    <row r="62" spans="1:11">
      <c r="A62" s="219"/>
      <c r="B62" s="219" t="s">
        <v>187</v>
      </c>
      <c r="C62" s="219" t="s">
        <v>188</v>
      </c>
      <c r="D62" s="221" t="s">
        <v>172</v>
      </c>
      <c r="E62" s="221" t="s">
        <v>196</v>
      </c>
      <c r="F62" s="222">
        <v>1</v>
      </c>
      <c r="G62" s="223">
        <v>9.64</v>
      </c>
      <c r="H62" s="223" t="s">
        <v>39</v>
      </c>
      <c r="I62" s="223"/>
      <c r="J62" s="223"/>
      <c r="K62" s="224">
        <f t="shared" si="6"/>
        <v>9.64</v>
      </c>
    </row>
    <row r="63" spans="1:11">
      <c r="A63" s="219"/>
      <c r="B63" s="219" t="s">
        <v>187</v>
      </c>
      <c r="C63" s="219" t="s">
        <v>188</v>
      </c>
      <c r="D63" s="221" t="s">
        <v>189</v>
      </c>
      <c r="E63" s="221" t="s">
        <v>196</v>
      </c>
      <c r="F63" s="222">
        <v>1</v>
      </c>
      <c r="G63" s="223">
        <v>9.64</v>
      </c>
      <c r="H63" s="223" t="s">
        <v>39</v>
      </c>
      <c r="I63" s="223"/>
      <c r="J63" s="223"/>
      <c r="K63" s="224">
        <f t="shared" si="6"/>
        <v>9.64</v>
      </c>
    </row>
    <row r="64" spans="1:11">
      <c r="A64" s="219"/>
      <c r="B64" s="219" t="s">
        <v>187</v>
      </c>
      <c r="C64" s="219" t="s">
        <v>188</v>
      </c>
      <c r="D64" s="221" t="s">
        <v>183</v>
      </c>
      <c r="E64" s="221" t="s">
        <v>196</v>
      </c>
      <c r="F64" s="222">
        <v>1</v>
      </c>
      <c r="G64" s="223">
        <v>9.64</v>
      </c>
      <c r="H64" s="223" t="s">
        <v>39</v>
      </c>
      <c r="I64" s="223"/>
      <c r="J64" s="223"/>
      <c r="K64" s="224">
        <f t="shared" si="6"/>
        <v>9.64</v>
      </c>
    </row>
    <row r="65" spans="1:11">
      <c r="A65" s="219"/>
      <c r="B65" s="219" t="s">
        <v>187</v>
      </c>
      <c r="C65" s="219" t="s">
        <v>188</v>
      </c>
      <c r="D65" s="221" t="s">
        <v>190</v>
      </c>
      <c r="E65" s="221" t="s">
        <v>196</v>
      </c>
      <c r="F65" s="222">
        <v>1</v>
      </c>
      <c r="G65" s="223">
        <v>9.64</v>
      </c>
      <c r="H65" s="223" t="s">
        <v>39</v>
      </c>
      <c r="I65" s="223"/>
      <c r="J65" s="223"/>
      <c r="K65" s="224">
        <f t="shared" ref="K65:K69" si="7">SUM(G65)</f>
        <v>9.64</v>
      </c>
    </row>
    <row r="66" spans="1:11">
      <c r="A66" s="219"/>
      <c r="B66" s="219" t="s">
        <v>187</v>
      </c>
      <c r="C66" s="219" t="s">
        <v>188</v>
      </c>
      <c r="D66" s="221" t="s">
        <v>191</v>
      </c>
      <c r="E66" s="221" t="s">
        <v>196</v>
      </c>
      <c r="F66" s="222">
        <v>1</v>
      </c>
      <c r="G66" s="223">
        <v>9.64</v>
      </c>
      <c r="H66" s="223" t="s">
        <v>39</v>
      </c>
      <c r="I66" s="223"/>
      <c r="J66" s="223"/>
      <c r="K66" s="224">
        <f t="shared" si="7"/>
        <v>9.64</v>
      </c>
    </row>
    <row r="67" spans="1:11">
      <c r="A67" s="219"/>
      <c r="B67" s="219" t="s">
        <v>187</v>
      </c>
      <c r="C67" s="219" t="s">
        <v>188</v>
      </c>
      <c r="D67" s="221" t="s">
        <v>192</v>
      </c>
      <c r="E67" s="221" t="s">
        <v>196</v>
      </c>
      <c r="F67" s="222">
        <v>1</v>
      </c>
      <c r="G67" s="223">
        <v>9.64</v>
      </c>
      <c r="H67" s="223" t="s">
        <v>39</v>
      </c>
      <c r="I67" s="223"/>
      <c r="J67" s="223"/>
      <c r="K67" s="224">
        <f t="shared" si="7"/>
        <v>9.64</v>
      </c>
    </row>
    <row r="68" spans="1:11">
      <c r="A68" s="219"/>
      <c r="B68" s="219" t="s">
        <v>187</v>
      </c>
      <c r="C68" s="219" t="s">
        <v>188</v>
      </c>
      <c r="D68" s="221" t="s">
        <v>193</v>
      </c>
      <c r="E68" s="221" t="s">
        <v>196</v>
      </c>
      <c r="F68" s="222">
        <v>1</v>
      </c>
      <c r="G68" s="223">
        <v>9.64</v>
      </c>
      <c r="H68" s="223" t="s">
        <v>39</v>
      </c>
      <c r="I68" s="223"/>
      <c r="J68" s="223"/>
      <c r="K68" s="224">
        <f t="shared" si="7"/>
        <v>9.64</v>
      </c>
    </row>
    <row r="69" spans="1:11">
      <c r="A69" s="219"/>
      <c r="B69" s="219" t="s">
        <v>187</v>
      </c>
      <c r="C69" s="219" t="s">
        <v>188</v>
      </c>
      <c r="D69" s="221" t="s">
        <v>194</v>
      </c>
      <c r="E69" s="221" t="s">
        <v>196</v>
      </c>
      <c r="F69" s="222">
        <v>1</v>
      </c>
      <c r="G69" s="223">
        <v>9.64</v>
      </c>
      <c r="H69" s="223" t="s">
        <v>39</v>
      </c>
      <c r="I69" s="223"/>
      <c r="J69" s="223"/>
      <c r="K69" s="224">
        <f t="shared" si="7"/>
        <v>9.64</v>
      </c>
    </row>
    <row r="70" spans="1:11">
      <c r="A70" s="219"/>
      <c r="B70" s="219" t="s">
        <v>187</v>
      </c>
      <c r="C70" s="219" t="s">
        <v>188</v>
      </c>
      <c r="D70" s="221" t="s">
        <v>195</v>
      </c>
      <c r="E70" s="221" t="s">
        <v>196</v>
      </c>
      <c r="F70" s="222">
        <v>1</v>
      </c>
      <c r="G70" s="223">
        <v>9.64</v>
      </c>
      <c r="H70" s="223" t="s">
        <v>39</v>
      </c>
      <c r="I70" s="223"/>
      <c r="J70" s="223"/>
      <c r="K70" s="224">
        <f>SUM(G70)</f>
        <v>9.64</v>
      </c>
    </row>
    <row r="71" spans="1:11">
      <c r="A71" s="219"/>
      <c r="B71" s="219"/>
      <c r="C71" s="219"/>
      <c r="D71" s="221"/>
      <c r="E71" s="221"/>
      <c r="F71" s="222"/>
      <c r="G71" s="223"/>
      <c r="H71" s="223"/>
      <c r="I71" s="223"/>
      <c r="J71" s="223"/>
      <c r="K71" s="224"/>
    </row>
    <row r="72" spans="1:11">
      <c r="A72" s="219"/>
      <c r="B72" s="218" t="s">
        <v>187</v>
      </c>
      <c r="C72" s="219" t="s">
        <v>188</v>
      </c>
      <c r="D72" s="221" t="s">
        <v>172</v>
      </c>
      <c r="E72" s="221" t="s">
        <v>197</v>
      </c>
      <c r="F72" s="222">
        <v>1</v>
      </c>
      <c r="G72" s="223">
        <v>25.65</v>
      </c>
      <c r="H72" s="223" t="s">
        <v>39</v>
      </c>
      <c r="I72" s="223"/>
      <c r="J72" s="223"/>
      <c r="K72" s="224">
        <f>SUM(G72)</f>
        <v>25.65</v>
      </c>
    </row>
    <row r="73" spans="1:11">
      <c r="A73" s="219"/>
      <c r="B73" s="219"/>
      <c r="C73" s="219"/>
      <c r="D73" s="221"/>
      <c r="E73" s="221"/>
      <c r="F73" s="222"/>
      <c r="G73" s="223"/>
      <c r="H73" s="223"/>
      <c r="I73" s="223"/>
      <c r="J73" s="223"/>
      <c r="K73" s="224"/>
    </row>
    <row r="74" spans="1:11">
      <c r="A74" s="219"/>
      <c r="B74" s="219"/>
      <c r="C74" s="219"/>
      <c r="D74" s="221"/>
      <c r="E74" s="221"/>
      <c r="F74" s="222"/>
      <c r="G74" s="226"/>
      <c r="H74" s="223"/>
      <c r="I74" s="223"/>
      <c r="J74" s="223"/>
      <c r="K74" s="222"/>
    </row>
    <row r="75" spans="1:11" ht="15" thickBot="1">
      <c r="A75" s="234"/>
      <c r="B75" s="234"/>
      <c r="C75" s="234"/>
      <c r="D75" s="235"/>
      <c r="E75" s="235"/>
      <c r="F75" s="236"/>
      <c r="G75" s="237">
        <f>SUM(G11:G73)</f>
        <v>475.71999999999986</v>
      </c>
      <c r="H75" s="238"/>
      <c r="I75" s="238"/>
      <c r="J75" s="238"/>
      <c r="K75" s="237">
        <f>SUM(K11:K73)*0.9</f>
        <v>428.14799999999985</v>
      </c>
    </row>
    <row r="76" spans="1:11" ht="15" thickTop="1">
      <c r="A76" s="392"/>
      <c r="B76" s="392"/>
      <c r="C76" s="392"/>
      <c r="D76" s="393"/>
      <c r="E76" s="393"/>
      <c r="F76" s="365"/>
      <c r="G76" s="365"/>
      <c r="H76" s="365"/>
      <c r="I76" s="394"/>
      <c r="J76" s="394"/>
      <c r="K76" s="702"/>
    </row>
    <row r="77" spans="1:11">
      <c r="A77" s="692"/>
      <c r="B77" s="1737" t="s">
        <v>66</v>
      </c>
      <c r="C77" s="1738"/>
      <c r="D77" s="1738"/>
      <c r="E77" s="1738"/>
      <c r="F77" s="1738"/>
      <c r="G77" s="1738"/>
      <c r="H77" s="695"/>
      <c r="I77" s="699"/>
      <c r="J77" s="699"/>
      <c r="K77" s="697"/>
    </row>
    <row r="78" spans="1:11">
      <c r="A78" s="392"/>
      <c r="B78" s="392"/>
      <c r="C78" s="392"/>
      <c r="D78" s="393"/>
      <c r="E78" s="393"/>
      <c r="F78" s="365"/>
      <c r="G78" s="365"/>
      <c r="H78" s="365"/>
      <c r="I78" s="394"/>
      <c r="J78" s="394"/>
      <c r="K78" s="693"/>
    </row>
    <row r="79" spans="1:11">
      <c r="A79" s="218" t="s">
        <v>163</v>
      </c>
      <c r="B79" s="219"/>
      <c r="C79" s="1734" t="s">
        <v>164</v>
      </c>
      <c r="D79" s="1735"/>
      <c r="E79" s="1735"/>
      <c r="F79" s="1735"/>
      <c r="G79" s="1735"/>
      <c r="H79" s="1735"/>
      <c r="I79" s="1735"/>
      <c r="J79" s="1735"/>
      <c r="K79" s="1736"/>
    </row>
    <row r="80" spans="1:11">
      <c r="A80" s="218" t="s">
        <v>163</v>
      </c>
      <c r="B80" s="219"/>
      <c r="C80" s="221" t="s">
        <v>523</v>
      </c>
      <c r="D80" s="221"/>
      <c r="E80" s="222"/>
      <c r="F80" s="222"/>
      <c r="G80" s="222"/>
      <c r="H80" s="223"/>
      <c r="I80" s="223"/>
      <c r="J80" s="223"/>
      <c r="K80" s="224"/>
    </row>
    <row r="81" spans="1:11">
      <c r="A81" s="218" t="s">
        <v>163</v>
      </c>
      <c r="B81" s="219" t="s">
        <v>166</v>
      </c>
      <c r="C81" s="221" t="s">
        <v>524</v>
      </c>
      <c r="D81" s="221" t="s">
        <v>168</v>
      </c>
      <c r="E81" s="222">
        <v>1</v>
      </c>
      <c r="F81" s="225"/>
      <c r="G81" s="222"/>
      <c r="H81" s="223">
        <v>5.0199999999999996</v>
      </c>
      <c r="I81" s="223"/>
      <c r="J81" s="223"/>
      <c r="K81" s="224">
        <f t="shared" ref="K81:K87" si="8">SUM(H81)</f>
        <v>5.0199999999999996</v>
      </c>
    </row>
    <row r="82" spans="1:11">
      <c r="A82" s="218" t="s">
        <v>163</v>
      </c>
      <c r="B82" s="219"/>
      <c r="C82" s="221" t="s">
        <v>525</v>
      </c>
      <c r="D82" s="221" t="s">
        <v>168</v>
      </c>
      <c r="E82" s="222">
        <v>1</v>
      </c>
      <c r="F82" s="225"/>
      <c r="G82" s="222"/>
      <c r="H82" s="223">
        <v>5.0199999999999996</v>
      </c>
      <c r="I82" s="223"/>
      <c r="J82" s="223"/>
      <c r="K82" s="224">
        <f>SUM(H82)</f>
        <v>5.0199999999999996</v>
      </c>
    </row>
    <row r="83" spans="1:11">
      <c r="A83" s="218" t="s">
        <v>163</v>
      </c>
      <c r="B83" s="219"/>
      <c r="C83" s="221" t="s">
        <v>526</v>
      </c>
      <c r="D83" s="221" t="s">
        <v>168</v>
      </c>
      <c r="E83" s="222">
        <v>1</v>
      </c>
      <c r="F83" s="225"/>
      <c r="G83" s="222"/>
      <c r="H83" s="223">
        <v>5.0199999999999996</v>
      </c>
      <c r="I83" s="223"/>
      <c r="J83" s="223"/>
      <c r="K83" s="224">
        <f t="shared" si="8"/>
        <v>5.0199999999999996</v>
      </c>
    </row>
    <row r="84" spans="1:11">
      <c r="A84" s="218" t="s">
        <v>163</v>
      </c>
      <c r="B84" s="219"/>
      <c r="C84" s="221" t="s">
        <v>190</v>
      </c>
      <c r="D84" s="221" t="s">
        <v>168</v>
      </c>
      <c r="E84" s="222">
        <v>1</v>
      </c>
      <c r="F84" s="225"/>
      <c r="G84" s="222"/>
      <c r="H84" s="223">
        <v>5.0199999999999996</v>
      </c>
      <c r="I84" s="223"/>
      <c r="J84" s="223"/>
      <c r="K84" s="224">
        <f t="shared" si="8"/>
        <v>5.0199999999999996</v>
      </c>
    </row>
    <row r="85" spans="1:11">
      <c r="A85" s="218" t="s">
        <v>163</v>
      </c>
      <c r="B85" s="219"/>
      <c r="C85" s="221" t="s">
        <v>191</v>
      </c>
      <c r="D85" s="221" t="s">
        <v>168</v>
      </c>
      <c r="E85" s="222">
        <v>1</v>
      </c>
      <c r="F85" s="225"/>
      <c r="G85" s="222"/>
      <c r="H85" s="223">
        <v>5.0199999999999996</v>
      </c>
      <c r="I85" s="709"/>
      <c r="J85" s="709"/>
      <c r="K85" s="224">
        <f t="shared" si="8"/>
        <v>5.0199999999999996</v>
      </c>
    </row>
    <row r="86" spans="1:11">
      <c r="A86" s="218" t="s">
        <v>163</v>
      </c>
      <c r="B86" s="219"/>
      <c r="C86" s="221" t="s">
        <v>192</v>
      </c>
      <c r="D86" s="221" t="s">
        <v>168</v>
      </c>
      <c r="E86" s="222">
        <v>1</v>
      </c>
      <c r="F86" s="225"/>
      <c r="G86" s="222"/>
      <c r="H86" s="223">
        <v>5.0199999999999996</v>
      </c>
      <c r="I86" s="308"/>
      <c r="J86" s="308"/>
      <c r="K86" s="224">
        <f t="shared" si="8"/>
        <v>5.0199999999999996</v>
      </c>
    </row>
    <row r="87" spans="1:11">
      <c r="A87" s="218" t="s">
        <v>163</v>
      </c>
      <c r="B87" s="219"/>
      <c r="C87" s="221" t="s">
        <v>193</v>
      </c>
      <c r="D87" s="221" t="s">
        <v>168</v>
      </c>
      <c r="E87" s="222">
        <v>1</v>
      </c>
      <c r="F87" s="225"/>
      <c r="G87" s="222"/>
      <c r="H87" s="223">
        <v>5.0199999999999996</v>
      </c>
      <c r="I87" s="308"/>
      <c r="J87" s="308"/>
      <c r="K87" s="224">
        <f t="shared" si="8"/>
        <v>5.0199999999999996</v>
      </c>
    </row>
    <row r="88" spans="1:11">
      <c r="A88" s="705" t="s">
        <v>163</v>
      </c>
      <c r="B88" s="706"/>
      <c r="C88" s="707" t="s">
        <v>194</v>
      </c>
      <c r="D88" s="707" t="s">
        <v>168</v>
      </c>
      <c r="E88" s="704">
        <v>1</v>
      </c>
      <c r="F88" s="708"/>
      <c r="G88" s="704"/>
      <c r="H88" s="709">
        <v>5.0199999999999996</v>
      </c>
      <c r="I88" s="710"/>
      <c r="J88" s="710"/>
      <c r="K88" s="303"/>
    </row>
    <row r="89" spans="1:11">
      <c r="A89" s="392"/>
      <c r="B89" s="392"/>
      <c r="C89" s="392"/>
      <c r="D89" s="393"/>
      <c r="E89" s="393"/>
      <c r="F89" s="365"/>
      <c r="G89" s="365"/>
      <c r="H89" s="365"/>
      <c r="I89" s="394"/>
      <c r="J89" s="394"/>
      <c r="K89" s="693"/>
    </row>
    <row r="90" spans="1:11">
      <c r="A90" s="218" t="s">
        <v>163</v>
      </c>
      <c r="B90" s="219"/>
      <c r="C90" s="221" t="s">
        <v>527</v>
      </c>
      <c r="D90" s="221"/>
      <c r="E90" s="222"/>
      <c r="F90" s="222">
        <v>26</v>
      </c>
      <c r="G90" s="222"/>
      <c r="H90" s="223"/>
      <c r="I90" s="394"/>
      <c r="J90" s="394"/>
      <c r="K90" s="693"/>
    </row>
    <row r="91" spans="1:11">
      <c r="A91" s="218" t="s">
        <v>163</v>
      </c>
      <c r="B91" s="219" t="s">
        <v>166</v>
      </c>
      <c r="C91" s="221" t="s">
        <v>524</v>
      </c>
      <c r="D91" s="221"/>
      <c r="E91" s="222"/>
      <c r="F91" s="222">
        <v>1</v>
      </c>
      <c r="G91" s="222"/>
      <c r="H91" s="223">
        <v>1.88</v>
      </c>
      <c r="I91" s="394"/>
      <c r="J91" s="394"/>
      <c r="K91" s="224">
        <f t="shared" ref="K91:K104" si="9">SUM(H91)</f>
        <v>1.88</v>
      </c>
    </row>
    <row r="92" spans="1:11">
      <c r="A92" s="218" t="s">
        <v>163</v>
      </c>
      <c r="B92" s="219" t="s">
        <v>166</v>
      </c>
      <c r="C92" s="1373" t="s">
        <v>167</v>
      </c>
      <c r="D92" s="221"/>
      <c r="E92" s="222"/>
      <c r="F92" s="222">
        <v>1</v>
      </c>
      <c r="G92" s="222"/>
      <c r="H92" s="223">
        <v>1.88</v>
      </c>
      <c r="I92" s="394"/>
      <c r="J92" s="394"/>
      <c r="K92" s="224">
        <f t="shared" si="9"/>
        <v>1.88</v>
      </c>
    </row>
    <row r="93" spans="1:11">
      <c r="A93" s="218" t="s">
        <v>163</v>
      </c>
      <c r="B93" s="219" t="s">
        <v>166</v>
      </c>
      <c r="C93" s="1373" t="s">
        <v>169</v>
      </c>
      <c r="D93" s="221"/>
      <c r="E93" s="222"/>
      <c r="F93" s="222">
        <v>1</v>
      </c>
      <c r="G93" s="222"/>
      <c r="H93" s="223">
        <v>1.88</v>
      </c>
      <c r="I93" s="394"/>
      <c r="J93" s="394"/>
      <c r="K93" s="224">
        <f t="shared" si="9"/>
        <v>1.88</v>
      </c>
    </row>
    <row r="94" spans="1:11">
      <c r="A94" s="218" t="s">
        <v>163</v>
      </c>
      <c r="B94" s="219" t="s">
        <v>166</v>
      </c>
      <c r="C94" s="1373" t="s">
        <v>170</v>
      </c>
      <c r="D94" s="221"/>
      <c r="E94" s="222"/>
      <c r="F94" s="222">
        <v>1</v>
      </c>
      <c r="G94" s="222"/>
      <c r="H94" s="223">
        <v>1.88</v>
      </c>
      <c r="I94" s="394"/>
      <c r="J94" s="394"/>
      <c r="K94" s="224">
        <f t="shared" si="9"/>
        <v>1.88</v>
      </c>
    </row>
    <row r="95" spans="1:11">
      <c r="A95" s="218" t="s">
        <v>163</v>
      </c>
      <c r="B95" s="219" t="s">
        <v>166</v>
      </c>
      <c r="C95" s="1373">
        <v>4</v>
      </c>
      <c r="D95" s="221"/>
      <c r="E95" s="222"/>
      <c r="F95" s="222">
        <v>1</v>
      </c>
      <c r="G95" s="222"/>
      <c r="H95" s="223">
        <v>1.88</v>
      </c>
      <c r="I95" s="394"/>
      <c r="J95" s="394"/>
      <c r="K95" s="224">
        <f t="shared" si="9"/>
        <v>1.88</v>
      </c>
    </row>
    <row r="96" spans="1:11">
      <c r="A96" s="218" t="s">
        <v>163</v>
      </c>
      <c r="B96" s="219" t="s">
        <v>166</v>
      </c>
      <c r="C96" s="1373">
        <v>5</v>
      </c>
      <c r="D96" s="221"/>
      <c r="E96" s="222"/>
      <c r="F96" s="222">
        <v>1</v>
      </c>
      <c r="G96" s="222"/>
      <c r="H96" s="223">
        <v>1.88</v>
      </c>
      <c r="I96" s="394"/>
      <c r="J96" s="394"/>
      <c r="K96" s="224">
        <f t="shared" si="9"/>
        <v>1.88</v>
      </c>
    </row>
    <row r="97" spans="1:11">
      <c r="A97" s="218" t="s">
        <v>163</v>
      </c>
      <c r="B97" s="219" t="s">
        <v>166</v>
      </c>
      <c r="C97" s="1373">
        <v>7</v>
      </c>
      <c r="D97" s="221"/>
      <c r="E97" s="222"/>
      <c r="F97" s="222">
        <v>1</v>
      </c>
      <c r="G97" s="222"/>
      <c r="H97" s="223">
        <v>1.88</v>
      </c>
      <c r="I97" s="394"/>
      <c r="J97" s="394"/>
      <c r="K97" s="224">
        <f t="shared" si="9"/>
        <v>1.88</v>
      </c>
    </row>
    <row r="98" spans="1:11">
      <c r="A98" s="218" t="s">
        <v>163</v>
      </c>
      <c r="B98" s="219" t="s">
        <v>166</v>
      </c>
      <c r="C98" s="1373">
        <v>8</v>
      </c>
      <c r="D98" s="221"/>
      <c r="E98" s="222"/>
      <c r="F98" s="222">
        <v>1</v>
      </c>
      <c r="G98" s="222"/>
      <c r="H98" s="223">
        <v>1.88</v>
      </c>
      <c r="I98" s="394"/>
      <c r="J98" s="394"/>
      <c r="K98" s="224">
        <f t="shared" si="9"/>
        <v>1.88</v>
      </c>
    </row>
    <row r="99" spans="1:11">
      <c r="A99" s="218" t="s">
        <v>163</v>
      </c>
      <c r="B99" s="219" t="s">
        <v>166</v>
      </c>
      <c r="C99" s="1373">
        <v>10</v>
      </c>
      <c r="D99" s="221"/>
      <c r="E99" s="222"/>
      <c r="F99" s="222">
        <v>1</v>
      </c>
      <c r="G99" s="222"/>
      <c r="H99" s="223">
        <v>1.88</v>
      </c>
      <c r="I99" s="394"/>
      <c r="J99" s="394"/>
      <c r="K99" s="224">
        <f t="shared" si="9"/>
        <v>1.88</v>
      </c>
    </row>
    <row r="100" spans="1:11">
      <c r="A100" s="218" t="s">
        <v>163</v>
      </c>
      <c r="B100" s="219" t="s">
        <v>166</v>
      </c>
      <c r="C100" s="1373">
        <v>11</v>
      </c>
      <c r="D100" s="221"/>
      <c r="E100" s="222"/>
      <c r="F100" s="222">
        <v>1</v>
      </c>
      <c r="G100" s="222"/>
      <c r="H100" s="223">
        <v>1.88</v>
      </c>
      <c r="I100" s="394"/>
      <c r="J100" s="394"/>
      <c r="K100" s="224">
        <f t="shared" si="9"/>
        <v>1.88</v>
      </c>
    </row>
    <row r="101" spans="1:11">
      <c r="A101" s="218" t="s">
        <v>163</v>
      </c>
      <c r="B101" s="219" t="s">
        <v>166</v>
      </c>
      <c r="C101" s="1373">
        <v>13</v>
      </c>
      <c r="D101" s="221"/>
      <c r="E101" s="222"/>
      <c r="F101" s="222">
        <v>1</v>
      </c>
      <c r="G101" s="222"/>
      <c r="H101" s="223">
        <v>1.88</v>
      </c>
      <c r="I101" s="394"/>
      <c r="J101" s="394"/>
      <c r="K101" s="224">
        <f t="shared" si="9"/>
        <v>1.88</v>
      </c>
    </row>
    <row r="102" spans="1:11">
      <c r="A102" s="218" t="s">
        <v>163</v>
      </c>
      <c r="B102" s="219" t="s">
        <v>166</v>
      </c>
      <c r="C102" s="1373">
        <v>14</v>
      </c>
      <c r="D102" s="221"/>
      <c r="E102" s="222"/>
      <c r="F102" s="222">
        <v>1</v>
      </c>
      <c r="G102" s="222"/>
      <c r="H102" s="223">
        <v>1.88</v>
      </c>
      <c r="I102" s="394"/>
      <c r="J102" s="394"/>
      <c r="K102" s="224">
        <f t="shared" si="9"/>
        <v>1.88</v>
      </c>
    </row>
    <row r="103" spans="1:11">
      <c r="A103" s="218" t="s">
        <v>163</v>
      </c>
      <c r="B103" s="219" t="s">
        <v>166</v>
      </c>
      <c r="C103" s="1373">
        <v>15</v>
      </c>
      <c r="D103" s="221"/>
      <c r="E103" s="222"/>
      <c r="F103" s="222">
        <v>1</v>
      </c>
      <c r="G103" s="222"/>
      <c r="H103" s="223">
        <v>1.88</v>
      </c>
      <c r="I103" s="394"/>
      <c r="J103" s="394"/>
      <c r="K103" s="224">
        <f t="shared" si="9"/>
        <v>1.88</v>
      </c>
    </row>
    <row r="104" spans="1:11">
      <c r="A104" s="218" t="s">
        <v>163</v>
      </c>
      <c r="B104" s="219" t="s">
        <v>166</v>
      </c>
      <c r="C104" s="1373">
        <v>16</v>
      </c>
      <c r="D104" s="221"/>
      <c r="E104" s="222"/>
      <c r="F104" s="222">
        <v>1</v>
      </c>
      <c r="G104" s="222"/>
      <c r="H104" s="223">
        <v>1.88</v>
      </c>
      <c r="I104" s="394"/>
      <c r="J104" s="394"/>
      <c r="K104" s="224">
        <f t="shared" si="9"/>
        <v>1.88</v>
      </c>
    </row>
    <row r="105" spans="1:11">
      <c r="A105" s="218" t="s">
        <v>163</v>
      </c>
      <c r="B105" s="219" t="s">
        <v>166</v>
      </c>
      <c r="C105" s="221"/>
      <c r="D105" s="221"/>
      <c r="E105" s="222"/>
      <c r="F105" s="222">
        <v>1</v>
      </c>
      <c r="G105" s="222"/>
      <c r="H105" s="223">
        <v>1.88</v>
      </c>
      <c r="I105" s="394"/>
      <c r="J105" s="394"/>
      <c r="K105" s="693"/>
    </row>
    <row r="106" spans="1:11">
      <c r="A106" s="218" t="s">
        <v>163</v>
      </c>
      <c r="B106" s="219" t="s">
        <v>166</v>
      </c>
      <c r="C106" s="221"/>
      <c r="D106" s="221"/>
      <c r="E106" s="222"/>
      <c r="F106" s="222">
        <v>1</v>
      </c>
      <c r="G106" s="222"/>
      <c r="H106" s="223">
        <v>1.88</v>
      </c>
      <c r="I106" s="394"/>
      <c r="J106" s="394"/>
      <c r="K106" s="693"/>
    </row>
    <row r="107" spans="1:11">
      <c r="A107" s="218" t="s">
        <v>163</v>
      </c>
      <c r="B107" s="219" t="s">
        <v>166</v>
      </c>
      <c r="C107" s="221"/>
      <c r="D107" s="221"/>
      <c r="E107" s="222"/>
      <c r="F107" s="222">
        <v>1</v>
      </c>
      <c r="G107" s="222"/>
      <c r="H107" s="223">
        <v>1.88</v>
      </c>
      <c r="I107" s="394"/>
      <c r="J107" s="394"/>
      <c r="K107" s="693"/>
    </row>
    <row r="108" spans="1:11">
      <c r="A108" s="218" t="s">
        <v>163</v>
      </c>
      <c r="B108" s="219" t="s">
        <v>166</v>
      </c>
      <c r="C108" s="221"/>
      <c r="D108" s="221"/>
      <c r="E108" s="222"/>
      <c r="F108" s="222">
        <v>1</v>
      </c>
      <c r="G108" s="222"/>
      <c r="H108" s="223">
        <v>1.88</v>
      </c>
      <c r="I108" s="394"/>
      <c r="J108" s="394"/>
      <c r="K108" s="693"/>
    </row>
    <row r="109" spans="1:11">
      <c r="A109" s="218" t="s">
        <v>163</v>
      </c>
      <c r="B109" s="219" t="s">
        <v>166</v>
      </c>
      <c r="C109" s="221"/>
      <c r="D109" s="221"/>
      <c r="E109" s="222"/>
      <c r="F109" s="222">
        <v>1</v>
      </c>
      <c r="G109" s="222"/>
      <c r="H109" s="223">
        <v>1.88</v>
      </c>
      <c r="I109" s="394"/>
      <c r="J109" s="394"/>
      <c r="K109" s="693"/>
    </row>
    <row r="110" spans="1:11">
      <c r="A110" s="218" t="s">
        <v>163</v>
      </c>
      <c r="B110" s="219" t="s">
        <v>166</v>
      </c>
      <c r="C110" s="221"/>
      <c r="D110" s="221"/>
      <c r="E110" s="222"/>
      <c r="F110" s="222">
        <v>1</v>
      </c>
      <c r="G110" s="222"/>
      <c r="H110" s="223">
        <v>1.88</v>
      </c>
      <c r="I110" s="394"/>
      <c r="J110" s="394"/>
      <c r="K110" s="693"/>
    </row>
    <row r="111" spans="1:11">
      <c r="A111" s="218" t="s">
        <v>163</v>
      </c>
      <c r="B111" s="219" t="s">
        <v>166</v>
      </c>
      <c r="C111" s="221"/>
      <c r="D111" s="221"/>
      <c r="E111" s="222"/>
      <c r="F111" s="222">
        <v>1</v>
      </c>
      <c r="G111" s="222"/>
      <c r="H111" s="223">
        <v>1.88</v>
      </c>
      <c r="I111" s="394"/>
      <c r="J111" s="394"/>
      <c r="K111" s="693"/>
    </row>
    <row r="112" spans="1:11">
      <c r="A112" s="218" t="s">
        <v>163</v>
      </c>
      <c r="B112" s="219" t="s">
        <v>166</v>
      </c>
      <c r="C112" s="221"/>
      <c r="D112" s="221"/>
      <c r="E112" s="222"/>
      <c r="F112" s="222">
        <v>1</v>
      </c>
      <c r="G112" s="222"/>
      <c r="H112" s="223">
        <v>1.88</v>
      </c>
      <c r="I112" s="394"/>
      <c r="J112" s="394"/>
      <c r="K112" s="693"/>
    </row>
    <row r="113" spans="1:11">
      <c r="A113" s="218" t="s">
        <v>163</v>
      </c>
      <c r="B113" s="219" t="s">
        <v>166</v>
      </c>
      <c r="C113" s="221"/>
      <c r="D113" s="221"/>
      <c r="E113" s="222"/>
      <c r="F113" s="222">
        <v>1</v>
      </c>
      <c r="G113" s="222"/>
      <c r="H113" s="223">
        <v>1.88</v>
      </c>
      <c r="I113" s="394"/>
      <c r="J113" s="394"/>
      <c r="K113" s="693"/>
    </row>
    <row r="114" spans="1:11">
      <c r="A114" s="218" t="s">
        <v>163</v>
      </c>
      <c r="B114" s="219" t="s">
        <v>166</v>
      </c>
      <c r="C114" s="221"/>
      <c r="D114" s="221"/>
      <c r="E114" s="222"/>
      <c r="F114" s="222">
        <v>1</v>
      </c>
      <c r="G114" s="222"/>
      <c r="H114" s="223">
        <v>1.88</v>
      </c>
      <c r="I114" s="394"/>
      <c r="J114" s="394"/>
      <c r="K114" s="693"/>
    </row>
    <row r="115" spans="1:11">
      <c r="A115" s="218" t="s">
        <v>163</v>
      </c>
      <c r="B115" s="219" t="s">
        <v>166</v>
      </c>
      <c r="C115" s="221"/>
      <c r="D115" s="221"/>
      <c r="E115" s="222"/>
      <c r="F115" s="222">
        <v>1</v>
      </c>
      <c r="G115" s="222"/>
      <c r="H115" s="223">
        <v>1.88</v>
      </c>
      <c r="I115" s="394"/>
      <c r="J115" s="394"/>
      <c r="K115" s="693"/>
    </row>
    <row r="116" spans="1:11">
      <c r="A116" s="218" t="s">
        <v>163</v>
      </c>
      <c r="B116" s="219" t="s">
        <v>166</v>
      </c>
      <c r="C116" s="221" t="s">
        <v>194</v>
      </c>
      <c r="D116" s="221"/>
      <c r="E116" s="222"/>
      <c r="F116" s="222">
        <v>1</v>
      </c>
      <c r="G116" s="222"/>
      <c r="H116" s="223">
        <v>1.88</v>
      </c>
      <c r="I116" s="394"/>
      <c r="J116" s="394"/>
      <c r="K116" s="693"/>
    </row>
    <row r="117" spans="1:11">
      <c r="A117" s="218"/>
      <c r="B117" s="219"/>
      <c r="C117" s="221"/>
      <c r="D117" s="221"/>
      <c r="E117" s="222"/>
      <c r="F117" s="225"/>
      <c r="G117" s="222"/>
      <c r="H117" s="223"/>
      <c r="I117" s="394"/>
      <c r="J117" s="394"/>
      <c r="K117" s="693"/>
    </row>
    <row r="118" spans="1:11">
      <c r="A118" s="218"/>
      <c r="B118" s="219"/>
      <c r="C118" s="221"/>
      <c r="D118" s="221"/>
      <c r="E118" s="222"/>
      <c r="F118" s="225"/>
      <c r="G118" s="222"/>
      <c r="H118" s="223"/>
      <c r="I118" s="394"/>
      <c r="J118" s="394"/>
      <c r="K118" s="693"/>
    </row>
    <row r="119" spans="1:11">
      <c r="A119" s="218"/>
      <c r="B119" s="219"/>
      <c r="C119" s="221"/>
      <c r="D119" s="221"/>
      <c r="E119" s="222"/>
      <c r="F119" s="225"/>
      <c r="G119" s="222"/>
      <c r="H119" s="223"/>
      <c r="I119" s="394"/>
      <c r="J119" s="394"/>
      <c r="K119" s="693"/>
    </row>
    <row r="120" spans="1:11">
      <c r="A120" s="218" t="s">
        <v>163</v>
      </c>
      <c r="B120" s="219"/>
      <c r="C120" s="221" t="s">
        <v>528</v>
      </c>
      <c r="D120" s="221"/>
      <c r="E120" s="222"/>
      <c r="F120" s="222"/>
      <c r="G120" s="222"/>
      <c r="H120" s="223"/>
      <c r="I120" s="394"/>
      <c r="J120" s="394"/>
      <c r="K120" s="693"/>
    </row>
    <row r="121" spans="1:11">
      <c r="A121" s="218" t="s">
        <v>163</v>
      </c>
      <c r="B121" s="219" t="s">
        <v>166</v>
      </c>
      <c r="C121" s="221" t="s">
        <v>524</v>
      </c>
      <c r="D121" s="221"/>
      <c r="E121" s="221" t="s">
        <v>529</v>
      </c>
      <c r="F121" s="222">
        <v>1</v>
      </c>
      <c r="G121" s="222"/>
      <c r="H121" s="223">
        <v>18.34</v>
      </c>
      <c r="I121" s="223"/>
      <c r="J121" s="223"/>
      <c r="K121" s="224">
        <f t="shared" ref="K121" si="10">SUM(H121)</f>
        <v>18.34</v>
      </c>
    </row>
    <row r="122" spans="1:11">
      <c r="A122" s="218"/>
      <c r="B122" s="219"/>
      <c r="C122" s="221" t="s">
        <v>167</v>
      </c>
      <c r="D122" s="221"/>
      <c r="E122" s="221" t="s">
        <v>529</v>
      </c>
      <c r="F122" s="222">
        <v>1</v>
      </c>
      <c r="G122" s="222"/>
      <c r="H122" s="223">
        <v>18.34</v>
      </c>
      <c r="I122" s="394"/>
      <c r="J122" s="394"/>
      <c r="K122" s="693"/>
    </row>
    <row r="123" spans="1:11">
      <c r="A123" s="218"/>
      <c r="B123" s="219"/>
      <c r="C123" s="221" t="s">
        <v>169</v>
      </c>
      <c r="D123" s="221"/>
      <c r="E123" s="221" t="s">
        <v>529</v>
      </c>
      <c r="F123" s="222">
        <v>1</v>
      </c>
      <c r="G123" s="222"/>
      <c r="H123" s="223">
        <v>18.34</v>
      </c>
      <c r="I123" s="394"/>
      <c r="J123" s="394"/>
      <c r="K123" s="693"/>
    </row>
    <row r="124" spans="1:11">
      <c r="A124" s="218"/>
      <c r="B124" s="219"/>
      <c r="C124" s="221" t="s">
        <v>170</v>
      </c>
      <c r="D124" s="221"/>
      <c r="E124" s="221" t="s">
        <v>529</v>
      </c>
      <c r="F124" s="222">
        <v>1</v>
      </c>
      <c r="G124" s="222"/>
      <c r="H124" s="223">
        <v>18.34</v>
      </c>
      <c r="I124" s="394"/>
      <c r="J124" s="394"/>
      <c r="K124" s="693"/>
    </row>
    <row r="125" spans="1:11">
      <c r="A125" s="218"/>
      <c r="B125" s="219"/>
      <c r="C125" s="221" t="s">
        <v>171</v>
      </c>
      <c r="D125" s="221"/>
      <c r="E125" s="221" t="s">
        <v>529</v>
      </c>
      <c r="F125" s="222">
        <v>1</v>
      </c>
      <c r="G125" s="222"/>
      <c r="H125" s="223">
        <v>18.34</v>
      </c>
      <c r="I125" s="1375">
        <f>H125*0.6</f>
        <v>11.004</v>
      </c>
      <c r="J125" s="1375"/>
      <c r="K125" s="224">
        <f>I125+J125</f>
        <v>11.004</v>
      </c>
    </row>
    <row r="126" spans="1:11">
      <c r="A126" s="218"/>
      <c r="B126" s="219"/>
      <c r="C126" s="221" t="s">
        <v>172</v>
      </c>
      <c r="D126" s="221"/>
      <c r="E126" s="221" t="s">
        <v>529</v>
      </c>
      <c r="F126" s="222">
        <v>1</v>
      </c>
      <c r="G126" s="222"/>
      <c r="H126" s="223">
        <v>18.34</v>
      </c>
      <c r="I126" s="394"/>
      <c r="J126" s="394"/>
      <c r="K126" s="224">
        <f t="shared" ref="K126:K147" si="11">I126+J126</f>
        <v>0</v>
      </c>
    </row>
    <row r="127" spans="1:11">
      <c r="A127" s="218"/>
      <c r="B127" s="219"/>
      <c r="C127" s="221" t="s">
        <v>173</v>
      </c>
      <c r="D127" s="221"/>
      <c r="E127" s="221" t="s">
        <v>529</v>
      </c>
      <c r="F127" s="222">
        <v>1</v>
      </c>
      <c r="G127" s="222"/>
      <c r="H127" s="223">
        <v>18.34</v>
      </c>
      <c r="I127" s="1375">
        <f t="shared" ref="I127:I147" si="12">H127*0.6</f>
        <v>11.004</v>
      </c>
      <c r="J127" s="1375">
        <f>H127*0.4</f>
        <v>7.3360000000000003</v>
      </c>
      <c r="K127" s="224">
        <f t="shared" si="11"/>
        <v>18.34</v>
      </c>
    </row>
    <row r="128" spans="1:11">
      <c r="A128" s="218"/>
      <c r="B128" s="219"/>
      <c r="C128" s="221" t="s">
        <v>1167</v>
      </c>
      <c r="D128" s="221"/>
      <c r="E128" s="221" t="s">
        <v>529</v>
      </c>
      <c r="F128" s="222">
        <v>1</v>
      </c>
      <c r="G128" s="222"/>
      <c r="H128" s="223">
        <v>18.34</v>
      </c>
      <c r="I128" s="1375">
        <f t="shared" si="12"/>
        <v>11.004</v>
      </c>
      <c r="J128" s="1375">
        <f t="shared" ref="J128:J135" si="13">H128*0.4</f>
        <v>7.3360000000000003</v>
      </c>
      <c r="K128" s="224">
        <f t="shared" si="11"/>
        <v>18.34</v>
      </c>
    </row>
    <row r="129" spans="1:11">
      <c r="A129" s="218"/>
      <c r="B129" s="219"/>
      <c r="C129" s="221" t="s">
        <v>1172</v>
      </c>
      <c r="D129" s="221"/>
      <c r="E129" s="221" t="s">
        <v>529</v>
      </c>
      <c r="F129" s="222">
        <v>1</v>
      </c>
      <c r="G129" s="222"/>
      <c r="H129" s="223">
        <v>18.34</v>
      </c>
      <c r="I129" s="1375">
        <f t="shared" si="12"/>
        <v>11.004</v>
      </c>
      <c r="J129" s="1375">
        <f t="shared" si="13"/>
        <v>7.3360000000000003</v>
      </c>
      <c r="K129" s="224">
        <f t="shared" si="11"/>
        <v>18.34</v>
      </c>
    </row>
    <row r="130" spans="1:11">
      <c r="A130" s="218"/>
      <c r="B130" s="219"/>
      <c r="C130" s="221" t="s">
        <v>621</v>
      </c>
      <c r="D130" s="221"/>
      <c r="E130" s="221" t="s">
        <v>529</v>
      </c>
      <c r="F130" s="222">
        <v>1</v>
      </c>
      <c r="G130" s="222"/>
      <c r="H130" s="223">
        <v>18.34</v>
      </c>
      <c r="I130" s="1375">
        <f t="shared" si="12"/>
        <v>11.004</v>
      </c>
      <c r="J130" s="1375">
        <f t="shared" si="13"/>
        <v>7.3360000000000003</v>
      </c>
      <c r="K130" s="224">
        <f t="shared" si="11"/>
        <v>18.34</v>
      </c>
    </row>
    <row r="131" spans="1:11">
      <c r="A131" s="218"/>
      <c r="B131" s="219"/>
      <c r="C131" s="221" t="s">
        <v>174</v>
      </c>
      <c r="D131" s="221"/>
      <c r="E131" s="221" t="s">
        <v>529</v>
      </c>
      <c r="F131" s="222">
        <v>1</v>
      </c>
      <c r="G131" s="222"/>
      <c r="H131" s="223">
        <v>18.34</v>
      </c>
      <c r="I131" s="1375">
        <f t="shared" si="12"/>
        <v>11.004</v>
      </c>
      <c r="J131" s="1375">
        <f t="shared" si="13"/>
        <v>7.3360000000000003</v>
      </c>
      <c r="K131" s="224">
        <f t="shared" si="11"/>
        <v>18.34</v>
      </c>
    </row>
    <row r="132" spans="1:11">
      <c r="A132" s="218"/>
      <c r="B132" s="219"/>
      <c r="C132" s="221" t="s">
        <v>175</v>
      </c>
      <c r="D132" s="221"/>
      <c r="E132" s="221" t="s">
        <v>529</v>
      </c>
      <c r="F132" s="222">
        <v>1</v>
      </c>
      <c r="G132" s="222"/>
      <c r="H132" s="223">
        <v>18.34</v>
      </c>
      <c r="I132" s="1375">
        <f t="shared" si="12"/>
        <v>11.004</v>
      </c>
      <c r="J132" s="1375">
        <f t="shared" si="13"/>
        <v>7.3360000000000003</v>
      </c>
      <c r="K132" s="224">
        <f t="shared" si="11"/>
        <v>18.34</v>
      </c>
    </row>
    <row r="133" spans="1:11">
      <c r="A133" s="218"/>
      <c r="B133" s="219"/>
      <c r="C133" s="221" t="s">
        <v>176</v>
      </c>
      <c r="D133" s="221"/>
      <c r="E133" s="221" t="s">
        <v>529</v>
      </c>
      <c r="F133" s="222">
        <v>1</v>
      </c>
      <c r="G133" s="222"/>
      <c r="H133" s="223">
        <v>18.34</v>
      </c>
      <c r="I133" s="1375">
        <f t="shared" si="12"/>
        <v>11.004</v>
      </c>
      <c r="J133" s="1375">
        <f t="shared" si="13"/>
        <v>7.3360000000000003</v>
      </c>
      <c r="K133" s="224">
        <f t="shared" si="11"/>
        <v>18.34</v>
      </c>
    </row>
    <row r="134" spans="1:11">
      <c r="A134" s="218"/>
      <c r="B134" s="219"/>
      <c r="C134" s="221" t="s">
        <v>177</v>
      </c>
      <c r="D134" s="221"/>
      <c r="E134" s="221" t="s">
        <v>529</v>
      </c>
      <c r="F134" s="222">
        <v>1</v>
      </c>
      <c r="G134" s="222"/>
      <c r="H134" s="223">
        <v>18.34</v>
      </c>
      <c r="I134" s="1375">
        <f t="shared" si="12"/>
        <v>11.004</v>
      </c>
      <c r="J134" s="1375">
        <f t="shared" si="13"/>
        <v>7.3360000000000003</v>
      </c>
      <c r="K134" s="224">
        <f t="shared" si="11"/>
        <v>18.34</v>
      </c>
    </row>
    <row r="135" spans="1:11">
      <c r="A135" s="218"/>
      <c r="B135" s="219"/>
      <c r="C135" s="221" t="s">
        <v>178</v>
      </c>
      <c r="D135" s="221"/>
      <c r="E135" s="221" t="s">
        <v>529</v>
      </c>
      <c r="F135" s="222">
        <v>1</v>
      </c>
      <c r="G135" s="222"/>
      <c r="H135" s="223">
        <v>18.34</v>
      </c>
      <c r="I135" s="1375">
        <f t="shared" si="12"/>
        <v>11.004</v>
      </c>
      <c r="J135" s="1375">
        <f t="shared" si="13"/>
        <v>7.3360000000000003</v>
      </c>
      <c r="K135" s="224">
        <f t="shared" si="11"/>
        <v>18.34</v>
      </c>
    </row>
    <row r="136" spans="1:11">
      <c r="A136" s="218"/>
      <c r="B136" s="219"/>
      <c r="C136" s="221" t="s">
        <v>179</v>
      </c>
      <c r="D136" s="221"/>
      <c r="E136" s="221" t="s">
        <v>529</v>
      </c>
      <c r="F136" s="222">
        <v>1</v>
      </c>
      <c r="G136" s="222"/>
      <c r="H136" s="223">
        <v>18.34</v>
      </c>
      <c r="I136" s="1375">
        <f t="shared" si="12"/>
        <v>11.004</v>
      </c>
      <c r="J136" s="1375"/>
      <c r="K136" s="224">
        <f t="shared" si="11"/>
        <v>11.004</v>
      </c>
    </row>
    <row r="137" spans="1:11">
      <c r="A137" s="218"/>
      <c r="B137" s="219"/>
      <c r="C137" s="221" t="s">
        <v>525</v>
      </c>
      <c r="D137" s="221"/>
      <c r="E137" s="221" t="s">
        <v>529</v>
      </c>
      <c r="F137" s="222">
        <v>1</v>
      </c>
      <c r="G137" s="222"/>
      <c r="H137" s="223">
        <v>18.34</v>
      </c>
      <c r="I137" s="1375">
        <f t="shared" si="12"/>
        <v>11.004</v>
      </c>
      <c r="J137" s="1375"/>
      <c r="K137" s="224">
        <f t="shared" si="11"/>
        <v>11.004</v>
      </c>
    </row>
    <row r="138" spans="1:11">
      <c r="A138" s="218"/>
      <c r="B138" s="219"/>
      <c r="C138" s="221" t="s">
        <v>526</v>
      </c>
      <c r="D138" s="221"/>
      <c r="E138" s="221" t="s">
        <v>529</v>
      </c>
      <c r="F138" s="222">
        <v>1</v>
      </c>
      <c r="G138" s="222"/>
      <c r="H138" s="223">
        <v>18.34</v>
      </c>
      <c r="I138" s="1375">
        <f t="shared" si="12"/>
        <v>11.004</v>
      </c>
      <c r="J138" s="1375"/>
      <c r="K138" s="224">
        <f t="shared" si="11"/>
        <v>11.004</v>
      </c>
    </row>
    <row r="139" spans="1:11">
      <c r="A139" s="218"/>
      <c r="B139" s="219"/>
      <c r="C139" s="221" t="s">
        <v>180</v>
      </c>
      <c r="D139" s="221"/>
      <c r="E139" s="221" t="s">
        <v>529</v>
      </c>
      <c r="F139" s="222">
        <v>1</v>
      </c>
      <c r="G139" s="222"/>
      <c r="H139" s="223">
        <v>18.34</v>
      </c>
      <c r="I139" s="1375">
        <f t="shared" si="12"/>
        <v>11.004</v>
      </c>
      <c r="J139" s="1375"/>
      <c r="K139" s="224">
        <f t="shared" si="11"/>
        <v>11.004</v>
      </c>
    </row>
    <row r="140" spans="1:11">
      <c r="A140" s="218"/>
      <c r="B140" s="219"/>
      <c r="C140" s="221" t="s">
        <v>181</v>
      </c>
      <c r="D140" s="221"/>
      <c r="E140" s="221" t="s">
        <v>529</v>
      </c>
      <c r="F140" s="222">
        <v>1</v>
      </c>
      <c r="G140" s="222"/>
      <c r="H140" s="223">
        <v>18.34</v>
      </c>
      <c r="I140" s="1375">
        <f t="shared" si="12"/>
        <v>11.004</v>
      </c>
      <c r="J140" s="1375"/>
      <c r="K140" s="224">
        <f t="shared" si="11"/>
        <v>11.004</v>
      </c>
    </row>
    <row r="141" spans="1:11">
      <c r="A141" s="218"/>
      <c r="B141" s="219"/>
      <c r="C141" s="221" t="s">
        <v>182</v>
      </c>
      <c r="D141" s="221"/>
      <c r="E141" s="221" t="s">
        <v>529</v>
      </c>
      <c r="F141" s="222">
        <v>1</v>
      </c>
      <c r="G141" s="222"/>
      <c r="H141" s="223">
        <v>18.34</v>
      </c>
      <c r="I141" s="1375">
        <f t="shared" si="12"/>
        <v>11.004</v>
      </c>
      <c r="J141" s="1375"/>
      <c r="K141" s="224">
        <f t="shared" si="11"/>
        <v>11.004</v>
      </c>
    </row>
    <row r="142" spans="1:11">
      <c r="A142" s="218"/>
      <c r="B142" s="219"/>
      <c r="C142" s="221" t="s">
        <v>183</v>
      </c>
      <c r="D142" s="221"/>
      <c r="E142" s="221" t="s">
        <v>529</v>
      </c>
      <c r="F142" s="222">
        <v>1</v>
      </c>
      <c r="G142" s="222"/>
      <c r="H142" s="223">
        <v>18.34</v>
      </c>
      <c r="I142" s="1375">
        <f t="shared" si="12"/>
        <v>11.004</v>
      </c>
      <c r="J142" s="1375"/>
      <c r="K142" s="224">
        <f t="shared" si="11"/>
        <v>11.004</v>
      </c>
    </row>
    <row r="143" spans="1:11">
      <c r="A143" s="218"/>
      <c r="B143" s="219"/>
      <c r="C143" s="221" t="s">
        <v>135</v>
      </c>
      <c r="D143" s="221"/>
      <c r="E143" s="221" t="s">
        <v>529</v>
      </c>
      <c r="F143" s="222">
        <v>1</v>
      </c>
      <c r="G143" s="222"/>
      <c r="H143" s="223">
        <v>18.34</v>
      </c>
      <c r="I143" s="1375">
        <f t="shared" si="12"/>
        <v>11.004</v>
      </c>
      <c r="J143" s="1375"/>
      <c r="K143" s="224">
        <f t="shared" si="11"/>
        <v>11.004</v>
      </c>
    </row>
    <row r="144" spans="1:11">
      <c r="A144" s="218"/>
      <c r="B144" s="219"/>
      <c r="C144" s="221" t="s">
        <v>190</v>
      </c>
      <c r="D144" s="221"/>
      <c r="E144" s="221" t="s">
        <v>529</v>
      </c>
      <c r="F144" s="222">
        <v>1</v>
      </c>
      <c r="G144" s="222"/>
      <c r="H144" s="223">
        <v>18.34</v>
      </c>
      <c r="I144" s="1375">
        <f t="shared" si="12"/>
        <v>11.004</v>
      </c>
      <c r="J144" s="1375"/>
      <c r="K144" s="224">
        <f t="shared" si="11"/>
        <v>11.004</v>
      </c>
    </row>
    <row r="145" spans="1:11">
      <c r="A145" s="218"/>
      <c r="B145" s="219"/>
      <c r="C145" s="221" t="s">
        <v>191</v>
      </c>
      <c r="D145" s="221"/>
      <c r="E145" s="221" t="s">
        <v>529</v>
      </c>
      <c r="F145" s="222">
        <v>1</v>
      </c>
      <c r="G145" s="222"/>
      <c r="H145" s="223">
        <v>18.34</v>
      </c>
      <c r="I145" s="1375">
        <f t="shared" si="12"/>
        <v>11.004</v>
      </c>
      <c r="J145" s="1375"/>
      <c r="K145" s="224">
        <f t="shared" si="11"/>
        <v>11.004</v>
      </c>
    </row>
    <row r="146" spans="1:11">
      <c r="A146" s="218"/>
      <c r="B146" s="219"/>
      <c r="C146" s="221" t="s">
        <v>192</v>
      </c>
      <c r="D146" s="221"/>
      <c r="E146" s="221" t="s">
        <v>529</v>
      </c>
      <c r="F146" s="222">
        <v>1</v>
      </c>
      <c r="G146" s="222"/>
      <c r="H146" s="223">
        <v>18.34</v>
      </c>
      <c r="I146" s="1375">
        <f t="shared" si="12"/>
        <v>11.004</v>
      </c>
      <c r="J146" s="1375"/>
      <c r="K146" s="224">
        <f t="shared" si="11"/>
        <v>11.004</v>
      </c>
    </row>
    <row r="147" spans="1:11">
      <c r="A147" s="218"/>
      <c r="B147" s="219"/>
      <c r="C147" s="221" t="s">
        <v>193</v>
      </c>
      <c r="D147" s="221"/>
      <c r="E147" s="221" t="s">
        <v>529</v>
      </c>
      <c r="F147" s="222">
        <v>1</v>
      </c>
      <c r="G147" s="222"/>
      <c r="H147" s="223">
        <v>18.34</v>
      </c>
      <c r="I147" s="1375">
        <f t="shared" si="12"/>
        <v>11.004</v>
      </c>
      <c r="J147" s="1375"/>
      <c r="K147" s="224">
        <f t="shared" si="11"/>
        <v>11.004</v>
      </c>
    </row>
    <row r="148" spans="1:11">
      <c r="A148" s="218"/>
      <c r="B148" s="219"/>
      <c r="C148" s="221"/>
      <c r="D148" s="221"/>
      <c r="E148" s="221"/>
      <c r="F148" s="222"/>
      <c r="G148" s="222"/>
      <c r="H148" s="223"/>
      <c r="I148" s="394"/>
      <c r="J148" s="394"/>
      <c r="K148" s="693"/>
    </row>
    <row r="149" spans="1:11">
      <c r="A149" s="218"/>
      <c r="B149" s="219"/>
      <c r="C149" s="221"/>
      <c r="D149" s="221"/>
      <c r="E149" s="221"/>
      <c r="F149" s="222"/>
      <c r="G149" s="222"/>
      <c r="H149" s="223"/>
      <c r="I149" s="394"/>
      <c r="J149" s="394"/>
      <c r="K149" s="693"/>
    </row>
    <row r="150" spans="1:11">
      <c r="A150" s="218"/>
      <c r="B150" s="218" t="s">
        <v>163</v>
      </c>
      <c r="C150" s="219"/>
      <c r="D150" s="221" t="s">
        <v>530</v>
      </c>
      <c r="E150" s="221"/>
      <c r="F150" s="222">
        <v>11</v>
      </c>
      <c r="G150" s="225"/>
      <c r="H150" s="222"/>
      <c r="I150" s="394"/>
      <c r="J150" s="394"/>
      <c r="K150" s="693"/>
    </row>
    <row r="151" spans="1:11">
      <c r="A151" s="218"/>
      <c r="B151" s="218" t="s">
        <v>163</v>
      </c>
      <c r="C151" s="219" t="s">
        <v>166</v>
      </c>
      <c r="D151" s="221" t="s">
        <v>988</v>
      </c>
      <c r="E151" s="221" t="s">
        <v>185</v>
      </c>
      <c r="F151" s="222">
        <v>1</v>
      </c>
      <c r="G151" s="225"/>
      <c r="H151" s="223">
        <v>9.36</v>
      </c>
      <c r="I151" s="394"/>
      <c r="J151" s="394"/>
      <c r="K151" s="224">
        <f t="shared" ref="K151:K154" si="14">SUM(H151)</f>
        <v>9.36</v>
      </c>
    </row>
    <row r="152" spans="1:11">
      <c r="A152" s="218"/>
      <c r="B152" s="219"/>
      <c r="C152" s="221"/>
      <c r="D152" s="221" t="s">
        <v>167</v>
      </c>
      <c r="E152" s="221" t="s">
        <v>185</v>
      </c>
      <c r="F152" s="222">
        <v>1</v>
      </c>
      <c r="G152" s="225"/>
      <c r="H152" s="223">
        <v>9.36</v>
      </c>
      <c r="I152" s="394"/>
      <c r="J152" s="394"/>
      <c r="K152" s="224">
        <f t="shared" si="14"/>
        <v>9.36</v>
      </c>
    </row>
    <row r="153" spans="1:11">
      <c r="A153" s="218"/>
      <c r="B153" s="219"/>
      <c r="C153" s="221"/>
      <c r="D153" s="221" t="s">
        <v>169</v>
      </c>
      <c r="E153" s="221" t="s">
        <v>185</v>
      </c>
      <c r="F153" s="222">
        <v>1</v>
      </c>
      <c r="G153" s="225"/>
      <c r="H153" s="223">
        <v>9.36</v>
      </c>
      <c r="I153" s="394"/>
      <c r="J153" s="394"/>
      <c r="K153" s="224">
        <f t="shared" si="14"/>
        <v>9.36</v>
      </c>
    </row>
    <row r="154" spans="1:11">
      <c r="A154" s="218"/>
      <c r="B154" s="219"/>
      <c r="C154" s="221"/>
      <c r="D154" s="221" t="s">
        <v>172</v>
      </c>
      <c r="E154" s="221" t="s">
        <v>185</v>
      </c>
      <c r="F154" s="222">
        <v>1</v>
      </c>
      <c r="G154" s="225"/>
      <c r="H154" s="223">
        <v>9.36</v>
      </c>
      <c r="I154" s="394"/>
      <c r="J154" s="394"/>
      <c r="K154" s="224">
        <f t="shared" si="14"/>
        <v>9.36</v>
      </c>
    </row>
    <row r="155" spans="1:11">
      <c r="A155" s="218"/>
      <c r="B155" s="219"/>
      <c r="C155" s="221"/>
      <c r="D155" s="221" t="s">
        <v>525</v>
      </c>
      <c r="E155" s="221" t="s">
        <v>185</v>
      </c>
      <c r="F155" s="222">
        <v>1</v>
      </c>
      <c r="G155" s="225"/>
      <c r="H155" s="223">
        <v>9.36</v>
      </c>
      <c r="I155" s="394"/>
      <c r="J155" s="394"/>
      <c r="K155" s="224">
        <f>SUM(H155)</f>
        <v>9.36</v>
      </c>
    </row>
    <row r="156" spans="1:11">
      <c r="A156" s="218"/>
      <c r="B156" s="219"/>
      <c r="C156" s="221"/>
      <c r="D156" s="221" t="s">
        <v>526</v>
      </c>
      <c r="E156" s="221" t="s">
        <v>185</v>
      </c>
      <c r="F156" s="222">
        <v>1</v>
      </c>
      <c r="G156" s="225"/>
      <c r="H156" s="223">
        <v>9.36</v>
      </c>
      <c r="I156" s="394"/>
      <c r="J156" s="394"/>
      <c r="K156" s="224">
        <f t="shared" ref="K156:K160" si="15">SUM(H156)</f>
        <v>9.36</v>
      </c>
    </row>
    <row r="157" spans="1:11">
      <c r="A157" s="218"/>
      <c r="B157" s="219"/>
      <c r="C157" s="221"/>
      <c r="D157" s="221" t="s">
        <v>190</v>
      </c>
      <c r="E157" s="221" t="s">
        <v>185</v>
      </c>
      <c r="F157" s="222">
        <v>1</v>
      </c>
      <c r="G157" s="225"/>
      <c r="H157" s="223">
        <v>9.36</v>
      </c>
      <c r="I157" s="394"/>
      <c r="J157" s="394"/>
      <c r="K157" s="224">
        <f t="shared" si="15"/>
        <v>9.36</v>
      </c>
    </row>
    <row r="158" spans="1:11">
      <c r="A158" s="218"/>
      <c r="B158" s="219"/>
      <c r="C158" s="221"/>
      <c r="D158" s="221" t="s">
        <v>191</v>
      </c>
      <c r="E158" s="221" t="s">
        <v>185</v>
      </c>
      <c r="F158" s="222">
        <v>1</v>
      </c>
      <c r="G158" s="225"/>
      <c r="H158" s="223">
        <v>9.36</v>
      </c>
      <c r="I158" s="394"/>
      <c r="J158" s="394"/>
      <c r="K158" s="224">
        <f t="shared" si="15"/>
        <v>9.36</v>
      </c>
    </row>
    <row r="159" spans="1:11">
      <c r="A159" s="218"/>
      <c r="B159" s="219"/>
      <c r="C159" s="221"/>
      <c r="D159" s="221" t="s">
        <v>192</v>
      </c>
      <c r="E159" s="221" t="s">
        <v>185</v>
      </c>
      <c r="F159" s="222">
        <v>1</v>
      </c>
      <c r="G159" s="225"/>
      <c r="H159" s="223">
        <v>9.36</v>
      </c>
      <c r="I159" s="394"/>
      <c r="J159" s="394"/>
      <c r="K159" s="224">
        <f t="shared" si="15"/>
        <v>9.36</v>
      </c>
    </row>
    <row r="160" spans="1:11">
      <c r="A160" s="218"/>
      <c r="B160" s="219"/>
      <c r="C160" s="221"/>
      <c r="D160" s="221" t="s">
        <v>193</v>
      </c>
      <c r="E160" s="221" t="s">
        <v>185</v>
      </c>
      <c r="F160" s="222">
        <v>1</v>
      </c>
      <c r="G160" s="225"/>
      <c r="H160" s="223">
        <v>9.36</v>
      </c>
      <c r="I160" s="394"/>
      <c r="J160" s="394"/>
      <c r="K160" s="224">
        <f t="shared" si="15"/>
        <v>9.36</v>
      </c>
    </row>
    <row r="161" spans="1:11">
      <c r="A161" s="218"/>
      <c r="B161" s="219"/>
      <c r="C161" s="221"/>
      <c r="D161" s="221" t="s">
        <v>194</v>
      </c>
      <c r="E161" s="221" t="s">
        <v>185</v>
      </c>
      <c r="F161" s="222">
        <v>1</v>
      </c>
      <c r="G161" s="225"/>
      <c r="H161" s="223">
        <v>9.36</v>
      </c>
      <c r="I161" s="394"/>
      <c r="J161" s="394"/>
      <c r="K161" s="693"/>
    </row>
    <row r="162" spans="1:11">
      <c r="A162" s="218"/>
      <c r="B162" s="219"/>
      <c r="C162" s="221"/>
      <c r="D162" s="221"/>
      <c r="E162" s="221"/>
      <c r="F162" s="222"/>
      <c r="G162" s="225"/>
      <c r="H162" s="223"/>
      <c r="I162" s="394"/>
      <c r="J162" s="394"/>
      <c r="K162" s="693"/>
    </row>
    <row r="163" spans="1:11">
      <c r="A163" s="218"/>
      <c r="B163" s="219"/>
      <c r="C163" s="221"/>
      <c r="D163" s="221"/>
      <c r="E163" s="221"/>
      <c r="F163" s="222"/>
      <c r="G163" s="222"/>
      <c r="H163" s="223"/>
      <c r="I163" s="394"/>
      <c r="J163" s="394"/>
      <c r="K163" s="693"/>
    </row>
    <row r="164" spans="1:11">
      <c r="A164" s="218"/>
      <c r="B164" s="218" t="s">
        <v>187</v>
      </c>
      <c r="C164" s="219" t="s">
        <v>188</v>
      </c>
      <c r="D164" s="232" t="s">
        <v>164</v>
      </c>
      <c r="E164" s="233"/>
      <c r="F164" s="233"/>
      <c r="G164" s="233"/>
      <c r="H164" s="233"/>
      <c r="I164" s="394"/>
      <c r="J164" s="394"/>
      <c r="K164" s="693"/>
    </row>
    <row r="165" spans="1:11">
      <c r="A165" s="218"/>
      <c r="B165" s="219"/>
      <c r="C165" s="219"/>
      <c r="D165" s="221" t="s">
        <v>131</v>
      </c>
      <c r="E165" s="221" t="s">
        <v>168</v>
      </c>
      <c r="F165" s="222">
        <v>1</v>
      </c>
      <c r="G165" s="225"/>
      <c r="H165" s="223">
        <v>14.01</v>
      </c>
      <c r="I165" s="394"/>
      <c r="J165" s="394"/>
      <c r="K165" s="693"/>
    </row>
    <row r="166" spans="1:11">
      <c r="A166" s="218"/>
      <c r="B166" s="219"/>
      <c r="C166" s="219"/>
      <c r="D166" s="221" t="s">
        <v>135</v>
      </c>
      <c r="E166" s="221" t="s">
        <v>168</v>
      </c>
      <c r="F166" s="222">
        <v>1</v>
      </c>
      <c r="G166" s="225"/>
      <c r="H166" s="223">
        <v>14.01</v>
      </c>
      <c r="I166" s="394"/>
      <c r="J166" s="394"/>
      <c r="K166" s="1377">
        <f t="shared" ref="K166:K178" si="16">SUM(H166)</f>
        <v>14.01</v>
      </c>
    </row>
    <row r="167" spans="1:11">
      <c r="A167" s="218"/>
      <c r="B167" s="219"/>
      <c r="C167" s="219"/>
      <c r="D167" s="221" t="s">
        <v>531</v>
      </c>
      <c r="E167" s="221" t="s">
        <v>168</v>
      </c>
      <c r="F167" s="222">
        <v>1</v>
      </c>
      <c r="G167" s="225"/>
      <c r="H167" s="223">
        <v>14.01</v>
      </c>
      <c r="I167" s="394"/>
      <c r="J167" s="394"/>
      <c r="K167" s="1377">
        <f t="shared" si="16"/>
        <v>14.01</v>
      </c>
    </row>
    <row r="168" spans="1:11">
      <c r="A168" s="218"/>
      <c r="B168" s="219"/>
      <c r="C168" s="219"/>
      <c r="D168" s="221" t="s">
        <v>135</v>
      </c>
      <c r="E168" s="221" t="s">
        <v>196</v>
      </c>
      <c r="F168" s="222">
        <v>1</v>
      </c>
      <c r="G168" s="225"/>
      <c r="H168" s="223">
        <v>9.64</v>
      </c>
      <c r="I168" s="394"/>
      <c r="J168" s="394"/>
      <c r="K168" s="1377">
        <f t="shared" si="16"/>
        <v>9.64</v>
      </c>
    </row>
    <row r="169" spans="1:11">
      <c r="A169" s="218"/>
      <c r="B169" s="219"/>
      <c r="C169" s="219"/>
      <c r="D169" s="221" t="s">
        <v>531</v>
      </c>
      <c r="E169" s="221" t="s">
        <v>196</v>
      </c>
      <c r="F169" s="222">
        <v>1</v>
      </c>
      <c r="G169" s="225"/>
      <c r="H169" s="223">
        <v>9.64</v>
      </c>
      <c r="I169" s="394"/>
      <c r="J169" s="394"/>
      <c r="K169" s="1377">
        <f t="shared" si="16"/>
        <v>9.64</v>
      </c>
    </row>
    <row r="170" spans="1:11">
      <c r="A170" s="218"/>
      <c r="B170" s="219"/>
      <c r="C170" s="219"/>
      <c r="D170" s="221" t="s">
        <v>171</v>
      </c>
      <c r="E170" s="221" t="s">
        <v>532</v>
      </c>
      <c r="F170" s="222">
        <v>1</v>
      </c>
      <c r="G170" s="225"/>
      <c r="H170" s="223">
        <v>2.5</v>
      </c>
      <c r="I170" s="394"/>
      <c r="J170" s="394"/>
      <c r="K170" s="1377">
        <f t="shared" si="16"/>
        <v>2.5</v>
      </c>
    </row>
    <row r="171" spans="1:11">
      <c r="A171" s="218"/>
      <c r="B171" s="219"/>
      <c r="C171" s="219"/>
      <c r="D171" s="221" t="s">
        <v>172</v>
      </c>
      <c r="E171" s="221" t="s">
        <v>532</v>
      </c>
      <c r="F171" s="222">
        <v>1</v>
      </c>
      <c r="G171" s="225"/>
      <c r="H171" s="223">
        <v>2.5</v>
      </c>
      <c r="I171" s="394"/>
      <c r="J171" s="394"/>
      <c r="K171" s="1377">
        <f t="shared" si="16"/>
        <v>2.5</v>
      </c>
    </row>
    <row r="172" spans="1:11">
      <c r="A172" s="218"/>
      <c r="B172" s="219"/>
      <c r="C172" s="219"/>
      <c r="D172" s="221" t="s">
        <v>135</v>
      </c>
      <c r="E172" s="221" t="s">
        <v>532</v>
      </c>
      <c r="F172" s="222">
        <v>1</v>
      </c>
      <c r="G172" s="225"/>
      <c r="H172" s="223">
        <v>2.5</v>
      </c>
      <c r="I172" s="394"/>
      <c r="J172" s="394"/>
      <c r="K172" s="1377">
        <f t="shared" si="16"/>
        <v>2.5</v>
      </c>
    </row>
    <row r="173" spans="1:11">
      <c r="A173" s="218"/>
      <c r="B173" s="219"/>
      <c r="C173" s="219"/>
      <c r="D173" s="221" t="s">
        <v>190</v>
      </c>
      <c r="E173" s="221" t="s">
        <v>532</v>
      </c>
      <c r="F173" s="222">
        <v>1</v>
      </c>
      <c r="G173" s="225"/>
      <c r="H173" s="223">
        <v>2.5</v>
      </c>
      <c r="I173" s="394"/>
      <c r="J173" s="394"/>
      <c r="K173" s="1377">
        <f t="shared" si="16"/>
        <v>2.5</v>
      </c>
    </row>
    <row r="174" spans="1:11">
      <c r="A174" s="218"/>
      <c r="B174" s="219"/>
      <c r="C174" s="219"/>
      <c r="D174" s="221" t="s">
        <v>191</v>
      </c>
      <c r="E174" s="221" t="s">
        <v>532</v>
      </c>
      <c r="F174" s="222">
        <v>1</v>
      </c>
      <c r="G174" s="225"/>
      <c r="H174" s="223">
        <v>2.5</v>
      </c>
      <c r="I174" s="394"/>
      <c r="J174" s="394"/>
      <c r="K174" s="1377">
        <f t="shared" si="16"/>
        <v>2.5</v>
      </c>
    </row>
    <row r="175" spans="1:11">
      <c r="A175" s="218"/>
      <c r="B175" s="219"/>
      <c r="C175" s="219"/>
      <c r="D175" s="221" t="s">
        <v>192</v>
      </c>
      <c r="E175" s="221" t="s">
        <v>532</v>
      </c>
      <c r="F175" s="222">
        <v>1</v>
      </c>
      <c r="G175" s="225"/>
      <c r="H175" s="223">
        <v>2.5</v>
      </c>
      <c r="I175" s="394"/>
      <c r="J175" s="394"/>
      <c r="K175" s="1377">
        <f t="shared" si="16"/>
        <v>2.5</v>
      </c>
    </row>
    <row r="176" spans="1:11">
      <c r="A176" s="218"/>
      <c r="B176" s="219"/>
      <c r="C176" s="219"/>
      <c r="D176" s="221" t="s">
        <v>193</v>
      </c>
      <c r="E176" s="221" t="s">
        <v>532</v>
      </c>
      <c r="F176" s="222">
        <v>1</v>
      </c>
      <c r="G176" s="225"/>
      <c r="H176" s="223">
        <v>2.5</v>
      </c>
      <c r="I176" s="394"/>
      <c r="J176" s="394"/>
      <c r="K176" s="1377">
        <f t="shared" si="16"/>
        <v>2.5</v>
      </c>
    </row>
    <row r="177" spans="1:11">
      <c r="A177" s="218"/>
      <c r="B177" s="219"/>
      <c r="C177" s="219"/>
      <c r="D177" s="221" t="s">
        <v>195</v>
      </c>
      <c r="E177" s="221" t="s">
        <v>532</v>
      </c>
      <c r="F177" s="222">
        <v>1</v>
      </c>
      <c r="G177" s="225"/>
      <c r="H177" s="223">
        <v>2.5</v>
      </c>
      <c r="I177" s="394"/>
      <c r="J177" s="394"/>
      <c r="K177" s="1377">
        <f t="shared" si="16"/>
        <v>2.5</v>
      </c>
    </row>
    <row r="178" spans="1:11">
      <c r="A178" s="218"/>
      <c r="B178" s="219"/>
      <c r="C178" s="219"/>
      <c r="D178" s="221" t="s">
        <v>531</v>
      </c>
      <c r="E178" s="221" t="s">
        <v>532</v>
      </c>
      <c r="F178" s="222">
        <v>1</v>
      </c>
      <c r="G178" s="225"/>
      <c r="H178" s="223">
        <v>2.5</v>
      </c>
      <c r="I178" s="394"/>
      <c r="J178" s="394"/>
      <c r="K178" s="1377">
        <f t="shared" si="16"/>
        <v>2.5</v>
      </c>
    </row>
    <row r="179" spans="1:11">
      <c r="A179" s="218"/>
      <c r="B179" s="219"/>
      <c r="C179" s="221"/>
      <c r="D179" s="221"/>
      <c r="E179" s="222"/>
      <c r="F179" s="225"/>
      <c r="G179" s="222"/>
      <c r="H179" s="223"/>
      <c r="I179" s="394"/>
      <c r="J179" s="394"/>
      <c r="K179" s="693"/>
    </row>
    <row r="180" spans="1:11">
      <c r="A180" s="218"/>
      <c r="B180" s="219"/>
      <c r="C180" s="221"/>
      <c r="D180" s="221"/>
      <c r="E180" s="222"/>
      <c r="F180" s="225"/>
      <c r="G180" s="222"/>
      <c r="H180" s="223"/>
      <c r="I180" s="394"/>
      <c r="J180" s="394"/>
      <c r="K180" s="693"/>
    </row>
    <row r="181" spans="1:11">
      <c r="A181" s="218"/>
      <c r="B181" s="219"/>
      <c r="C181" s="221"/>
      <c r="D181" s="221"/>
      <c r="E181" s="222"/>
      <c r="F181" s="225"/>
      <c r="G181" s="222"/>
      <c r="H181" s="223"/>
      <c r="I181" s="394"/>
      <c r="J181" s="394"/>
      <c r="K181" s="693"/>
    </row>
    <row r="182" spans="1:11">
      <c r="A182" s="218"/>
      <c r="B182" s="219"/>
      <c r="C182" s="221"/>
      <c r="D182" s="221"/>
      <c r="E182" s="222"/>
      <c r="F182" s="225"/>
      <c r="G182" s="222"/>
      <c r="H182" s="223"/>
      <c r="I182" s="394"/>
      <c r="J182" s="394"/>
      <c r="K182" s="693"/>
    </row>
    <row r="183" spans="1:11">
      <c r="A183" s="218"/>
      <c r="B183" s="219"/>
      <c r="C183" s="221"/>
      <c r="D183" s="221"/>
      <c r="E183" s="222"/>
      <c r="F183" s="225"/>
      <c r="G183" s="222"/>
      <c r="H183" s="223"/>
      <c r="I183" s="394"/>
      <c r="J183" s="394"/>
      <c r="K183" s="693"/>
    </row>
    <row r="184" spans="1:11">
      <c r="A184" s="218"/>
      <c r="B184" s="219"/>
      <c r="C184" s="221"/>
      <c r="D184" s="221"/>
      <c r="E184" s="222"/>
      <c r="F184" s="225"/>
      <c r="G184" s="222"/>
      <c r="H184" s="223"/>
      <c r="I184" s="394"/>
      <c r="J184" s="394"/>
      <c r="K184" s="693"/>
    </row>
    <row r="185" spans="1:11">
      <c r="A185" s="218"/>
      <c r="B185" s="219"/>
      <c r="C185" s="221"/>
      <c r="D185" s="221"/>
      <c r="E185" s="222"/>
      <c r="F185" s="225"/>
      <c r="G185" s="222"/>
      <c r="H185" s="223"/>
      <c r="I185" s="394"/>
      <c r="J185" s="394"/>
      <c r="K185" s="693"/>
    </row>
    <row r="186" spans="1:11">
      <c r="A186" s="218"/>
      <c r="B186" s="219"/>
      <c r="C186" s="221"/>
      <c r="D186" s="221"/>
      <c r="E186" s="222"/>
      <c r="F186" s="225"/>
      <c r="G186" s="222"/>
      <c r="H186" s="223"/>
      <c r="I186" s="394"/>
      <c r="J186" s="394"/>
      <c r="K186" s="693"/>
    </row>
    <row r="187" spans="1:11">
      <c r="A187" s="219"/>
      <c r="B187" s="219"/>
      <c r="C187" s="221"/>
      <c r="D187" s="221"/>
      <c r="E187" s="222"/>
      <c r="F187" s="225"/>
      <c r="G187" s="222"/>
      <c r="H187" s="223"/>
      <c r="I187" s="394"/>
      <c r="J187" s="394"/>
      <c r="K187" s="693"/>
    </row>
    <row r="188" spans="1:11" ht="15" thickBot="1">
      <c r="A188" s="392"/>
      <c r="B188" s="392"/>
      <c r="C188" s="392"/>
      <c r="D188" s="393"/>
      <c r="E188" s="393"/>
      <c r="F188" s="365"/>
      <c r="G188" s="365"/>
      <c r="H188" s="694">
        <v>730</v>
      </c>
      <c r="I188" s="394"/>
      <c r="J188" s="394"/>
      <c r="K188" s="1494">
        <f>SUM(K80:K179)</f>
        <v>551.31200000000035</v>
      </c>
    </row>
    <row r="189" spans="1:11" ht="15" thickTop="1">
      <c r="A189" s="392"/>
      <c r="B189" s="392"/>
      <c r="C189" s="392"/>
      <c r="D189" s="393"/>
      <c r="E189" s="393"/>
      <c r="F189" s="365"/>
      <c r="G189" s="365"/>
      <c r="H189" s="694"/>
      <c r="I189" s="394"/>
      <c r="J189" s="394"/>
      <c r="K189" s="693"/>
    </row>
    <row r="190" spans="1:11">
      <c r="A190" s="218" t="s">
        <v>69</v>
      </c>
      <c r="B190" s="219"/>
      <c r="C190" s="1726" t="s">
        <v>70</v>
      </c>
      <c r="D190" s="1727"/>
      <c r="E190" s="1727"/>
      <c r="F190" s="1727"/>
      <c r="G190" s="1727"/>
      <c r="H190" s="1727"/>
      <c r="I190" s="394"/>
      <c r="J190" s="394"/>
      <c r="K190" s="693"/>
    </row>
    <row r="191" spans="1:11">
      <c r="A191" s="219"/>
      <c r="B191" s="219"/>
      <c r="C191" s="219"/>
      <c r="D191" s="232"/>
      <c r="E191" s="233"/>
      <c r="F191" s="233"/>
      <c r="G191" s="233"/>
      <c r="H191" s="233"/>
      <c r="I191" s="394"/>
      <c r="J191" s="394"/>
      <c r="K191" s="693"/>
    </row>
    <row r="192" spans="1:11">
      <c r="A192" s="219"/>
      <c r="B192" s="219" t="s">
        <v>163</v>
      </c>
      <c r="C192" s="219" t="s">
        <v>533</v>
      </c>
      <c r="D192" s="221" t="s">
        <v>131</v>
      </c>
      <c r="E192" s="221" t="s">
        <v>534</v>
      </c>
      <c r="F192" s="222">
        <v>1</v>
      </c>
      <c r="G192" s="223">
        <v>33.78</v>
      </c>
      <c r="H192" s="223" t="s">
        <v>39</v>
      </c>
      <c r="I192" s="394"/>
      <c r="J192" s="394"/>
      <c r="K192" s="224">
        <f>G192</f>
        <v>33.78</v>
      </c>
    </row>
    <row r="193" spans="1:11">
      <c r="A193" s="219"/>
      <c r="B193" s="219"/>
      <c r="C193" s="219"/>
      <c r="D193" s="232"/>
      <c r="E193" s="233"/>
      <c r="F193" s="233"/>
      <c r="G193" s="233"/>
      <c r="H193" s="233"/>
      <c r="I193" s="394"/>
      <c r="J193" s="394"/>
      <c r="K193" s="693"/>
    </row>
    <row r="194" spans="1:11">
      <c r="A194" s="219"/>
      <c r="B194" s="219" t="s">
        <v>163</v>
      </c>
      <c r="C194" s="711" t="s">
        <v>535</v>
      </c>
      <c r="D194" s="221" t="s">
        <v>131</v>
      </c>
      <c r="E194" s="221" t="s">
        <v>536</v>
      </c>
      <c r="F194" s="222">
        <v>1</v>
      </c>
      <c r="G194" s="223">
        <v>272.75</v>
      </c>
      <c r="H194" s="223" t="s">
        <v>39</v>
      </c>
      <c r="I194" s="223"/>
      <c r="J194" s="223"/>
      <c r="K194" s="224">
        <f>G194</f>
        <v>272.75</v>
      </c>
    </row>
    <row r="195" spans="1:11">
      <c r="A195" s="219"/>
      <c r="B195" s="219" t="s">
        <v>163</v>
      </c>
      <c r="C195" s="219" t="s">
        <v>537</v>
      </c>
      <c r="D195" s="221" t="s">
        <v>131</v>
      </c>
      <c r="E195" s="221" t="s">
        <v>538</v>
      </c>
      <c r="F195" s="222">
        <v>1</v>
      </c>
      <c r="G195" s="223">
        <v>9.57</v>
      </c>
      <c r="H195" s="223" t="s">
        <v>39</v>
      </c>
      <c r="I195" s="394"/>
      <c r="J195" s="394"/>
      <c r="K195" s="224">
        <f t="shared" ref="K195:K196" si="17">G195</f>
        <v>9.57</v>
      </c>
    </row>
    <row r="196" spans="1:11">
      <c r="A196" s="219"/>
      <c r="B196" s="219" t="s">
        <v>163</v>
      </c>
      <c r="C196" s="219" t="s">
        <v>537</v>
      </c>
      <c r="D196" s="221" t="s">
        <v>131</v>
      </c>
      <c r="E196" s="221" t="s">
        <v>539</v>
      </c>
      <c r="F196" s="222">
        <v>1</v>
      </c>
      <c r="G196" s="223">
        <v>10.67</v>
      </c>
      <c r="H196" s="223" t="s">
        <v>39</v>
      </c>
      <c r="I196" s="394"/>
      <c r="J196" s="394"/>
      <c r="K196" s="224">
        <f t="shared" si="17"/>
        <v>10.67</v>
      </c>
    </row>
    <row r="197" spans="1:11">
      <c r="A197" s="219"/>
      <c r="B197" s="219" t="s">
        <v>163</v>
      </c>
      <c r="C197" s="219" t="s">
        <v>537</v>
      </c>
      <c r="D197" s="221" t="s">
        <v>131</v>
      </c>
      <c r="E197" s="221" t="s">
        <v>540</v>
      </c>
      <c r="F197" s="222">
        <v>1</v>
      </c>
      <c r="G197" s="223">
        <v>108.85</v>
      </c>
      <c r="H197" s="223" t="s">
        <v>39</v>
      </c>
      <c r="I197" s="394"/>
      <c r="J197" s="394"/>
      <c r="K197" s="693"/>
    </row>
    <row r="198" spans="1:11">
      <c r="A198" s="219"/>
      <c r="B198" s="219" t="s">
        <v>163</v>
      </c>
      <c r="C198" s="219" t="s">
        <v>537</v>
      </c>
      <c r="D198" s="221" t="s">
        <v>131</v>
      </c>
      <c r="E198" s="221" t="s">
        <v>541</v>
      </c>
      <c r="F198" s="222">
        <v>1</v>
      </c>
      <c r="G198" s="223">
        <v>12.67</v>
      </c>
      <c r="H198" s="223" t="s">
        <v>39</v>
      </c>
      <c r="I198" s="394"/>
      <c r="J198" s="394"/>
      <c r="K198" s="693"/>
    </row>
    <row r="199" spans="1:11">
      <c r="A199" s="219"/>
      <c r="B199" s="219"/>
      <c r="C199" s="219"/>
      <c r="D199" s="221"/>
      <c r="E199" s="221"/>
      <c r="F199" s="222"/>
      <c r="G199" s="223"/>
      <c r="H199" s="223"/>
      <c r="I199" s="394"/>
      <c r="J199" s="394"/>
      <c r="K199" s="693"/>
    </row>
    <row r="200" spans="1:11">
      <c r="A200" s="219"/>
      <c r="B200" s="219"/>
      <c r="C200" s="219"/>
      <c r="D200" s="221"/>
      <c r="E200" s="221"/>
      <c r="F200" s="222"/>
      <c r="G200" s="223"/>
      <c r="H200" s="223"/>
      <c r="I200" s="394"/>
      <c r="J200" s="394"/>
      <c r="K200" s="693"/>
    </row>
    <row r="201" spans="1:11" ht="15" thickBot="1">
      <c r="A201" s="219"/>
      <c r="B201" s="219"/>
      <c r="C201" s="219"/>
      <c r="D201" s="221"/>
      <c r="E201" s="221"/>
      <c r="F201" s="222"/>
      <c r="G201" s="1739" t="s">
        <v>542</v>
      </c>
      <c r="H201" s="1740"/>
      <c r="I201" s="394"/>
      <c r="J201" s="394"/>
      <c r="K201" s="712">
        <f>SUM(K194:K200)</f>
        <v>292.99</v>
      </c>
    </row>
    <row r="202" spans="1:11" ht="15" thickTop="1">
      <c r="A202" s="213"/>
      <c r="B202" s="213"/>
      <c r="C202" s="214"/>
      <c r="D202" s="215"/>
      <c r="E202" s="215"/>
      <c r="F202" s="216"/>
      <c r="G202" s="217"/>
      <c r="H202" s="217"/>
      <c r="I202" s="394"/>
      <c r="J202" s="394"/>
      <c r="K202" s="693"/>
    </row>
    <row r="203" spans="1:11">
      <c r="A203" s="218" t="s">
        <v>71</v>
      </c>
      <c r="B203" s="219"/>
      <c r="C203" s="1743" t="s">
        <v>543</v>
      </c>
      <c r="D203" s="1744"/>
      <c r="E203" s="1744"/>
      <c r="F203" s="1744"/>
      <c r="G203" s="1744"/>
      <c r="H203" s="1744"/>
      <c r="I203" s="394"/>
      <c r="J203" s="394"/>
      <c r="K203" s="693"/>
    </row>
    <row r="204" spans="1:11">
      <c r="A204" s="219"/>
      <c r="B204" s="219"/>
      <c r="C204" s="219"/>
      <c r="D204" s="221"/>
      <c r="E204" s="221"/>
      <c r="F204" s="222"/>
      <c r="G204" s="223"/>
      <c r="H204" s="223"/>
      <c r="I204" s="394"/>
      <c r="J204" s="394"/>
      <c r="K204" s="693"/>
    </row>
    <row r="205" spans="1:11">
      <c r="A205" s="219"/>
      <c r="B205" s="219" t="s">
        <v>163</v>
      </c>
      <c r="C205" s="219" t="s">
        <v>533</v>
      </c>
      <c r="D205" s="221" t="s">
        <v>131</v>
      </c>
      <c r="E205" s="221" t="s">
        <v>544</v>
      </c>
      <c r="F205" s="222">
        <v>1</v>
      </c>
      <c r="G205" s="223">
        <v>23.65</v>
      </c>
      <c r="H205" s="223" t="s">
        <v>39</v>
      </c>
      <c r="I205" s="394"/>
      <c r="J205" s="394"/>
      <c r="K205" s="224">
        <f>G205</f>
        <v>23.65</v>
      </c>
    </row>
    <row r="206" spans="1:11">
      <c r="A206" s="219"/>
      <c r="B206" s="219"/>
      <c r="C206" s="219"/>
      <c r="D206" s="221"/>
      <c r="E206" s="221"/>
      <c r="F206" s="222"/>
      <c r="G206" s="223"/>
      <c r="H206" s="223"/>
      <c r="I206" s="394"/>
      <c r="J206" s="394"/>
      <c r="K206" s="693"/>
    </row>
    <row r="207" spans="1:11">
      <c r="A207" s="219"/>
      <c r="B207" s="219" t="s">
        <v>163</v>
      </c>
      <c r="C207" s="219" t="s">
        <v>535</v>
      </c>
      <c r="D207" s="221" t="s">
        <v>131</v>
      </c>
      <c r="E207" s="221" t="s">
        <v>545</v>
      </c>
      <c r="F207" s="222">
        <v>1</v>
      </c>
      <c r="G207" s="223">
        <v>22.1</v>
      </c>
      <c r="H207" s="223" t="s">
        <v>39</v>
      </c>
      <c r="I207" s="394"/>
      <c r="J207" s="394"/>
      <c r="K207" s="224">
        <f t="shared" ref="K207:K209" si="18">G207</f>
        <v>22.1</v>
      </c>
    </row>
    <row r="208" spans="1:11">
      <c r="A208" s="219"/>
      <c r="B208" s="219" t="s">
        <v>163</v>
      </c>
      <c r="C208" s="219" t="s">
        <v>535</v>
      </c>
      <c r="D208" s="221" t="s">
        <v>131</v>
      </c>
      <c r="E208" s="221" t="s">
        <v>546</v>
      </c>
      <c r="F208" s="222">
        <v>1</v>
      </c>
      <c r="G208" s="223">
        <v>27.88</v>
      </c>
      <c r="H208" s="223" t="s">
        <v>39</v>
      </c>
      <c r="I208" s="394"/>
      <c r="J208" s="394"/>
      <c r="K208" s="224">
        <f t="shared" si="18"/>
        <v>27.88</v>
      </c>
    </row>
    <row r="209" spans="1:11">
      <c r="A209" s="219"/>
      <c r="B209" s="219" t="s">
        <v>163</v>
      </c>
      <c r="C209" s="219" t="s">
        <v>535</v>
      </c>
      <c r="D209" s="221" t="s">
        <v>131</v>
      </c>
      <c r="E209" s="221" t="s">
        <v>547</v>
      </c>
      <c r="F209" s="222">
        <v>1</v>
      </c>
      <c r="G209" s="223">
        <v>5.94</v>
      </c>
      <c r="H209" s="223" t="s">
        <v>39</v>
      </c>
      <c r="I209" s="394"/>
      <c r="J209" s="394"/>
      <c r="K209" s="224">
        <f t="shared" si="18"/>
        <v>5.94</v>
      </c>
    </row>
    <row r="210" spans="1:11">
      <c r="A210" s="219"/>
      <c r="B210" s="219" t="s">
        <v>163</v>
      </c>
      <c r="C210" s="219" t="s">
        <v>535</v>
      </c>
      <c r="D210" s="221" t="s">
        <v>131</v>
      </c>
      <c r="E210" s="221" t="s">
        <v>548</v>
      </c>
      <c r="F210" s="222">
        <v>1</v>
      </c>
      <c r="G210" s="223">
        <v>46.55</v>
      </c>
      <c r="H210" s="223" t="s">
        <v>39</v>
      </c>
      <c r="I210" s="394"/>
      <c r="J210" s="394"/>
      <c r="K210" s="224">
        <f>G210</f>
        <v>46.55</v>
      </c>
    </row>
    <row r="211" spans="1:11">
      <c r="A211" s="219"/>
      <c r="B211" s="219" t="s">
        <v>163</v>
      </c>
      <c r="C211" s="219" t="s">
        <v>535</v>
      </c>
      <c r="D211" s="221" t="s">
        <v>131</v>
      </c>
      <c r="E211" s="221" t="s">
        <v>549</v>
      </c>
      <c r="F211" s="222">
        <v>1</v>
      </c>
      <c r="G211" s="223">
        <v>20.43</v>
      </c>
      <c r="H211" s="223" t="s">
        <v>39</v>
      </c>
      <c r="I211" s="394"/>
      <c r="J211" s="394"/>
      <c r="K211" s="224">
        <f>G211</f>
        <v>20.43</v>
      </c>
    </row>
    <row r="212" spans="1:11">
      <c r="A212" s="219"/>
      <c r="B212" s="219" t="s">
        <v>163</v>
      </c>
      <c r="C212" s="219" t="s">
        <v>535</v>
      </c>
      <c r="D212" s="221" t="s">
        <v>131</v>
      </c>
      <c r="E212" s="221" t="s">
        <v>536</v>
      </c>
      <c r="F212" s="222">
        <v>1</v>
      </c>
      <c r="G212" s="223">
        <v>40.06</v>
      </c>
      <c r="H212" s="223" t="s">
        <v>39</v>
      </c>
      <c r="I212" s="394"/>
      <c r="J212" s="394"/>
      <c r="K212" s="224">
        <f>G212</f>
        <v>40.06</v>
      </c>
    </row>
    <row r="213" spans="1:11">
      <c r="A213" s="219"/>
      <c r="B213" s="219" t="s">
        <v>163</v>
      </c>
      <c r="C213" s="219" t="s">
        <v>535</v>
      </c>
      <c r="D213" s="221" t="s">
        <v>131</v>
      </c>
      <c r="E213" s="221" t="s">
        <v>550</v>
      </c>
      <c r="F213" s="222">
        <v>1</v>
      </c>
      <c r="G213" s="223">
        <v>13.56</v>
      </c>
      <c r="H213" s="223" t="s">
        <v>39</v>
      </c>
      <c r="I213" s="394"/>
      <c r="J213" s="394"/>
      <c r="K213" s="224">
        <f t="shared" ref="K213:K222" si="19">G213</f>
        <v>13.56</v>
      </c>
    </row>
    <row r="214" spans="1:11">
      <c r="A214" s="219"/>
      <c r="B214" s="219" t="s">
        <v>163</v>
      </c>
      <c r="C214" s="219" t="s">
        <v>535</v>
      </c>
      <c r="D214" s="221" t="s">
        <v>131</v>
      </c>
      <c r="E214" s="221" t="s">
        <v>550</v>
      </c>
      <c r="F214" s="222">
        <v>1</v>
      </c>
      <c r="G214" s="223">
        <v>13.15</v>
      </c>
      <c r="H214" s="223" t="s">
        <v>39</v>
      </c>
      <c r="I214" s="394"/>
      <c r="J214" s="394"/>
      <c r="K214" s="224">
        <f t="shared" si="19"/>
        <v>13.15</v>
      </c>
    </row>
    <row r="215" spans="1:11">
      <c r="A215" s="219"/>
      <c r="B215" s="219" t="s">
        <v>163</v>
      </c>
      <c r="C215" s="219" t="s">
        <v>535</v>
      </c>
      <c r="D215" s="221" t="s">
        <v>131</v>
      </c>
      <c r="E215" s="221" t="s">
        <v>551</v>
      </c>
      <c r="F215" s="222">
        <v>1</v>
      </c>
      <c r="G215" s="223">
        <v>5.32</v>
      </c>
      <c r="H215" s="223" t="s">
        <v>39</v>
      </c>
      <c r="I215" s="394"/>
      <c r="J215" s="394"/>
      <c r="K215" s="224">
        <f t="shared" si="19"/>
        <v>5.32</v>
      </c>
    </row>
    <row r="216" spans="1:11">
      <c r="A216" s="219"/>
      <c r="B216" s="219" t="s">
        <v>163</v>
      </c>
      <c r="C216" s="219" t="s">
        <v>535</v>
      </c>
      <c r="D216" s="221" t="s">
        <v>131</v>
      </c>
      <c r="E216" s="221" t="s">
        <v>552</v>
      </c>
      <c r="F216" s="222">
        <v>1</v>
      </c>
      <c r="G216" s="223">
        <v>92.09</v>
      </c>
      <c r="H216" s="223" t="s">
        <v>39</v>
      </c>
      <c r="I216" s="394"/>
      <c r="J216" s="394"/>
      <c r="K216" s="224">
        <f t="shared" si="19"/>
        <v>92.09</v>
      </c>
    </row>
    <row r="217" spans="1:11">
      <c r="A217" s="219"/>
      <c r="B217" s="219" t="s">
        <v>163</v>
      </c>
      <c r="C217" s="219" t="s">
        <v>535</v>
      </c>
      <c r="D217" s="221" t="s">
        <v>131</v>
      </c>
      <c r="E217" s="221" t="s">
        <v>553</v>
      </c>
      <c r="F217" s="222">
        <v>1</v>
      </c>
      <c r="G217" s="223">
        <v>3.5</v>
      </c>
      <c r="H217" s="223" t="s">
        <v>39</v>
      </c>
      <c r="I217" s="394"/>
      <c r="J217" s="394"/>
      <c r="K217" s="224">
        <f t="shared" si="19"/>
        <v>3.5</v>
      </c>
    </row>
    <row r="218" spans="1:11">
      <c r="A218" s="219"/>
      <c r="B218" s="219" t="s">
        <v>163</v>
      </c>
      <c r="C218" s="219" t="s">
        <v>535</v>
      </c>
      <c r="D218" s="221" t="s">
        <v>131</v>
      </c>
      <c r="E218" s="221" t="s">
        <v>549</v>
      </c>
      <c r="F218" s="222">
        <v>1</v>
      </c>
      <c r="G218" s="223">
        <v>4.21</v>
      </c>
      <c r="H218" s="223" t="s">
        <v>39</v>
      </c>
      <c r="I218" s="394"/>
      <c r="J218" s="394"/>
      <c r="K218" s="224">
        <f t="shared" si="19"/>
        <v>4.21</v>
      </c>
    </row>
    <row r="219" spans="1:11">
      <c r="A219" s="219"/>
      <c r="B219" s="219" t="s">
        <v>163</v>
      </c>
      <c r="C219" s="219" t="s">
        <v>535</v>
      </c>
      <c r="D219" s="221" t="s">
        <v>131</v>
      </c>
      <c r="E219" s="221" t="s">
        <v>541</v>
      </c>
      <c r="F219" s="222">
        <v>1</v>
      </c>
      <c r="G219" s="223">
        <v>9.91</v>
      </c>
      <c r="H219" s="223" t="s">
        <v>39</v>
      </c>
      <c r="I219" s="394"/>
      <c r="J219" s="394"/>
      <c r="K219" s="224">
        <f t="shared" si="19"/>
        <v>9.91</v>
      </c>
    </row>
    <row r="220" spans="1:11">
      <c r="A220" s="219"/>
      <c r="B220" s="219" t="s">
        <v>163</v>
      </c>
      <c r="C220" s="219" t="s">
        <v>535</v>
      </c>
      <c r="D220" s="221" t="s">
        <v>131</v>
      </c>
      <c r="E220" s="221" t="s">
        <v>554</v>
      </c>
      <c r="F220" s="222">
        <v>1</v>
      </c>
      <c r="G220" s="223">
        <v>25.01</v>
      </c>
      <c r="H220" s="223" t="s">
        <v>39</v>
      </c>
      <c r="I220" s="394"/>
      <c r="J220" s="394"/>
      <c r="K220" s="224">
        <f t="shared" si="19"/>
        <v>25.01</v>
      </c>
    </row>
    <row r="221" spans="1:11">
      <c r="A221" s="219"/>
      <c r="B221" s="219" t="s">
        <v>163</v>
      </c>
      <c r="C221" s="219" t="s">
        <v>535</v>
      </c>
      <c r="D221" s="221" t="s">
        <v>131</v>
      </c>
      <c r="E221" s="221" t="s">
        <v>555</v>
      </c>
      <c r="F221" s="222">
        <v>1</v>
      </c>
      <c r="G221" s="223">
        <v>63.72</v>
      </c>
      <c r="H221" s="223" t="s">
        <v>39</v>
      </c>
      <c r="I221" s="394"/>
      <c r="J221" s="394"/>
      <c r="K221" s="224">
        <f t="shared" si="19"/>
        <v>63.72</v>
      </c>
    </row>
    <row r="222" spans="1:11">
      <c r="A222" s="219"/>
      <c r="B222" s="219" t="s">
        <v>163</v>
      </c>
      <c r="C222" s="219" t="s">
        <v>535</v>
      </c>
      <c r="D222" s="221" t="s">
        <v>131</v>
      </c>
      <c r="E222" s="221" t="s">
        <v>556</v>
      </c>
      <c r="F222" s="222">
        <v>1</v>
      </c>
      <c r="G222" s="223">
        <v>3.29</v>
      </c>
      <c r="H222" s="223" t="s">
        <v>39</v>
      </c>
      <c r="I222" s="394"/>
      <c r="J222" s="394"/>
      <c r="K222" s="224">
        <f t="shared" si="19"/>
        <v>3.29</v>
      </c>
    </row>
    <row r="223" spans="1:11">
      <c r="A223" s="219"/>
      <c r="B223" s="219" t="s">
        <v>163</v>
      </c>
      <c r="C223" s="219" t="s">
        <v>535</v>
      </c>
      <c r="D223" s="221" t="s">
        <v>131</v>
      </c>
      <c r="E223" s="221" t="s">
        <v>540</v>
      </c>
      <c r="F223" s="222">
        <v>1</v>
      </c>
      <c r="G223" s="223">
        <v>21.15</v>
      </c>
      <c r="H223" s="223" t="s">
        <v>39</v>
      </c>
      <c r="I223" s="394"/>
      <c r="J223" s="394"/>
      <c r="K223" s="693"/>
    </row>
    <row r="224" spans="1:11">
      <c r="A224" s="219"/>
      <c r="B224" s="219"/>
      <c r="C224" s="219"/>
      <c r="D224" s="221"/>
      <c r="E224" s="221"/>
      <c r="F224" s="222"/>
      <c r="G224" s="223"/>
      <c r="H224" s="223"/>
      <c r="I224" s="394"/>
      <c r="J224" s="394"/>
      <c r="K224" s="693"/>
    </row>
    <row r="225" spans="1:11">
      <c r="A225" s="219"/>
      <c r="B225" s="219"/>
      <c r="C225" s="219"/>
      <c r="D225" s="221"/>
      <c r="E225" s="221"/>
      <c r="F225" s="222"/>
      <c r="G225" s="223"/>
      <c r="H225" s="223"/>
      <c r="I225" s="394"/>
      <c r="J225" s="394"/>
      <c r="K225" s="693"/>
    </row>
    <row r="226" spans="1:11" ht="15" thickBot="1">
      <c r="A226" s="219"/>
      <c r="B226" s="219"/>
      <c r="C226" s="219"/>
      <c r="D226" s="221"/>
      <c r="E226" s="221"/>
      <c r="F226" s="222"/>
      <c r="G226" s="1739" t="s">
        <v>542</v>
      </c>
      <c r="H226" s="1740"/>
      <c r="I226" s="394"/>
      <c r="J226" s="394"/>
      <c r="K226" s="700">
        <f>SUM(K205:K225)</f>
        <v>420.37000000000006</v>
      </c>
    </row>
    <row r="227" spans="1:11" ht="15" thickTop="1">
      <c r="A227" s="219"/>
      <c r="B227" s="219"/>
      <c r="C227" s="219"/>
      <c r="D227" s="221"/>
      <c r="E227" s="221"/>
      <c r="F227" s="222"/>
      <c r="G227" s="223"/>
      <c r="H227" s="223"/>
      <c r="I227" s="394"/>
      <c r="J227" s="394"/>
      <c r="K227" s="693"/>
    </row>
    <row r="228" spans="1:11">
      <c r="A228" s="219"/>
      <c r="B228" s="219"/>
      <c r="C228" s="219"/>
      <c r="D228" s="221"/>
      <c r="E228" s="221"/>
      <c r="F228" s="222"/>
      <c r="G228" s="223"/>
      <c r="H228" s="223"/>
      <c r="I228" s="394"/>
      <c r="J228" s="394"/>
      <c r="K228" s="693"/>
    </row>
    <row r="229" spans="1:11">
      <c r="A229" s="218" t="s">
        <v>73</v>
      </c>
      <c r="B229" s="219"/>
      <c r="C229" s="1728" t="s">
        <v>66</v>
      </c>
      <c r="D229" s="1729"/>
      <c r="E229" s="1729"/>
      <c r="F229" s="1729"/>
      <c r="G229" s="1729"/>
      <c r="H229" s="1729"/>
      <c r="I229" s="394"/>
      <c r="J229" s="394"/>
      <c r="K229" s="693"/>
    </row>
    <row r="230" spans="1:11">
      <c r="A230" s="219"/>
      <c r="B230" s="219"/>
      <c r="C230" s="219"/>
      <c r="D230" s="221"/>
      <c r="E230" s="221"/>
      <c r="F230" s="222"/>
      <c r="G230" s="223"/>
      <c r="H230" s="223"/>
      <c r="I230" s="394"/>
      <c r="J230" s="394"/>
      <c r="K230" s="693"/>
    </row>
    <row r="231" spans="1:11">
      <c r="A231" s="219"/>
      <c r="B231" s="219" t="s">
        <v>163</v>
      </c>
      <c r="C231" s="219" t="s">
        <v>537</v>
      </c>
      <c r="D231" s="221" t="s">
        <v>131</v>
      </c>
      <c r="E231" s="221" t="s">
        <v>557</v>
      </c>
      <c r="F231" s="222">
        <v>1</v>
      </c>
      <c r="G231" s="223">
        <v>129.46</v>
      </c>
      <c r="H231" s="223" t="s">
        <v>39</v>
      </c>
      <c r="I231" s="394"/>
      <c r="J231" s="394"/>
      <c r="K231" s="1594">
        <f>G231*0.6</f>
        <v>77.676000000000002</v>
      </c>
    </row>
    <row r="232" spans="1:11">
      <c r="A232" s="219"/>
      <c r="B232" s="219"/>
      <c r="C232" s="219"/>
      <c r="D232" s="221"/>
      <c r="E232" s="221"/>
      <c r="F232" s="222"/>
      <c r="G232" s="223"/>
      <c r="H232" s="223"/>
      <c r="I232" s="394"/>
      <c r="J232" s="394"/>
      <c r="K232" s="693"/>
    </row>
    <row r="233" spans="1:11">
      <c r="A233" s="219"/>
      <c r="B233" s="219"/>
      <c r="C233" s="219"/>
      <c r="D233" s="221"/>
      <c r="E233" s="221"/>
      <c r="F233" s="222"/>
      <c r="G233" s="1739" t="s">
        <v>542</v>
      </c>
      <c r="H233" s="1740"/>
      <c r="I233" s="394"/>
      <c r="J233" s="394"/>
      <c r="K233" s="693"/>
    </row>
    <row r="234" spans="1:11">
      <c r="A234" s="219"/>
      <c r="B234" s="219"/>
      <c r="C234" s="219"/>
      <c r="D234" s="221"/>
      <c r="E234" s="221"/>
      <c r="F234" s="222"/>
      <c r="G234" s="223"/>
      <c r="H234" s="223"/>
      <c r="I234" s="394"/>
      <c r="J234" s="394"/>
      <c r="K234" s="693"/>
    </row>
    <row r="235" spans="1:11">
      <c r="A235" s="219"/>
      <c r="B235" s="219"/>
      <c r="C235" s="219"/>
      <c r="D235" s="221"/>
      <c r="E235" s="221"/>
      <c r="F235" s="222"/>
      <c r="G235" s="223"/>
      <c r="H235" s="223"/>
      <c r="I235" s="394"/>
      <c r="J235" s="394"/>
      <c r="K235" s="693"/>
    </row>
    <row r="236" spans="1:11">
      <c r="A236" s="218" t="s">
        <v>74</v>
      </c>
      <c r="B236" s="219"/>
      <c r="C236" s="1741" t="s">
        <v>150</v>
      </c>
      <c r="D236" s="1742"/>
      <c r="E236" s="1742"/>
      <c r="F236" s="1742"/>
      <c r="G236" s="1742"/>
      <c r="H236" s="1742"/>
      <c r="I236" s="394"/>
      <c r="J236" s="394"/>
      <c r="K236" s="693"/>
    </row>
    <row r="237" spans="1:11">
      <c r="A237" s="219"/>
      <c r="B237" s="219"/>
      <c r="C237" s="219"/>
      <c r="D237" s="221"/>
      <c r="E237" s="221"/>
      <c r="F237" s="222"/>
      <c r="G237" s="223"/>
      <c r="H237" s="223"/>
      <c r="I237" s="394"/>
      <c r="J237" s="394"/>
      <c r="K237" s="693"/>
    </row>
    <row r="238" spans="1:11">
      <c r="A238" s="219"/>
      <c r="B238" s="219" t="s">
        <v>163</v>
      </c>
      <c r="C238" s="219" t="s">
        <v>537</v>
      </c>
      <c r="D238" s="221" t="s">
        <v>131</v>
      </c>
      <c r="E238" s="221" t="s">
        <v>558</v>
      </c>
      <c r="F238" s="222">
        <v>1</v>
      </c>
      <c r="G238" s="223">
        <v>45.67</v>
      </c>
      <c r="H238" s="223" t="s">
        <v>39</v>
      </c>
      <c r="I238" s="394"/>
      <c r="J238" s="394"/>
      <c r="K238" s="693"/>
    </row>
    <row r="239" spans="1:11">
      <c r="A239" s="219"/>
      <c r="B239" s="219"/>
      <c r="C239" s="219"/>
      <c r="D239" s="221"/>
      <c r="E239" s="221"/>
      <c r="F239" s="222"/>
      <c r="G239" s="223"/>
      <c r="H239" s="223"/>
      <c r="I239" s="394"/>
      <c r="J239" s="394"/>
      <c r="K239" s="693"/>
    </row>
    <row r="240" spans="1:11">
      <c r="A240" s="219"/>
      <c r="B240" s="219"/>
      <c r="C240" s="219"/>
      <c r="D240" s="221"/>
      <c r="E240" s="221"/>
      <c r="F240" s="222"/>
      <c r="G240" s="1739" t="s">
        <v>542</v>
      </c>
      <c r="H240" s="1740"/>
      <c r="I240" s="394"/>
      <c r="J240" s="394"/>
      <c r="K240" s="693"/>
    </row>
    <row r="241" spans="1:11">
      <c r="A241" s="392"/>
      <c r="B241" s="392"/>
      <c r="C241" s="392"/>
      <c r="D241" s="393"/>
      <c r="E241" s="393"/>
      <c r="F241" s="365"/>
      <c r="G241" s="365"/>
      <c r="H241" s="694"/>
      <c r="I241" s="394"/>
      <c r="J241" s="394"/>
      <c r="K241" s="693"/>
    </row>
    <row r="242" spans="1:11">
      <c r="A242" s="392"/>
      <c r="B242" s="392"/>
      <c r="C242" s="392"/>
      <c r="D242" s="393"/>
      <c r="E242" s="393"/>
      <c r="F242" s="365"/>
      <c r="G242" s="365"/>
      <c r="H242" s="694"/>
      <c r="I242" s="394"/>
      <c r="J242" s="394"/>
      <c r="K242" s="693"/>
    </row>
    <row r="243" spans="1:11">
      <c r="A243" s="392"/>
      <c r="B243" s="392"/>
      <c r="C243" s="392"/>
      <c r="D243" s="393"/>
      <c r="E243" s="393"/>
      <c r="F243" s="365"/>
      <c r="G243" s="365"/>
      <c r="H243" s="694"/>
      <c r="I243" s="394"/>
      <c r="J243" s="394"/>
      <c r="K243" s="693"/>
    </row>
    <row r="244" spans="1:11">
      <c r="A244" s="392"/>
      <c r="B244" s="392"/>
      <c r="C244" s="392"/>
      <c r="D244" s="393"/>
      <c r="E244" s="393"/>
      <c r="F244" s="365"/>
      <c r="G244" s="365"/>
      <c r="H244" s="694"/>
      <c r="I244" s="394"/>
      <c r="J244" s="394"/>
      <c r="K244" s="693"/>
    </row>
    <row r="245" spans="1:11">
      <c r="A245" s="392"/>
      <c r="B245" s="392"/>
      <c r="C245" s="392"/>
      <c r="D245" s="393"/>
      <c r="E245" s="393"/>
      <c r="F245" s="365"/>
      <c r="G245" s="365"/>
      <c r="H245" s="694"/>
      <c r="I245" s="394"/>
      <c r="J245" s="394"/>
      <c r="K245" s="693"/>
    </row>
    <row r="246" spans="1:11">
      <c r="A246" s="392"/>
      <c r="B246" s="392"/>
      <c r="C246" s="392"/>
      <c r="D246" s="393"/>
      <c r="E246" s="393"/>
      <c r="F246" s="365"/>
      <c r="G246" s="365"/>
      <c r="H246" s="365"/>
      <c r="I246" s="394"/>
      <c r="J246" s="394"/>
      <c r="K246" s="693"/>
    </row>
    <row r="247" spans="1:11">
      <c r="A247" s="242"/>
      <c r="B247" s="717"/>
      <c r="C247" s="717"/>
      <c r="D247" s="243"/>
      <c r="E247" s="243"/>
      <c r="F247" s="244"/>
      <c r="G247" s="244"/>
      <c r="H247" s="244"/>
      <c r="I247" s="246"/>
      <c r="J247" s="246"/>
      <c r="K247" s="241"/>
    </row>
    <row r="248" spans="1:11">
      <c r="A248" s="239"/>
      <c r="B248" s="239"/>
      <c r="C248" s="239"/>
      <c r="D248" s="240"/>
      <c r="E248" s="240"/>
      <c r="F248" s="241"/>
      <c r="G248" s="241"/>
      <c r="H248" s="241"/>
      <c r="I248" s="246"/>
      <c r="J248" s="246"/>
      <c r="K248" s="241"/>
    </row>
    <row r="249" spans="1:11">
      <c r="A249" s="239"/>
      <c r="B249" s="239"/>
      <c r="C249" s="239"/>
      <c r="D249" s="240"/>
      <c r="E249" s="240"/>
      <c r="F249" s="241"/>
      <c r="G249" s="241"/>
      <c r="H249" s="241"/>
      <c r="I249" s="246"/>
      <c r="J249" s="246"/>
      <c r="K249" s="241"/>
    </row>
    <row r="250" spans="1:11">
      <c r="A250" s="239"/>
      <c r="B250" s="239"/>
      <c r="C250" s="239"/>
      <c r="D250" s="240"/>
      <c r="E250" s="240"/>
      <c r="F250" s="241"/>
      <c r="G250" s="241"/>
      <c r="H250" s="241"/>
      <c r="I250" s="246"/>
      <c r="J250" s="246"/>
      <c r="K250" s="241"/>
    </row>
    <row r="251" spans="1:11">
      <c r="A251" s="239"/>
      <c r="B251" s="239"/>
      <c r="C251" s="239"/>
      <c r="D251" s="240"/>
      <c r="E251" s="240"/>
      <c r="F251" s="241"/>
      <c r="G251" s="241"/>
      <c r="H251" s="241"/>
      <c r="I251" s="246"/>
      <c r="J251" s="246"/>
      <c r="K251" s="241"/>
    </row>
    <row r="252" spans="1:11">
      <c r="A252" s="239"/>
      <c r="B252" s="239"/>
      <c r="C252" s="239"/>
      <c r="D252" s="240"/>
      <c r="E252" s="240"/>
      <c r="F252" s="241"/>
      <c r="G252" s="241"/>
      <c r="H252" s="241"/>
      <c r="I252" s="246"/>
      <c r="J252" s="246"/>
      <c r="K252" s="241"/>
    </row>
    <row r="253" spans="1:11">
      <c r="A253" s="239"/>
      <c r="B253" s="239"/>
      <c r="C253" s="239"/>
      <c r="D253" s="240"/>
      <c r="E253" s="240"/>
      <c r="F253" s="241"/>
      <c r="G253" s="241"/>
      <c r="H253" s="241"/>
      <c r="I253" s="246"/>
      <c r="J253" s="246"/>
      <c r="K253" s="241"/>
    </row>
    <row r="254" spans="1:11">
      <c r="A254" s="239"/>
      <c r="B254" s="239"/>
      <c r="C254" s="239"/>
      <c r="D254" s="240"/>
      <c r="E254" s="240"/>
      <c r="F254" s="241"/>
      <c r="G254" s="241"/>
      <c r="H254" s="241"/>
      <c r="I254" s="246"/>
      <c r="J254" s="246"/>
      <c r="K254" s="241"/>
    </row>
    <row r="255" spans="1:11">
      <c r="A255" s="239"/>
      <c r="B255" s="239"/>
      <c r="C255" s="239"/>
      <c r="D255" s="240"/>
      <c r="E255" s="240"/>
      <c r="F255" s="241"/>
      <c r="G255" s="241"/>
      <c r="H255" s="241"/>
      <c r="I255" s="246"/>
      <c r="J255" s="246"/>
      <c r="K255" s="241"/>
    </row>
    <row r="256" spans="1:11">
      <c r="A256" s="239"/>
      <c r="B256" s="239"/>
      <c r="C256" s="239"/>
      <c r="D256" s="240"/>
      <c r="E256" s="240"/>
      <c r="F256" s="241"/>
      <c r="G256" s="241"/>
      <c r="H256" s="241"/>
      <c r="I256" s="246"/>
      <c r="J256" s="246"/>
      <c r="K256" s="241"/>
    </row>
    <row r="257" spans="1:11">
      <c r="A257" s="239"/>
      <c r="B257" s="239"/>
      <c r="C257" s="239"/>
      <c r="D257" s="240"/>
      <c r="E257" s="240"/>
      <c r="F257" s="241"/>
      <c r="G257" s="241"/>
      <c r="H257" s="241"/>
      <c r="I257" s="246"/>
      <c r="J257" s="246"/>
      <c r="K257" s="241"/>
    </row>
    <row r="258" spans="1:11">
      <c r="A258" s="239"/>
      <c r="B258" s="239"/>
      <c r="C258" s="239"/>
      <c r="D258" s="240"/>
      <c r="E258" s="240"/>
      <c r="F258" s="241"/>
      <c r="G258" s="241"/>
      <c r="H258" s="241"/>
      <c r="I258" s="246"/>
      <c r="J258" s="246"/>
      <c r="K258" s="241"/>
    </row>
    <row r="259" spans="1:11">
      <c r="A259" s="239"/>
      <c r="B259" s="239"/>
      <c r="C259" s="239"/>
      <c r="D259" s="240"/>
      <c r="E259" s="240"/>
      <c r="F259" s="241"/>
      <c r="G259" s="241"/>
      <c r="H259" s="241"/>
      <c r="I259" s="246"/>
      <c r="J259" s="246"/>
      <c r="K259" s="241"/>
    </row>
    <row r="260" spans="1:11">
      <c r="A260" s="239"/>
      <c r="B260" s="239"/>
      <c r="C260" s="239"/>
      <c r="D260" s="240"/>
      <c r="E260" s="240"/>
      <c r="F260" s="241"/>
      <c r="G260" s="241"/>
      <c r="H260" s="241"/>
      <c r="I260" s="246"/>
      <c r="J260" s="246"/>
      <c r="K260" s="241"/>
    </row>
    <row r="261" spans="1:11">
      <c r="A261" s="239"/>
      <c r="B261" s="239"/>
      <c r="C261" s="239"/>
      <c r="D261" s="240"/>
      <c r="E261" s="240"/>
      <c r="F261" s="241"/>
      <c r="G261" s="241"/>
      <c r="H261" s="241"/>
      <c r="I261" s="246"/>
      <c r="J261" s="246"/>
      <c r="K261" s="241"/>
    </row>
    <row r="262" spans="1:11">
      <c r="A262" s="239"/>
      <c r="B262" s="239"/>
      <c r="C262" s="239"/>
      <c r="D262" s="240"/>
      <c r="E262" s="240"/>
      <c r="F262" s="241"/>
      <c r="G262" s="241"/>
      <c r="H262" s="241"/>
      <c r="I262" s="246"/>
      <c r="J262" s="246"/>
      <c r="K262" s="241"/>
    </row>
    <row r="263" spans="1:11">
      <c r="A263" s="239"/>
      <c r="B263" s="239"/>
      <c r="C263" s="239"/>
      <c r="D263" s="240"/>
      <c r="E263" s="240"/>
      <c r="F263" s="241"/>
      <c r="G263" s="241"/>
      <c r="H263" s="241"/>
      <c r="I263" s="246"/>
      <c r="J263" s="246"/>
      <c r="K263" s="241"/>
    </row>
    <row r="264" spans="1:11">
      <c r="A264" s="239"/>
      <c r="B264" s="239"/>
      <c r="C264" s="239"/>
      <c r="D264" s="240"/>
      <c r="E264" s="240"/>
      <c r="F264" s="241"/>
      <c r="G264" s="241"/>
      <c r="H264" s="241"/>
      <c r="I264" s="246"/>
      <c r="J264" s="246"/>
      <c r="K264" s="241"/>
    </row>
    <row r="265" spans="1:11">
      <c r="A265" s="239"/>
      <c r="B265" s="239"/>
      <c r="C265" s="239"/>
      <c r="D265" s="240"/>
      <c r="E265" s="240"/>
      <c r="F265" s="241"/>
      <c r="G265" s="241"/>
      <c r="H265" s="241"/>
    </row>
  </sheetData>
  <mergeCells count="15">
    <mergeCell ref="G233:H233"/>
    <mergeCell ref="C236:H236"/>
    <mergeCell ref="G240:H240"/>
    <mergeCell ref="G226:H226"/>
    <mergeCell ref="G201:H201"/>
    <mergeCell ref="C203:H203"/>
    <mergeCell ref="C190:H190"/>
    <mergeCell ref="C229:H229"/>
    <mergeCell ref="E1:G1"/>
    <mergeCell ref="E4:H4"/>
    <mergeCell ref="I5:K5"/>
    <mergeCell ref="D7:E7"/>
    <mergeCell ref="D10:K10"/>
    <mergeCell ref="B77:G77"/>
    <mergeCell ref="C79:K79"/>
  </mergeCells>
  <pageMargins left="0.7" right="0.7" top="0.75" bottom="0.75" header="0.3" footer="0.3"/>
  <pageSetup paperSize="9" scale="57"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98"/>
  <sheetViews>
    <sheetView view="pageBreakPreview" topLeftCell="A58" zoomScaleNormal="100" zoomScaleSheetLayoutView="100" workbookViewId="0">
      <selection activeCell="P47" sqref="P47"/>
    </sheetView>
  </sheetViews>
  <sheetFormatPr defaultRowHeight="14.5"/>
  <cols>
    <col min="3" max="3" width="20" customWidth="1"/>
    <col min="4" max="4" width="18.7265625" customWidth="1"/>
  </cols>
  <sheetData>
    <row r="1" spans="1:16">
      <c r="A1" s="617" t="s">
        <v>148</v>
      </c>
      <c r="B1" s="193"/>
      <c r="C1" s="194" t="s">
        <v>406</v>
      </c>
      <c r="D1" s="1730" t="s">
        <v>407</v>
      </c>
      <c r="E1" s="1730"/>
      <c r="F1" s="1730"/>
      <c r="G1" s="195"/>
      <c r="H1" s="196"/>
      <c r="I1" s="196"/>
      <c r="J1" s="196"/>
      <c r="K1" s="733"/>
      <c r="L1" s="195"/>
      <c r="M1" s="195"/>
      <c r="N1" s="196"/>
      <c r="O1" s="196"/>
      <c r="P1" s="618"/>
    </row>
    <row r="2" spans="1:16">
      <c r="A2" s="197" t="s">
        <v>148</v>
      </c>
      <c r="B2" s="198"/>
      <c r="C2" s="202" t="s">
        <v>408</v>
      </c>
      <c r="D2" s="202" t="s">
        <v>409</v>
      </c>
      <c r="E2" s="200"/>
      <c r="F2" s="200"/>
      <c r="G2" s="201"/>
      <c r="H2" s="200"/>
      <c r="I2" s="200"/>
      <c r="J2" s="200"/>
      <c r="K2" s="734"/>
      <c r="L2" s="201"/>
      <c r="M2" s="201"/>
      <c r="N2" s="200"/>
      <c r="O2" s="200"/>
      <c r="P2" s="203"/>
    </row>
    <row r="3" spans="1:16">
      <c r="A3" s="197" t="s">
        <v>148</v>
      </c>
      <c r="B3" s="198"/>
      <c r="C3" s="202" t="s">
        <v>410</v>
      </c>
      <c r="D3" s="1745" t="s">
        <v>411</v>
      </c>
      <c r="E3" s="1745"/>
      <c r="F3" s="1745"/>
      <c r="G3" s="1745"/>
      <c r="H3" s="1745"/>
      <c r="I3" s="1745"/>
      <c r="J3" s="200"/>
      <c r="K3" s="734"/>
      <c r="L3" s="201"/>
      <c r="M3" s="201"/>
      <c r="N3" s="200"/>
      <c r="O3" s="200"/>
      <c r="P3" s="203"/>
    </row>
    <row r="4" spans="1:16">
      <c r="A4" s="197" t="s">
        <v>148</v>
      </c>
      <c r="B4" s="198"/>
      <c r="C4" s="202" t="s">
        <v>149</v>
      </c>
      <c r="D4" s="202" t="s">
        <v>590</v>
      </c>
      <c r="E4" s="200"/>
      <c r="F4" s="200"/>
      <c r="G4" s="201"/>
      <c r="H4" s="298"/>
      <c r="I4" s="298"/>
      <c r="J4" s="200"/>
      <c r="K4" s="734"/>
      <c r="L4" s="732"/>
      <c r="M4" s="732"/>
      <c r="N4" s="299"/>
      <c r="O4" s="299"/>
      <c r="P4" s="203"/>
    </row>
    <row r="5" spans="1:16">
      <c r="A5" s="204" t="s">
        <v>591</v>
      </c>
      <c r="B5" s="205"/>
      <c r="C5" s="206"/>
      <c r="D5" s="206" t="s">
        <v>559</v>
      </c>
      <c r="E5" s="205"/>
      <c r="F5" s="205"/>
      <c r="G5" s="205"/>
      <c r="H5" s="207"/>
      <c r="I5" s="325"/>
      <c r="J5" s="205"/>
      <c r="K5" s="735"/>
      <c r="L5" s="208"/>
      <c r="M5" s="208"/>
      <c r="N5" s="205"/>
      <c r="O5" s="205"/>
      <c r="P5" s="620"/>
    </row>
    <row r="6" spans="1:16">
      <c r="A6" s="209"/>
      <c r="B6" s="210"/>
      <c r="C6" s="1733"/>
      <c r="D6" s="1733"/>
      <c r="E6" s="210"/>
      <c r="F6" s="722"/>
      <c r="G6" s="722" t="s">
        <v>152</v>
      </c>
      <c r="H6" s="723"/>
      <c r="I6" s="729"/>
      <c r="J6" s="730"/>
      <c r="K6" s="736" t="s">
        <v>127</v>
      </c>
      <c r="L6" s="731"/>
      <c r="M6" s="726"/>
      <c r="N6" s="725"/>
      <c r="O6" s="751"/>
      <c r="P6" s="721"/>
    </row>
    <row r="7" spans="1:16" ht="24">
      <c r="A7" s="211" t="s">
        <v>154</v>
      </c>
      <c r="B7" s="211" t="s">
        <v>266</v>
      </c>
      <c r="C7" s="211" t="s">
        <v>155</v>
      </c>
      <c r="D7" s="211" t="s">
        <v>267</v>
      </c>
      <c r="E7" s="624" t="s">
        <v>157</v>
      </c>
      <c r="F7" s="718" t="s">
        <v>158</v>
      </c>
      <c r="G7" s="719" t="s">
        <v>159</v>
      </c>
      <c r="H7" s="724" t="s">
        <v>160</v>
      </c>
      <c r="I7" s="728" t="s">
        <v>158</v>
      </c>
      <c r="J7" s="698" t="s">
        <v>159</v>
      </c>
      <c r="K7" s="624" t="s">
        <v>157</v>
      </c>
      <c r="L7" s="674" t="s">
        <v>160</v>
      </c>
      <c r="M7" s="674" t="s">
        <v>161</v>
      </c>
      <c r="N7" s="628" t="s">
        <v>560</v>
      </c>
      <c r="O7" s="628"/>
      <c r="P7" s="720" t="s">
        <v>561</v>
      </c>
    </row>
    <row r="8" spans="1:16">
      <c r="A8" s="213"/>
      <c r="B8" s="213"/>
      <c r="C8" s="215"/>
      <c r="D8" s="215"/>
      <c r="E8" s="216"/>
      <c r="F8" s="216"/>
      <c r="G8" s="216"/>
      <c r="H8" s="217"/>
      <c r="I8" s="216"/>
      <c r="J8" s="216"/>
      <c r="K8" s="738"/>
      <c r="L8" s="217"/>
      <c r="M8" s="217"/>
      <c r="N8" s="216"/>
      <c r="O8" s="216"/>
      <c r="P8" s="216"/>
    </row>
    <row r="9" spans="1:16">
      <c r="A9" s="219"/>
      <c r="B9" s="219"/>
      <c r="C9" s="307"/>
      <c r="D9" s="307"/>
      <c r="E9" s="305"/>
      <c r="F9" s="305"/>
      <c r="G9" s="305"/>
      <c r="H9" s="308"/>
      <c r="I9" s="305"/>
      <c r="J9" s="305"/>
      <c r="K9" s="743"/>
      <c r="L9" s="308"/>
      <c r="M9" s="744"/>
      <c r="N9" s="727"/>
      <c r="O9" s="727"/>
      <c r="P9" s="312"/>
    </row>
    <row r="10" spans="1:16">
      <c r="A10" s="219" t="s">
        <v>88</v>
      </c>
      <c r="B10" s="219"/>
      <c r="C10" s="1734" t="s">
        <v>562</v>
      </c>
      <c r="D10" s="1735"/>
      <c r="E10" s="1735"/>
      <c r="F10" s="1735"/>
      <c r="G10" s="1735"/>
      <c r="H10" s="1735"/>
      <c r="I10" s="1735"/>
      <c r="J10" s="1735"/>
      <c r="K10" s="1735"/>
      <c r="L10" s="1735"/>
      <c r="M10" s="1735"/>
      <c r="N10" s="1736"/>
      <c r="O10" s="753"/>
      <c r="P10" s="220"/>
    </row>
    <row r="11" spans="1:16">
      <c r="A11" s="219"/>
      <c r="B11" s="219"/>
      <c r="C11" s="221" t="s">
        <v>563</v>
      </c>
      <c r="D11" s="221" t="s">
        <v>564</v>
      </c>
      <c r="E11" s="222">
        <v>1</v>
      </c>
      <c r="F11" s="225">
        <v>3.25</v>
      </c>
      <c r="G11" s="222">
        <v>3.8</v>
      </c>
      <c r="H11" s="223">
        <v>12.35</v>
      </c>
      <c r="I11" s="222"/>
      <c r="J11" s="222"/>
      <c r="K11" s="739"/>
      <c r="L11" s="223"/>
      <c r="M11" s="223" t="s">
        <v>39</v>
      </c>
      <c r="N11" s="222">
        <v>12.35</v>
      </c>
      <c r="O11" s="754">
        <v>1</v>
      </c>
      <c r="P11" s="222">
        <v>12.35</v>
      </c>
    </row>
    <row r="12" spans="1:16">
      <c r="A12" s="219"/>
      <c r="B12" s="219"/>
      <c r="C12" s="221"/>
      <c r="D12" s="221" t="s">
        <v>565</v>
      </c>
      <c r="E12" s="222">
        <v>1</v>
      </c>
      <c r="F12" s="225">
        <v>3.25</v>
      </c>
      <c r="G12" s="222">
        <v>3.8</v>
      </c>
      <c r="H12" s="223">
        <v>12.35</v>
      </c>
      <c r="I12" s="225"/>
      <c r="J12" s="222"/>
      <c r="K12" s="739"/>
      <c r="L12" s="223"/>
      <c r="M12" s="223" t="s">
        <v>39</v>
      </c>
      <c r="N12" s="222">
        <v>12.35</v>
      </c>
      <c r="O12" s="754">
        <v>1</v>
      </c>
      <c r="P12" s="222">
        <v>12.35</v>
      </c>
    </row>
    <row r="13" spans="1:16">
      <c r="A13" s="219"/>
      <c r="B13" s="219"/>
      <c r="C13" s="221"/>
      <c r="D13" s="221" t="s">
        <v>566</v>
      </c>
      <c r="E13" s="222">
        <v>1</v>
      </c>
      <c r="F13" s="225">
        <v>1.93</v>
      </c>
      <c r="G13" s="222">
        <v>3.8</v>
      </c>
      <c r="H13" s="223">
        <v>7.3339999999999996</v>
      </c>
      <c r="I13" s="225"/>
      <c r="J13" s="222"/>
      <c r="K13" s="739"/>
      <c r="L13" s="223"/>
      <c r="M13" s="223" t="s">
        <v>39</v>
      </c>
      <c r="N13" s="222">
        <v>7.3339999999999996</v>
      </c>
      <c r="O13" s="754">
        <v>1</v>
      </c>
      <c r="P13" s="222">
        <v>7.3339999999999996</v>
      </c>
    </row>
    <row r="14" spans="1:16">
      <c r="A14" s="219"/>
      <c r="B14" s="219"/>
      <c r="C14" s="221"/>
      <c r="D14" s="221" t="s">
        <v>567</v>
      </c>
      <c r="E14" s="222">
        <v>1</v>
      </c>
      <c r="F14" s="225">
        <v>1.3680000000000001</v>
      </c>
      <c r="G14" s="222">
        <v>3.8</v>
      </c>
      <c r="H14" s="223">
        <v>5.1984000000000004</v>
      </c>
      <c r="I14" s="225"/>
      <c r="J14" s="222"/>
      <c r="K14" s="739"/>
      <c r="L14" s="223"/>
      <c r="M14" s="223" t="s">
        <v>39</v>
      </c>
      <c r="N14" s="222">
        <v>5.1984000000000004</v>
      </c>
      <c r="O14" s="754">
        <v>1</v>
      </c>
      <c r="P14" s="222">
        <v>5.1984000000000004</v>
      </c>
    </row>
    <row r="15" spans="1:16">
      <c r="A15" s="219"/>
      <c r="B15" s="219"/>
      <c r="C15" s="221"/>
      <c r="D15" s="221" t="s">
        <v>568</v>
      </c>
      <c r="E15" s="222">
        <v>1</v>
      </c>
      <c r="F15" s="225">
        <v>3.25</v>
      </c>
      <c r="G15" s="222">
        <v>3.8</v>
      </c>
      <c r="H15" s="223">
        <v>12.35</v>
      </c>
      <c r="I15" s="225"/>
      <c r="J15" s="222"/>
      <c r="K15" s="739"/>
      <c r="L15" s="223"/>
      <c r="M15" s="223" t="s">
        <v>39</v>
      </c>
      <c r="N15" s="222">
        <v>12.35</v>
      </c>
      <c r="O15" s="754">
        <v>1</v>
      </c>
      <c r="P15" s="222">
        <v>12.35</v>
      </c>
    </row>
    <row r="16" spans="1:16">
      <c r="A16" s="219"/>
      <c r="B16" s="219"/>
      <c r="C16" s="221"/>
      <c r="D16" s="221"/>
      <c r="E16" s="222">
        <v>1</v>
      </c>
      <c r="F16" s="225">
        <v>4.1999999999999993</v>
      </c>
      <c r="G16" s="222">
        <v>3.8</v>
      </c>
      <c r="H16" s="223">
        <v>15.959999999999997</v>
      </c>
      <c r="I16" s="225"/>
      <c r="J16" s="222"/>
      <c r="K16" s="739"/>
      <c r="L16" s="223"/>
      <c r="M16" s="223" t="s">
        <v>39</v>
      </c>
      <c r="N16" s="222">
        <v>15.959999999999997</v>
      </c>
      <c r="O16" s="754">
        <v>1</v>
      </c>
      <c r="P16" s="222">
        <v>15.959999999999997</v>
      </c>
    </row>
    <row r="17" spans="1:16">
      <c r="A17" s="219"/>
      <c r="B17" s="219"/>
      <c r="C17" s="221"/>
      <c r="D17" s="221" t="s">
        <v>569</v>
      </c>
      <c r="E17" s="222">
        <v>1</v>
      </c>
      <c r="F17" s="225">
        <v>3.16</v>
      </c>
      <c r="G17" s="222">
        <v>3.8</v>
      </c>
      <c r="H17" s="223">
        <v>12.007999999999999</v>
      </c>
      <c r="I17" s="225"/>
      <c r="J17" s="222"/>
      <c r="K17" s="739"/>
      <c r="L17" s="223"/>
      <c r="M17" s="223" t="s">
        <v>39</v>
      </c>
      <c r="N17" s="222">
        <v>12.007999999999999</v>
      </c>
      <c r="O17" s="754">
        <v>1</v>
      </c>
      <c r="P17" s="222">
        <v>12.007999999999999</v>
      </c>
    </row>
    <row r="18" spans="1:16">
      <c r="A18" s="219"/>
      <c r="B18" s="219"/>
      <c r="C18" s="221"/>
      <c r="D18" s="221"/>
      <c r="E18" s="222"/>
      <c r="F18" s="225"/>
      <c r="G18" s="222"/>
      <c r="H18" s="223"/>
      <c r="I18" s="225"/>
      <c r="J18" s="222"/>
      <c r="K18" s="739"/>
      <c r="L18" s="223"/>
      <c r="M18" s="223"/>
      <c r="N18" s="222">
        <v>0</v>
      </c>
      <c r="O18" s="222"/>
      <c r="P18" s="222"/>
    </row>
    <row r="19" spans="1:16">
      <c r="A19" s="219"/>
      <c r="B19" s="219"/>
      <c r="C19" s="221"/>
      <c r="D19" s="221"/>
      <c r="E19" s="222"/>
      <c r="F19" s="225"/>
      <c r="G19" s="222"/>
      <c r="H19" s="223"/>
      <c r="I19" s="225"/>
      <c r="J19" s="222"/>
      <c r="K19" s="739"/>
      <c r="L19" s="223"/>
      <c r="M19" s="223"/>
      <c r="N19" s="222">
        <v>0</v>
      </c>
      <c r="O19" s="222"/>
      <c r="P19" s="222"/>
    </row>
    <row r="20" spans="1:16">
      <c r="A20" s="219"/>
      <c r="B20" s="219"/>
      <c r="C20" s="221" t="s">
        <v>570</v>
      </c>
      <c r="D20" s="221" t="s">
        <v>571</v>
      </c>
      <c r="E20" s="222">
        <v>1</v>
      </c>
      <c r="F20" s="225">
        <v>4.5599999999999996</v>
      </c>
      <c r="G20" s="222">
        <v>2.95</v>
      </c>
      <c r="H20" s="223">
        <v>13.452</v>
      </c>
      <c r="I20" s="222"/>
      <c r="J20" s="222"/>
      <c r="K20" s="739"/>
      <c r="L20" s="223"/>
      <c r="M20" s="223" t="s">
        <v>39</v>
      </c>
      <c r="N20" s="222">
        <v>13.452</v>
      </c>
      <c r="O20" s="754">
        <v>1</v>
      </c>
      <c r="P20" s="222">
        <v>13.452</v>
      </c>
    </row>
    <row r="21" spans="1:16">
      <c r="A21" s="219"/>
      <c r="B21" s="219"/>
      <c r="C21" s="221"/>
      <c r="D21" s="221"/>
      <c r="E21" s="222">
        <v>1</v>
      </c>
      <c r="F21" s="225">
        <v>1.4</v>
      </c>
      <c r="G21" s="222">
        <v>3.8</v>
      </c>
      <c r="H21" s="223">
        <v>5.3199999999999994</v>
      </c>
      <c r="I21" s="222"/>
      <c r="J21" s="222"/>
      <c r="K21" s="739"/>
      <c r="L21" s="223"/>
      <c r="M21" s="223" t="s">
        <v>39</v>
      </c>
      <c r="N21" s="222">
        <v>5.3199999999999994</v>
      </c>
      <c r="O21" s="754">
        <v>1</v>
      </c>
      <c r="P21" s="222">
        <v>5.3199999999999994</v>
      </c>
    </row>
    <row r="22" spans="1:16">
      <c r="A22" s="219"/>
      <c r="B22" s="219"/>
      <c r="C22" s="221"/>
      <c r="D22" s="221" t="s">
        <v>572</v>
      </c>
      <c r="E22" s="222">
        <v>2</v>
      </c>
      <c r="F22" s="225">
        <v>4</v>
      </c>
      <c r="G22" s="222">
        <v>3.8</v>
      </c>
      <c r="H22" s="223">
        <v>30.4</v>
      </c>
      <c r="I22" s="222"/>
      <c r="J22" s="222"/>
      <c r="K22" s="739"/>
      <c r="L22" s="223"/>
      <c r="M22" s="223" t="s">
        <v>39</v>
      </c>
      <c r="N22" s="222">
        <v>30.4</v>
      </c>
      <c r="O22" s="754">
        <v>1</v>
      </c>
      <c r="P22" s="222">
        <v>30.4</v>
      </c>
    </row>
    <row r="23" spans="1:16">
      <c r="A23" s="219"/>
      <c r="B23" s="219"/>
      <c r="C23" s="221"/>
      <c r="D23" s="221" t="s">
        <v>572</v>
      </c>
      <c r="E23" s="222">
        <v>2</v>
      </c>
      <c r="F23" s="225">
        <v>2</v>
      </c>
      <c r="G23" s="222">
        <v>3.8</v>
      </c>
      <c r="H23" s="223">
        <v>15.2</v>
      </c>
      <c r="I23" s="222"/>
      <c r="J23" s="222"/>
      <c r="K23" s="739"/>
      <c r="L23" s="223"/>
      <c r="M23" s="223" t="s">
        <v>39</v>
      </c>
      <c r="N23" s="222">
        <v>15.2</v>
      </c>
      <c r="O23" s="754">
        <v>1</v>
      </c>
      <c r="P23" s="222">
        <v>15.2</v>
      </c>
    </row>
    <row r="24" spans="1:16">
      <c r="A24" s="219"/>
      <c r="B24" s="219"/>
      <c r="C24" s="221"/>
      <c r="D24" s="221" t="s">
        <v>573</v>
      </c>
      <c r="E24" s="222">
        <v>1</v>
      </c>
      <c r="F24" s="225">
        <v>1.76</v>
      </c>
      <c r="G24" s="222">
        <v>3.8</v>
      </c>
      <c r="H24" s="223">
        <v>6.6879999999999997</v>
      </c>
      <c r="I24" s="222"/>
      <c r="J24" s="222"/>
      <c r="K24" s="739"/>
      <c r="L24" s="223"/>
      <c r="M24" s="223" t="s">
        <v>39</v>
      </c>
      <c r="N24" s="222">
        <v>6.6879999999999997</v>
      </c>
      <c r="O24" s="754">
        <v>1</v>
      </c>
      <c r="P24" s="222">
        <v>6.6879999999999997</v>
      </c>
    </row>
    <row r="25" spans="1:16">
      <c r="A25" s="219"/>
      <c r="B25" s="219"/>
      <c r="C25" s="221"/>
      <c r="D25" s="221" t="s">
        <v>242</v>
      </c>
      <c r="E25" s="222">
        <v>1</v>
      </c>
      <c r="F25" s="225">
        <v>4.07</v>
      </c>
      <c r="G25" s="222">
        <v>3.8</v>
      </c>
      <c r="H25" s="223">
        <v>15.466000000000001</v>
      </c>
      <c r="I25" s="222"/>
      <c r="J25" s="222"/>
      <c r="K25" s="739"/>
      <c r="L25" s="223"/>
      <c r="M25" s="223" t="s">
        <v>39</v>
      </c>
      <c r="N25" s="222">
        <v>15.466000000000001</v>
      </c>
      <c r="O25" s="754">
        <v>1</v>
      </c>
      <c r="P25" s="222">
        <v>15.466000000000001</v>
      </c>
    </row>
    <row r="26" spans="1:16">
      <c r="A26" s="219"/>
      <c r="B26" s="219"/>
      <c r="C26" s="221"/>
      <c r="D26" s="221"/>
      <c r="E26" s="222"/>
      <c r="F26" s="225"/>
      <c r="G26" s="222"/>
      <c r="H26" s="223"/>
      <c r="I26" s="225"/>
      <c r="J26" s="222"/>
      <c r="K26" s="739"/>
      <c r="L26" s="223"/>
      <c r="M26" s="223"/>
      <c r="N26" s="222">
        <v>0</v>
      </c>
      <c r="O26" s="222"/>
      <c r="P26" s="220"/>
    </row>
    <row r="27" spans="1:16" ht="15" thickBot="1">
      <c r="A27" s="219"/>
      <c r="B27" s="219"/>
      <c r="C27" s="221"/>
      <c r="D27" s="304"/>
      <c r="E27" s="224"/>
      <c r="F27" s="225"/>
      <c r="G27" s="222"/>
      <c r="H27" s="223"/>
      <c r="I27" s="222"/>
      <c r="J27" s="222"/>
      <c r="K27" s="739"/>
      <c r="L27" s="223"/>
      <c r="M27" s="223"/>
      <c r="N27" s="311">
        <v>164.07639999999998</v>
      </c>
      <c r="O27" s="303"/>
      <c r="P27" s="220"/>
    </row>
    <row r="28" spans="1:16" ht="15.5" thickTop="1" thickBot="1">
      <c r="A28" s="219"/>
      <c r="B28" s="219"/>
      <c r="C28" s="221"/>
      <c r="D28" s="745"/>
      <c r="E28" s="222"/>
      <c r="F28" s="225"/>
      <c r="G28" s="222"/>
      <c r="H28" s="223"/>
      <c r="I28" s="222"/>
      <c r="J28" s="222"/>
      <c r="K28" s="739"/>
      <c r="L28" s="223"/>
      <c r="M28" s="223"/>
      <c r="N28" s="750"/>
      <c r="O28" s="368"/>
      <c r="P28" s="310"/>
    </row>
    <row r="29" spans="1:16" ht="15.5" thickTop="1" thickBot="1">
      <c r="A29" s="219"/>
      <c r="B29" s="219"/>
      <c r="C29" s="1746" t="s">
        <v>562</v>
      </c>
      <c r="D29" s="1747"/>
      <c r="E29" s="1747"/>
      <c r="F29" s="1747"/>
      <c r="G29" s="1747"/>
      <c r="H29" s="1747"/>
      <c r="I29" s="1747"/>
      <c r="J29" s="1747"/>
      <c r="K29" s="1747"/>
      <c r="L29" s="1747"/>
      <c r="M29" s="1747"/>
      <c r="N29" s="1748"/>
      <c r="O29" s="752"/>
      <c r="P29" s="749">
        <v>164.07639999999998</v>
      </c>
    </row>
    <row r="30" spans="1:16" ht="15" thickTop="1">
      <c r="A30" s="219"/>
      <c r="B30" s="219"/>
      <c r="C30" s="746"/>
      <c r="D30" s="747"/>
      <c r="E30" s="747"/>
      <c r="F30" s="747"/>
      <c r="G30" s="747"/>
      <c r="H30" s="747"/>
      <c r="I30" s="747"/>
      <c r="J30" s="747"/>
      <c r="K30" s="747"/>
      <c r="L30" s="747"/>
      <c r="M30" s="747"/>
      <c r="N30" s="748"/>
      <c r="O30" s="748"/>
      <c r="P30" s="312"/>
    </row>
    <row r="31" spans="1:16">
      <c r="A31" s="219" t="s">
        <v>90</v>
      </c>
      <c r="B31" s="219"/>
      <c r="C31" s="1734" t="s">
        <v>91</v>
      </c>
      <c r="D31" s="1735"/>
      <c r="E31" s="1735"/>
      <c r="F31" s="1735"/>
      <c r="G31" s="1735"/>
      <c r="H31" s="1735"/>
      <c r="I31" s="1735"/>
      <c r="J31" s="1735"/>
      <c r="K31" s="1735"/>
      <c r="L31" s="1735"/>
      <c r="M31" s="1735"/>
      <c r="N31" s="1736"/>
      <c r="O31" s="753"/>
      <c r="P31" s="220"/>
    </row>
    <row r="32" spans="1:16">
      <c r="A32" s="219"/>
      <c r="B32" s="219"/>
      <c r="C32" s="221" t="s">
        <v>563</v>
      </c>
      <c r="D32" s="221" t="s">
        <v>566</v>
      </c>
      <c r="E32" s="222">
        <v>2</v>
      </c>
      <c r="F32" s="225">
        <v>1.22</v>
      </c>
      <c r="G32" s="222">
        <v>3.8</v>
      </c>
      <c r="H32" s="223">
        <v>9.2720000000000002</v>
      </c>
      <c r="I32" s="222"/>
      <c r="J32" s="222"/>
      <c r="K32" s="739"/>
      <c r="L32" s="223"/>
      <c r="M32" s="223" t="s">
        <v>39</v>
      </c>
      <c r="N32" s="222">
        <v>9.2720000000000002</v>
      </c>
      <c r="O32" s="754">
        <v>1</v>
      </c>
      <c r="P32" s="222">
        <v>9.2720000000000002</v>
      </c>
    </row>
    <row r="33" spans="1:16">
      <c r="A33" s="219"/>
      <c r="B33" s="219"/>
      <c r="C33" s="221"/>
      <c r="D33" s="221"/>
      <c r="E33" s="222">
        <v>1</v>
      </c>
      <c r="F33" s="225">
        <v>4.4400000000000004</v>
      </c>
      <c r="G33" s="222">
        <v>3.8</v>
      </c>
      <c r="H33" s="223">
        <v>16.872</v>
      </c>
      <c r="I33" s="225"/>
      <c r="J33" s="222"/>
      <c r="K33" s="739"/>
      <c r="L33" s="223"/>
      <c r="M33" s="223" t="s">
        <v>39</v>
      </c>
      <c r="N33" s="222">
        <v>16.872</v>
      </c>
      <c r="O33" s="754">
        <v>1</v>
      </c>
      <c r="P33" s="222">
        <v>16.872</v>
      </c>
    </row>
    <row r="34" spans="1:16">
      <c r="A34" s="219"/>
      <c r="B34" s="219"/>
      <c r="C34" s="221"/>
      <c r="D34" s="221"/>
      <c r="E34" s="222">
        <v>1</v>
      </c>
      <c r="F34" s="225">
        <v>3.2</v>
      </c>
      <c r="G34" s="222">
        <v>3.8</v>
      </c>
      <c r="H34" s="223">
        <v>12.16</v>
      </c>
      <c r="I34" s="222"/>
      <c r="J34" s="222"/>
      <c r="K34" s="739"/>
      <c r="L34" s="223"/>
      <c r="M34" s="223" t="s">
        <v>39</v>
      </c>
      <c r="N34" s="222">
        <v>12.16</v>
      </c>
      <c r="O34" s="754">
        <v>1</v>
      </c>
      <c r="P34" s="222">
        <v>12.16</v>
      </c>
    </row>
    <row r="35" spans="1:16">
      <c r="A35" s="219"/>
      <c r="B35" s="219"/>
      <c r="C35" s="221"/>
      <c r="D35" s="221"/>
      <c r="E35" s="222"/>
      <c r="F35" s="225"/>
      <c r="G35" s="222"/>
      <c r="H35" s="223"/>
      <c r="I35" s="222"/>
      <c r="J35" s="222"/>
      <c r="K35" s="739"/>
      <c r="L35" s="223"/>
      <c r="M35" s="223"/>
      <c r="N35" s="224"/>
      <c r="O35" s="224"/>
      <c r="P35" s="222"/>
    </row>
    <row r="36" spans="1:16" ht="15" thickBot="1">
      <c r="A36" s="219"/>
      <c r="B36" s="219"/>
      <c r="C36" s="221"/>
      <c r="D36" s="304"/>
      <c r="E36" s="222"/>
      <c r="F36" s="225"/>
      <c r="G36" s="222"/>
      <c r="H36" s="223"/>
      <c r="I36" s="222"/>
      <c r="J36" s="222"/>
      <c r="K36" s="739"/>
      <c r="L36" s="223"/>
      <c r="M36" s="223"/>
      <c r="N36" s="311">
        <v>38.304000000000002</v>
      </c>
      <c r="O36" s="303"/>
      <c r="P36" s="311">
        <v>38.304000000000002</v>
      </c>
    </row>
    <row r="37" spans="1:16" ht="15" thickTop="1">
      <c r="A37" s="219"/>
      <c r="B37" s="219"/>
      <c r="C37" s="221"/>
      <c r="D37" s="221"/>
      <c r="E37" s="222"/>
      <c r="F37" s="225"/>
      <c r="G37" s="222"/>
      <c r="H37" s="223"/>
      <c r="I37" s="222"/>
      <c r="J37" s="222"/>
      <c r="K37" s="739"/>
      <c r="L37" s="223"/>
      <c r="M37" s="223"/>
      <c r="N37" s="224"/>
      <c r="O37" s="224"/>
      <c r="P37" s="222"/>
    </row>
    <row r="38" spans="1:16">
      <c r="A38" s="219"/>
      <c r="B38" s="219"/>
      <c r="C38" s="221"/>
      <c r="D38" s="221"/>
      <c r="E38" s="222"/>
      <c r="F38" s="225"/>
      <c r="G38" s="222"/>
      <c r="H38" s="223"/>
      <c r="I38" s="222"/>
      <c r="J38" s="222"/>
      <c r="K38" s="739"/>
      <c r="L38" s="223"/>
      <c r="M38" s="223"/>
      <c r="N38" s="224"/>
      <c r="O38" s="224"/>
      <c r="P38" s="222"/>
    </row>
    <row r="39" spans="1:16">
      <c r="A39" s="219" t="s">
        <v>92</v>
      </c>
      <c r="B39" s="219"/>
      <c r="C39" s="1734" t="s">
        <v>574</v>
      </c>
      <c r="D39" s="1735"/>
      <c r="E39" s="1735"/>
      <c r="F39" s="1735"/>
      <c r="G39" s="1735"/>
      <c r="H39" s="1735"/>
      <c r="I39" s="1735"/>
      <c r="J39" s="1735"/>
      <c r="K39" s="1735"/>
      <c r="L39" s="1735"/>
      <c r="M39" s="1735"/>
      <c r="N39" s="1736"/>
      <c r="O39" s="753"/>
      <c r="P39" s="222"/>
    </row>
    <row r="40" spans="1:16">
      <c r="A40" s="219"/>
      <c r="B40" s="219"/>
      <c r="C40" s="221" t="s">
        <v>563</v>
      </c>
      <c r="D40" s="221" t="s">
        <v>242</v>
      </c>
      <c r="E40" s="222">
        <v>1</v>
      </c>
      <c r="F40" s="225">
        <v>16.34</v>
      </c>
      <c r="G40" s="222">
        <v>2.95</v>
      </c>
      <c r="H40" s="223">
        <v>48.203000000000003</v>
      </c>
      <c r="I40" s="222"/>
      <c r="J40" s="222"/>
      <c r="K40" s="739"/>
      <c r="L40" s="223"/>
      <c r="M40" s="223" t="s">
        <v>39</v>
      </c>
      <c r="N40" s="222">
        <v>48.203000000000003</v>
      </c>
      <c r="O40" s="754">
        <v>1</v>
      </c>
      <c r="P40" s="222">
        <f>N40*O40</f>
        <v>48.203000000000003</v>
      </c>
    </row>
    <row r="41" spans="1:16">
      <c r="A41" s="219"/>
      <c r="B41" s="219"/>
      <c r="C41" s="221"/>
      <c r="D41" s="221"/>
      <c r="E41" s="222">
        <v>1</v>
      </c>
      <c r="F41" s="225">
        <v>2.83</v>
      </c>
      <c r="G41" s="222">
        <v>2.95</v>
      </c>
      <c r="H41" s="223">
        <v>8.3485000000000014</v>
      </c>
      <c r="I41" s="225"/>
      <c r="J41" s="222"/>
      <c r="K41" s="739"/>
      <c r="L41" s="223"/>
      <c r="M41" s="223" t="s">
        <v>39</v>
      </c>
      <c r="N41" s="222">
        <v>8.3485000000000014</v>
      </c>
      <c r="O41" s="754">
        <v>1</v>
      </c>
      <c r="P41" s="222">
        <f>N41*O41</f>
        <v>8.3485000000000014</v>
      </c>
    </row>
    <row r="42" spans="1:16">
      <c r="A42" s="219"/>
      <c r="B42" s="219"/>
      <c r="C42" s="221"/>
      <c r="D42" s="221"/>
      <c r="E42" s="222">
        <v>1</v>
      </c>
      <c r="F42" s="225">
        <v>5.42</v>
      </c>
      <c r="G42" s="222">
        <v>2.95</v>
      </c>
      <c r="H42" s="223">
        <v>15.989000000000001</v>
      </c>
      <c r="I42" s="225"/>
      <c r="J42" s="222"/>
      <c r="K42" s="739"/>
      <c r="L42" s="223"/>
      <c r="M42" s="223" t="s">
        <v>39</v>
      </c>
      <c r="N42" s="222">
        <v>15.989000000000001</v>
      </c>
      <c r="O42" s="754">
        <v>1</v>
      </c>
      <c r="P42" s="222">
        <f>N42*O42</f>
        <v>15.989000000000001</v>
      </c>
    </row>
    <row r="43" spans="1:16">
      <c r="A43" s="219"/>
      <c r="B43" s="219"/>
      <c r="C43" s="221"/>
      <c r="D43" s="221"/>
      <c r="E43" s="222"/>
      <c r="F43" s="225"/>
      <c r="G43" s="222"/>
      <c r="H43" s="223"/>
      <c r="I43" s="222"/>
      <c r="J43" s="222"/>
      <c r="K43" s="739"/>
      <c r="L43" s="223"/>
      <c r="M43" s="223"/>
      <c r="N43" s="222">
        <v>0</v>
      </c>
      <c r="O43" s="222"/>
      <c r="P43" s="222"/>
    </row>
    <row r="44" spans="1:16">
      <c r="A44" s="219"/>
      <c r="B44" s="219"/>
      <c r="C44" s="221" t="s">
        <v>563</v>
      </c>
      <c r="D44" s="221" t="s">
        <v>242</v>
      </c>
      <c r="E44" s="222">
        <v>1</v>
      </c>
      <c r="F44" s="225">
        <v>17.25</v>
      </c>
      <c r="G44" s="222">
        <v>2.95</v>
      </c>
      <c r="H44" s="223">
        <v>50.887500000000003</v>
      </c>
      <c r="I44" s="222"/>
      <c r="J44" s="222"/>
      <c r="K44" s="739"/>
      <c r="L44" s="223"/>
      <c r="M44" s="223" t="s">
        <v>39</v>
      </c>
      <c r="N44" s="222">
        <v>50.887500000000003</v>
      </c>
      <c r="O44" s="754">
        <v>1</v>
      </c>
      <c r="P44" s="222">
        <f>N44*O44</f>
        <v>50.887500000000003</v>
      </c>
    </row>
    <row r="45" spans="1:16">
      <c r="A45" s="219"/>
      <c r="B45" s="219"/>
      <c r="C45" s="221"/>
      <c r="D45" s="221"/>
      <c r="E45" s="222"/>
      <c r="F45" s="225"/>
      <c r="G45" s="222"/>
      <c r="H45" s="223"/>
      <c r="I45" s="222"/>
      <c r="J45" s="222"/>
      <c r="K45" s="739"/>
      <c r="L45" s="223"/>
      <c r="M45" s="223"/>
      <c r="N45" s="224"/>
      <c r="O45" s="224"/>
      <c r="P45" s="220"/>
    </row>
    <row r="46" spans="1:16" ht="15" thickBot="1">
      <c r="A46" s="219"/>
      <c r="B46" s="219"/>
      <c r="C46" s="221"/>
      <c r="D46" s="221"/>
      <c r="E46" s="222"/>
      <c r="F46" s="225"/>
      <c r="G46" s="222"/>
      <c r="H46" s="223"/>
      <c r="I46" s="222"/>
      <c r="J46" s="222"/>
      <c r="K46" s="739"/>
      <c r="L46" s="223"/>
      <c r="M46" s="223"/>
      <c r="N46" s="311">
        <v>123.42800000000001</v>
      </c>
      <c r="O46" s="303"/>
      <c r="P46" s="311">
        <f>SUM(P40:P44)</f>
        <v>123.42800000000001</v>
      </c>
    </row>
    <row r="47" spans="1:16" ht="15" thickTop="1">
      <c r="A47" s="219"/>
      <c r="B47" s="219"/>
      <c r="C47" s="221"/>
      <c r="D47" s="221"/>
      <c r="E47" s="222"/>
      <c r="F47" s="225"/>
      <c r="G47" s="222"/>
      <c r="H47" s="223"/>
      <c r="I47" s="222"/>
      <c r="J47" s="222"/>
      <c r="K47" s="739"/>
      <c r="L47" s="223"/>
      <c r="M47" s="223"/>
      <c r="N47" s="222">
        <v>0</v>
      </c>
      <c r="O47" s="222"/>
      <c r="P47" s="220"/>
    </row>
    <row r="48" spans="1:16">
      <c r="A48" s="219"/>
      <c r="B48" s="219"/>
      <c r="C48" s="221"/>
      <c r="D48" s="221"/>
      <c r="E48" s="222"/>
      <c r="F48" s="225"/>
      <c r="G48" s="222"/>
      <c r="H48" s="223"/>
      <c r="I48" s="222"/>
      <c r="J48" s="222"/>
      <c r="K48" s="739"/>
      <c r="L48" s="223"/>
      <c r="M48" s="223"/>
      <c r="N48" s="222">
        <v>0</v>
      </c>
      <c r="O48" s="222"/>
      <c r="P48" s="220"/>
    </row>
    <row r="49" spans="1:16">
      <c r="A49" s="219" t="s">
        <v>95</v>
      </c>
      <c r="B49" s="219"/>
      <c r="C49" s="304" t="s">
        <v>96</v>
      </c>
      <c r="D49" s="221"/>
      <c r="E49" s="222"/>
      <c r="F49" s="225"/>
      <c r="G49" s="222"/>
      <c r="H49" s="223"/>
      <c r="I49" s="222"/>
      <c r="J49" s="222"/>
      <c r="K49" s="739"/>
      <c r="L49" s="223"/>
      <c r="M49" s="223"/>
      <c r="N49" s="222">
        <v>0</v>
      </c>
      <c r="O49" s="222"/>
      <c r="P49" s="220"/>
    </row>
    <row r="50" spans="1:16">
      <c r="A50" s="219"/>
      <c r="B50" s="219"/>
      <c r="C50" s="304"/>
      <c r="D50" s="221"/>
      <c r="E50" s="222"/>
      <c r="F50" s="225"/>
      <c r="G50" s="222"/>
      <c r="H50" s="223"/>
      <c r="I50" s="222"/>
      <c r="J50" s="222"/>
      <c r="K50" s="739"/>
      <c r="L50" s="223"/>
      <c r="M50" s="223"/>
      <c r="N50" s="222"/>
      <c r="O50" s="222"/>
      <c r="P50" s="220"/>
    </row>
    <row r="51" spans="1:16">
      <c r="A51" s="219"/>
      <c r="B51" s="219"/>
      <c r="C51" s="304" t="s">
        <v>575</v>
      </c>
      <c r="D51" s="221"/>
      <c r="E51" s="222"/>
      <c r="F51" s="225"/>
      <c r="G51" s="222"/>
      <c r="H51" s="223"/>
      <c r="I51" s="222"/>
      <c r="J51" s="222"/>
      <c r="K51" s="739"/>
      <c r="L51" s="223"/>
      <c r="M51" s="223"/>
      <c r="N51" s="222"/>
      <c r="O51" s="222"/>
      <c r="P51" s="220"/>
    </row>
    <row r="52" spans="1:16">
      <c r="A52" s="219"/>
      <c r="B52" s="219"/>
      <c r="C52" s="221" t="s">
        <v>570</v>
      </c>
      <c r="D52" s="221" t="s">
        <v>576</v>
      </c>
      <c r="E52" s="222">
        <v>1</v>
      </c>
      <c r="F52" s="225">
        <v>13.93</v>
      </c>
      <c r="G52" s="222">
        <v>2.4</v>
      </c>
      <c r="H52" s="223">
        <v>33.431999999999995</v>
      </c>
      <c r="I52" s="222">
        <v>1</v>
      </c>
      <c r="J52" s="222">
        <v>2.1</v>
      </c>
      <c r="K52" s="739">
        <v>-1</v>
      </c>
      <c r="L52" s="223">
        <v>-2.1</v>
      </c>
      <c r="M52" s="223" t="s">
        <v>39</v>
      </c>
      <c r="N52" s="222">
        <v>31.331999999999994</v>
      </c>
      <c r="O52" s="754">
        <v>1</v>
      </c>
      <c r="P52" s="222">
        <f>N52*O52</f>
        <v>31.331999999999994</v>
      </c>
    </row>
    <row r="53" spans="1:16">
      <c r="A53" s="219"/>
      <c r="B53" s="219"/>
      <c r="C53" s="221" t="s">
        <v>570</v>
      </c>
      <c r="D53" s="221" t="s">
        <v>571</v>
      </c>
      <c r="E53" s="222">
        <v>1</v>
      </c>
      <c r="F53" s="225">
        <v>24.75</v>
      </c>
      <c r="G53" s="222">
        <v>2.4</v>
      </c>
      <c r="H53" s="223">
        <v>59.4</v>
      </c>
      <c r="I53" s="222">
        <v>1</v>
      </c>
      <c r="J53" s="222">
        <v>2.1</v>
      </c>
      <c r="K53" s="739">
        <v>-2</v>
      </c>
      <c r="L53" s="223">
        <v>-4.2</v>
      </c>
      <c r="M53" s="223" t="s">
        <v>39</v>
      </c>
      <c r="N53" s="222">
        <v>55.199999999999996</v>
      </c>
      <c r="O53" s="754">
        <v>1</v>
      </c>
      <c r="P53" s="222">
        <f t="shared" ref="P53:P60" si="0">N53*O53</f>
        <v>55.199999999999996</v>
      </c>
    </row>
    <row r="54" spans="1:16">
      <c r="A54" s="219"/>
      <c r="B54" s="219"/>
      <c r="C54" s="221" t="s">
        <v>570</v>
      </c>
      <c r="D54" s="221" t="s">
        <v>577</v>
      </c>
      <c r="E54" s="222">
        <v>1</v>
      </c>
      <c r="F54" s="225">
        <v>7.35</v>
      </c>
      <c r="G54" s="222">
        <v>2.4</v>
      </c>
      <c r="H54" s="223">
        <v>17.639999999999997</v>
      </c>
      <c r="I54" s="222">
        <v>1</v>
      </c>
      <c r="J54" s="222">
        <v>2.1</v>
      </c>
      <c r="K54" s="739">
        <v>-1</v>
      </c>
      <c r="L54" s="223">
        <v>-2.1</v>
      </c>
      <c r="M54" s="223" t="s">
        <v>39</v>
      </c>
      <c r="N54" s="222">
        <v>15.539999999999997</v>
      </c>
      <c r="O54" s="754">
        <v>1</v>
      </c>
      <c r="P54" s="222">
        <f t="shared" si="0"/>
        <v>15.539999999999997</v>
      </c>
    </row>
    <row r="55" spans="1:16">
      <c r="A55" s="219"/>
      <c r="B55" s="219"/>
      <c r="C55" s="221" t="s">
        <v>570</v>
      </c>
      <c r="D55" s="221" t="s">
        <v>578</v>
      </c>
      <c r="E55" s="222">
        <v>1</v>
      </c>
      <c r="F55" s="225">
        <v>8.14</v>
      </c>
      <c r="G55" s="222">
        <v>2.4</v>
      </c>
      <c r="H55" s="223">
        <v>19.536000000000001</v>
      </c>
      <c r="I55" s="222">
        <v>1</v>
      </c>
      <c r="J55" s="222">
        <v>2.1</v>
      </c>
      <c r="K55" s="739">
        <v>-1</v>
      </c>
      <c r="L55" s="223">
        <v>-2.1</v>
      </c>
      <c r="M55" s="223" t="s">
        <v>39</v>
      </c>
      <c r="N55" s="222">
        <v>17.436</v>
      </c>
      <c r="O55" s="754">
        <v>1</v>
      </c>
      <c r="P55" s="222">
        <f t="shared" si="0"/>
        <v>17.436</v>
      </c>
    </row>
    <row r="56" spans="1:16">
      <c r="A56" s="219"/>
      <c r="B56" s="219"/>
      <c r="C56" s="221" t="s">
        <v>570</v>
      </c>
      <c r="D56" s="221" t="s">
        <v>573</v>
      </c>
      <c r="E56" s="222">
        <v>1</v>
      </c>
      <c r="F56" s="225">
        <v>7.87</v>
      </c>
      <c r="G56" s="222">
        <v>2.4</v>
      </c>
      <c r="H56" s="223">
        <v>18.887999999999998</v>
      </c>
      <c r="I56" s="222">
        <v>1</v>
      </c>
      <c r="J56" s="222">
        <v>2.1</v>
      </c>
      <c r="K56" s="739">
        <v>-1</v>
      </c>
      <c r="L56" s="223">
        <v>-2.1</v>
      </c>
      <c r="M56" s="223" t="s">
        <v>39</v>
      </c>
      <c r="N56" s="222">
        <v>16.787999999999997</v>
      </c>
      <c r="O56" s="754">
        <v>1</v>
      </c>
      <c r="P56" s="222">
        <f t="shared" si="0"/>
        <v>16.787999999999997</v>
      </c>
    </row>
    <row r="57" spans="1:16">
      <c r="A57" s="219"/>
      <c r="B57" s="219"/>
      <c r="C57" s="221" t="s">
        <v>570</v>
      </c>
      <c r="D57" s="221" t="s">
        <v>579</v>
      </c>
      <c r="E57" s="222">
        <v>1</v>
      </c>
      <c r="F57" s="225">
        <v>8.19</v>
      </c>
      <c r="G57" s="222">
        <v>2.4</v>
      </c>
      <c r="H57" s="223">
        <v>19.655999999999999</v>
      </c>
      <c r="I57" s="222"/>
      <c r="J57" s="222"/>
      <c r="K57" s="739"/>
      <c r="L57" s="223"/>
      <c r="M57" s="223" t="s">
        <v>39</v>
      </c>
      <c r="N57" s="222">
        <v>19.655999999999999</v>
      </c>
      <c r="O57" s="754">
        <v>1</v>
      </c>
      <c r="P57" s="222">
        <f t="shared" si="0"/>
        <v>19.655999999999999</v>
      </c>
    </row>
    <row r="58" spans="1:16">
      <c r="A58" s="219"/>
      <c r="B58" s="219"/>
      <c r="C58" s="221" t="s">
        <v>570</v>
      </c>
      <c r="D58" s="221" t="s">
        <v>580</v>
      </c>
      <c r="E58" s="222">
        <v>1</v>
      </c>
      <c r="F58" s="225">
        <v>11.1</v>
      </c>
      <c r="G58" s="222">
        <v>2.4</v>
      </c>
      <c r="H58" s="223">
        <v>26.639999999999997</v>
      </c>
      <c r="I58" s="222"/>
      <c r="J58" s="222"/>
      <c r="K58" s="739"/>
      <c r="L58" s="223"/>
      <c r="M58" s="223" t="s">
        <v>39</v>
      </c>
      <c r="N58" s="222">
        <v>26.639999999999997</v>
      </c>
      <c r="O58" s="754">
        <v>1</v>
      </c>
      <c r="P58" s="222">
        <f t="shared" si="0"/>
        <v>26.639999999999997</v>
      </c>
    </row>
    <row r="59" spans="1:16">
      <c r="A59" s="219"/>
      <c r="B59" s="219"/>
      <c r="C59" s="221" t="s">
        <v>570</v>
      </c>
      <c r="D59" s="221" t="s">
        <v>242</v>
      </c>
      <c r="E59" s="222">
        <v>1</v>
      </c>
      <c r="F59" s="225">
        <v>27.07</v>
      </c>
      <c r="G59" s="222">
        <v>2.4</v>
      </c>
      <c r="H59" s="223">
        <v>64.968000000000004</v>
      </c>
      <c r="I59" s="222">
        <v>1</v>
      </c>
      <c r="J59" s="222">
        <v>2.1</v>
      </c>
      <c r="K59" s="739">
        <v>-4</v>
      </c>
      <c r="L59" s="223">
        <v>-8.4</v>
      </c>
      <c r="M59" s="223" t="s">
        <v>39</v>
      </c>
      <c r="N59" s="222">
        <v>56.568000000000005</v>
      </c>
      <c r="O59" s="754">
        <v>1</v>
      </c>
      <c r="P59" s="222">
        <f t="shared" si="0"/>
        <v>56.568000000000005</v>
      </c>
    </row>
    <row r="60" spans="1:16">
      <c r="A60" s="219"/>
      <c r="B60" s="219"/>
      <c r="C60" s="221" t="s">
        <v>570</v>
      </c>
      <c r="D60" s="221" t="s">
        <v>242</v>
      </c>
      <c r="E60" s="222">
        <v>1</v>
      </c>
      <c r="F60" s="225"/>
      <c r="G60" s="222"/>
      <c r="H60" s="223"/>
      <c r="I60" s="222">
        <v>1.2</v>
      </c>
      <c r="J60" s="222">
        <v>2.1</v>
      </c>
      <c r="K60" s="739">
        <v>-2</v>
      </c>
      <c r="L60" s="223">
        <v>-5.04</v>
      </c>
      <c r="M60" s="223" t="s">
        <v>39</v>
      </c>
      <c r="N60" s="222">
        <v>-5.04</v>
      </c>
      <c r="O60" s="754">
        <v>1</v>
      </c>
      <c r="P60" s="222">
        <f t="shared" si="0"/>
        <v>-5.04</v>
      </c>
    </row>
    <row r="61" spans="1:16">
      <c r="A61" s="219"/>
      <c r="B61" s="219"/>
      <c r="C61" s="221"/>
      <c r="D61" s="221"/>
      <c r="E61" s="222"/>
      <c r="F61" s="225"/>
      <c r="G61" s="222"/>
      <c r="H61" s="223"/>
      <c r="I61" s="222"/>
      <c r="J61" s="222"/>
      <c r="K61" s="739"/>
      <c r="L61" s="223"/>
      <c r="M61" s="223"/>
      <c r="N61" s="222"/>
      <c r="O61" s="222"/>
      <c r="P61" s="220"/>
    </row>
    <row r="62" spans="1:16">
      <c r="A62" s="219"/>
      <c r="B62" s="219"/>
      <c r="C62" s="221" t="s">
        <v>563</v>
      </c>
      <c r="D62" s="221" t="s">
        <v>581</v>
      </c>
      <c r="E62" s="222">
        <v>1</v>
      </c>
      <c r="F62" s="225">
        <v>20.52</v>
      </c>
      <c r="G62" s="222">
        <v>2.4</v>
      </c>
      <c r="H62" s="223">
        <v>49.247999999999998</v>
      </c>
      <c r="I62" s="222"/>
      <c r="J62" s="222"/>
      <c r="K62" s="739"/>
      <c r="L62" s="223"/>
      <c r="M62" s="223" t="s">
        <v>39</v>
      </c>
      <c r="N62" s="222">
        <v>49.247999999999998</v>
      </c>
      <c r="O62" s="754">
        <v>1</v>
      </c>
      <c r="P62" s="222">
        <f t="shared" ref="P62:P70" si="1">N62*O62</f>
        <v>49.247999999999998</v>
      </c>
    </row>
    <row r="63" spans="1:16">
      <c r="A63" s="219"/>
      <c r="B63" s="219"/>
      <c r="C63" s="221" t="s">
        <v>563</v>
      </c>
      <c r="D63" s="221" t="s">
        <v>565</v>
      </c>
      <c r="E63" s="222">
        <v>1</v>
      </c>
      <c r="F63" s="225">
        <v>9.08</v>
      </c>
      <c r="G63" s="222">
        <v>2.4</v>
      </c>
      <c r="H63" s="223">
        <v>21.791999999999998</v>
      </c>
      <c r="I63" s="222"/>
      <c r="J63" s="222"/>
      <c r="K63" s="739"/>
      <c r="L63" s="223"/>
      <c r="M63" s="223" t="s">
        <v>39</v>
      </c>
      <c r="N63" s="222">
        <v>21.791999999999998</v>
      </c>
      <c r="O63" s="754">
        <v>1</v>
      </c>
      <c r="P63" s="222">
        <f t="shared" si="1"/>
        <v>21.791999999999998</v>
      </c>
    </row>
    <row r="64" spans="1:16">
      <c r="A64" s="219"/>
      <c r="B64" s="219"/>
      <c r="C64" s="221" t="s">
        <v>563</v>
      </c>
      <c r="D64" s="221" t="s">
        <v>566</v>
      </c>
      <c r="E64" s="222">
        <v>1</v>
      </c>
      <c r="F64" s="225">
        <v>8.86</v>
      </c>
      <c r="G64" s="222">
        <v>2.4</v>
      </c>
      <c r="H64" s="223">
        <v>21.263999999999999</v>
      </c>
      <c r="I64" s="222"/>
      <c r="J64" s="222"/>
      <c r="K64" s="739"/>
      <c r="L64" s="223"/>
      <c r="M64" s="223" t="s">
        <v>39</v>
      </c>
      <c r="N64" s="222">
        <v>21.263999999999999</v>
      </c>
      <c r="O64" s="754">
        <v>1</v>
      </c>
      <c r="P64" s="222">
        <f t="shared" si="1"/>
        <v>21.263999999999999</v>
      </c>
    </row>
    <row r="65" spans="1:16">
      <c r="A65" s="219"/>
      <c r="B65" s="219"/>
      <c r="C65" s="221" t="s">
        <v>563</v>
      </c>
      <c r="D65" s="221" t="s">
        <v>582</v>
      </c>
      <c r="E65" s="222">
        <v>1</v>
      </c>
      <c r="F65" s="225">
        <v>12.84</v>
      </c>
      <c r="G65" s="222">
        <v>2.4</v>
      </c>
      <c r="H65" s="223">
        <v>30.815999999999999</v>
      </c>
      <c r="I65" s="222"/>
      <c r="J65" s="222"/>
      <c r="K65" s="739"/>
      <c r="L65" s="223"/>
      <c r="M65" s="223" t="s">
        <v>39</v>
      </c>
      <c r="N65" s="222">
        <v>30.815999999999999</v>
      </c>
      <c r="O65" s="754">
        <v>1</v>
      </c>
      <c r="P65" s="222">
        <f t="shared" si="1"/>
        <v>30.815999999999999</v>
      </c>
    </row>
    <row r="66" spans="1:16">
      <c r="A66" s="219"/>
      <c r="B66" s="219"/>
      <c r="C66" s="221" t="s">
        <v>563</v>
      </c>
      <c r="D66" s="221" t="s">
        <v>583</v>
      </c>
      <c r="E66" s="222">
        <v>1</v>
      </c>
      <c r="F66" s="225">
        <v>14.21</v>
      </c>
      <c r="G66" s="222">
        <v>2.4</v>
      </c>
      <c r="H66" s="223">
        <v>34.103999999999999</v>
      </c>
      <c r="I66" s="222"/>
      <c r="J66" s="222"/>
      <c r="K66" s="739"/>
      <c r="L66" s="223"/>
      <c r="M66" s="223" t="s">
        <v>39</v>
      </c>
      <c r="N66" s="222">
        <v>34.103999999999999</v>
      </c>
      <c r="O66" s="754">
        <v>1</v>
      </c>
      <c r="P66" s="222">
        <f t="shared" si="1"/>
        <v>34.103999999999999</v>
      </c>
    </row>
    <row r="67" spans="1:16">
      <c r="A67" s="219"/>
      <c r="B67" s="219"/>
      <c r="C67" s="221" t="s">
        <v>563</v>
      </c>
      <c r="D67" s="221" t="s">
        <v>242</v>
      </c>
      <c r="E67" s="222">
        <v>1</v>
      </c>
      <c r="F67" s="225">
        <v>23.509999999999998</v>
      </c>
      <c r="G67" s="222">
        <v>2.4</v>
      </c>
      <c r="H67" s="223">
        <v>56.423999999999992</v>
      </c>
      <c r="I67" s="222">
        <v>1</v>
      </c>
      <c r="J67" s="222">
        <v>2.2400000000000002</v>
      </c>
      <c r="K67" s="739">
        <v>-3</v>
      </c>
      <c r="L67" s="223">
        <v>-6.7200000000000006</v>
      </c>
      <c r="M67" s="223" t="s">
        <v>39</v>
      </c>
      <c r="N67" s="222">
        <v>49.703999999999994</v>
      </c>
      <c r="O67" s="754">
        <v>1</v>
      </c>
      <c r="P67" s="222">
        <f t="shared" si="1"/>
        <v>49.703999999999994</v>
      </c>
    </row>
    <row r="68" spans="1:16">
      <c r="A68" s="219"/>
      <c r="B68" s="219"/>
      <c r="C68" s="221" t="s">
        <v>563</v>
      </c>
      <c r="D68" s="221" t="s">
        <v>584</v>
      </c>
      <c r="E68" s="222">
        <v>1</v>
      </c>
      <c r="F68" s="225">
        <v>14.190000000000001</v>
      </c>
      <c r="G68" s="222">
        <v>2.4</v>
      </c>
      <c r="H68" s="223">
        <v>34.056000000000004</v>
      </c>
      <c r="I68" s="222">
        <v>1</v>
      </c>
      <c r="J68" s="222">
        <v>1.1000000000000001</v>
      </c>
      <c r="K68" s="739">
        <v>-1</v>
      </c>
      <c r="L68" s="223">
        <v>-1.1000000000000001</v>
      </c>
      <c r="M68" s="223" t="s">
        <v>39</v>
      </c>
      <c r="N68" s="222">
        <v>32.956000000000003</v>
      </c>
      <c r="O68" s="754">
        <v>1</v>
      </c>
      <c r="P68" s="222">
        <f t="shared" si="1"/>
        <v>32.956000000000003</v>
      </c>
    </row>
    <row r="69" spans="1:16">
      <c r="A69" s="219"/>
      <c r="B69" s="219"/>
      <c r="C69" s="221" t="s">
        <v>563</v>
      </c>
      <c r="D69" s="221" t="s">
        <v>585</v>
      </c>
      <c r="E69" s="222">
        <v>1</v>
      </c>
      <c r="F69" s="225">
        <v>8.84</v>
      </c>
      <c r="G69" s="222">
        <v>2.4</v>
      </c>
      <c r="H69" s="223">
        <v>21.215999999999998</v>
      </c>
      <c r="I69" s="222"/>
      <c r="J69" s="222"/>
      <c r="K69" s="739"/>
      <c r="L69" s="223"/>
      <c r="M69" s="223" t="s">
        <v>39</v>
      </c>
      <c r="N69" s="222">
        <v>21.215999999999998</v>
      </c>
      <c r="O69" s="754">
        <v>1</v>
      </c>
      <c r="P69" s="222">
        <f t="shared" si="1"/>
        <v>21.215999999999998</v>
      </c>
    </row>
    <row r="70" spans="1:16">
      <c r="A70" s="219"/>
      <c r="B70" s="219"/>
      <c r="C70" s="221" t="s">
        <v>563</v>
      </c>
      <c r="D70" s="221" t="s">
        <v>586</v>
      </c>
      <c r="E70" s="222">
        <v>1</v>
      </c>
      <c r="F70" s="225">
        <v>12.97</v>
      </c>
      <c r="G70" s="222">
        <v>2.4</v>
      </c>
      <c r="H70" s="223">
        <v>31.128</v>
      </c>
      <c r="I70" s="222"/>
      <c r="J70" s="222"/>
      <c r="K70" s="739"/>
      <c r="L70" s="223"/>
      <c r="M70" s="223" t="s">
        <v>39</v>
      </c>
      <c r="N70" s="222">
        <v>31.128</v>
      </c>
      <c r="O70" s="754">
        <v>1</v>
      </c>
      <c r="P70" s="222">
        <f t="shared" si="1"/>
        <v>31.128</v>
      </c>
    </row>
    <row r="71" spans="1:16">
      <c r="A71" s="219"/>
      <c r="B71" s="219"/>
      <c r="C71" s="221"/>
      <c r="D71" s="221"/>
      <c r="E71" s="222"/>
      <c r="F71" s="225"/>
      <c r="G71" s="222"/>
      <c r="H71" s="223"/>
      <c r="I71" s="222"/>
      <c r="J71" s="222"/>
      <c r="K71" s="739"/>
      <c r="L71" s="223"/>
      <c r="M71" s="223"/>
      <c r="N71" s="222"/>
      <c r="O71" s="222"/>
      <c r="P71" s="220"/>
    </row>
    <row r="72" spans="1:16">
      <c r="A72" s="219"/>
      <c r="B72" s="219"/>
      <c r="C72" s="304" t="s">
        <v>587</v>
      </c>
      <c r="D72" s="221"/>
      <c r="E72" s="222"/>
      <c r="F72" s="225"/>
      <c r="G72" s="222"/>
      <c r="H72" s="223"/>
      <c r="I72" s="222"/>
      <c r="J72" s="222"/>
      <c r="K72" s="739"/>
      <c r="L72" s="223"/>
      <c r="M72" s="223"/>
      <c r="N72" s="222"/>
      <c r="O72" s="222"/>
      <c r="P72" s="220"/>
    </row>
    <row r="73" spans="1:16">
      <c r="A73" s="219"/>
      <c r="B73" s="219"/>
      <c r="C73" s="221" t="s">
        <v>570</v>
      </c>
      <c r="D73" s="221" t="s">
        <v>588</v>
      </c>
      <c r="E73" s="222">
        <v>1</v>
      </c>
      <c r="F73" s="222">
        <v>1.7</v>
      </c>
      <c r="G73" s="222">
        <v>2</v>
      </c>
      <c r="H73" s="223">
        <v>3.4</v>
      </c>
      <c r="I73" s="223"/>
      <c r="J73" s="224"/>
      <c r="K73" s="739"/>
      <c r="L73" s="223"/>
      <c r="M73" s="223" t="s">
        <v>39</v>
      </c>
      <c r="N73" s="222">
        <v>3.4</v>
      </c>
      <c r="O73" s="754">
        <v>1</v>
      </c>
      <c r="P73" s="222">
        <f t="shared" ref="P73:P75" si="2">N73*O73</f>
        <v>3.4</v>
      </c>
    </row>
    <row r="74" spans="1:16">
      <c r="A74" s="219"/>
      <c r="B74" s="219"/>
      <c r="C74" s="221" t="s">
        <v>570</v>
      </c>
      <c r="D74" s="221" t="s">
        <v>589</v>
      </c>
      <c r="E74" s="222">
        <v>1</v>
      </c>
      <c r="F74" s="222">
        <v>2.1</v>
      </c>
      <c r="G74" s="222">
        <v>2</v>
      </c>
      <c r="H74" s="223">
        <v>4.2</v>
      </c>
      <c r="I74" s="223"/>
      <c r="J74" s="224"/>
      <c r="K74" s="739"/>
      <c r="L74" s="223"/>
      <c r="M74" s="223" t="s">
        <v>39</v>
      </c>
      <c r="N74" s="222">
        <v>4.2</v>
      </c>
      <c r="O74" s="754">
        <v>1</v>
      </c>
      <c r="P74" s="222">
        <f t="shared" si="2"/>
        <v>4.2</v>
      </c>
    </row>
    <row r="75" spans="1:16">
      <c r="A75" s="219"/>
      <c r="B75" s="219"/>
      <c r="C75" s="221" t="s">
        <v>570</v>
      </c>
      <c r="D75" s="221" t="s">
        <v>573</v>
      </c>
      <c r="E75" s="222">
        <v>1</v>
      </c>
      <c r="F75" s="222">
        <v>2.2000000000000002</v>
      </c>
      <c r="G75" s="222">
        <v>1.7</v>
      </c>
      <c r="H75" s="223">
        <v>3.74</v>
      </c>
      <c r="I75" s="223"/>
      <c r="J75" s="224"/>
      <c r="K75" s="739"/>
      <c r="L75" s="223"/>
      <c r="M75" s="223" t="s">
        <v>39</v>
      </c>
      <c r="N75" s="222">
        <v>3.74</v>
      </c>
      <c r="O75" s="754">
        <v>1</v>
      </c>
      <c r="P75" s="222">
        <f t="shared" si="2"/>
        <v>3.74</v>
      </c>
    </row>
    <row r="76" spans="1:16">
      <c r="A76" s="219"/>
      <c r="B76" s="219"/>
      <c r="C76" s="221"/>
      <c r="D76" s="221"/>
      <c r="E76" s="222"/>
      <c r="F76" s="225"/>
      <c r="G76" s="222"/>
      <c r="H76" s="223"/>
      <c r="I76" s="222"/>
      <c r="J76" s="222"/>
      <c r="K76" s="739"/>
      <c r="L76" s="223"/>
      <c r="M76" s="223"/>
      <c r="N76" s="309"/>
      <c r="O76" s="309"/>
      <c r="P76" s="220"/>
    </row>
    <row r="77" spans="1:16" ht="15" thickBot="1">
      <c r="A77" s="219"/>
      <c r="B77" s="219"/>
      <c r="C77" s="221"/>
      <c r="D77" s="221"/>
      <c r="E77" s="222"/>
      <c r="F77" s="225"/>
      <c r="G77" s="222"/>
      <c r="H77" s="223"/>
      <c r="I77" s="222"/>
      <c r="J77" s="222"/>
      <c r="K77" s="739"/>
      <c r="L77" s="223"/>
      <c r="M77" s="223"/>
      <c r="N77" s="311">
        <v>537.68799999999999</v>
      </c>
      <c r="O77" s="303"/>
      <c r="P77" s="311">
        <f>SUM(P52:P76)</f>
        <v>537.68799999999999</v>
      </c>
    </row>
    <row r="78" spans="1:16" ht="15" thickTop="1">
      <c r="A78" s="234"/>
      <c r="B78" s="234"/>
      <c r="C78" s="235"/>
      <c r="D78" s="235"/>
      <c r="E78" s="236"/>
      <c r="F78" s="236"/>
      <c r="G78" s="236"/>
      <c r="H78" s="238"/>
      <c r="I78" s="236"/>
      <c r="J78" s="236"/>
      <c r="K78" s="740"/>
      <c r="L78" s="238"/>
      <c r="M78" s="238"/>
      <c r="N78" s="236"/>
      <c r="O78" s="236"/>
      <c r="P78" s="236"/>
    </row>
    <row r="79" spans="1:16">
      <c r="A79" s="239"/>
      <c r="B79" s="239"/>
      <c r="C79" s="240"/>
      <c r="D79" s="240"/>
      <c r="E79" s="241"/>
      <c r="F79" s="241"/>
      <c r="G79" s="241"/>
      <c r="H79" s="246"/>
      <c r="I79" s="241"/>
      <c r="J79" s="241"/>
      <c r="K79" s="737"/>
      <c r="L79" s="742"/>
      <c r="M79" s="742"/>
      <c r="N79" s="210"/>
      <c r="O79" s="210"/>
      <c r="P79" s="211"/>
    </row>
    <row r="80" spans="1:16">
      <c r="A80" s="242"/>
      <c r="B80" s="717"/>
      <c r="C80" s="243"/>
      <c r="D80" s="243"/>
      <c r="E80" s="244"/>
      <c r="F80" s="244"/>
      <c r="G80" s="244"/>
      <c r="H80" s="245"/>
      <c r="I80" s="244"/>
      <c r="J80" s="244"/>
      <c r="K80" s="741"/>
      <c r="L80" s="246"/>
      <c r="M80" s="246"/>
      <c r="N80" s="241"/>
      <c r="O80" s="241"/>
      <c r="P80" s="241"/>
    </row>
    <row r="81" spans="1:16">
      <c r="A81" s="239"/>
      <c r="B81" s="239"/>
      <c r="C81" s="240"/>
      <c r="D81" s="240"/>
      <c r="E81" s="241"/>
      <c r="F81" s="241"/>
      <c r="G81" s="241"/>
      <c r="H81" s="246"/>
      <c r="I81" s="241"/>
      <c r="J81" s="241"/>
      <c r="K81" s="741"/>
      <c r="L81" s="246"/>
      <c r="M81" s="246"/>
      <c r="N81" s="241"/>
      <c r="O81" s="241"/>
      <c r="P81" s="241"/>
    </row>
    <row r="82" spans="1:16">
      <c r="A82" s="239"/>
      <c r="B82" s="239"/>
      <c r="C82" s="240"/>
      <c r="D82" s="240"/>
      <c r="E82" s="241"/>
      <c r="F82" s="241"/>
      <c r="G82" s="241"/>
      <c r="H82" s="246"/>
      <c r="I82" s="241"/>
      <c r="J82" s="241"/>
      <c r="K82" s="741"/>
      <c r="L82" s="246"/>
      <c r="M82" s="246"/>
      <c r="N82" s="241"/>
      <c r="O82" s="241"/>
      <c r="P82" s="241"/>
    </row>
    <row r="83" spans="1:16">
      <c r="A83" s="239"/>
      <c r="B83" s="239"/>
      <c r="C83" s="240"/>
      <c r="D83" s="240"/>
      <c r="E83" s="241"/>
      <c r="F83" s="241"/>
      <c r="G83" s="241"/>
      <c r="H83" s="246"/>
      <c r="I83" s="241"/>
      <c r="J83" s="241"/>
      <c r="K83" s="741"/>
      <c r="L83" s="246"/>
      <c r="M83" s="246"/>
      <c r="N83" s="241"/>
      <c r="O83" s="241"/>
      <c r="P83" s="241"/>
    </row>
    <row r="84" spans="1:16">
      <c r="A84" s="239"/>
      <c r="B84" s="239"/>
      <c r="C84" s="240"/>
      <c r="D84" s="240"/>
      <c r="E84" s="241"/>
      <c r="F84" s="241"/>
      <c r="G84" s="241"/>
      <c r="H84" s="246"/>
      <c r="I84" s="241"/>
      <c r="J84" s="241"/>
      <c r="K84" s="741"/>
      <c r="L84" s="246"/>
      <c r="M84" s="246"/>
      <c r="N84" s="241"/>
      <c r="O84" s="241"/>
      <c r="P84" s="241"/>
    </row>
    <row r="85" spans="1:16">
      <c r="A85" s="239"/>
      <c r="B85" s="239"/>
      <c r="C85" s="240"/>
      <c r="D85" s="240"/>
      <c r="E85" s="241"/>
      <c r="F85" s="241"/>
      <c r="G85" s="241"/>
      <c r="H85" s="246"/>
      <c r="I85" s="241"/>
      <c r="J85" s="241"/>
      <c r="K85" s="741"/>
      <c r="L85" s="246"/>
      <c r="M85" s="246"/>
      <c r="N85" s="241"/>
      <c r="O85" s="241"/>
      <c r="P85" s="241"/>
    </row>
    <row r="86" spans="1:16">
      <c r="A86" s="239"/>
      <c r="B86" s="239"/>
      <c r="C86" s="240"/>
      <c r="D86" s="240"/>
      <c r="E86" s="241"/>
      <c r="F86" s="241"/>
      <c r="G86" s="241"/>
      <c r="H86" s="246"/>
      <c r="I86" s="241"/>
      <c r="J86" s="241"/>
      <c r="K86" s="741"/>
      <c r="L86" s="246"/>
      <c r="M86" s="246"/>
      <c r="N86" s="241"/>
      <c r="O86" s="241"/>
      <c r="P86" s="241"/>
    </row>
    <row r="87" spans="1:16">
      <c r="A87" s="239"/>
      <c r="B87" s="239"/>
      <c r="C87" s="240"/>
      <c r="D87" s="240"/>
      <c r="E87" s="241"/>
      <c r="F87" s="241"/>
      <c r="G87" s="241"/>
      <c r="H87" s="246"/>
      <c r="I87" s="241"/>
      <c r="J87" s="241"/>
      <c r="K87" s="741"/>
      <c r="L87" s="246"/>
      <c r="M87" s="246"/>
      <c r="N87" s="241"/>
      <c r="O87" s="241"/>
      <c r="P87" s="241"/>
    </row>
    <row r="88" spans="1:16">
      <c r="A88" s="239"/>
      <c r="B88" s="239"/>
      <c r="C88" s="240"/>
      <c r="D88" s="240"/>
      <c r="E88" s="241"/>
      <c r="F88" s="241"/>
      <c r="G88" s="241"/>
      <c r="H88" s="246"/>
      <c r="I88" s="241"/>
      <c r="J88" s="241"/>
      <c r="K88" s="741"/>
      <c r="L88" s="246"/>
      <c r="M88" s="246"/>
      <c r="N88" s="241"/>
      <c r="O88" s="241"/>
      <c r="P88" s="241"/>
    </row>
    <row r="89" spans="1:16">
      <c r="A89" s="239"/>
      <c r="B89" s="239"/>
      <c r="C89" s="240"/>
      <c r="D89" s="240"/>
      <c r="E89" s="241"/>
      <c r="F89" s="241"/>
      <c r="G89" s="241"/>
      <c r="H89" s="246"/>
      <c r="I89" s="241"/>
      <c r="J89" s="241"/>
      <c r="K89" s="741"/>
      <c r="L89" s="246"/>
      <c r="M89" s="246"/>
      <c r="N89" s="241"/>
      <c r="O89" s="241"/>
      <c r="P89" s="241"/>
    </row>
    <row r="90" spans="1:16">
      <c r="A90" s="239"/>
      <c r="B90" s="239"/>
      <c r="C90" s="240"/>
      <c r="D90" s="240"/>
      <c r="E90" s="241"/>
      <c r="F90" s="241"/>
      <c r="G90" s="241"/>
      <c r="H90" s="246"/>
      <c r="I90" s="241"/>
      <c r="J90" s="241"/>
      <c r="K90" s="741"/>
      <c r="L90" s="246"/>
      <c r="M90" s="246"/>
      <c r="N90" s="241"/>
      <c r="O90" s="241"/>
      <c r="P90" s="241"/>
    </row>
    <row r="91" spans="1:16">
      <c r="A91" s="239"/>
      <c r="B91" s="239"/>
      <c r="C91" s="240"/>
      <c r="D91" s="240"/>
      <c r="E91" s="241"/>
      <c r="F91" s="241"/>
      <c r="G91" s="241"/>
      <c r="H91" s="246"/>
      <c r="I91" s="241"/>
      <c r="J91" s="241"/>
      <c r="K91" s="741"/>
      <c r="L91" s="246"/>
      <c r="M91" s="246"/>
      <c r="N91" s="241"/>
      <c r="O91" s="241"/>
      <c r="P91" s="241"/>
    </row>
    <row r="92" spans="1:16">
      <c r="A92" s="239"/>
      <c r="B92" s="239"/>
      <c r="C92" s="240"/>
      <c r="D92" s="240"/>
      <c r="E92" s="241"/>
      <c r="F92" s="241"/>
      <c r="G92" s="241"/>
      <c r="H92" s="246"/>
      <c r="I92" s="241"/>
      <c r="J92" s="241"/>
      <c r="K92" s="741"/>
      <c r="L92" s="246"/>
      <c r="M92" s="246"/>
      <c r="N92" s="241"/>
      <c r="O92" s="241"/>
      <c r="P92" s="241"/>
    </row>
    <row r="93" spans="1:16">
      <c r="A93" s="239"/>
      <c r="B93" s="239"/>
      <c r="C93" s="240"/>
      <c r="D93" s="240"/>
      <c r="E93" s="241"/>
      <c r="F93" s="241"/>
      <c r="G93" s="241"/>
      <c r="H93" s="246"/>
      <c r="I93" s="241"/>
      <c r="J93" s="241"/>
      <c r="K93" s="741"/>
      <c r="L93" s="246"/>
      <c r="M93" s="246"/>
      <c r="N93" s="241"/>
      <c r="O93" s="241"/>
      <c r="P93" s="241"/>
    </row>
    <row r="94" spans="1:16">
      <c r="A94" s="239"/>
      <c r="B94" s="239"/>
      <c r="C94" s="240"/>
      <c r="D94" s="240"/>
      <c r="E94" s="241"/>
      <c r="F94" s="241"/>
      <c r="G94" s="241"/>
      <c r="H94" s="246"/>
      <c r="I94" s="241"/>
      <c r="J94" s="241"/>
      <c r="K94" s="741"/>
      <c r="L94" s="246"/>
      <c r="M94" s="246"/>
      <c r="N94" s="241"/>
      <c r="O94" s="241"/>
      <c r="P94" s="241"/>
    </row>
    <row r="95" spans="1:16">
      <c r="A95" s="239"/>
      <c r="B95" s="239"/>
      <c r="C95" s="240"/>
      <c r="D95" s="240"/>
      <c r="E95" s="241"/>
      <c r="F95" s="241"/>
      <c r="G95" s="241"/>
      <c r="H95" s="246"/>
      <c r="I95" s="241"/>
      <c r="J95" s="241"/>
      <c r="K95" s="741"/>
      <c r="L95" s="246"/>
      <c r="M95" s="246"/>
      <c r="N95" s="241"/>
      <c r="O95" s="241"/>
      <c r="P95" s="241"/>
    </row>
    <row r="96" spans="1:16">
      <c r="A96" s="239"/>
      <c r="B96" s="239"/>
      <c r="C96" s="240"/>
      <c r="D96" s="240"/>
      <c r="E96" s="241"/>
      <c r="F96" s="241"/>
      <c r="G96" s="241"/>
      <c r="H96" s="246"/>
      <c r="I96" s="241"/>
      <c r="J96" s="241"/>
      <c r="K96" s="741"/>
      <c r="L96" s="246"/>
      <c r="M96" s="246"/>
      <c r="N96" s="241"/>
      <c r="O96" s="241"/>
      <c r="P96" s="241"/>
    </row>
    <row r="97" spans="1:16">
      <c r="A97" s="239"/>
      <c r="B97" s="239"/>
      <c r="C97" s="240"/>
      <c r="D97" s="240"/>
      <c r="E97" s="241"/>
      <c r="F97" s="241"/>
      <c r="G97" s="241"/>
      <c r="H97" s="246"/>
      <c r="I97" s="241"/>
      <c r="J97" s="241"/>
      <c r="K97" s="741"/>
      <c r="L97" s="246"/>
      <c r="M97" s="246"/>
      <c r="N97" s="241"/>
      <c r="O97" s="241"/>
      <c r="P97" s="241"/>
    </row>
    <row r="98" spans="1:16">
      <c r="A98" s="239"/>
      <c r="B98" s="239"/>
      <c r="C98" s="240"/>
      <c r="D98" s="240"/>
      <c r="E98" s="241"/>
      <c r="F98" s="241"/>
      <c r="G98" s="241"/>
      <c r="H98" s="246"/>
      <c r="I98" s="241"/>
      <c r="J98" s="241"/>
    </row>
  </sheetData>
  <mergeCells count="7">
    <mergeCell ref="C39:N39"/>
    <mergeCell ref="D1:F1"/>
    <mergeCell ref="D3:I3"/>
    <mergeCell ref="C6:D6"/>
    <mergeCell ref="C10:N10"/>
    <mergeCell ref="C31:N31"/>
    <mergeCell ref="C29:N29"/>
  </mergeCells>
  <pageMargins left="0.7" right="0.7" top="0.75" bottom="0.75" header="0.3" footer="0.3"/>
  <pageSetup paperSize="9" scale="52"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DFFCE-DE8B-4885-8129-37C60C04086D}">
  <dimension ref="A1:L89"/>
  <sheetViews>
    <sheetView topLeftCell="D46" workbookViewId="0">
      <selection activeCell="J69" sqref="J69"/>
    </sheetView>
  </sheetViews>
  <sheetFormatPr defaultRowHeight="11.5"/>
  <cols>
    <col min="1" max="1" width="5.7265625" style="293" customWidth="1"/>
    <col min="2" max="2" width="19" style="292" customWidth="1"/>
    <col min="3" max="3" width="11.7265625" style="292" customWidth="1"/>
    <col min="4" max="4" width="9.26953125" style="292" customWidth="1"/>
    <col min="5" max="5" width="17.7265625" style="292" customWidth="1"/>
    <col min="6" max="6" width="5.54296875" style="293" customWidth="1"/>
    <col min="7" max="7" width="8.7265625" style="293" customWidth="1"/>
    <col min="8" max="8" width="7.453125" style="293" customWidth="1"/>
    <col min="9" max="9" width="8.7265625" style="294" customWidth="1"/>
    <col min="10" max="10" width="9.7265625" style="293" customWidth="1"/>
    <col min="11" max="11" width="12.7265625" style="293" customWidth="1"/>
    <col min="12" max="256" width="9.1796875" style="295"/>
    <col min="257" max="257" width="5.7265625" style="295" customWidth="1"/>
    <col min="258" max="258" width="19" style="295" customWidth="1"/>
    <col min="259" max="259" width="11.7265625" style="295" customWidth="1"/>
    <col min="260" max="260" width="9.26953125" style="295" customWidth="1"/>
    <col min="261" max="261" width="17.7265625" style="295" customWidth="1"/>
    <col min="262" max="262" width="5.54296875" style="295" customWidth="1"/>
    <col min="263" max="263" width="8.7265625" style="295" customWidth="1"/>
    <col min="264" max="264" width="7.453125" style="295" customWidth="1"/>
    <col min="265" max="265" width="8.7265625" style="295" customWidth="1"/>
    <col min="266" max="266" width="9.7265625" style="295" customWidth="1"/>
    <col min="267" max="267" width="12.7265625" style="295" customWidth="1"/>
    <col min="268" max="512" width="9.1796875" style="295"/>
    <col min="513" max="513" width="5.7265625" style="295" customWidth="1"/>
    <col min="514" max="514" width="19" style="295" customWidth="1"/>
    <col min="515" max="515" width="11.7265625" style="295" customWidth="1"/>
    <col min="516" max="516" width="9.26953125" style="295" customWidth="1"/>
    <col min="517" max="517" width="17.7265625" style="295" customWidth="1"/>
    <col min="518" max="518" width="5.54296875" style="295" customWidth="1"/>
    <col min="519" max="519" width="8.7265625" style="295" customWidth="1"/>
    <col min="520" max="520" width="7.453125" style="295" customWidth="1"/>
    <col min="521" max="521" width="8.7265625" style="295" customWidth="1"/>
    <col min="522" max="522" width="9.7265625" style="295" customWidth="1"/>
    <col min="523" max="523" width="12.7265625" style="295" customWidth="1"/>
    <col min="524" max="768" width="9.1796875" style="295"/>
    <col min="769" max="769" width="5.7265625" style="295" customWidth="1"/>
    <col min="770" max="770" width="19" style="295" customWidth="1"/>
    <col min="771" max="771" width="11.7265625" style="295" customWidth="1"/>
    <col min="772" max="772" width="9.26953125" style="295" customWidth="1"/>
    <col min="773" max="773" width="17.7265625" style="295" customWidth="1"/>
    <col min="774" max="774" width="5.54296875" style="295" customWidth="1"/>
    <col min="775" max="775" width="8.7265625" style="295" customWidth="1"/>
    <col min="776" max="776" width="7.453125" style="295" customWidth="1"/>
    <col min="777" max="777" width="8.7265625" style="295" customWidth="1"/>
    <col min="778" max="778" width="9.7265625" style="295" customWidth="1"/>
    <col min="779" max="779" width="12.7265625" style="295" customWidth="1"/>
    <col min="780" max="1024" width="9.1796875" style="295"/>
    <col min="1025" max="1025" width="5.7265625" style="295" customWidth="1"/>
    <col min="1026" max="1026" width="19" style="295" customWidth="1"/>
    <col min="1027" max="1027" width="11.7265625" style="295" customWidth="1"/>
    <col min="1028" max="1028" width="9.26953125" style="295" customWidth="1"/>
    <col min="1029" max="1029" width="17.7265625" style="295" customWidth="1"/>
    <col min="1030" max="1030" width="5.54296875" style="295" customWidth="1"/>
    <col min="1031" max="1031" width="8.7265625" style="295" customWidth="1"/>
    <col min="1032" max="1032" width="7.453125" style="295" customWidth="1"/>
    <col min="1033" max="1033" width="8.7265625" style="295" customWidth="1"/>
    <col min="1034" max="1034" width="9.7265625" style="295" customWidth="1"/>
    <col min="1035" max="1035" width="12.7265625" style="295" customWidth="1"/>
    <col min="1036" max="1280" width="9.1796875" style="295"/>
    <col min="1281" max="1281" width="5.7265625" style="295" customWidth="1"/>
    <col min="1282" max="1282" width="19" style="295" customWidth="1"/>
    <col min="1283" max="1283" width="11.7265625" style="295" customWidth="1"/>
    <col min="1284" max="1284" width="9.26953125" style="295" customWidth="1"/>
    <col min="1285" max="1285" width="17.7265625" style="295" customWidth="1"/>
    <col min="1286" max="1286" width="5.54296875" style="295" customWidth="1"/>
    <col min="1287" max="1287" width="8.7265625" style="295" customWidth="1"/>
    <col min="1288" max="1288" width="7.453125" style="295" customWidth="1"/>
    <col min="1289" max="1289" width="8.7265625" style="295" customWidth="1"/>
    <col min="1290" max="1290" width="9.7265625" style="295" customWidth="1"/>
    <col min="1291" max="1291" width="12.7265625" style="295" customWidth="1"/>
    <col min="1292" max="1536" width="9.1796875" style="295"/>
    <col min="1537" max="1537" width="5.7265625" style="295" customWidth="1"/>
    <col min="1538" max="1538" width="19" style="295" customWidth="1"/>
    <col min="1539" max="1539" width="11.7265625" style="295" customWidth="1"/>
    <col min="1540" max="1540" width="9.26953125" style="295" customWidth="1"/>
    <col min="1541" max="1541" width="17.7265625" style="295" customWidth="1"/>
    <col min="1542" max="1542" width="5.54296875" style="295" customWidth="1"/>
    <col min="1543" max="1543" width="8.7265625" style="295" customWidth="1"/>
    <col min="1544" max="1544" width="7.453125" style="295" customWidth="1"/>
    <col min="1545" max="1545" width="8.7265625" style="295" customWidth="1"/>
    <col min="1546" max="1546" width="9.7265625" style="295" customWidth="1"/>
    <col min="1547" max="1547" width="12.7265625" style="295" customWidth="1"/>
    <col min="1548" max="1792" width="9.1796875" style="295"/>
    <col min="1793" max="1793" width="5.7265625" style="295" customWidth="1"/>
    <col min="1794" max="1794" width="19" style="295" customWidth="1"/>
    <col min="1795" max="1795" width="11.7265625" style="295" customWidth="1"/>
    <col min="1796" max="1796" width="9.26953125" style="295" customWidth="1"/>
    <col min="1797" max="1797" width="17.7265625" style="295" customWidth="1"/>
    <col min="1798" max="1798" width="5.54296875" style="295" customWidth="1"/>
    <col min="1799" max="1799" width="8.7265625" style="295" customWidth="1"/>
    <col min="1800" max="1800" width="7.453125" style="295" customWidth="1"/>
    <col min="1801" max="1801" width="8.7265625" style="295" customWidth="1"/>
    <col min="1802" max="1802" width="9.7265625" style="295" customWidth="1"/>
    <col min="1803" max="1803" width="12.7265625" style="295" customWidth="1"/>
    <col min="1804" max="2048" width="9.1796875" style="295"/>
    <col min="2049" max="2049" width="5.7265625" style="295" customWidth="1"/>
    <col min="2050" max="2050" width="19" style="295" customWidth="1"/>
    <col min="2051" max="2051" width="11.7265625" style="295" customWidth="1"/>
    <col min="2052" max="2052" width="9.26953125" style="295" customWidth="1"/>
    <col min="2053" max="2053" width="17.7265625" style="295" customWidth="1"/>
    <col min="2054" max="2054" width="5.54296875" style="295" customWidth="1"/>
    <col min="2055" max="2055" width="8.7265625" style="295" customWidth="1"/>
    <col min="2056" max="2056" width="7.453125" style="295" customWidth="1"/>
    <col min="2057" max="2057" width="8.7265625" style="295" customWidth="1"/>
    <col min="2058" max="2058" width="9.7265625" style="295" customWidth="1"/>
    <col min="2059" max="2059" width="12.7265625" style="295" customWidth="1"/>
    <col min="2060" max="2304" width="9.1796875" style="295"/>
    <col min="2305" max="2305" width="5.7265625" style="295" customWidth="1"/>
    <col min="2306" max="2306" width="19" style="295" customWidth="1"/>
    <col min="2307" max="2307" width="11.7265625" style="295" customWidth="1"/>
    <col min="2308" max="2308" width="9.26953125" style="295" customWidth="1"/>
    <col min="2309" max="2309" width="17.7265625" style="295" customWidth="1"/>
    <col min="2310" max="2310" width="5.54296875" style="295" customWidth="1"/>
    <col min="2311" max="2311" width="8.7265625" style="295" customWidth="1"/>
    <col min="2312" max="2312" width="7.453125" style="295" customWidth="1"/>
    <col min="2313" max="2313" width="8.7265625" style="295" customWidth="1"/>
    <col min="2314" max="2314" width="9.7265625" style="295" customWidth="1"/>
    <col min="2315" max="2315" width="12.7265625" style="295" customWidth="1"/>
    <col min="2316" max="2560" width="9.1796875" style="295"/>
    <col min="2561" max="2561" width="5.7265625" style="295" customWidth="1"/>
    <col min="2562" max="2562" width="19" style="295" customWidth="1"/>
    <col min="2563" max="2563" width="11.7265625" style="295" customWidth="1"/>
    <col min="2564" max="2564" width="9.26953125" style="295" customWidth="1"/>
    <col min="2565" max="2565" width="17.7265625" style="295" customWidth="1"/>
    <col min="2566" max="2566" width="5.54296875" style="295" customWidth="1"/>
    <col min="2567" max="2567" width="8.7265625" style="295" customWidth="1"/>
    <col min="2568" max="2568" width="7.453125" style="295" customWidth="1"/>
    <col min="2569" max="2569" width="8.7265625" style="295" customWidth="1"/>
    <col min="2570" max="2570" width="9.7265625" style="295" customWidth="1"/>
    <col min="2571" max="2571" width="12.7265625" style="295" customWidth="1"/>
    <col min="2572" max="2816" width="9.1796875" style="295"/>
    <col min="2817" max="2817" width="5.7265625" style="295" customWidth="1"/>
    <col min="2818" max="2818" width="19" style="295" customWidth="1"/>
    <col min="2819" max="2819" width="11.7265625" style="295" customWidth="1"/>
    <col min="2820" max="2820" width="9.26953125" style="295" customWidth="1"/>
    <col min="2821" max="2821" width="17.7265625" style="295" customWidth="1"/>
    <col min="2822" max="2822" width="5.54296875" style="295" customWidth="1"/>
    <col min="2823" max="2823" width="8.7265625" style="295" customWidth="1"/>
    <col min="2824" max="2824" width="7.453125" style="295" customWidth="1"/>
    <col min="2825" max="2825" width="8.7265625" style="295" customWidth="1"/>
    <col min="2826" max="2826" width="9.7265625" style="295" customWidth="1"/>
    <col min="2827" max="2827" width="12.7265625" style="295" customWidth="1"/>
    <col min="2828" max="3072" width="9.1796875" style="295"/>
    <col min="3073" max="3073" width="5.7265625" style="295" customWidth="1"/>
    <col min="3074" max="3074" width="19" style="295" customWidth="1"/>
    <col min="3075" max="3075" width="11.7265625" style="295" customWidth="1"/>
    <col min="3076" max="3076" width="9.26953125" style="295" customWidth="1"/>
    <col min="3077" max="3077" width="17.7265625" style="295" customWidth="1"/>
    <col min="3078" max="3078" width="5.54296875" style="295" customWidth="1"/>
    <col min="3079" max="3079" width="8.7265625" style="295" customWidth="1"/>
    <col min="3080" max="3080" width="7.453125" style="295" customWidth="1"/>
    <col min="3081" max="3081" width="8.7265625" style="295" customWidth="1"/>
    <col min="3082" max="3082" width="9.7265625" style="295" customWidth="1"/>
    <col min="3083" max="3083" width="12.7265625" style="295" customWidth="1"/>
    <col min="3084" max="3328" width="9.1796875" style="295"/>
    <col min="3329" max="3329" width="5.7265625" style="295" customWidth="1"/>
    <col min="3330" max="3330" width="19" style="295" customWidth="1"/>
    <col min="3331" max="3331" width="11.7265625" style="295" customWidth="1"/>
    <col min="3332" max="3332" width="9.26953125" style="295" customWidth="1"/>
    <col min="3333" max="3333" width="17.7265625" style="295" customWidth="1"/>
    <col min="3334" max="3334" width="5.54296875" style="295" customWidth="1"/>
    <col min="3335" max="3335" width="8.7265625" style="295" customWidth="1"/>
    <col min="3336" max="3336" width="7.453125" style="295" customWidth="1"/>
    <col min="3337" max="3337" width="8.7265625" style="295" customWidth="1"/>
    <col min="3338" max="3338" width="9.7265625" style="295" customWidth="1"/>
    <col min="3339" max="3339" width="12.7265625" style="295" customWidth="1"/>
    <col min="3340" max="3584" width="9.1796875" style="295"/>
    <col min="3585" max="3585" width="5.7265625" style="295" customWidth="1"/>
    <col min="3586" max="3586" width="19" style="295" customWidth="1"/>
    <col min="3587" max="3587" width="11.7265625" style="295" customWidth="1"/>
    <col min="3588" max="3588" width="9.26953125" style="295" customWidth="1"/>
    <col min="3589" max="3589" width="17.7265625" style="295" customWidth="1"/>
    <col min="3590" max="3590" width="5.54296875" style="295" customWidth="1"/>
    <col min="3591" max="3591" width="8.7265625" style="295" customWidth="1"/>
    <col min="3592" max="3592" width="7.453125" style="295" customWidth="1"/>
    <col min="3593" max="3593" width="8.7265625" style="295" customWidth="1"/>
    <col min="3594" max="3594" width="9.7265625" style="295" customWidth="1"/>
    <col min="3595" max="3595" width="12.7265625" style="295" customWidth="1"/>
    <col min="3596" max="3840" width="9.1796875" style="295"/>
    <col min="3841" max="3841" width="5.7265625" style="295" customWidth="1"/>
    <col min="3842" max="3842" width="19" style="295" customWidth="1"/>
    <col min="3843" max="3843" width="11.7265625" style="295" customWidth="1"/>
    <col min="3844" max="3844" width="9.26953125" style="295" customWidth="1"/>
    <col min="3845" max="3845" width="17.7265625" style="295" customWidth="1"/>
    <col min="3846" max="3846" width="5.54296875" style="295" customWidth="1"/>
    <col min="3847" max="3847" width="8.7265625" style="295" customWidth="1"/>
    <col min="3848" max="3848" width="7.453125" style="295" customWidth="1"/>
    <col min="3849" max="3849" width="8.7265625" style="295" customWidth="1"/>
    <col min="3850" max="3850" width="9.7265625" style="295" customWidth="1"/>
    <col min="3851" max="3851" width="12.7265625" style="295" customWidth="1"/>
    <col min="3852" max="4096" width="9.1796875" style="295"/>
    <col min="4097" max="4097" width="5.7265625" style="295" customWidth="1"/>
    <col min="4098" max="4098" width="19" style="295" customWidth="1"/>
    <col min="4099" max="4099" width="11.7265625" style="295" customWidth="1"/>
    <col min="4100" max="4100" width="9.26953125" style="295" customWidth="1"/>
    <col min="4101" max="4101" width="17.7265625" style="295" customWidth="1"/>
    <col min="4102" max="4102" width="5.54296875" style="295" customWidth="1"/>
    <col min="4103" max="4103" width="8.7265625" style="295" customWidth="1"/>
    <col min="4104" max="4104" width="7.453125" style="295" customWidth="1"/>
    <col min="4105" max="4105" width="8.7265625" style="295" customWidth="1"/>
    <col min="4106" max="4106" width="9.7265625" style="295" customWidth="1"/>
    <col min="4107" max="4107" width="12.7265625" style="295" customWidth="1"/>
    <col min="4108" max="4352" width="9.1796875" style="295"/>
    <col min="4353" max="4353" width="5.7265625" style="295" customWidth="1"/>
    <col min="4354" max="4354" width="19" style="295" customWidth="1"/>
    <col min="4355" max="4355" width="11.7265625" style="295" customWidth="1"/>
    <col min="4356" max="4356" width="9.26953125" style="295" customWidth="1"/>
    <col min="4357" max="4357" width="17.7265625" style="295" customWidth="1"/>
    <col min="4358" max="4358" width="5.54296875" style="295" customWidth="1"/>
    <col min="4359" max="4359" width="8.7265625" style="295" customWidth="1"/>
    <col min="4360" max="4360" width="7.453125" style="295" customWidth="1"/>
    <col min="4361" max="4361" width="8.7265625" style="295" customWidth="1"/>
    <col min="4362" max="4362" width="9.7265625" style="295" customWidth="1"/>
    <col min="4363" max="4363" width="12.7265625" style="295" customWidth="1"/>
    <col min="4364" max="4608" width="9.1796875" style="295"/>
    <col min="4609" max="4609" width="5.7265625" style="295" customWidth="1"/>
    <col min="4610" max="4610" width="19" style="295" customWidth="1"/>
    <col min="4611" max="4611" width="11.7265625" style="295" customWidth="1"/>
    <col min="4612" max="4612" width="9.26953125" style="295" customWidth="1"/>
    <col min="4613" max="4613" width="17.7265625" style="295" customWidth="1"/>
    <col min="4614" max="4614" width="5.54296875" style="295" customWidth="1"/>
    <col min="4615" max="4615" width="8.7265625" style="295" customWidth="1"/>
    <col min="4616" max="4616" width="7.453125" style="295" customWidth="1"/>
    <col min="4617" max="4617" width="8.7265625" style="295" customWidth="1"/>
    <col min="4618" max="4618" width="9.7265625" style="295" customWidth="1"/>
    <col min="4619" max="4619" width="12.7265625" style="295" customWidth="1"/>
    <col min="4620" max="4864" width="9.1796875" style="295"/>
    <col min="4865" max="4865" width="5.7265625" style="295" customWidth="1"/>
    <col min="4866" max="4866" width="19" style="295" customWidth="1"/>
    <col min="4867" max="4867" width="11.7265625" style="295" customWidth="1"/>
    <col min="4868" max="4868" width="9.26953125" style="295" customWidth="1"/>
    <col min="4869" max="4869" width="17.7265625" style="295" customWidth="1"/>
    <col min="4870" max="4870" width="5.54296875" style="295" customWidth="1"/>
    <col min="4871" max="4871" width="8.7265625" style="295" customWidth="1"/>
    <col min="4872" max="4872" width="7.453125" style="295" customWidth="1"/>
    <col min="4873" max="4873" width="8.7265625" style="295" customWidth="1"/>
    <col min="4874" max="4874" width="9.7265625" style="295" customWidth="1"/>
    <col min="4875" max="4875" width="12.7265625" style="295" customWidth="1"/>
    <col min="4876" max="5120" width="9.1796875" style="295"/>
    <col min="5121" max="5121" width="5.7265625" style="295" customWidth="1"/>
    <col min="5122" max="5122" width="19" style="295" customWidth="1"/>
    <col min="5123" max="5123" width="11.7265625" style="295" customWidth="1"/>
    <col min="5124" max="5124" width="9.26953125" style="295" customWidth="1"/>
    <col min="5125" max="5125" width="17.7265625" style="295" customWidth="1"/>
    <col min="5126" max="5126" width="5.54296875" style="295" customWidth="1"/>
    <col min="5127" max="5127" width="8.7265625" style="295" customWidth="1"/>
    <col min="5128" max="5128" width="7.453125" style="295" customWidth="1"/>
    <col min="5129" max="5129" width="8.7265625" style="295" customWidth="1"/>
    <col min="5130" max="5130" width="9.7265625" style="295" customWidth="1"/>
    <col min="5131" max="5131" width="12.7265625" style="295" customWidth="1"/>
    <col min="5132" max="5376" width="9.1796875" style="295"/>
    <col min="5377" max="5377" width="5.7265625" style="295" customWidth="1"/>
    <col min="5378" max="5378" width="19" style="295" customWidth="1"/>
    <col min="5379" max="5379" width="11.7265625" style="295" customWidth="1"/>
    <col min="5380" max="5380" width="9.26953125" style="295" customWidth="1"/>
    <col min="5381" max="5381" width="17.7265625" style="295" customWidth="1"/>
    <col min="5382" max="5382" width="5.54296875" style="295" customWidth="1"/>
    <col min="5383" max="5383" width="8.7265625" style="295" customWidth="1"/>
    <col min="5384" max="5384" width="7.453125" style="295" customWidth="1"/>
    <col min="5385" max="5385" width="8.7265625" style="295" customWidth="1"/>
    <col min="5386" max="5386" width="9.7265625" style="295" customWidth="1"/>
    <col min="5387" max="5387" width="12.7265625" style="295" customWidth="1"/>
    <col min="5388" max="5632" width="9.1796875" style="295"/>
    <col min="5633" max="5633" width="5.7265625" style="295" customWidth="1"/>
    <col min="5634" max="5634" width="19" style="295" customWidth="1"/>
    <col min="5635" max="5635" width="11.7265625" style="295" customWidth="1"/>
    <col min="5636" max="5636" width="9.26953125" style="295" customWidth="1"/>
    <col min="5637" max="5637" width="17.7265625" style="295" customWidth="1"/>
    <col min="5638" max="5638" width="5.54296875" style="295" customWidth="1"/>
    <col min="5639" max="5639" width="8.7265625" style="295" customWidth="1"/>
    <col min="5640" max="5640" width="7.453125" style="295" customWidth="1"/>
    <col min="5641" max="5641" width="8.7265625" style="295" customWidth="1"/>
    <col min="5642" max="5642" width="9.7265625" style="295" customWidth="1"/>
    <col min="5643" max="5643" width="12.7265625" style="295" customWidth="1"/>
    <col min="5644" max="5888" width="9.1796875" style="295"/>
    <col min="5889" max="5889" width="5.7265625" style="295" customWidth="1"/>
    <col min="5890" max="5890" width="19" style="295" customWidth="1"/>
    <col min="5891" max="5891" width="11.7265625" style="295" customWidth="1"/>
    <col min="5892" max="5892" width="9.26953125" style="295" customWidth="1"/>
    <col min="5893" max="5893" width="17.7265625" style="295" customWidth="1"/>
    <col min="5894" max="5894" width="5.54296875" style="295" customWidth="1"/>
    <col min="5895" max="5895" width="8.7265625" style="295" customWidth="1"/>
    <col min="5896" max="5896" width="7.453125" style="295" customWidth="1"/>
    <col min="5897" max="5897" width="8.7265625" style="295" customWidth="1"/>
    <col min="5898" max="5898" width="9.7265625" style="295" customWidth="1"/>
    <col min="5899" max="5899" width="12.7265625" style="295" customWidth="1"/>
    <col min="5900" max="6144" width="9.1796875" style="295"/>
    <col min="6145" max="6145" width="5.7265625" style="295" customWidth="1"/>
    <col min="6146" max="6146" width="19" style="295" customWidth="1"/>
    <col min="6147" max="6147" width="11.7265625" style="295" customWidth="1"/>
    <col min="6148" max="6148" width="9.26953125" style="295" customWidth="1"/>
    <col min="6149" max="6149" width="17.7265625" style="295" customWidth="1"/>
    <col min="6150" max="6150" width="5.54296875" style="295" customWidth="1"/>
    <col min="6151" max="6151" width="8.7265625" style="295" customWidth="1"/>
    <col min="6152" max="6152" width="7.453125" style="295" customWidth="1"/>
    <col min="6153" max="6153" width="8.7265625" style="295" customWidth="1"/>
    <col min="6154" max="6154" width="9.7265625" style="295" customWidth="1"/>
    <col min="6155" max="6155" width="12.7265625" style="295" customWidth="1"/>
    <col min="6156" max="6400" width="9.1796875" style="295"/>
    <col min="6401" max="6401" width="5.7265625" style="295" customWidth="1"/>
    <col min="6402" max="6402" width="19" style="295" customWidth="1"/>
    <col min="6403" max="6403" width="11.7265625" style="295" customWidth="1"/>
    <col min="6404" max="6404" width="9.26953125" style="295" customWidth="1"/>
    <col min="6405" max="6405" width="17.7265625" style="295" customWidth="1"/>
    <col min="6406" max="6406" width="5.54296875" style="295" customWidth="1"/>
    <col min="6407" max="6407" width="8.7265625" style="295" customWidth="1"/>
    <col min="6408" max="6408" width="7.453125" style="295" customWidth="1"/>
    <col min="6409" max="6409" width="8.7265625" style="295" customWidth="1"/>
    <col min="6410" max="6410" width="9.7265625" style="295" customWidth="1"/>
    <col min="6411" max="6411" width="12.7265625" style="295" customWidth="1"/>
    <col min="6412" max="6656" width="9.1796875" style="295"/>
    <col min="6657" max="6657" width="5.7265625" style="295" customWidth="1"/>
    <col min="6658" max="6658" width="19" style="295" customWidth="1"/>
    <col min="6659" max="6659" width="11.7265625" style="295" customWidth="1"/>
    <col min="6660" max="6660" width="9.26953125" style="295" customWidth="1"/>
    <col min="6661" max="6661" width="17.7265625" style="295" customWidth="1"/>
    <col min="6662" max="6662" width="5.54296875" style="295" customWidth="1"/>
    <col min="6663" max="6663" width="8.7265625" style="295" customWidth="1"/>
    <col min="6664" max="6664" width="7.453125" style="295" customWidth="1"/>
    <col min="6665" max="6665" width="8.7265625" style="295" customWidth="1"/>
    <col min="6666" max="6666" width="9.7265625" style="295" customWidth="1"/>
    <col min="6667" max="6667" width="12.7265625" style="295" customWidth="1"/>
    <col min="6668" max="6912" width="9.1796875" style="295"/>
    <col min="6913" max="6913" width="5.7265625" style="295" customWidth="1"/>
    <col min="6914" max="6914" width="19" style="295" customWidth="1"/>
    <col min="6915" max="6915" width="11.7265625" style="295" customWidth="1"/>
    <col min="6916" max="6916" width="9.26953125" style="295" customWidth="1"/>
    <col min="6917" max="6917" width="17.7265625" style="295" customWidth="1"/>
    <col min="6918" max="6918" width="5.54296875" style="295" customWidth="1"/>
    <col min="6919" max="6919" width="8.7265625" style="295" customWidth="1"/>
    <col min="6920" max="6920" width="7.453125" style="295" customWidth="1"/>
    <col min="6921" max="6921" width="8.7265625" style="295" customWidth="1"/>
    <col min="6922" max="6922" width="9.7265625" style="295" customWidth="1"/>
    <col min="6923" max="6923" width="12.7265625" style="295" customWidth="1"/>
    <col min="6924" max="7168" width="9.1796875" style="295"/>
    <col min="7169" max="7169" width="5.7265625" style="295" customWidth="1"/>
    <col min="7170" max="7170" width="19" style="295" customWidth="1"/>
    <col min="7171" max="7171" width="11.7265625" style="295" customWidth="1"/>
    <col min="7172" max="7172" width="9.26953125" style="295" customWidth="1"/>
    <col min="7173" max="7173" width="17.7265625" style="295" customWidth="1"/>
    <col min="7174" max="7174" width="5.54296875" style="295" customWidth="1"/>
    <col min="7175" max="7175" width="8.7265625" style="295" customWidth="1"/>
    <col min="7176" max="7176" width="7.453125" style="295" customWidth="1"/>
    <col min="7177" max="7177" width="8.7265625" style="295" customWidth="1"/>
    <col min="7178" max="7178" width="9.7265625" style="295" customWidth="1"/>
    <col min="7179" max="7179" width="12.7265625" style="295" customWidth="1"/>
    <col min="7180" max="7424" width="9.1796875" style="295"/>
    <col min="7425" max="7425" width="5.7265625" style="295" customWidth="1"/>
    <col min="7426" max="7426" width="19" style="295" customWidth="1"/>
    <col min="7427" max="7427" width="11.7265625" style="295" customWidth="1"/>
    <col min="7428" max="7428" width="9.26953125" style="295" customWidth="1"/>
    <col min="7429" max="7429" width="17.7265625" style="295" customWidth="1"/>
    <col min="7430" max="7430" width="5.54296875" style="295" customWidth="1"/>
    <col min="7431" max="7431" width="8.7265625" style="295" customWidth="1"/>
    <col min="7432" max="7432" width="7.453125" style="295" customWidth="1"/>
    <col min="7433" max="7433" width="8.7265625" style="295" customWidth="1"/>
    <col min="7434" max="7434" width="9.7265625" style="295" customWidth="1"/>
    <col min="7435" max="7435" width="12.7265625" style="295" customWidth="1"/>
    <col min="7436" max="7680" width="9.1796875" style="295"/>
    <col min="7681" max="7681" width="5.7265625" style="295" customWidth="1"/>
    <col min="7682" max="7682" width="19" style="295" customWidth="1"/>
    <col min="7683" max="7683" width="11.7265625" style="295" customWidth="1"/>
    <col min="7684" max="7684" width="9.26953125" style="295" customWidth="1"/>
    <col min="7685" max="7685" width="17.7265625" style="295" customWidth="1"/>
    <col min="7686" max="7686" width="5.54296875" style="295" customWidth="1"/>
    <col min="7687" max="7687" width="8.7265625" style="295" customWidth="1"/>
    <col min="7688" max="7688" width="7.453125" style="295" customWidth="1"/>
    <col min="7689" max="7689" width="8.7265625" style="295" customWidth="1"/>
    <col min="7690" max="7690" width="9.7265625" style="295" customWidth="1"/>
    <col min="7691" max="7691" width="12.7265625" style="295" customWidth="1"/>
    <col min="7692" max="7936" width="9.1796875" style="295"/>
    <col min="7937" max="7937" width="5.7265625" style="295" customWidth="1"/>
    <col min="7938" max="7938" width="19" style="295" customWidth="1"/>
    <col min="7939" max="7939" width="11.7265625" style="295" customWidth="1"/>
    <col min="7940" max="7940" width="9.26953125" style="295" customWidth="1"/>
    <col min="7941" max="7941" width="17.7265625" style="295" customWidth="1"/>
    <col min="7942" max="7942" width="5.54296875" style="295" customWidth="1"/>
    <col min="7943" max="7943" width="8.7265625" style="295" customWidth="1"/>
    <col min="7944" max="7944" width="7.453125" style="295" customWidth="1"/>
    <col min="7945" max="7945" width="8.7265625" style="295" customWidth="1"/>
    <col min="7946" max="7946" width="9.7265625" style="295" customWidth="1"/>
    <col min="7947" max="7947" width="12.7265625" style="295" customWidth="1"/>
    <col min="7948" max="8192" width="9.1796875" style="295"/>
    <col min="8193" max="8193" width="5.7265625" style="295" customWidth="1"/>
    <col min="8194" max="8194" width="19" style="295" customWidth="1"/>
    <col min="8195" max="8195" width="11.7265625" style="295" customWidth="1"/>
    <col min="8196" max="8196" width="9.26953125" style="295" customWidth="1"/>
    <col min="8197" max="8197" width="17.7265625" style="295" customWidth="1"/>
    <col min="8198" max="8198" width="5.54296875" style="295" customWidth="1"/>
    <col min="8199" max="8199" width="8.7265625" style="295" customWidth="1"/>
    <col min="8200" max="8200" width="7.453125" style="295" customWidth="1"/>
    <col min="8201" max="8201" width="8.7265625" style="295" customWidth="1"/>
    <col min="8202" max="8202" width="9.7265625" style="295" customWidth="1"/>
    <col min="8203" max="8203" width="12.7265625" style="295" customWidth="1"/>
    <col min="8204" max="8448" width="9.1796875" style="295"/>
    <col min="8449" max="8449" width="5.7265625" style="295" customWidth="1"/>
    <col min="8450" max="8450" width="19" style="295" customWidth="1"/>
    <col min="8451" max="8451" width="11.7265625" style="295" customWidth="1"/>
    <col min="8452" max="8452" width="9.26953125" style="295" customWidth="1"/>
    <col min="8453" max="8453" width="17.7265625" style="295" customWidth="1"/>
    <col min="8454" max="8454" width="5.54296875" style="295" customWidth="1"/>
    <col min="8455" max="8455" width="8.7265625" style="295" customWidth="1"/>
    <col min="8456" max="8456" width="7.453125" style="295" customWidth="1"/>
    <col min="8457" max="8457" width="8.7265625" style="295" customWidth="1"/>
    <col min="8458" max="8458" width="9.7265625" style="295" customWidth="1"/>
    <col min="8459" max="8459" width="12.7265625" style="295" customWidth="1"/>
    <col min="8460" max="8704" width="9.1796875" style="295"/>
    <col min="8705" max="8705" width="5.7265625" style="295" customWidth="1"/>
    <col min="8706" max="8706" width="19" style="295" customWidth="1"/>
    <col min="8707" max="8707" width="11.7265625" style="295" customWidth="1"/>
    <col min="8708" max="8708" width="9.26953125" style="295" customWidth="1"/>
    <col min="8709" max="8709" width="17.7265625" style="295" customWidth="1"/>
    <col min="8710" max="8710" width="5.54296875" style="295" customWidth="1"/>
    <col min="8711" max="8711" width="8.7265625" style="295" customWidth="1"/>
    <col min="8712" max="8712" width="7.453125" style="295" customWidth="1"/>
    <col min="8713" max="8713" width="8.7265625" style="295" customWidth="1"/>
    <col min="8714" max="8714" width="9.7265625" style="295" customWidth="1"/>
    <col min="8715" max="8715" width="12.7265625" style="295" customWidth="1"/>
    <col min="8716" max="8960" width="9.1796875" style="295"/>
    <col min="8961" max="8961" width="5.7265625" style="295" customWidth="1"/>
    <col min="8962" max="8962" width="19" style="295" customWidth="1"/>
    <col min="8963" max="8963" width="11.7265625" style="295" customWidth="1"/>
    <col min="8964" max="8964" width="9.26953125" style="295" customWidth="1"/>
    <col min="8965" max="8965" width="17.7265625" style="295" customWidth="1"/>
    <col min="8966" max="8966" width="5.54296875" style="295" customWidth="1"/>
    <col min="8967" max="8967" width="8.7265625" style="295" customWidth="1"/>
    <col min="8968" max="8968" width="7.453125" style="295" customWidth="1"/>
    <col min="8969" max="8969" width="8.7265625" style="295" customWidth="1"/>
    <col min="8970" max="8970" width="9.7265625" style="295" customWidth="1"/>
    <col min="8971" max="8971" width="12.7265625" style="295" customWidth="1"/>
    <col min="8972" max="9216" width="9.1796875" style="295"/>
    <col min="9217" max="9217" width="5.7265625" style="295" customWidth="1"/>
    <col min="9218" max="9218" width="19" style="295" customWidth="1"/>
    <col min="9219" max="9219" width="11.7265625" style="295" customWidth="1"/>
    <col min="9220" max="9220" width="9.26953125" style="295" customWidth="1"/>
    <col min="9221" max="9221" width="17.7265625" style="295" customWidth="1"/>
    <col min="9222" max="9222" width="5.54296875" style="295" customWidth="1"/>
    <col min="9223" max="9223" width="8.7265625" style="295" customWidth="1"/>
    <col min="9224" max="9224" width="7.453125" style="295" customWidth="1"/>
    <col min="9225" max="9225" width="8.7265625" style="295" customWidth="1"/>
    <col min="9226" max="9226" width="9.7265625" style="295" customWidth="1"/>
    <col min="9227" max="9227" width="12.7265625" style="295" customWidth="1"/>
    <col min="9228" max="9472" width="9.1796875" style="295"/>
    <col min="9473" max="9473" width="5.7265625" style="295" customWidth="1"/>
    <col min="9474" max="9474" width="19" style="295" customWidth="1"/>
    <col min="9475" max="9475" width="11.7265625" style="295" customWidth="1"/>
    <col min="9476" max="9476" width="9.26953125" style="295" customWidth="1"/>
    <col min="9477" max="9477" width="17.7265625" style="295" customWidth="1"/>
    <col min="9478" max="9478" width="5.54296875" style="295" customWidth="1"/>
    <col min="9479" max="9479" width="8.7265625" style="295" customWidth="1"/>
    <col min="9480" max="9480" width="7.453125" style="295" customWidth="1"/>
    <col min="9481" max="9481" width="8.7265625" style="295" customWidth="1"/>
    <col min="9482" max="9482" width="9.7265625" style="295" customWidth="1"/>
    <col min="9483" max="9483" width="12.7265625" style="295" customWidth="1"/>
    <col min="9484" max="9728" width="9.1796875" style="295"/>
    <col min="9729" max="9729" width="5.7265625" style="295" customWidth="1"/>
    <col min="9730" max="9730" width="19" style="295" customWidth="1"/>
    <col min="9731" max="9731" width="11.7265625" style="295" customWidth="1"/>
    <col min="9732" max="9732" width="9.26953125" style="295" customWidth="1"/>
    <col min="9733" max="9733" width="17.7265625" style="295" customWidth="1"/>
    <col min="9734" max="9734" width="5.54296875" style="295" customWidth="1"/>
    <col min="9735" max="9735" width="8.7265625" style="295" customWidth="1"/>
    <col min="9736" max="9736" width="7.453125" style="295" customWidth="1"/>
    <col min="9737" max="9737" width="8.7265625" style="295" customWidth="1"/>
    <col min="9738" max="9738" width="9.7265625" style="295" customWidth="1"/>
    <col min="9739" max="9739" width="12.7265625" style="295" customWidth="1"/>
    <col min="9740" max="9984" width="9.1796875" style="295"/>
    <col min="9985" max="9985" width="5.7265625" style="295" customWidth="1"/>
    <col min="9986" max="9986" width="19" style="295" customWidth="1"/>
    <col min="9987" max="9987" width="11.7265625" style="295" customWidth="1"/>
    <col min="9988" max="9988" width="9.26953125" style="295" customWidth="1"/>
    <col min="9989" max="9989" width="17.7265625" style="295" customWidth="1"/>
    <col min="9990" max="9990" width="5.54296875" style="295" customWidth="1"/>
    <col min="9991" max="9991" width="8.7265625" style="295" customWidth="1"/>
    <col min="9992" max="9992" width="7.453125" style="295" customWidth="1"/>
    <col min="9993" max="9993" width="8.7265625" style="295" customWidth="1"/>
    <col min="9994" max="9994" width="9.7265625" style="295" customWidth="1"/>
    <col min="9995" max="9995" width="12.7265625" style="295" customWidth="1"/>
    <col min="9996" max="10240" width="9.1796875" style="295"/>
    <col min="10241" max="10241" width="5.7265625" style="295" customWidth="1"/>
    <col min="10242" max="10242" width="19" style="295" customWidth="1"/>
    <col min="10243" max="10243" width="11.7265625" style="295" customWidth="1"/>
    <col min="10244" max="10244" width="9.26953125" style="295" customWidth="1"/>
    <col min="10245" max="10245" width="17.7265625" style="295" customWidth="1"/>
    <col min="10246" max="10246" width="5.54296875" style="295" customWidth="1"/>
    <col min="10247" max="10247" width="8.7265625" style="295" customWidth="1"/>
    <col min="10248" max="10248" width="7.453125" style="295" customWidth="1"/>
    <col min="10249" max="10249" width="8.7265625" style="295" customWidth="1"/>
    <col min="10250" max="10250" width="9.7265625" style="295" customWidth="1"/>
    <col min="10251" max="10251" width="12.7265625" style="295" customWidth="1"/>
    <col min="10252" max="10496" width="9.1796875" style="295"/>
    <col min="10497" max="10497" width="5.7265625" style="295" customWidth="1"/>
    <col min="10498" max="10498" width="19" style="295" customWidth="1"/>
    <col min="10499" max="10499" width="11.7265625" style="295" customWidth="1"/>
    <col min="10500" max="10500" width="9.26953125" style="295" customWidth="1"/>
    <col min="10501" max="10501" width="17.7265625" style="295" customWidth="1"/>
    <col min="10502" max="10502" width="5.54296875" style="295" customWidth="1"/>
    <col min="10503" max="10503" width="8.7265625" style="295" customWidth="1"/>
    <col min="10504" max="10504" width="7.453125" style="295" customWidth="1"/>
    <col min="10505" max="10505" width="8.7265625" style="295" customWidth="1"/>
    <col min="10506" max="10506" width="9.7265625" style="295" customWidth="1"/>
    <col min="10507" max="10507" width="12.7265625" style="295" customWidth="1"/>
    <col min="10508" max="10752" width="9.1796875" style="295"/>
    <col min="10753" max="10753" width="5.7265625" style="295" customWidth="1"/>
    <col min="10754" max="10754" width="19" style="295" customWidth="1"/>
    <col min="10755" max="10755" width="11.7265625" style="295" customWidth="1"/>
    <col min="10756" max="10756" width="9.26953125" style="295" customWidth="1"/>
    <col min="10757" max="10757" width="17.7265625" style="295" customWidth="1"/>
    <col min="10758" max="10758" width="5.54296875" style="295" customWidth="1"/>
    <col min="10759" max="10759" width="8.7265625" style="295" customWidth="1"/>
    <col min="10760" max="10760" width="7.453125" style="295" customWidth="1"/>
    <col min="10761" max="10761" width="8.7265625" style="295" customWidth="1"/>
    <col min="10762" max="10762" width="9.7265625" style="295" customWidth="1"/>
    <col min="10763" max="10763" width="12.7265625" style="295" customWidth="1"/>
    <col min="10764" max="11008" width="9.1796875" style="295"/>
    <col min="11009" max="11009" width="5.7265625" style="295" customWidth="1"/>
    <col min="11010" max="11010" width="19" style="295" customWidth="1"/>
    <col min="11011" max="11011" width="11.7265625" style="295" customWidth="1"/>
    <col min="11012" max="11012" width="9.26953125" style="295" customWidth="1"/>
    <col min="11013" max="11013" width="17.7265625" style="295" customWidth="1"/>
    <col min="11014" max="11014" width="5.54296875" style="295" customWidth="1"/>
    <col min="11015" max="11015" width="8.7265625" style="295" customWidth="1"/>
    <col min="11016" max="11016" width="7.453125" style="295" customWidth="1"/>
    <col min="11017" max="11017" width="8.7265625" style="295" customWidth="1"/>
    <col min="11018" max="11018" width="9.7265625" style="295" customWidth="1"/>
    <col min="11019" max="11019" width="12.7265625" style="295" customWidth="1"/>
    <col min="11020" max="11264" width="9.1796875" style="295"/>
    <col min="11265" max="11265" width="5.7265625" style="295" customWidth="1"/>
    <col min="11266" max="11266" width="19" style="295" customWidth="1"/>
    <col min="11267" max="11267" width="11.7265625" style="295" customWidth="1"/>
    <col min="11268" max="11268" width="9.26953125" style="295" customWidth="1"/>
    <col min="11269" max="11269" width="17.7265625" style="295" customWidth="1"/>
    <col min="11270" max="11270" width="5.54296875" style="295" customWidth="1"/>
    <col min="11271" max="11271" width="8.7265625" style="295" customWidth="1"/>
    <col min="11272" max="11272" width="7.453125" style="295" customWidth="1"/>
    <col min="11273" max="11273" width="8.7265625" style="295" customWidth="1"/>
    <col min="11274" max="11274" width="9.7265625" style="295" customWidth="1"/>
    <col min="11275" max="11275" width="12.7265625" style="295" customWidth="1"/>
    <col min="11276" max="11520" width="9.1796875" style="295"/>
    <col min="11521" max="11521" width="5.7265625" style="295" customWidth="1"/>
    <col min="11522" max="11522" width="19" style="295" customWidth="1"/>
    <col min="11523" max="11523" width="11.7265625" style="295" customWidth="1"/>
    <col min="11524" max="11524" width="9.26953125" style="295" customWidth="1"/>
    <col min="11525" max="11525" width="17.7265625" style="295" customWidth="1"/>
    <col min="11526" max="11526" width="5.54296875" style="295" customWidth="1"/>
    <col min="11527" max="11527" width="8.7265625" style="295" customWidth="1"/>
    <col min="11528" max="11528" width="7.453125" style="295" customWidth="1"/>
    <col min="11529" max="11529" width="8.7265625" style="295" customWidth="1"/>
    <col min="11530" max="11530" width="9.7265625" style="295" customWidth="1"/>
    <col min="11531" max="11531" width="12.7265625" style="295" customWidth="1"/>
    <col min="11532" max="11776" width="9.1796875" style="295"/>
    <col min="11777" max="11777" width="5.7265625" style="295" customWidth="1"/>
    <col min="11778" max="11778" width="19" style="295" customWidth="1"/>
    <col min="11779" max="11779" width="11.7265625" style="295" customWidth="1"/>
    <col min="11780" max="11780" width="9.26953125" style="295" customWidth="1"/>
    <col min="11781" max="11781" width="17.7265625" style="295" customWidth="1"/>
    <col min="11782" max="11782" width="5.54296875" style="295" customWidth="1"/>
    <col min="11783" max="11783" width="8.7265625" style="295" customWidth="1"/>
    <col min="11784" max="11784" width="7.453125" style="295" customWidth="1"/>
    <col min="11785" max="11785" width="8.7265625" style="295" customWidth="1"/>
    <col min="11786" max="11786" width="9.7265625" style="295" customWidth="1"/>
    <col min="11787" max="11787" width="12.7265625" style="295" customWidth="1"/>
    <col min="11788" max="12032" width="9.1796875" style="295"/>
    <col min="12033" max="12033" width="5.7265625" style="295" customWidth="1"/>
    <col min="12034" max="12034" width="19" style="295" customWidth="1"/>
    <col min="12035" max="12035" width="11.7265625" style="295" customWidth="1"/>
    <col min="12036" max="12036" width="9.26953125" style="295" customWidth="1"/>
    <col min="12037" max="12037" width="17.7265625" style="295" customWidth="1"/>
    <col min="12038" max="12038" width="5.54296875" style="295" customWidth="1"/>
    <col min="12039" max="12039" width="8.7265625" style="295" customWidth="1"/>
    <col min="12040" max="12040" width="7.453125" style="295" customWidth="1"/>
    <col min="12041" max="12041" width="8.7265625" style="295" customWidth="1"/>
    <col min="12042" max="12042" width="9.7265625" style="295" customWidth="1"/>
    <col min="12043" max="12043" width="12.7265625" style="295" customWidth="1"/>
    <col min="12044" max="12288" width="9.1796875" style="295"/>
    <col min="12289" max="12289" width="5.7265625" style="295" customWidth="1"/>
    <col min="12290" max="12290" width="19" style="295" customWidth="1"/>
    <col min="12291" max="12291" width="11.7265625" style="295" customWidth="1"/>
    <col min="12292" max="12292" width="9.26953125" style="295" customWidth="1"/>
    <col min="12293" max="12293" width="17.7265625" style="295" customWidth="1"/>
    <col min="12294" max="12294" width="5.54296875" style="295" customWidth="1"/>
    <col min="12295" max="12295" width="8.7265625" style="295" customWidth="1"/>
    <col min="12296" max="12296" width="7.453125" style="295" customWidth="1"/>
    <col min="12297" max="12297" width="8.7265625" style="295" customWidth="1"/>
    <col min="12298" max="12298" width="9.7265625" style="295" customWidth="1"/>
    <col min="12299" max="12299" width="12.7265625" style="295" customWidth="1"/>
    <col min="12300" max="12544" width="9.1796875" style="295"/>
    <col min="12545" max="12545" width="5.7265625" style="295" customWidth="1"/>
    <col min="12546" max="12546" width="19" style="295" customWidth="1"/>
    <col min="12547" max="12547" width="11.7265625" style="295" customWidth="1"/>
    <col min="12548" max="12548" width="9.26953125" style="295" customWidth="1"/>
    <col min="12549" max="12549" width="17.7265625" style="295" customWidth="1"/>
    <col min="12550" max="12550" width="5.54296875" style="295" customWidth="1"/>
    <col min="12551" max="12551" width="8.7265625" style="295" customWidth="1"/>
    <col min="12552" max="12552" width="7.453125" style="295" customWidth="1"/>
    <col min="12553" max="12553" width="8.7265625" style="295" customWidth="1"/>
    <col min="12554" max="12554" width="9.7265625" style="295" customWidth="1"/>
    <col min="12555" max="12555" width="12.7265625" style="295" customWidth="1"/>
    <col min="12556" max="12800" width="9.1796875" style="295"/>
    <col min="12801" max="12801" width="5.7265625" style="295" customWidth="1"/>
    <col min="12802" max="12802" width="19" style="295" customWidth="1"/>
    <col min="12803" max="12803" width="11.7265625" style="295" customWidth="1"/>
    <col min="12804" max="12804" width="9.26953125" style="295" customWidth="1"/>
    <col min="12805" max="12805" width="17.7265625" style="295" customWidth="1"/>
    <col min="12806" max="12806" width="5.54296875" style="295" customWidth="1"/>
    <col min="12807" max="12807" width="8.7265625" style="295" customWidth="1"/>
    <col min="12808" max="12808" width="7.453125" style="295" customWidth="1"/>
    <col min="12809" max="12809" width="8.7265625" style="295" customWidth="1"/>
    <col min="12810" max="12810" width="9.7265625" style="295" customWidth="1"/>
    <col min="12811" max="12811" width="12.7265625" style="295" customWidth="1"/>
    <col min="12812" max="13056" width="9.1796875" style="295"/>
    <col min="13057" max="13057" width="5.7265625" style="295" customWidth="1"/>
    <col min="13058" max="13058" width="19" style="295" customWidth="1"/>
    <col min="13059" max="13059" width="11.7265625" style="295" customWidth="1"/>
    <col min="13060" max="13060" width="9.26953125" style="295" customWidth="1"/>
    <col min="13061" max="13061" width="17.7265625" style="295" customWidth="1"/>
    <col min="13062" max="13062" width="5.54296875" style="295" customWidth="1"/>
    <col min="13063" max="13063" width="8.7265625" style="295" customWidth="1"/>
    <col min="13064" max="13064" width="7.453125" style="295" customWidth="1"/>
    <col min="13065" max="13065" width="8.7265625" style="295" customWidth="1"/>
    <col min="13066" max="13066" width="9.7265625" style="295" customWidth="1"/>
    <col min="13067" max="13067" width="12.7265625" style="295" customWidth="1"/>
    <col min="13068" max="13312" width="9.1796875" style="295"/>
    <col min="13313" max="13313" width="5.7265625" style="295" customWidth="1"/>
    <col min="13314" max="13314" width="19" style="295" customWidth="1"/>
    <col min="13315" max="13315" width="11.7265625" style="295" customWidth="1"/>
    <col min="13316" max="13316" width="9.26953125" style="295" customWidth="1"/>
    <col min="13317" max="13317" width="17.7265625" style="295" customWidth="1"/>
    <col min="13318" max="13318" width="5.54296875" style="295" customWidth="1"/>
    <col min="13319" max="13319" width="8.7265625" style="295" customWidth="1"/>
    <col min="13320" max="13320" width="7.453125" style="295" customWidth="1"/>
    <col min="13321" max="13321" width="8.7265625" style="295" customWidth="1"/>
    <col min="13322" max="13322" width="9.7265625" style="295" customWidth="1"/>
    <col min="13323" max="13323" width="12.7265625" style="295" customWidth="1"/>
    <col min="13324" max="13568" width="9.1796875" style="295"/>
    <col min="13569" max="13569" width="5.7265625" style="295" customWidth="1"/>
    <col min="13570" max="13570" width="19" style="295" customWidth="1"/>
    <col min="13571" max="13571" width="11.7265625" style="295" customWidth="1"/>
    <col min="13572" max="13572" width="9.26953125" style="295" customWidth="1"/>
    <col min="13573" max="13573" width="17.7265625" style="295" customWidth="1"/>
    <col min="13574" max="13574" width="5.54296875" style="295" customWidth="1"/>
    <col min="13575" max="13575" width="8.7265625" style="295" customWidth="1"/>
    <col min="13576" max="13576" width="7.453125" style="295" customWidth="1"/>
    <col min="13577" max="13577" width="8.7265625" style="295" customWidth="1"/>
    <col min="13578" max="13578" width="9.7265625" style="295" customWidth="1"/>
    <col min="13579" max="13579" width="12.7265625" style="295" customWidth="1"/>
    <col min="13580" max="13824" width="9.1796875" style="295"/>
    <col min="13825" max="13825" width="5.7265625" style="295" customWidth="1"/>
    <col min="13826" max="13826" width="19" style="295" customWidth="1"/>
    <col min="13827" max="13827" width="11.7265625" style="295" customWidth="1"/>
    <col min="13828" max="13828" width="9.26953125" style="295" customWidth="1"/>
    <col min="13829" max="13829" width="17.7265625" style="295" customWidth="1"/>
    <col min="13830" max="13830" width="5.54296875" style="295" customWidth="1"/>
    <col min="13831" max="13831" width="8.7265625" style="295" customWidth="1"/>
    <col min="13832" max="13832" width="7.453125" style="295" customWidth="1"/>
    <col min="13833" max="13833" width="8.7265625" style="295" customWidth="1"/>
    <col min="13834" max="13834" width="9.7265625" style="295" customWidth="1"/>
    <col min="13835" max="13835" width="12.7265625" style="295" customWidth="1"/>
    <col min="13836" max="14080" width="9.1796875" style="295"/>
    <col min="14081" max="14081" width="5.7265625" style="295" customWidth="1"/>
    <col min="14082" max="14082" width="19" style="295" customWidth="1"/>
    <col min="14083" max="14083" width="11.7265625" style="295" customWidth="1"/>
    <col min="14084" max="14084" width="9.26953125" style="295" customWidth="1"/>
    <col min="14085" max="14085" width="17.7265625" style="295" customWidth="1"/>
    <col min="14086" max="14086" width="5.54296875" style="295" customWidth="1"/>
    <col min="14087" max="14087" width="8.7265625" style="295" customWidth="1"/>
    <col min="14088" max="14088" width="7.453125" style="295" customWidth="1"/>
    <col min="14089" max="14089" width="8.7265625" style="295" customWidth="1"/>
    <col min="14090" max="14090" width="9.7265625" style="295" customWidth="1"/>
    <col min="14091" max="14091" width="12.7265625" style="295" customWidth="1"/>
    <col min="14092" max="14336" width="9.1796875" style="295"/>
    <col min="14337" max="14337" width="5.7265625" style="295" customWidth="1"/>
    <col min="14338" max="14338" width="19" style="295" customWidth="1"/>
    <col min="14339" max="14339" width="11.7265625" style="295" customWidth="1"/>
    <col min="14340" max="14340" width="9.26953125" style="295" customWidth="1"/>
    <col min="14341" max="14341" width="17.7265625" style="295" customWidth="1"/>
    <col min="14342" max="14342" width="5.54296875" style="295" customWidth="1"/>
    <col min="14343" max="14343" width="8.7265625" style="295" customWidth="1"/>
    <col min="14344" max="14344" width="7.453125" style="295" customWidth="1"/>
    <col min="14345" max="14345" width="8.7265625" style="295" customWidth="1"/>
    <col min="14346" max="14346" width="9.7265625" style="295" customWidth="1"/>
    <col min="14347" max="14347" width="12.7265625" style="295" customWidth="1"/>
    <col min="14348" max="14592" width="9.1796875" style="295"/>
    <col min="14593" max="14593" width="5.7265625" style="295" customWidth="1"/>
    <col min="14594" max="14594" width="19" style="295" customWidth="1"/>
    <col min="14595" max="14595" width="11.7265625" style="295" customWidth="1"/>
    <col min="14596" max="14596" width="9.26953125" style="295" customWidth="1"/>
    <col min="14597" max="14597" width="17.7265625" style="295" customWidth="1"/>
    <col min="14598" max="14598" width="5.54296875" style="295" customWidth="1"/>
    <col min="14599" max="14599" width="8.7265625" style="295" customWidth="1"/>
    <col min="14600" max="14600" width="7.453125" style="295" customWidth="1"/>
    <col min="14601" max="14601" width="8.7265625" style="295" customWidth="1"/>
    <col min="14602" max="14602" width="9.7265625" style="295" customWidth="1"/>
    <col min="14603" max="14603" width="12.7265625" style="295" customWidth="1"/>
    <col min="14604" max="14848" width="9.1796875" style="295"/>
    <col min="14849" max="14849" width="5.7265625" style="295" customWidth="1"/>
    <col min="14850" max="14850" width="19" style="295" customWidth="1"/>
    <col min="14851" max="14851" width="11.7265625" style="295" customWidth="1"/>
    <col min="14852" max="14852" width="9.26953125" style="295" customWidth="1"/>
    <col min="14853" max="14853" width="17.7265625" style="295" customWidth="1"/>
    <col min="14854" max="14854" width="5.54296875" style="295" customWidth="1"/>
    <col min="14855" max="14855" width="8.7265625" style="295" customWidth="1"/>
    <col min="14856" max="14856" width="7.453125" style="295" customWidth="1"/>
    <col min="14857" max="14857" width="8.7265625" style="295" customWidth="1"/>
    <col min="14858" max="14858" width="9.7265625" style="295" customWidth="1"/>
    <col min="14859" max="14859" width="12.7265625" style="295" customWidth="1"/>
    <col min="14860" max="15104" width="9.1796875" style="295"/>
    <col min="15105" max="15105" width="5.7265625" style="295" customWidth="1"/>
    <col min="15106" max="15106" width="19" style="295" customWidth="1"/>
    <col min="15107" max="15107" width="11.7265625" style="295" customWidth="1"/>
    <col min="15108" max="15108" width="9.26953125" style="295" customWidth="1"/>
    <col min="15109" max="15109" width="17.7265625" style="295" customWidth="1"/>
    <col min="15110" max="15110" width="5.54296875" style="295" customWidth="1"/>
    <col min="15111" max="15111" width="8.7265625" style="295" customWidth="1"/>
    <col min="15112" max="15112" width="7.453125" style="295" customWidth="1"/>
    <col min="15113" max="15113" width="8.7265625" style="295" customWidth="1"/>
    <col min="15114" max="15114" width="9.7265625" style="295" customWidth="1"/>
    <col min="15115" max="15115" width="12.7265625" style="295" customWidth="1"/>
    <col min="15116" max="15360" width="9.1796875" style="295"/>
    <col min="15361" max="15361" width="5.7265625" style="295" customWidth="1"/>
    <col min="15362" max="15362" width="19" style="295" customWidth="1"/>
    <col min="15363" max="15363" width="11.7265625" style="295" customWidth="1"/>
    <col min="15364" max="15364" width="9.26953125" style="295" customWidth="1"/>
    <col min="15365" max="15365" width="17.7265625" style="295" customWidth="1"/>
    <col min="15366" max="15366" width="5.54296875" style="295" customWidth="1"/>
    <col min="15367" max="15367" width="8.7265625" style="295" customWidth="1"/>
    <col min="15368" max="15368" width="7.453125" style="295" customWidth="1"/>
    <col min="15369" max="15369" width="8.7265625" style="295" customWidth="1"/>
    <col min="15370" max="15370" width="9.7265625" style="295" customWidth="1"/>
    <col min="15371" max="15371" width="12.7265625" style="295" customWidth="1"/>
    <col min="15372" max="15616" width="9.1796875" style="295"/>
    <col min="15617" max="15617" width="5.7265625" style="295" customWidth="1"/>
    <col min="15618" max="15618" width="19" style="295" customWidth="1"/>
    <col min="15619" max="15619" width="11.7265625" style="295" customWidth="1"/>
    <col min="15620" max="15620" width="9.26953125" style="295" customWidth="1"/>
    <col min="15621" max="15621" width="17.7265625" style="295" customWidth="1"/>
    <col min="15622" max="15622" width="5.54296875" style="295" customWidth="1"/>
    <col min="15623" max="15623" width="8.7265625" style="295" customWidth="1"/>
    <col min="15624" max="15624" width="7.453125" style="295" customWidth="1"/>
    <col min="15625" max="15625" width="8.7265625" style="295" customWidth="1"/>
    <col min="15626" max="15626" width="9.7265625" style="295" customWidth="1"/>
    <col min="15627" max="15627" width="12.7265625" style="295" customWidth="1"/>
    <col min="15628" max="15872" width="9.1796875" style="295"/>
    <col min="15873" max="15873" width="5.7265625" style="295" customWidth="1"/>
    <col min="15874" max="15874" width="19" style="295" customWidth="1"/>
    <col min="15875" max="15875" width="11.7265625" style="295" customWidth="1"/>
    <col min="15876" max="15876" width="9.26953125" style="295" customWidth="1"/>
    <col min="15877" max="15877" width="17.7265625" style="295" customWidth="1"/>
    <col min="15878" max="15878" width="5.54296875" style="295" customWidth="1"/>
    <col min="15879" max="15879" width="8.7265625" style="295" customWidth="1"/>
    <col min="15880" max="15880" width="7.453125" style="295" customWidth="1"/>
    <col min="15881" max="15881" width="8.7265625" style="295" customWidth="1"/>
    <col min="15882" max="15882" width="9.7265625" style="295" customWidth="1"/>
    <col min="15883" max="15883" width="12.7265625" style="295" customWidth="1"/>
    <col min="15884" max="16128" width="9.1796875" style="295"/>
    <col min="16129" max="16129" width="5.7265625" style="295" customWidth="1"/>
    <col min="16130" max="16130" width="19" style="295" customWidth="1"/>
    <col min="16131" max="16131" width="11.7265625" style="295" customWidth="1"/>
    <col min="16132" max="16132" width="9.26953125" style="295" customWidth="1"/>
    <col min="16133" max="16133" width="17.7265625" style="295" customWidth="1"/>
    <col min="16134" max="16134" width="5.54296875" style="295" customWidth="1"/>
    <col min="16135" max="16135" width="8.7265625" style="295" customWidth="1"/>
    <col min="16136" max="16136" width="7.453125" style="295" customWidth="1"/>
    <col min="16137" max="16137" width="8.7265625" style="295" customWidth="1"/>
    <col min="16138" max="16138" width="9.7265625" style="295" customWidth="1"/>
    <col min="16139" max="16139" width="12.7265625" style="295" customWidth="1"/>
    <col min="16140" max="16384" width="9.1796875" style="295"/>
  </cols>
  <sheetData>
    <row r="1" spans="1:12" s="300" customFormat="1" ht="15" customHeight="1">
      <c r="A1" s="617" t="s">
        <v>148</v>
      </c>
      <c r="B1" s="194" t="s">
        <v>406</v>
      </c>
      <c r="C1" s="194"/>
      <c r="D1" s="194"/>
      <c r="E1" s="1730" t="s">
        <v>407</v>
      </c>
      <c r="F1" s="1730"/>
      <c r="G1" s="1730"/>
      <c r="H1" s="195"/>
      <c r="I1" s="196"/>
      <c r="J1" s="196"/>
      <c r="K1" s="618"/>
    </row>
    <row r="2" spans="1:12" s="300" customFormat="1" ht="15" customHeight="1">
      <c r="A2" s="197" t="s">
        <v>148</v>
      </c>
      <c r="B2" s="202" t="s">
        <v>408</v>
      </c>
      <c r="C2" s="202"/>
      <c r="D2" s="202"/>
      <c r="E2" s="202" t="s">
        <v>978</v>
      </c>
      <c r="F2" s="200"/>
      <c r="G2" s="200"/>
      <c r="H2" s="201"/>
      <c r="I2" s="200"/>
      <c r="J2" s="200"/>
      <c r="K2" s="203"/>
    </row>
    <row r="3" spans="1:12" s="300" customFormat="1" ht="15" customHeight="1">
      <c r="A3" s="197" t="s">
        <v>148</v>
      </c>
      <c r="B3" s="202" t="s">
        <v>410</v>
      </c>
      <c r="C3" s="202"/>
      <c r="D3" s="202"/>
      <c r="E3" s="1745" t="s">
        <v>411</v>
      </c>
      <c r="F3" s="1745"/>
      <c r="G3" s="1745"/>
      <c r="H3" s="1745"/>
      <c r="I3" s="1745"/>
      <c r="J3" s="200"/>
      <c r="K3" s="203"/>
    </row>
    <row r="4" spans="1:12" s="300" customFormat="1" ht="15" customHeight="1">
      <c r="A4" s="197" t="s">
        <v>148</v>
      </c>
      <c r="B4" s="202" t="s">
        <v>149</v>
      </c>
      <c r="C4" s="202"/>
      <c r="D4" s="202"/>
      <c r="E4" s="202"/>
      <c r="F4" s="200"/>
      <c r="G4" s="200"/>
      <c r="H4" s="201"/>
      <c r="I4" s="298"/>
      <c r="J4" s="299"/>
      <c r="K4" s="203"/>
    </row>
    <row r="5" spans="1:12" s="301" customFormat="1" ht="15" customHeight="1">
      <c r="A5" s="204"/>
      <c r="B5" s="206" t="s">
        <v>1160</v>
      </c>
      <c r="C5" s="206"/>
      <c r="D5" s="206"/>
      <c r="E5" s="206"/>
      <c r="F5" s="205"/>
      <c r="G5" s="205"/>
      <c r="H5" s="205"/>
      <c r="I5" s="207"/>
      <c r="J5" s="205"/>
      <c r="K5" s="620"/>
    </row>
    <row r="6" spans="1:12" ht="15" customHeight="1">
      <c r="A6" s="209"/>
      <c r="B6" s="1733"/>
      <c r="C6" s="1733"/>
      <c r="D6" s="1733"/>
      <c r="E6" s="1733"/>
      <c r="F6" s="210"/>
      <c r="G6" s="722"/>
      <c r="H6" s="722" t="s">
        <v>152</v>
      </c>
      <c r="I6" s="723"/>
      <c r="J6" s="725"/>
      <c r="K6" s="721"/>
    </row>
    <row r="7" spans="1:12" ht="23">
      <c r="A7" s="211" t="s">
        <v>154</v>
      </c>
      <c r="B7" s="211" t="s">
        <v>238</v>
      </c>
      <c r="C7" s="211" t="s">
        <v>122</v>
      </c>
      <c r="D7" s="211" t="s">
        <v>123</v>
      </c>
      <c r="E7" s="211" t="s">
        <v>239</v>
      </c>
      <c r="F7" s="624" t="s">
        <v>157</v>
      </c>
      <c r="G7" s="718" t="s">
        <v>158</v>
      </c>
      <c r="H7" s="719" t="s">
        <v>159</v>
      </c>
      <c r="I7" s="724" t="s">
        <v>160</v>
      </c>
      <c r="J7" s="628" t="s">
        <v>1161</v>
      </c>
      <c r="K7" s="720"/>
      <c r="L7" s="295" t="s">
        <v>1490</v>
      </c>
    </row>
    <row r="8" spans="1:12" ht="14.15" customHeight="1">
      <c r="A8" s="213"/>
      <c r="B8" s="215"/>
      <c r="C8" s="215"/>
      <c r="D8" s="215"/>
      <c r="E8" s="215"/>
      <c r="F8" s="216"/>
      <c r="G8" s="216"/>
      <c r="H8" s="216"/>
      <c r="I8" s="217"/>
      <c r="J8" s="216"/>
      <c r="K8" s="216"/>
      <c r="L8" s="329"/>
    </row>
    <row r="9" spans="1:12" ht="14.15" customHeight="1">
      <c r="A9" s="306"/>
      <c r="B9" s="307"/>
      <c r="C9" s="307"/>
      <c r="D9" s="307"/>
      <c r="E9" s="307"/>
      <c r="F9" s="305"/>
      <c r="G9" s="305"/>
      <c r="H9" s="305"/>
      <c r="I9" s="308"/>
      <c r="J9" s="305"/>
      <c r="K9" s="305"/>
      <c r="L9" s="329"/>
    </row>
    <row r="10" spans="1:12" ht="14.15" customHeight="1">
      <c r="A10" s="306">
        <v>1</v>
      </c>
      <c r="B10" s="307" t="s">
        <v>1154</v>
      </c>
      <c r="C10" s="307" t="s">
        <v>163</v>
      </c>
      <c r="D10" s="1474">
        <v>1</v>
      </c>
      <c r="E10" s="307" t="s">
        <v>1155</v>
      </c>
      <c r="F10" s="305">
        <v>1</v>
      </c>
      <c r="G10" s="1473">
        <v>5.9</v>
      </c>
      <c r="H10" s="305">
        <f>3.33-0.3</f>
        <v>3.0300000000000002</v>
      </c>
      <c r="I10" s="308">
        <f>F10*G10*H10</f>
        <v>17.877000000000002</v>
      </c>
      <c r="J10" s="305">
        <f>I10*K10</f>
        <v>16.089300000000001</v>
      </c>
      <c r="K10" s="1520">
        <v>0.9</v>
      </c>
      <c r="L10" s="329"/>
    </row>
    <row r="11" spans="1:12" ht="14.15" customHeight="1">
      <c r="A11" s="306"/>
      <c r="B11" s="307"/>
      <c r="C11" s="307"/>
      <c r="D11" s="1474"/>
      <c r="E11" s="307"/>
      <c r="F11" s="305">
        <v>1</v>
      </c>
      <c r="G11" s="305">
        <v>0.95599999999999996</v>
      </c>
      <c r="H11" s="305">
        <f>3.33-0.3</f>
        <v>3.0300000000000002</v>
      </c>
      <c r="I11" s="308">
        <f>F11*G11*H11</f>
        <v>2.8966799999999999</v>
      </c>
      <c r="J11" s="305">
        <f>I11*K11</f>
        <v>2.6070120000000001</v>
      </c>
      <c r="K11" s="1520">
        <v>0.9</v>
      </c>
      <c r="L11" s="329"/>
    </row>
    <row r="12" spans="1:12" ht="14.15" customHeight="1">
      <c r="A12" s="306"/>
      <c r="B12" s="307"/>
      <c r="C12" s="307"/>
      <c r="D12" s="1474"/>
      <c r="E12" s="307"/>
      <c r="F12" s="305"/>
      <c r="G12" s="305"/>
      <c r="H12" s="305"/>
      <c r="I12" s="308"/>
      <c r="J12" s="305"/>
      <c r="K12" s="305"/>
      <c r="L12" s="329"/>
    </row>
    <row r="13" spans="1:12" ht="14.15" customHeight="1">
      <c r="A13" s="306">
        <v>8</v>
      </c>
      <c r="B13" s="307" t="s">
        <v>1154</v>
      </c>
      <c r="C13" s="307" t="s">
        <v>163</v>
      </c>
      <c r="D13" s="1474" t="s">
        <v>1156</v>
      </c>
      <c r="E13" s="307" t="s">
        <v>1155</v>
      </c>
      <c r="F13" s="305">
        <v>1</v>
      </c>
      <c r="G13" s="1473">
        <v>5.9</v>
      </c>
      <c r="H13" s="305">
        <f>8.45-0.3</f>
        <v>8.1499999999999986</v>
      </c>
      <c r="I13" s="308">
        <f>F13*G13*H13</f>
        <v>48.084999999999994</v>
      </c>
      <c r="J13" s="305">
        <f>I13*K13</f>
        <v>43.276499999999999</v>
      </c>
      <c r="K13" s="1520">
        <v>0.9</v>
      </c>
      <c r="L13" s="329"/>
    </row>
    <row r="14" spans="1:12" ht="14.15" customHeight="1">
      <c r="A14" s="306"/>
      <c r="B14" s="307"/>
      <c r="C14" s="307"/>
      <c r="D14" s="1474"/>
      <c r="E14" s="307"/>
      <c r="F14" s="305">
        <v>1</v>
      </c>
      <c r="G14" s="305">
        <v>0.95599999999999996</v>
      </c>
      <c r="H14" s="305">
        <f>8.45-0.3</f>
        <v>8.1499999999999986</v>
      </c>
      <c r="I14" s="308">
        <f>F14*G14*H14</f>
        <v>7.7913999999999985</v>
      </c>
      <c r="J14" s="305">
        <f>I14*K14</f>
        <v>7.0122599999999986</v>
      </c>
      <c r="K14" s="1520">
        <v>0.9</v>
      </c>
      <c r="L14" s="329"/>
    </row>
    <row r="15" spans="1:12" ht="14.15" customHeight="1">
      <c r="A15" s="1374"/>
      <c r="B15" s="1373"/>
      <c r="C15" s="1373"/>
      <c r="D15" s="1378"/>
      <c r="E15" s="1373"/>
      <c r="F15" s="1372"/>
      <c r="G15" s="1372"/>
      <c r="H15" s="1372"/>
      <c r="I15" s="1375"/>
      <c r="J15" s="1372"/>
      <c r="K15" s="1372"/>
      <c r="L15" s="329"/>
    </row>
    <row r="16" spans="1:12" ht="14.15" customHeight="1">
      <c r="A16" s="1374"/>
      <c r="B16" s="1373"/>
      <c r="C16" s="1373"/>
      <c r="D16" s="1378"/>
      <c r="E16" s="1373"/>
      <c r="F16" s="1372"/>
      <c r="G16" s="1372"/>
      <c r="H16" s="1372"/>
      <c r="I16" s="1375"/>
      <c r="J16" s="1372"/>
      <c r="K16" s="1372"/>
      <c r="L16" s="329"/>
    </row>
    <row r="17" spans="1:12" ht="14.15" customHeight="1">
      <c r="A17" s="306">
        <v>9</v>
      </c>
      <c r="B17" s="307" t="s">
        <v>1154</v>
      </c>
      <c r="C17" s="307" t="s">
        <v>163</v>
      </c>
      <c r="D17" s="1474">
        <v>4</v>
      </c>
      <c r="E17" s="307" t="s">
        <v>1155</v>
      </c>
      <c r="F17" s="305">
        <v>1</v>
      </c>
      <c r="G17" s="1473">
        <v>5.9</v>
      </c>
      <c r="H17" s="305">
        <f>3.9-0.3</f>
        <v>3.6</v>
      </c>
      <c r="I17" s="308">
        <f>F17*G17*H17</f>
        <v>21.240000000000002</v>
      </c>
      <c r="J17" s="305">
        <f>I17*K17</f>
        <v>19.116000000000003</v>
      </c>
      <c r="K17" s="1520">
        <v>0.9</v>
      </c>
      <c r="L17" s="329"/>
    </row>
    <row r="18" spans="1:12" ht="14.15" customHeight="1">
      <c r="A18" s="306"/>
      <c r="B18" s="307"/>
      <c r="C18" s="307"/>
      <c r="D18" s="1474"/>
      <c r="E18" s="307"/>
      <c r="F18" s="305">
        <v>1</v>
      </c>
      <c r="G18" s="305">
        <v>0.95599999999999996</v>
      </c>
      <c r="H18" s="305">
        <f>3.9-0.3</f>
        <v>3.6</v>
      </c>
      <c r="I18" s="308">
        <f>F18*G18*H18</f>
        <v>3.4415999999999998</v>
      </c>
      <c r="J18" s="305">
        <f>I18*K18</f>
        <v>3.0974399999999997</v>
      </c>
      <c r="K18" s="1520">
        <v>0.9</v>
      </c>
      <c r="L18" s="329"/>
    </row>
    <row r="19" spans="1:12" ht="14.15" customHeight="1">
      <c r="A19" s="1374"/>
      <c r="B19" s="1373"/>
      <c r="C19" s="1373"/>
      <c r="D19" s="1378"/>
      <c r="E19" s="1373"/>
      <c r="F19" s="1372"/>
      <c r="G19" s="1372"/>
      <c r="H19" s="1372"/>
      <c r="I19" s="1375"/>
      <c r="J19" s="1372"/>
      <c r="K19" s="1372"/>
      <c r="L19" s="329"/>
    </row>
    <row r="20" spans="1:12" ht="14.15" customHeight="1">
      <c r="A20" s="306">
        <v>10</v>
      </c>
      <c r="B20" s="307" t="s">
        <v>1154</v>
      </c>
      <c r="C20" s="307" t="s">
        <v>163</v>
      </c>
      <c r="D20" s="1474" t="s">
        <v>1159</v>
      </c>
      <c r="E20" s="307" t="s">
        <v>1155</v>
      </c>
      <c r="F20" s="305">
        <v>1</v>
      </c>
      <c r="G20" s="1473">
        <v>5.9</v>
      </c>
      <c r="H20" s="305">
        <f>8.9-0.3</f>
        <v>8.6</v>
      </c>
      <c r="I20" s="308">
        <f>F20*G20*H20</f>
        <v>50.74</v>
      </c>
      <c r="J20" s="305"/>
      <c r="K20" s="1372"/>
      <c r="L20" s="329"/>
    </row>
    <row r="21" spans="1:12" ht="14.15" customHeight="1">
      <c r="A21" s="306"/>
      <c r="B21" s="307"/>
      <c r="C21" s="307"/>
      <c r="D21" s="1474"/>
      <c r="E21" s="307"/>
      <c r="F21" s="305">
        <v>1</v>
      </c>
      <c r="G21" s="305">
        <v>0.95599999999999996</v>
      </c>
      <c r="H21" s="305">
        <f>8.9-0.3</f>
        <v>8.6</v>
      </c>
      <c r="I21" s="308">
        <f>F21*G21*H21</f>
        <v>8.2215999999999987</v>
      </c>
      <c r="J21" s="305"/>
      <c r="K21" s="1372"/>
      <c r="L21" s="329"/>
    </row>
    <row r="22" spans="1:12" ht="14.15" customHeight="1">
      <c r="A22" s="1374"/>
      <c r="B22" s="1373"/>
      <c r="C22" s="1373"/>
      <c r="D22" s="1378"/>
      <c r="E22" s="1373"/>
      <c r="F22" s="1372"/>
      <c r="G22" s="1372"/>
      <c r="H22" s="1372"/>
      <c r="I22" s="1375"/>
      <c r="J22" s="305"/>
      <c r="K22" s="1372"/>
      <c r="L22" s="329"/>
    </row>
    <row r="23" spans="1:12" ht="14.15" customHeight="1">
      <c r="A23" s="306">
        <v>12</v>
      </c>
      <c r="B23" s="307" t="s">
        <v>1154</v>
      </c>
      <c r="C23" s="307" t="s">
        <v>163</v>
      </c>
      <c r="D23" s="1474">
        <v>7</v>
      </c>
      <c r="E23" s="307" t="s">
        <v>1155</v>
      </c>
      <c r="F23" s="305">
        <v>1</v>
      </c>
      <c r="G23" s="1473">
        <v>5.9</v>
      </c>
      <c r="H23" s="305">
        <v>3.15</v>
      </c>
      <c r="I23" s="308">
        <f>F23*G23*H23</f>
        <v>18.585000000000001</v>
      </c>
      <c r="J23" s="305">
        <f>I23*K23</f>
        <v>18.585000000000001</v>
      </c>
      <c r="K23" s="1869">
        <v>1</v>
      </c>
      <c r="L23" s="329" t="s">
        <v>1491</v>
      </c>
    </row>
    <row r="24" spans="1:12" ht="14.15" customHeight="1">
      <c r="A24" s="306"/>
      <c r="B24" s="307"/>
      <c r="C24" s="307"/>
      <c r="D24" s="1474"/>
      <c r="E24" s="307"/>
      <c r="F24" s="305">
        <v>1</v>
      </c>
      <c r="G24" s="305">
        <v>0.95599999999999996</v>
      </c>
      <c r="H24" s="305">
        <v>3.15</v>
      </c>
      <c r="I24" s="710">
        <f>F24*G24*H24</f>
        <v>3.0113999999999996</v>
      </c>
      <c r="J24" s="305">
        <f>I24*K24</f>
        <v>3.0113999999999996</v>
      </c>
      <c r="K24" s="1869">
        <v>1</v>
      </c>
      <c r="L24" s="329"/>
    </row>
    <row r="25" spans="1:12" ht="14.15" customHeight="1" thickBot="1">
      <c r="A25" s="306"/>
      <c r="B25" s="307"/>
      <c r="C25" s="307"/>
      <c r="D25" s="1474"/>
      <c r="E25" s="307"/>
      <c r="F25" s="305"/>
      <c r="G25" s="305"/>
      <c r="H25" s="305"/>
      <c r="I25" s="1475"/>
      <c r="J25" s="305"/>
      <c r="K25" s="1372"/>
      <c r="L25" s="329"/>
    </row>
    <row r="26" spans="1:12" ht="14.15" customHeight="1" thickTop="1">
      <c r="A26" s="306"/>
      <c r="B26" s="307"/>
      <c r="C26" s="307"/>
      <c r="D26" s="1474"/>
      <c r="E26" s="307"/>
      <c r="F26" s="305"/>
      <c r="G26" s="305"/>
      <c r="H26" s="305"/>
      <c r="I26" s="308"/>
      <c r="J26" s="305"/>
      <c r="K26" s="1372"/>
      <c r="L26" s="329"/>
    </row>
    <row r="27" spans="1:12" ht="14.15" customHeight="1">
      <c r="A27" s="306">
        <v>12</v>
      </c>
      <c r="B27" s="307" t="s">
        <v>1154</v>
      </c>
      <c r="C27" s="307" t="s">
        <v>163</v>
      </c>
      <c r="D27" s="1474">
        <v>8</v>
      </c>
      <c r="E27" s="307" t="s">
        <v>1155</v>
      </c>
      <c r="F27" s="305"/>
      <c r="G27" s="305"/>
      <c r="H27" s="305"/>
      <c r="I27" s="308">
        <v>21.6</v>
      </c>
      <c r="J27" s="305">
        <f>I27*K27</f>
        <v>21.6</v>
      </c>
      <c r="K27" s="1869">
        <v>1</v>
      </c>
      <c r="L27" s="329" t="s">
        <v>1492</v>
      </c>
    </row>
    <row r="28" spans="1:12" ht="14.15" customHeight="1">
      <c r="A28" s="306">
        <v>12</v>
      </c>
      <c r="B28" s="307" t="s">
        <v>1154</v>
      </c>
      <c r="C28" s="307" t="s">
        <v>163</v>
      </c>
      <c r="D28" s="1474">
        <v>9</v>
      </c>
      <c r="E28" s="307" t="s">
        <v>1155</v>
      </c>
      <c r="F28" s="305"/>
      <c r="G28" s="305"/>
      <c r="H28" s="305"/>
      <c r="I28" s="308">
        <v>21.6</v>
      </c>
      <c r="J28" s="305">
        <f>I28*K28</f>
        <v>21.6</v>
      </c>
      <c r="K28" s="1869">
        <v>1</v>
      </c>
      <c r="L28" s="329" t="s">
        <v>1492</v>
      </c>
    </row>
    <row r="29" spans="1:12" ht="14.15" customHeight="1">
      <c r="A29" s="306">
        <v>12</v>
      </c>
      <c r="B29" s="307" t="s">
        <v>1154</v>
      </c>
      <c r="C29" s="307" t="s">
        <v>163</v>
      </c>
      <c r="D29" s="1474">
        <v>10</v>
      </c>
      <c r="E29" s="307" t="s">
        <v>1155</v>
      </c>
      <c r="F29" s="305"/>
      <c r="G29" s="305"/>
      <c r="H29" s="305"/>
      <c r="I29" s="308">
        <v>21.6</v>
      </c>
      <c r="J29" s="305">
        <f>I29*1</f>
        <v>21.6</v>
      </c>
      <c r="K29" s="1869">
        <v>1</v>
      </c>
      <c r="L29" s="329" t="s">
        <v>1493</v>
      </c>
    </row>
    <row r="30" spans="1:12" ht="14.15" customHeight="1">
      <c r="A30" s="306">
        <v>12</v>
      </c>
      <c r="B30" s="307" t="s">
        <v>1154</v>
      </c>
      <c r="C30" s="307" t="s">
        <v>163</v>
      </c>
      <c r="D30" s="1474">
        <v>11</v>
      </c>
      <c r="E30" s="307" t="s">
        <v>1155</v>
      </c>
      <c r="F30" s="305"/>
      <c r="G30" s="305"/>
      <c r="H30" s="305"/>
      <c r="I30" s="308">
        <v>21.6</v>
      </c>
      <c r="J30" s="305">
        <f>I30*1</f>
        <v>21.6</v>
      </c>
      <c r="K30" s="1869">
        <v>1</v>
      </c>
      <c r="L30" s="329" t="s">
        <v>1494</v>
      </c>
    </row>
    <row r="31" spans="1:12" ht="14.15" customHeight="1">
      <c r="A31" s="306">
        <v>12</v>
      </c>
      <c r="B31" s="307" t="s">
        <v>1154</v>
      </c>
      <c r="C31" s="307" t="s">
        <v>163</v>
      </c>
      <c r="D31" s="1474">
        <v>12</v>
      </c>
      <c r="E31" s="307" t="s">
        <v>1155</v>
      </c>
      <c r="F31" s="305"/>
      <c r="G31" s="305"/>
      <c r="H31" s="305"/>
      <c r="I31" s="308">
        <v>21.6</v>
      </c>
      <c r="J31" s="305">
        <f>I31*K31</f>
        <v>21.6</v>
      </c>
      <c r="K31" s="1869">
        <v>1</v>
      </c>
      <c r="L31" s="329" t="s">
        <v>1492</v>
      </c>
    </row>
    <row r="32" spans="1:12" ht="14.15" customHeight="1">
      <c r="A32" s="306">
        <v>12</v>
      </c>
      <c r="B32" s="307" t="s">
        <v>1154</v>
      </c>
      <c r="C32" s="307" t="s">
        <v>163</v>
      </c>
      <c r="D32" s="1474">
        <v>13</v>
      </c>
      <c r="E32" s="307" t="s">
        <v>1155</v>
      </c>
      <c r="F32" s="305"/>
      <c r="G32" s="305"/>
      <c r="H32" s="305"/>
      <c r="I32" s="308">
        <v>21.6</v>
      </c>
      <c r="J32" s="305">
        <f>I32*K32</f>
        <v>21.6</v>
      </c>
      <c r="K32" s="1869">
        <v>1</v>
      </c>
      <c r="L32" s="329" t="s">
        <v>1495</v>
      </c>
    </row>
    <row r="33" spans="1:12" ht="14.15" customHeight="1">
      <c r="A33" s="306">
        <v>12</v>
      </c>
      <c r="B33" s="307" t="s">
        <v>1154</v>
      </c>
      <c r="C33" s="307" t="s">
        <v>163</v>
      </c>
      <c r="D33" s="1474">
        <v>14</v>
      </c>
      <c r="E33" s="307" t="s">
        <v>1155</v>
      </c>
      <c r="F33" s="305"/>
      <c r="G33" s="305"/>
      <c r="H33" s="305"/>
      <c r="I33" s="308">
        <v>21.6</v>
      </c>
      <c r="J33" s="305">
        <f>I33*1</f>
        <v>21.6</v>
      </c>
      <c r="K33" s="1869">
        <v>1</v>
      </c>
      <c r="L33" s="329" t="s">
        <v>1494</v>
      </c>
    </row>
    <row r="34" spans="1:12" ht="14.15" customHeight="1">
      <c r="A34" s="306">
        <v>12</v>
      </c>
      <c r="B34" s="307" t="s">
        <v>1154</v>
      </c>
      <c r="C34" s="307" t="s">
        <v>163</v>
      </c>
      <c r="D34" s="1474">
        <v>15</v>
      </c>
      <c r="E34" s="307" t="s">
        <v>1155</v>
      </c>
      <c r="F34" s="305"/>
      <c r="G34" s="305"/>
      <c r="H34" s="305"/>
      <c r="I34" s="308">
        <v>21.6</v>
      </c>
      <c r="J34" s="305">
        <f>I34*1</f>
        <v>21.6</v>
      </c>
      <c r="K34" s="1869">
        <v>1</v>
      </c>
      <c r="L34" s="329" t="s">
        <v>1494</v>
      </c>
    </row>
    <row r="35" spans="1:12" ht="14.15" customHeight="1">
      <c r="A35" s="306"/>
      <c r="B35" s="307"/>
      <c r="C35" s="307"/>
      <c r="D35" s="1474"/>
      <c r="E35" s="307"/>
      <c r="F35" s="305"/>
      <c r="G35" s="305"/>
      <c r="H35" s="305"/>
      <c r="I35" s="308"/>
      <c r="J35" s="305"/>
      <c r="K35" s="1372"/>
      <c r="L35" s="329"/>
    </row>
    <row r="36" spans="1:12" ht="14.15" customHeight="1">
      <c r="A36" s="1374"/>
      <c r="B36" s="1373"/>
      <c r="C36" s="1373"/>
      <c r="D36" s="1378"/>
      <c r="E36" s="1373"/>
      <c r="F36" s="1372"/>
      <c r="G36" s="1372"/>
      <c r="H36" s="1372"/>
      <c r="I36" s="1375"/>
      <c r="J36" s="1372"/>
      <c r="K36" s="1372"/>
      <c r="L36" s="329"/>
    </row>
    <row r="37" spans="1:12" ht="14.15" customHeight="1">
      <c r="A37" s="306">
        <v>13</v>
      </c>
      <c r="B37" s="307" t="s">
        <v>1154</v>
      </c>
      <c r="C37" s="307" t="s">
        <v>163</v>
      </c>
      <c r="D37" s="1474">
        <v>16</v>
      </c>
      <c r="E37" s="307" t="s">
        <v>1155</v>
      </c>
      <c r="F37" s="305">
        <v>1</v>
      </c>
      <c r="G37" s="1473">
        <v>5.9</v>
      </c>
      <c r="H37" s="305">
        <f>3.85-0.3</f>
        <v>3.5500000000000003</v>
      </c>
      <c r="I37" s="308">
        <f>F37*G37*H37</f>
        <v>20.945000000000004</v>
      </c>
      <c r="J37" s="305">
        <f>I37*1</f>
        <v>20.945000000000004</v>
      </c>
      <c r="K37" s="1869">
        <v>1</v>
      </c>
      <c r="L37" s="329" t="s">
        <v>1493</v>
      </c>
    </row>
    <row r="38" spans="1:12" ht="14.15" customHeight="1">
      <c r="A38" s="306"/>
      <c r="B38" s="307"/>
      <c r="C38" s="307"/>
      <c r="D38" s="1474"/>
      <c r="E38" s="307"/>
      <c r="F38" s="305">
        <v>1</v>
      </c>
      <c r="G38" s="305">
        <v>0.95599999999999996</v>
      </c>
      <c r="H38" s="305">
        <f>3.85-0.3</f>
        <v>3.5500000000000003</v>
      </c>
      <c r="I38" s="308">
        <f>F38*G38*H38</f>
        <v>3.3938000000000001</v>
      </c>
      <c r="J38" s="305">
        <f>I38*1</f>
        <v>3.3938000000000001</v>
      </c>
      <c r="K38" s="1869">
        <v>1</v>
      </c>
      <c r="L38" s="329" t="s">
        <v>1493</v>
      </c>
    </row>
    <row r="39" spans="1:12" ht="14.15" customHeight="1">
      <c r="A39" s="306">
        <v>14</v>
      </c>
      <c r="B39" s="307"/>
      <c r="C39" s="307"/>
      <c r="D39" s="1474"/>
      <c r="E39" s="307"/>
      <c r="F39" s="305"/>
      <c r="G39" s="305"/>
      <c r="H39" s="305"/>
      <c r="I39" s="308"/>
      <c r="J39" s="305"/>
      <c r="K39" s="1372"/>
      <c r="L39" s="329"/>
    </row>
    <row r="40" spans="1:12" ht="14.15" customHeight="1">
      <c r="A40" s="306"/>
      <c r="B40" s="307" t="s">
        <v>1154</v>
      </c>
      <c r="C40" s="307" t="s">
        <v>163</v>
      </c>
      <c r="D40" s="1474">
        <v>17</v>
      </c>
      <c r="E40" s="307" t="s">
        <v>1155</v>
      </c>
      <c r="F40" s="305">
        <v>1</v>
      </c>
      <c r="G40" s="1473">
        <v>5.9</v>
      </c>
      <c r="H40" s="305">
        <f>4.017-0.3</f>
        <v>3.7170000000000005</v>
      </c>
      <c r="I40" s="308">
        <f>F40*G40*H40</f>
        <v>21.930300000000006</v>
      </c>
      <c r="J40" s="305">
        <f>I40*K40</f>
        <v>19.737270000000006</v>
      </c>
      <c r="K40" s="1520">
        <v>0.9</v>
      </c>
      <c r="L40" s="329"/>
    </row>
    <row r="41" spans="1:12" ht="14.15" customHeight="1">
      <c r="A41" s="306"/>
      <c r="B41" s="307"/>
      <c r="C41" s="307"/>
      <c r="D41" s="1474"/>
      <c r="E41" s="307"/>
      <c r="F41" s="305">
        <v>1</v>
      </c>
      <c r="G41" s="305">
        <v>0.95599999999999996</v>
      </c>
      <c r="H41" s="305">
        <f>4.017-0.3</f>
        <v>3.7170000000000005</v>
      </c>
      <c r="I41" s="308">
        <f>F41*G41*H41</f>
        <v>3.5534520000000005</v>
      </c>
      <c r="J41" s="305">
        <f>I41*K41</f>
        <v>3.1981068000000006</v>
      </c>
      <c r="K41" s="1520">
        <v>0.9</v>
      </c>
      <c r="L41" s="329"/>
    </row>
    <row r="42" spans="1:12" ht="14.15" customHeight="1">
      <c r="A42" s="306"/>
      <c r="B42" s="1373"/>
      <c r="C42" s="1373"/>
      <c r="D42" s="1378"/>
      <c r="E42" s="1373"/>
      <c r="F42" s="1372"/>
      <c r="G42" s="1372"/>
      <c r="H42" s="1372"/>
      <c r="I42" s="1375"/>
      <c r="J42" s="1372"/>
      <c r="K42" s="1372"/>
      <c r="L42" s="329"/>
    </row>
    <row r="43" spans="1:12" ht="14.15" customHeight="1">
      <c r="A43" s="306">
        <v>15</v>
      </c>
      <c r="B43" s="307" t="s">
        <v>1154</v>
      </c>
      <c r="C43" s="307" t="s">
        <v>163</v>
      </c>
      <c r="D43" s="1474">
        <v>18</v>
      </c>
      <c r="E43" s="307" t="s">
        <v>1155</v>
      </c>
      <c r="F43" s="305">
        <v>1</v>
      </c>
      <c r="G43" s="1473">
        <v>5.9</v>
      </c>
      <c r="H43" s="305">
        <f>5.725-0.3</f>
        <v>5.4249999999999998</v>
      </c>
      <c r="I43" s="308">
        <f>F43*G43*H43</f>
        <v>32.0075</v>
      </c>
      <c r="J43" s="305"/>
      <c r="K43" s="1372"/>
      <c r="L43" s="329"/>
    </row>
    <row r="44" spans="1:12" ht="14.15" customHeight="1">
      <c r="A44" s="306"/>
      <c r="B44" s="307"/>
      <c r="C44" s="307"/>
      <c r="D44" s="1474"/>
      <c r="E44" s="307"/>
      <c r="F44" s="305">
        <v>1</v>
      </c>
      <c r="G44" s="305">
        <v>0.95599999999999996</v>
      </c>
      <c r="H44" s="305">
        <f>5.725-0.3</f>
        <v>5.4249999999999998</v>
      </c>
      <c r="I44" s="308">
        <f>F44*G44*H44</f>
        <v>5.1862999999999992</v>
      </c>
      <c r="J44" s="305"/>
      <c r="K44" s="1372"/>
      <c r="L44" s="329"/>
    </row>
    <row r="45" spans="1:12" ht="14.15" customHeight="1">
      <c r="A45" s="1374"/>
      <c r="B45" s="1373"/>
      <c r="C45" s="1373"/>
      <c r="D45" s="1378"/>
      <c r="E45" s="1373"/>
      <c r="F45" s="1372"/>
      <c r="G45" s="1372"/>
      <c r="H45" s="1372"/>
      <c r="I45" s="1375"/>
      <c r="J45" s="1372"/>
      <c r="K45" s="1372"/>
      <c r="L45" s="329"/>
    </row>
    <row r="46" spans="1:12" ht="14.15" customHeight="1">
      <c r="A46" s="306">
        <v>16</v>
      </c>
      <c r="B46" s="307" t="s">
        <v>1154</v>
      </c>
      <c r="C46" s="307" t="s">
        <v>163</v>
      </c>
      <c r="D46" s="1474" t="s">
        <v>1157</v>
      </c>
      <c r="E46" s="307" t="s">
        <v>1155</v>
      </c>
      <c r="F46" s="305">
        <v>3</v>
      </c>
      <c r="G46" s="1473">
        <v>5.9</v>
      </c>
      <c r="H46" s="305">
        <v>3.15</v>
      </c>
      <c r="I46" s="308">
        <f>F46*G46*H46</f>
        <v>55.75500000000001</v>
      </c>
      <c r="J46" s="305">
        <f>I46*1</f>
        <v>55.75500000000001</v>
      </c>
      <c r="K46" s="1869">
        <v>1</v>
      </c>
      <c r="L46" s="329" t="s">
        <v>1496</v>
      </c>
    </row>
    <row r="47" spans="1:12" ht="14.15" customHeight="1">
      <c r="A47" s="306"/>
      <c r="B47" s="307"/>
      <c r="C47" s="307"/>
      <c r="D47" s="1474"/>
      <c r="E47" s="307"/>
      <c r="F47" s="305">
        <v>3</v>
      </c>
      <c r="G47" s="305">
        <v>0.95599999999999996</v>
      </c>
      <c r="H47" s="305">
        <v>3.15</v>
      </c>
      <c r="I47" s="308">
        <f>F47*G47*H47</f>
        <v>9.0342000000000002</v>
      </c>
      <c r="J47" s="305">
        <f>I47*1</f>
        <v>9.0342000000000002</v>
      </c>
      <c r="K47" s="1869">
        <v>1</v>
      </c>
      <c r="L47" s="329" t="s">
        <v>1496</v>
      </c>
    </row>
    <row r="48" spans="1:12" ht="14.15" customHeight="1">
      <c r="A48" s="1374"/>
      <c r="B48" s="1373"/>
      <c r="C48" s="1373"/>
      <c r="D48" s="1378"/>
      <c r="E48" s="1373"/>
      <c r="F48" s="1372"/>
      <c r="G48" s="1372"/>
      <c r="H48" s="1372"/>
      <c r="I48" s="1375"/>
      <c r="J48" s="1372"/>
      <c r="K48" s="1372"/>
      <c r="L48" s="329"/>
    </row>
    <row r="49" spans="1:12" ht="14.15" customHeight="1">
      <c r="A49" s="306">
        <v>17</v>
      </c>
      <c r="B49" s="307" t="s">
        <v>1154</v>
      </c>
      <c r="C49" s="307" t="s">
        <v>163</v>
      </c>
      <c r="D49" s="1477">
        <v>22</v>
      </c>
      <c r="E49" s="307" t="s">
        <v>1155</v>
      </c>
      <c r="F49" s="305">
        <v>1</v>
      </c>
      <c r="G49" s="1473">
        <v>5.9</v>
      </c>
      <c r="H49" s="305">
        <f>3.85-0.3</f>
        <v>3.5500000000000003</v>
      </c>
      <c r="I49" s="308">
        <f>F49*G49*H49</f>
        <v>20.945000000000004</v>
      </c>
      <c r="J49" s="305">
        <f>I49*0.6</f>
        <v>12.567000000000002</v>
      </c>
      <c r="K49" s="1520">
        <v>0.6</v>
      </c>
      <c r="L49" s="329"/>
    </row>
    <row r="50" spans="1:12" ht="14.15" customHeight="1">
      <c r="A50" s="306"/>
      <c r="B50" s="307"/>
      <c r="C50" s="307"/>
      <c r="D50" s="1474"/>
      <c r="E50" s="307"/>
      <c r="F50" s="305">
        <v>1</v>
      </c>
      <c r="G50" s="305">
        <v>0.95599999999999996</v>
      </c>
      <c r="H50" s="305">
        <f>3.85-0.3</f>
        <v>3.5500000000000003</v>
      </c>
      <c r="I50" s="308">
        <f>F50*G50*H50</f>
        <v>3.3938000000000001</v>
      </c>
      <c r="J50" s="305">
        <f>I50*0.6</f>
        <v>2.0362800000000001</v>
      </c>
      <c r="K50" s="1520">
        <v>0.6</v>
      </c>
      <c r="L50" s="329"/>
    </row>
    <row r="51" spans="1:12" ht="14.15" customHeight="1">
      <c r="A51" s="306"/>
      <c r="B51" s="307"/>
      <c r="C51" s="307"/>
      <c r="D51" s="1474"/>
      <c r="E51" s="307"/>
      <c r="F51" s="305"/>
      <c r="G51" s="305"/>
      <c r="H51" s="305"/>
      <c r="I51" s="308"/>
      <c r="J51" s="305"/>
      <c r="K51" s="1372"/>
      <c r="L51" s="329"/>
    </row>
    <row r="52" spans="1:12" ht="14.15" customHeight="1">
      <c r="A52" s="306">
        <v>17</v>
      </c>
      <c r="B52" s="307" t="s">
        <v>1154</v>
      </c>
      <c r="C52" s="307" t="s">
        <v>163</v>
      </c>
      <c r="D52" s="1474">
        <v>23</v>
      </c>
      <c r="E52" s="307" t="s">
        <v>1155</v>
      </c>
      <c r="F52" s="305">
        <v>1</v>
      </c>
      <c r="G52" s="1473">
        <v>5.9</v>
      </c>
      <c r="H52" s="305">
        <f>3.85-0.3</f>
        <v>3.5500000000000003</v>
      </c>
      <c r="I52" s="308">
        <f>F52*G52*H52</f>
        <v>20.945000000000004</v>
      </c>
      <c r="J52" s="305">
        <f>I52*K52</f>
        <v>20.945000000000004</v>
      </c>
      <c r="K52" s="1869">
        <v>1</v>
      </c>
      <c r="L52" s="329" t="s">
        <v>1496</v>
      </c>
    </row>
    <row r="53" spans="1:12" ht="14.15" customHeight="1">
      <c r="A53" s="306"/>
      <c r="B53" s="307"/>
      <c r="C53" s="307"/>
      <c r="D53" s="1474"/>
      <c r="E53" s="307"/>
      <c r="F53" s="305">
        <v>1</v>
      </c>
      <c r="G53" s="305">
        <v>0.95599999999999996</v>
      </c>
      <c r="H53" s="305">
        <f>3.85-0.3</f>
        <v>3.5500000000000003</v>
      </c>
      <c r="I53" s="308">
        <f>F53*G53*H53</f>
        <v>3.3938000000000001</v>
      </c>
      <c r="J53" s="305">
        <f>I53*K53</f>
        <v>3.3938000000000001</v>
      </c>
      <c r="K53" s="1869">
        <v>1</v>
      </c>
      <c r="L53" s="329" t="s">
        <v>1496</v>
      </c>
    </row>
    <row r="54" spans="1:12" ht="14.15" customHeight="1">
      <c r="A54" s="1374"/>
      <c r="B54" s="1373"/>
      <c r="C54" s="1373"/>
      <c r="D54" s="1378"/>
      <c r="E54" s="1373"/>
      <c r="F54" s="1372"/>
      <c r="G54" s="1372"/>
      <c r="H54" s="1372"/>
      <c r="I54" s="1375"/>
      <c r="J54" s="1372"/>
      <c r="K54" s="1372"/>
      <c r="L54" s="329"/>
    </row>
    <row r="55" spans="1:12" ht="14.15" customHeight="1">
      <c r="A55" s="306">
        <v>18</v>
      </c>
      <c r="B55" s="307" t="s">
        <v>1154</v>
      </c>
      <c r="C55" s="307" t="s">
        <v>163</v>
      </c>
      <c r="D55" s="1474" t="s">
        <v>1158</v>
      </c>
      <c r="E55" s="307" t="s">
        <v>1155</v>
      </c>
      <c r="F55" s="305">
        <v>3</v>
      </c>
      <c r="G55" s="1473">
        <v>5.9</v>
      </c>
      <c r="H55" s="305">
        <v>3.15</v>
      </c>
      <c r="I55" s="308">
        <f>F55*G55*H55</f>
        <v>55.75500000000001</v>
      </c>
      <c r="J55" s="305">
        <f>I55*K55</f>
        <v>55.75500000000001</v>
      </c>
      <c r="K55" s="1869">
        <v>1</v>
      </c>
      <c r="L55" s="329" t="s">
        <v>1493</v>
      </c>
    </row>
    <row r="56" spans="1:12" ht="14.15" customHeight="1">
      <c r="A56" s="306"/>
      <c r="B56" s="307"/>
      <c r="C56" s="307"/>
      <c r="D56" s="1474"/>
      <c r="E56" s="307"/>
      <c r="F56" s="305">
        <v>3</v>
      </c>
      <c r="G56" s="305">
        <v>0.95599999999999996</v>
      </c>
      <c r="H56" s="305">
        <v>3.15</v>
      </c>
      <c r="I56" s="308">
        <f>F56*G56*H56</f>
        <v>9.0342000000000002</v>
      </c>
      <c r="J56" s="305">
        <f>I56*K56</f>
        <v>9.0342000000000002</v>
      </c>
      <c r="K56" s="1869">
        <v>1</v>
      </c>
      <c r="L56" s="329" t="s">
        <v>1493</v>
      </c>
    </row>
    <row r="57" spans="1:12" ht="14.15" customHeight="1">
      <c r="A57" s="1374"/>
      <c r="B57" s="1373"/>
      <c r="C57" s="1373"/>
      <c r="D57" s="1378"/>
      <c r="E57" s="1373"/>
      <c r="F57" s="1372"/>
      <c r="G57" s="1372"/>
      <c r="H57" s="1372"/>
      <c r="I57" s="1375"/>
      <c r="J57" s="1372"/>
      <c r="K57" s="1371"/>
    </row>
    <row r="58" spans="1:12" ht="14.15" customHeight="1">
      <c r="A58" s="306">
        <v>19</v>
      </c>
      <c r="B58" s="307" t="s">
        <v>1154</v>
      </c>
      <c r="C58" s="307" t="s">
        <v>163</v>
      </c>
      <c r="D58" s="1474">
        <v>27</v>
      </c>
      <c r="E58" s="307" t="s">
        <v>1155</v>
      </c>
      <c r="F58" s="305">
        <v>1</v>
      </c>
      <c r="G58" s="1473">
        <v>5.9</v>
      </c>
      <c r="H58" s="305">
        <f>3.85-0.3</f>
        <v>3.5500000000000003</v>
      </c>
      <c r="I58" s="308">
        <f>F58*G58*H58</f>
        <v>20.945000000000004</v>
      </c>
      <c r="J58" s="305">
        <f>I58*K58</f>
        <v>20.945000000000004</v>
      </c>
      <c r="K58" s="1869">
        <v>1</v>
      </c>
      <c r="L58" s="295" t="s">
        <v>1495</v>
      </c>
    </row>
    <row r="59" spans="1:12" ht="14.15" customHeight="1">
      <c r="A59" s="306"/>
      <c r="B59" s="307"/>
      <c r="C59" s="307"/>
      <c r="D59" s="307"/>
      <c r="E59" s="307"/>
      <c r="F59" s="305">
        <v>1</v>
      </c>
      <c r="G59" s="305">
        <v>0.95599999999999996</v>
      </c>
      <c r="H59" s="305">
        <f>3.85-0.3</f>
        <v>3.5500000000000003</v>
      </c>
      <c r="I59" s="308">
        <f>F59*G59*H59</f>
        <v>3.3938000000000001</v>
      </c>
      <c r="J59" s="305">
        <f>I59*K59</f>
        <v>3.3938000000000001</v>
      </c>
      <c r="K59" s="1869">
        <v>1</v>
      </c>
      <c r="L59" s="295" t="s">
        <v>1495</v>
      </c>
    </row>
    <row r="60" spans="1:12" ht="14.15" customHeight="1">
      <c r="A60" s="1374"/>
      <c r="B60" s="1373"/>
      <c r="C60" s="1373"/>
      <c r="D60" s="1373"/>
      <c r="E60" s="1373"/>
      <c r="F60" s="1372"/>
      <c r="G60" s="1372"/>
      <c r="H60" s="1372"/>
      <c r="I60" s="1375"/>
      <c r="J60" s="1372"/>
      <c r="K60" s="1371"/>
    </row>
    <row r="61" spans="1:12" ht="14.15" customHeight="1">
      <c r="A61" s="1374"/>
      <c r="B61" s="1373"/>
      <c r="C61" s="1373"/>
      <c r="D61" s="307">
        <v>28</v>
      </c>
      <c r="E61" s="307" t="s">
        <v>1155</v>
      </c>
      <c r="F61" s="305">
        <v>1</v>
      </c>
      <c r="G61" s="1473">
        <v>5.9</v>
      </c>
      <c r="H61" s="305">
        <f>7.55-0.3</f>
        <v>7.25</v>
      </c>
      <c r="I61" s="308">
        <f>F61*G61*H61</f>
        <v>42.775000000000006</v>
      </c>
      <c r="J61" s="1372"/>
      <c r="K61" s="1371"/>
    </row>
    <row r="62" spans="1:12" ht="14.15" customHeight="1">
      <c r="A62" s="1374"/>
      <c r="B62" s="1373"/>
      <c r="C62" s="1373"/>
      <c r="D62" s="307"/>
      <c r="E62" s="307"/>
      <c r="F62" s="305">
        <v>1</v>
      </c>
      <c r="G62" s="305">
        <v>0.95599999999999996</v>
      </c>
      <c r="H62" s="305">
        <f>7.55-0.3</f>
        <v>7.25</v>
      </c>
      <c r="I62" s="308">
        <f>F62*G62*H62</f>
        <v>6.931</v>
      </c>
      <c r="J62" s="1372"/>
      <c r="K62" s="1371"/>
    </row>
    <row r="63" spans="1:12" ht="14.15" customHeight="1">
      <c r="A63" s="1374"/>
      <c r="B63" s="1373"/>
      <c r="C63" s="1373"/>
      <c r="D63" s="1373"/>
      <c r="E63" s="1373"/>
      <c r="F63" s="1372"/>
      <c r="G63" s="1372"/>
      <c r="H63" s="1372"/>
      <c r="I63" s="1375"/>
      <c r="J63" s="1372"/>
      <c r="K63" s="1371"/>
    </row>
    <row r="64" spans="1:12" ht="14.15" customHeight="1">
      <c r="A64" s="1374"/>
      <c r="B64" s="1373"/>
      <c r="C64" s="1373"/>
      <c r="D64" s="1474">
        <v>29</v>
      </c>
      <c r="E64" s="307" t="s">
        <v>1155</v>
      </c>
      <c r="F64" s="305">
        <v>1</v>
      </c>
      <c r="G64" s="1473">
        <v>5.9</v>
      </c>
      <c r="H64" s="305">
        <f>5.62-0.3</f>
        <v>5.32</v>
      </c>
      <c r="I64" s="308">
        <f>F64*G64*H64</f>
        <v>31.388000000000005</v>
      </c>
      <c r="J64" s="305"/>
      <c r="K64" s="1371"/>
      <c r="L64" s="295" t="s">
        <v>1503</v>
      </c>
    </row>
    <row r="65" spans="1:12" ht="14.15" customHeight="1">
      <c r="A65" s="1374"/>
      <c r="B65" s="1373"/>
      <c r="C65" s="1373"/>
      <c r="D65" s="307"/>
      <c r="E65" s="307"/>
      <c r="F65" s="305">
        <v>1</v>
      </c>
      <c r="G65" s="305">
        <v>0.95599999999999996</v>
      </c>
      <c r="H65" s="305">
        <f>5.62-0.3</f>
        <v>5.32</v>
      </c>
      <c r="I65" s="308">
        <f>F65*G65*H65</f>
        <v>5.0859199999999998</v>
      </c>
      <c r="J65" s="305"/>
      <c r="K65" s="1371"/>
      <c r="L65" s="295" t="s">
        <v>1503</v>
      </c>
    </row>
    <row r="66" spans="1:12" ht="14.15" customHeight="1">
      <c r="A66" s="1374"/>
      <c r="B66" s="1373"/>
      <c r="C66" s="1373"/>
      <c r="D66" s="1373"/>
      <c r="E66" s="1373"/>
      <c r="F66" s="1372"/>
      <c r="G66" s="1372"/>
      <c r="H66" s="1372"/>
      <c r="I66" s="1375"/>
      <c r="J66" s="1372"/>
      <c r="K66" s="1371"/>
    </row>
    <row r="67" spans="1:12" ht="14.15" customHeight="1">
      <c r="A67" s="1374"/>
      <c r="B67" s="1373"/>
      <c r="C67" s="1373"/>
      <c r="D67" s="1373"/>
      <c r="E67" s="1373"/>
      <c r="F67" s="1372"/>
      <c r="G67" s="1372"/>
      <c r="H67" s="1372"/>
      <c r="I67" s="1375"/>
      <c r="J67" s="1372"/>
      <c r="K67" s="1371"/>
    </row>
    <row r="68" spans="1:12" ht="14.15" customHeight="1">
      <c r="A68" s="1374"/>
      <c r="B68" s="1373"/>
      <c r="C68" s="1373"/>
      <c r="D68" s="1373"/>
      <c r="E68" s="1373"/>
      <c r="F68" s="1372"/>
      <c r="G68" s="1372"/>
      <c r="H68" s="1372"/>
      <c r="I68" s="1375"/>
      <c r="J68" s="1372"/>
      <c r="K68" s="1371"/>
    </row>
    <row r="69" spans="1:12" ht="14.15" customHeight="1">
      <c r="A69" s="234"/>
      <c r="B69" s="235"/>
      <c r="C69" s="235"/>
      <c r="D69" s="235"/>
      <c r="E69" s="235"/>
      <c r="F69" s="236"/>
      <c r="G69" s="236"/>
      <c r="H69" s="236"/>
      <c r="I69" s="388">
        <f>SUM(I8:I67)</f>
        <v>730.48075200000039</v>
      </c>
      <c r="J69" s="1476">
        <f>SUM(J8:J67)</f>
        <v>525.72836880000011</v>
      </c>
      <c r="K69" s="236"/>
    </row>
    <row r="70" spans="1:12" ht="18" customHeight="1">
      <c r="A70" s="239"/>
      <c r="B70" s="240"/>
      <c r="C70" s="240"/>
      <c r="D70" s="240"/>
      <c r="E70" s="240"/>
      <c r="F70" s="241"/>
      <c r="G70" s="241"/>
      <c r="H70" s="241"/>
      <c r="I70" s="246"/>
      <c r="J70" s="244"/>
      <c r="K70" s="211"/>
    </row>
    <row r="71" spans="1:12">
      <c r="A71" s="242"/>
      <c r="B71" s="243"/>
      <c r="C71" s="243"/>
      <c r="D71" s="243"/>
      <c r="E71" s="243"/>
      <c r="F71" s="244"/>
      <c r="G71" s="244"/>
      <c r="H71" s="244"/>
      <c r="I71" s="245"/>
      <c r="J71" s="241"/>
      <c r="K71" s="241"/>
    </row>
    <row r="72" spans="1:12">
      <c r="A72" s="239"/>
      <c r="B72" s="240"/>
      <c r="C72" s="240"/>
      <c r="D72" s="240"/>
      <c r="E72" s="240"/>
      <c r="F72" s="241"/>
      <c r="G72" s="241"/>
      <c r="H72" s="241"/>
      <c r="I72" s="246"/>
      <c r="J72" s="241"/>
      <c r="K72" s="241"/>
    </row>
    <row r="73" spans="1:12">
      <c r="A73" s="239"/>
      <c r="B73" s="240"/>
      <c r="C73" s="240"/>
      <c r="D73" s="240"/>
      <c r="E73" s="240"/>
      <c r="F73" s="241"/>
      <c r="G73" s="241"/>
      <c r="H73" s="241"/>
      <c r="I73" s="246"/>
      <c r="J73" s="241"/>
      <c r="K73" s="241"/>
    </row>
    <row r="74" spans="1:12">
      <c r="A74" s="239"/>
      <c r="B74" s="240"/>
      <c r="C74" s="240"/>
      <c r="D74" s="240"/>
      <c r="E74" s="240"/>
      <c r="F74" s="241"/>
      <c r="G74" s="241"/>
      <c r="H74" s="241"/>
      <c r="I74" s="246"/>
      <c r="J74" s="241"/>
      <c r="K74" s="241"/>
    </row>
    <row r="75" spans="1:12">
      <c r="A75" s="239"/>
      <c r="B75" s="240"/>
      <c r="C75" s="240"/>
      <c r="D75" s="240"/>
      <c r="E75" s="240"/>
      <c r="F75" s="241"/>
      <c r="G75" s="241"/>
      <c r="H75" s="241"/>
      <c r="I75" s="246"/>
      <c r="J75" s="241"/>
      <c r="K75" s="241"/>
    </row>
    <row r="76" spans="1:12">
      <c r="A76" s="239"/>
      <c r="B76" s="240"/>
      <c r="C76" s="240"/>
      <c r="D76" s="240"/>
      <c r="E76" s="240"/>
      <c r="F76" s="241"/>
      <c r="G76" s="241"/>
      <c r="H76" s="241"/>
      <c r="I76" s="246"/>
      <c r="J76" s="241"/>
      <c r="K76" s="241"/>
    </row>
    <row r="77" spans="1:12">
      <c r="A77" s="239"/>
      <c r="B77" s="240"/>
      <c r="C77" s="240"/>
      <c r="D77" s="240"/>
      <c r="E77" s="240"/>
      <c r="F77" s="241"/>
      <c r="G77" s="241"/>
      <c r="H77" s="241"/>
      <c r="I77" s="246"/>
      <c r="J77" s="241"/>
      <c r="K77" s="241"/>
    </row>
    <row r="78" spans="1:12">
      <c r="A78" s="239"/>
      <c r="B78" s="240"/>
      <c r="C78" s="240"/>
      <c r="D78" s="240"/>
      <c r="E78" s="240"/>
      <c r="F78" s="241"/>
      <c r="G78" s="241"/>
      <c r="H78" s="241"/>
      <c r="I78" s="246"/>
      <c r="J78" s="241"/>
      <c r="K78" s="241"/>
    </row>
    <row r="79" spans="1:12">
      <c r="A79" s="239"/>
      <c r="B79" s="240"/>
      <c r="C79" s="240"/>
      <c r="D79" s="240"/>
      <c r="E79" s="240"/>
      <c r="F79" s="241"/>
      <c r="G79" s="241"/>
      <c r="H79" s="241"/>
      <c r="I79" s="246"/>
      <c r="J79" s="241"/>
      <c r="K79" s="241"/>
    </row>
    <row r="80" spans="1:12">
      <c r="A80" s="239"/>
      <c r="B80" s="240"/>
      <c r="C80" s="240"/>
      <c r="D80" s="240"/>
      <c r="E80" s="240"/>
      <c r="F80" s="241"/>
      <c r="G80" s="241"/>
      <c r="H80" s="241"/>
      <c r="I80" s="246"/>
      <c r="J80" s="241"/>
      <c r="K80" s="241"/>
    </row>
    <row r="81" spans="1:11">
      <c r="A81" s="239"/>
      <c r="B81" s="240"/>
      <c r="C81" s="240"/>
      <c r="D81" s="240"/>
      <c r="E81" s="240"/>
      <c r="F81" s="241"/>
      <c r="G81" s="241"/>
      <c r="H81" s="241"/>
      <c r="I81" s="246"/>
      <c r="J81" s="241"/>
      <c r="K81" s="241"/>
    </row>
    <row r="82" spans="1:11">
      <c r="A82" s="239"/>
      <c r="B82" s="240"/>
      <c r="C82" s="240"/>
      <c r="D82" s="240"/>
      <c r="E82" s="240"/>
      <c r="F82" s="241"/>
      <c r="G82" s="241"/>
      <c r="H82" s="241"/>
      <c r="I82" s="246"/>
      <c r="J82" s="241"/>
      <c r="K82" s="241"/>
    </row>
    <row r="83" spans="1:11">
      <c r="A83" s="239"/>
      <c r="B83" s="240"/>
      <c r="C83" s="240"/>
      <c r="D83" s="240"/>
      <c r="E83" s="240"/>
      <c r="F83" s="241"/>
      <c r="G83" s="241"/>
      <c r="H83" s="241"/>
      <c r="I83" s="246"/>
      <c r="J83" s="241"/>
      <c r="K83" s="241"/>
    </row>
    <row r="84" spans="1:11">
      <c r="A84" s="239"/>
      <c r="B84" s="240"/>
      <c r="C84" s="240"/>
      <c r="D84" s="240"/>
      <c r="E84" s="240"/>
      <c r="F84" s="241"/>
      <c r="G84" s="241"/>
      <c r="H84" s="241"/>
      <c r="I84" s="246"/>
      <c r="J84" s="241"/>
      <c r="K84" s="241"/>
    </row>
    <row r="85" spans="1:11">
      <c r="A85" s="239"/>
      <c r="B85" s="240"/>
      <c r="C85" s="240"/>
      <c r="D85" s="240"/>
      <c r="E85" s="240"/>
      <c r="F85" s="241"/>
      <c r="G85" s="241"/>
      <c r="H85" s="241"/>
      <c r="I85" s="246"/>
      <c r="J85" s="241"/>
      <c r="K85" s="241"/>
    </row>
    <row r="86" spans="1:11">
      <c r="A86" s="239"/>
      <c r="B86" s="240"/>
      <c r="C86" s="240"/>
      <c r="D86" s="240"/>
      <c r="E86" s="240"/>
      <c r="F86" s="241"/>
      <c r="G86" s="241"/>
      <c r="H86" s="241"/>
      <c r="I86" s="246"/>
      <c r="J86" s="241"/>
      <c r="K86" s="241"/>
    </row>
    <row r="87" spans="1:11">
      <c r="A87" s="239"/>
      <c r="B87" s="240"/>
      <c r="C87" s="240"/>
      <c r="D87" s="240"/>
      <c r="E87" s="240"/>
      <c r="F87" s="241"/>
      <c r="G87" s="241"/>
      <c r="H87" s="241"/>
      <c r="I87" s="246"/>
      <c r="J87" s="241"/>
      <c r="K87" s="241"/>
    </row>
    <row r="88" spans="1:11">
      <c r="A88" s="239"/>
      <c r="B88" s="240"/>
      <c r="C88" s="240"/>
      <c r="D88" s="240"/>
      <c r="E88" s="240"/>
      <c r="F88" s="241"/>
      <c r="G88" s="241"/>
      <c r="H88" s="241"/>
      <c r="I88" s="246"/>
      <c r="J88" s="241"/>
      <c r="K88" s="241"/>
    </row>
    <row r="89" spans="1:11">
      <c r="A89" s="239"/>
      <c r="B89" s="240"/>
      <c r="C89" s="240"/>
      <c r="D89" s="240"/>
      <c r="E89" s="240"/>
      <c r="F89" s="241"/>
      <c r="G89" s="241"/>
      <c r="H89" s="241"/>
      <c r="I89" s="246"/>
    </row>
  </sheetData>
  <mergeCells count="3">
    <mergeCell ref="E1:G1"/>
    <mergeCell ref="E3:I3"/>
    <mergeCell ref="B6:E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2"/>
  <sheetViews>
    <sheetView view="pageBreakPreview" zoomScale="85" zoomScaleNormal="100" zoomScaleSheetLayoutView="85" workbookViewId="0">
      <selection activeCell="F32" sqref="F31:F32"/>
    </sheetView>
  </sheetViews>
  <sheetFormatPr defaultRowHeight="14.5"/>
  <cols>
    <col min="4" max="4" width="7.1796875" customWidth="1"/>
    <col min="5" max="5" width="4.1796875" customWidth="1"/>
    <col min="9" max="9" width="12.1796875" customWidth="1"/>
    <col min="11" max="11" width="10.54296875" customWidth="1"/>
    <col min="12" max="12" width="6.26953125" customWidth="1"/>
  </cols>
  <sheetData>
    <row r="1" spans="1:11">
      <c r="A1" s="617" t="s">
        <v>148</v>
      </c>
      <c r="B1" s="194" t="s">
        <v>406</v>
      </c>
      <c r="C1" s="194"/>
      <c r="D1" s="194"/>
      <c r="E1" s="1730" t="s">
        <v>407</v>
      </c>
      <c r="F1" s="1730"/>
      <c r="G1" s="1730"/>
      <c r="H1" s="195"/>
      <c r="I1" s="195"/>
      <c r="J1" s="196"/>
      <c r="K1" s="618"/>
    </row>
    <row r="2" spans="1:11">
      <c r="A2" s="197" t="s">
        <v>148</v>
      </c>
      <c r="B2" s="202" t="s">
        <v>408</v>
      </c>
      <c r="C2" s="202"/>
      <c r="D2" s="202"/>
      <c r="E2" s="202" t="s">
        <v>409</v>
      </c>
      <c r="F2" s="200"/>
      <c r="G2" s="200"/>
      <c r="H2" s="201"/>
      <c r="I2" s="201"/>
      <c r="J2" s="200"/>
      <c r="K2" s="203"/>
    </row>
    <row r="3" spans="1:11">
      <c r="A3" s="197" t="s">
        <v>148</v>
      </c>
      <c r="B3" s="202" t="s">
        <v>410</v>
      </c>
      <c r="C3" s="202"/>
      <c r="D3" s="202"/>
      <c r="E3" s="1745" t="s">
        <v>411</v>
      </c>
      <c r="F3" s="1745"/>
      <c r="G3" s="1745"/>
      <c r="H3" s="1745"/>
      <c r="I3" s="1745"/>
      <c r="J3" s="1745"/>
      <c r="K3" s="203"/>
    </row>
    <row r="4" spans="1:11">
      <c r="A4" s="197" t="s">
        <v>148</v>
      </c>
      <c r="B4" s="202" t="s">
        <v>149</v>
      </c>
      <c r="C4" s="202"/>
      <c r="D4" s="202"/>
      <c r="E4" s="202" t="s">
        <v>412</v>
      </c>
      <c r="F4" s="200"/>
      <c r="G4" s="200"/>
      <c r="H4" s="201"/>
      <c r="I4" s="201"/>
      <c r="J4" s="298"/>
      <c r="K4" s="619"/>
    </row>
    <row r="5" spans="1:11">
      <c r="A5" s="204" t="s">
        <v>413</v>
      </c>
      <c r="B5" s="206" t="s">
        <v>414</v>
      </c>
      <c r="C5" s="206"/>
      <c r="D5" s="206"/>
      <c r="E5" s="206"/>
      <c r="F5" s="205"/>
      <c r="G5" s="205"/>
      <c r="H5" s="205"/>
      <c r="I5" s="205"/>
      <c r="J5" s="207"/>
      <c r="K5" s="620"/>
    </row>
    <row r="6" spans="1:11">
      <c r="A6" s="209"/>
      <c r="B6" s="1733"/>
      <c r="C6" s="1733"/>
      <c r="D6" s="1733"/>
      <c r="E6" s="1733"/>
      <c r="F6" s="210"/>
      <c r="G6" s="621"/>
      <c r="H6" s="621" t="s">
        <v>152</v>
      </c>
      <c r="I6" s="621"/>
      <c r="J6" s="622"/>
      <c r="K6" s="623" t="s">
        <v>415</v>
      </c>
    </row>
    <row r="7" spans="1:11" ht="24">
      <c r="A7" s="211" t="s">
        <v>154</v>
      </c>
      <c r="B7" s="211" t="s">
        <v>238</v>
      </c>
      <c r="C7" s="211" t="s">
        <v>122</v>
      </c>
      <c r="D7" s="211" t="s">
        <v>123</v>
      </c>
      <c r="E7" s="211" t="s">
        <v>239</v>
      </c>
      <c r="F7" s="624" t="s">
        <v>157</v>
      </c>
      <c r="G7" s="625" t="s">
        <v>158</v>
      </c>
      <c r="H7" s="626" t="s">
        <v>159</v>
      </c>
      <c r="I7" s="626" t="s">
        <v>416</v>
      </c>
      <c r="J7" s="627" t="s">
        <v>259</v>
      </c>
      <c r="K7" s="628" t="s">
        <v>416</v>
      </c>
    </row>
    <row r="8" spans="1:11">
      <c r="A8" s="306">
        <v>1</v>
      </c>
      <c r="B8" s="307" t="s">
        <v>417</v>
      </c>
      <c r="C8" s="307" t="s">
        <v>163</v>
      </c>
      <c r="D8" s="307">
        <v>1</v>
      </c>
      <c r="E8" s="307"/>
      <c r="F8" s="305">
        <v>1</v>
      </c>
      <c r="G8" s="305"/>
      <c r="H8" s="305"/>
      <c r="I8" s="305">
        <v>180</v>
      </c>
      <c r="J8" s="366">
        <v>1</v>
      </c>
      <c r="K8" s="305">
        <f>I8*J8</f>
        <v>180</v>
      </c>
    </row>
    <row r="9" spans="1:11">
      <c r="A9" s="306">
        <v>2</v>
      </c>
      <c r="B9" s="307" t="s">
        <v>417</v>
      </c>
      <c r="C9" s="307" t="s">
        <v>163</v>
      </c>
      <c r="D9" s="307">
        <v>1</v>
      </c>
      <c r="E9" s="307"/>
      <c r="F9" s="305">
        <v>1</v>
      </c>
      <c r="G9" s="305"/>
      <c r="H9" s="305"/>
      <c r="I9" s="305"/>
      <c r="J9" s="308"/>
      <c r="K9" s="305"/>
    </row>
    <row r="10" spans="1:11">
      <c r="A10" s="306">
        <v>3</v>
      </c>
      <c r="B10" s="307" t="s">
        <v>418</v>
      </c>
      <c r="C10" s="307" t="s">
        <v>163</v>
      </c>
      <c r="D10" s="307">
        <v>3</v>
      </c>
      <c r="E10" s="307"/>
      <c r="F10" s="305">
        <v>1</v>
      </c>
      <c r="G10" s="305"/>
      <c r="H10" s="305"/>
      <c r="I10" s="305"/>
      <c r="J10" s="308"/>
      <c r="K10" s="305"/>
    </row>
    <row r="11" spans="1:11">
      <c r="A11" s="306">
        <v>3</v>
      </c>
      <c r="B11" s="307" t="s">
        <v>419</v>
      </c>
      <c r="C11" s="307" t="s">
        <v>163</v>
      </c>
      <c r="D11" s="307">
        <v>5</v>
      </c>
      <c r="E11" s="307"/>
      <c r="F11" s="305">
        <v>1</v>
      </c>
      <c r="G11" s="305"/>
      <c r="H11" s="305"/>
      <c r="I11" s="305"/>
      <c r="J11" s="366"/>
      <c r="K11" s="305"/>
    </row>
    <row r="12" spans="1:11">
      <c r="A12" s="306">
        <v>4</v>
      </c>
      <c r="B12" s="307" t="s">
        <v>420</v>
      </c>
      <c r="C12" s="307" t="s">
        <v>163</v>
      </c>
      <c r="D12" s="307">
        <v>7</v>
      </c>
      <c r="E12" s="307"/>
      <c r="F12" s="305">
        <v>1</v>
      </c>
      <c r="G12" s="305"/>
      <c r="H12" s="305"/>
      <c r="I12" s="305"/>
      <c r="J12" s="366"/>
      <c r="K12" s="305">
        <f>I12*J12</f>
        <v>0</v>
      </c>
    </row>
    <row r="13" spans="1:11">
      <c r="A13" s="306">
        <v>5</v>
      </c>
      <c r="B13" s="307" t="s">
        <v>420</v>
      </c>
      <c r="C13" s="307" t="s">
        <v>163</v>
      </c>
      <c r="D13" s="307">
        <v>7</v>
      </c>
      <c r="E13" s="307"/>
      <c r="F13" s="305">
        <v>1</v>
      </c>
      <c r="G13" s="305"/>
      <c r="H13" s="305"/>
      <c r="I13" s="305"/>
      <c r="J13" s="366"/>
      <c r="K13" s="305">
        <f t="shared" ref="K13:K23" si="0">I13*J13</f>
        <v>0</v>
      </c>
    </row>
    <row r="14" spans="1:11">
      <c r="A14" s="306">
        <v>6</v>
      </c>
      <c r="B14" s="307" t="s">
        <v>421</v>
      </c>
      <c r="C14" s="307" t="s">
        <v>163</v>
      </c>
      <c r="D14" s="307">
        <v>8</v>
      </c>
      <c r="E14" s="307"/>
      <c r="F14" s="305">
        <v>1</v>
      </c>
      <c r="G14" s="305"/>
      <c r="H14" s="305"/>
      <c r="I14" s="305"/>
      <c r="J14" s="366"/>
      <c r="K14" s="305">
        <f t="shared" si="0"/>
        <v>0</v>
      </c>
    </row>
    <row r="15" spans="1:11">
      <c r="A15" s="306">
        <v>7</v>
      </c>
      <c r="B15" s="307" t="s">
        <v>422</v>
      </c>
      <c r="C15" s="307" t="s">
        <v>163</v>
      </c>
      <c r="D15" s="307">
        <v>9</v>
      </c>
      <c r="E15" s="307"/>
      <c r="F15" s="305">
        <v>1</v>
      </c>
      <c r="G15" s="305"/>
      <c r="H15" s="305"/>
      <c r="I15" s="305"/>
      <c r="J15" s="366"/>
      <c r="K15" s="305">
        <f t="shared" si="0"/>
        <v>0</v>
      </c>
    </row>
    <row r="16" spans="1:11">
      <c r="A16" s="306">
        <v>8</v>
      </c>
      <c r="B16" s="307" t="s">
        <v>423</v>
      </c>
      <c r="C16" s="307" t="s">
        <v>163</v>
      </c>
      <c r="D16" s="307">
        <v>10</v>
      </c>
      <c r="E16" s="307"/>
      <c r="F16" s="305">
        <v>1</v>
      </c>
      <c r="G16" s="305"/>
      <c r="H16" s="305"/>
      <c r="I16" s="305"/>
      <c r="J16" s="366"/>
      <c r="K16" s="305">
        <f t="shared" si="0"/>
        <v>0</v>
      </c>
    </row>
    <row r="17" spans="1:11">
      <c r="A17" s="306">
        <v>9</v>
      </c>
      <c r="B17" s="307" t="s">
        <v>424</v>
      </c>
      <c r="C17" s="307" t="s">
        <v>163</v>
      </c>
      <c r="D17" s="307">
        <v>11</v>
      </c>
      <c r="E17" s="307"/>
      <c r="F17" s="305">
        <v>1</v>
      </c>
      <c r="G17" s="305"/>
      <c r="H17" s="305"/>
      <c r="I17" s="305"/>
      <c r="J17" s="366"/>
      <c r="K17" s="305">
        <f t="shared" si="0"/>
        <v>0</v>
      </c>
    </row>
    <row r="18" spans="1:11">
      <c r="A18" s="306">
        <v>10</v>
      </c>
      <c r="B18" s="307" t="s">
        <v>424</v>
      </c>
      <c r="C18" s="307" t="s">
        <v>163</v>
      </c>
      <c r="D18" s="307">
        <v>11</v>
      </c>
      <c r="E18" s="307"/>
      <c r="F18" s="305">
        <v>1</v>
      </c>
      <c r="G18" s="305"/>
      <c r="H18" s="305"/>
      <c r="I18" s="305"/>
      <c r="J18" s="366"/>
      <c r="K18" s="305">
        <f t="shared" si="0"/>
        <v>0</v>
      </c>
    </row>
    <row r="19" spans="1:11">
      <c r="A19" s="306">
        <v>11</v>
      </c>
      <c r="B19" s="307" t="s">
        <v>425</v>
      </c>
      <c r="C19" s="307" t="s">
        <v>163</v>
      </c>
      <c r="D19" s="307">
        <v>12</v>
      </c>
      <c r="E19" s="307"/>
      <c r="F19" s="305">
        <v>1</v>
      </c>
      <c r="G19" s="305"/>
      <c r="H19" s="305"/>
      <c r="I19" s="305"/>
      <c r="J19" s="366"/>
      <c r="K19" s="305">
        <f t="shared" si="0"/>
        <v>0</v>
      </c>
    </row>
    <row r="20" spans="1:11">
      <c r="A20" s="306">
        <v>12</v>
      </c>
      <c r="B20" s="307" t="s">
        <v>426</v>
      </c>
      <c r="C20" s="307" t="s">
        <v>163</v>
      </c>
      <c r="D20" s="307">
        <v>13</v>
      </c>
      <c r="E20" s="307"/>
      <c r="F20" s="305">
        <v>1</v>
      </c>
      <c r="G20" s="305"/>
      <c r="H20" s="305"/>
      <c r="I20" s="305"/>
      <c r="J20" s="366"/>
      <c r="K20" s="305">
        <f t="shared" si="0"/>
        <v>0</v>
      </c>
    </row>
    <row r="21" spans="1:11">
      <c r="A21" s="306">
        <v>13</v>
      </c>
      <c r="B21" s="307" t="s">
        <v>427</v>
      </c>
      <c r="C21" s="307" t="s">
        <v>163</v>
      </c>
      <c r="D21" s="307">
        <v>14</v>
      </c>
      <c r="E21" s="307"/>
      <c r="F21" s="305">
        <v>1</v>
      </c>
      <c r="G21" s="305"/>
      <c r="H21" s="305"/>
      <c r="I21" s="305"/>
      <c r="J21" s="366"/>
      <c r="K21" s="305">
        <f t="shared" si="0"/>
        <v>0</v>
      </c>
    </row>
    <row r="22" spans="1:11">
      <c r="A22" s="306">
        <v>14</v>
      </c>
      <c r="B22" s="307" t="s">
        <v>428</v>
      </c>
      <c r="C22" s="307" t="s">
        <v>163</v>
      </c>
      <c r="D22" s="307">
        <v>15</v>
      </c>
      <c r="E22" s="307"/>
      <c r="F22" s="305">
        <v>1</v>
      </c>
      <c r="G22" s="305"/>
      <c r="H22" s="305"/>
      <c r="I22" s="305"/>
      <c r="J22" s="366"/>
      <c r="K22" s="305">
        <f t="shared" si="0"/>
        <v>0</v>
      </c>
    </row>
    <row r="23" spans="1:11">
      <c r="A23" s="306">
        <v>15</v>
      </c>
      <c r="B23" s="307" t="s">
        <v>429</v>
      </c>
      <c r="C23" s="307" t="s">
        <v>163</v>
      </c>
      <c r="D23" s="307">
        <v>16</v>
      </c>
      <c r="E23" s="307"/>
      <c r="F23" s="305">
        <v>1</v>
      </c>
      <c r="G23" s="305"/>
      <c r="H23" s="305"/>
      <c r="I23" s="305"/>
      <c r="J23" s="366"/>
      <c r="K23" s="305">
        <f t="shared" si="0"/>
        <v>0</v>
      </c>
    </row>
    <row r="24" spans="1:11">
      <c r="A24" s="306">
        <v>16</v>
      </c>
      <c r="B24" s="307" t="s">
        <v>430</v>
      </c>
      <c r="C24" s="307" t="s">
        <v>163</v>
      </c>
      <c r="D24" s="307">
        <v>17</v>
      </c>
      <c r="E24" s="307"/>
      <c r="F24" s="305">
        <v>1</v>
      </c>
      <c r="G24" s="305"/>
      <c r="H24" s="305"/>
      <c r="I24" s="305"/>
      <c r="J24" s="308"/>
      <c r="K24" s="305"/>
    </row>
    <row r="25" spans="1:11">
      <c r="A25" s="306">
        <v>17</v>
      </c>
      <c r="B25" s="307" t="s">
        <v>430</v>
      </c>
      <c r="C25" s="307" t="s">
        <v>163</v>
      </c>
      <c r="D25" s="307">
        <v>17</v>
      </c>
      <c r="E25" s="307"/>
      <c r="F25" s="305">
        <v>1</v>
      </c>
      <c r="G25" s="305"/>
      <c r="H25" s="305"/>
      <c r="I25" s="305"/>
      <c r="J25" s="308"/>
      <c r="K25" s="305"/>
    </row>
    <row r="26" spans="1:11">
      <c r="A26" s="306">
        <v>18</v>
      </c>
      <c r="B26" s="307" t="s">
        <v>431</v>
      </c>
      <c r="C26" s="307" t="s">
        <v>163</v>
      </c>
      <c r="D26" s="307">
        <v>18</v>
      </c>
      <c r="E26" s="307"/>
      <c r="F26" s="305">
        <v>1</v>
      </c>
      <c r="G26" s="305"/>
      <c r="H26" s="305"/>
      <c r="I26" s="305"/>
      <c r="J26" s="308"/>
      <c r="K26" s="305"/>
    </row>
    <row r="27" spans="1:11">
      <c r="A27" s="306">
        <v>19</v>
      </c>
      <c r="B27" s="307" t="s">
        <v>432</v>
      </c>
      <c r="C27" s="307" t="s">
        <v>163</v>
      </c>
      <c r="D27" s="307">
        <v>19</v>
      </c>
      <c r="E27" s="307"/>
      <c r="F27" s="305">
        <v>1</v>
      </c>
      <c r="G27" s="305"/>
      <c r="H27" s="305"/>
      <c r="I27" s="305"/>
      <c r="J27" s="366"/>
      <c r="K27" s="305">
        <f t="shared" ref="K27:K33" si="1">I27*J27</f>
        <v>0</v>
      </c>
    </row>
    <row r="28" spans="1:11">
      <c r="A28" s="306">
        <v>20</v>
      </c>
      <c r="B28" s="307" t="s">
        <v>433</v>
      </c>
      <c r="C28" s="307" t="s">
        <v>163</v>
      </c>
      <c r="D28" s="307">
        <v>20</v>
      </c>
      <c r="E28" s="307"/>
      <c r="F28" s="305">
        <v>1</v>
      </c>
      <c r="G28" s="305"/>
      <c r="H28" s="305"/>
      <c r="I28" s="305"/>
      <c r="J28" s="366"/>
      <c r="K28" s="305">
        <f t="shared" si="1"/>
        <v>0</v>
      </c>
    </row>
    <row r="29" spans="1:11">
      <c r="A29" s="306">
        <v>21</v>
      </c>
      <c r="B29" s="307" t="s">
        <v>434</v>
      </c>
      <c r="C29" s="307" t="s">
        <v>163</v>
      </c>
      <c r="D29" s="307">
        <v>21</v>
      </c>
      <c r="E29" s="307"/>
      <c r="F29" s="305">
        <v>1</v>
      </c>
      <c r="G29" s="305"/>
      <c r="H29" s="305"/>
      <c r="I29" s="305"/>
      <c r="J29" s="366"/>
      <c r="K29" s="305">
        <f t="shared" si="1"/>
        <v>0</v>
      </c>
    </row>
    <row r="30" spans="1:11">
      <c r="A30" s="306">
        <v>22</v>
      </c>
      <c r="B30" s="307" t="s">
        <v>435</v>
      </c>
      <c r="C30" s="307" t="s">
        <v>163</v>
      </c>
      <c r="D30" s="307">
        <v>22</v>
      </c>
      <c r="E30" s="307"/>
      <c r="F30" s="305">
        <v>1</v>
      </c>
      <c r="G30" s="305"/>
      <c r="H30" s="305"/>
      <c r="I30" s="305"/>
      <c r="J30" s="366"/>
      <c r="K30" s="305">
        <f t="shared" si="1"/>
        <v>0</v>
      </c>
    </row>
    <row r="31" spans="1:11">
      <c r="A31" s="306">
        <v>23</v>
      </c>
      <c r="B31" s="307" t="s">
        <v>436</v>
      </c>
      <c r="C31" s="307" t="s">
        <v>163</v>
      </c>
      <c r="D31" s="307">
        <v>23</v>
      </c>
      <c r="E31" s="307"/>
      <c r="F31" s="305">
        <v>1</v>
      </c>
      <c r="G31" s="305"/>
      <c r="H31" s="305"/>
      <c r="I31" s="305"/>
      <c r="J31" s="366"/>
      <c r="K31" s="305">
        <f t="shared" si="1"/>
        <v>0</v>
      </c>
    </row>
    <row r="32" spans="1:11">
      <c r="A32" s="306">
        <v>24</v>
      </c>
      <c r="B32" s="307" t="s">
        <v>436</v>
      </c>
      <c r="C32" s="307" t="s">
        <v>163</v>
      </c>
      <c r="D32" s="307">
        <v>23</v>
      </c>
      <c r="E32" s="307"/>
      <c r="F32" s="305">
        <v>1</v>
      </c>
      <c r="G32" s="305"/>
      <c r="H32" s="305"/>
      <c r="I32" s="305"/>
      <c r="J32" s="366"/>
      <c r="K32" s="305">
        <f t="shared" si="1"/>
        <v>0</v>
      </c>
    </row>
    <row r="33" spans="1:11">
      <c r="A33" s="306">
        <v>25</v>
      </c>
      <c r="B33" s="307" t="s">
        <v>437</v>
      </c>
      <c r="C33" s="307" t="s">
        <v>163</v>
      </c>
      <c r="D33" s="307">
        <v>24</v>
      </c>
      <c r="E33" s="307"/>
      <c r="F33" s="305">
        <v>1</v>
      </c>
      <c r="G33" s="305"/>
      <c r="H33" s="305"/>
      <c r="I33" s="305"/>
      <c r="J33" s="366"/>
      <c r="K33" s="305">
        <f t="shared" si="1"/>
        <v>0</v>
      </c>
    </row>
    <row r="34" spans="1:11">
      <c r="A34" s="306">
        <v>26</v>
      </c>
      <c r="B34" s="307" t="s">
        <v>438</v>
      </c>
      <c r="C34" s="307" t="s">
        <v>163</v>
      </c>
      <c r="D34" s="307">
        <v>25</v>
      </c>
      <c r="E34" s="307"/>
      <c r="F34" s="305">
        <v>1</v>
      </c>
      <c r="G34" s="305">
        <v>48</v>
      </c>
      <c r="H34" s="305">
        <v>0.6</v>
      </c>
      <c r="I34" s="305">
        <v>116.1</v>
      </c>
      <c r="J34" s="366">
        <v>0.7</v>
      </c>
      <c r="K34" s="305">
        <f>I34*J34</f>
        <v>81.27</v>
      </c>
    </row>
    <row r="35" spans="1:11">
      <c r="A35" s="306">
        <v>27</v>
      </c>
      <c r="B35" s="307" t="s">
        <v>439</v>
      </c>
      <c r="C35" s="307" t="s">
        <v>163</v>
      </c>
      <c r="D35" s="307">
        <v>26</v>
      </c>
      <c r="E35" s="307"/>
      <c r="F35" s="305">
        <v>1</v>
      </c>
      <c r="G35" s="305">
        <v>62</v>
      </c>
      <c r="H35" s="305">
        <v>0.6</v>
      </c>
      <c r="I35" s="305">
        <v>116.1</v>
      </c>
      <c r="J35" s="366">
        <v>0.7</v>
      </c>
      <c r="K35" s="305">
        <f>I35*J35</f>
        <v>81.27</v>
      </c>
    </row>
    <row r="36" spans="1:11">
      <c r="A36" s="306">
        <v>28</v>
      </c>
      <c r="B36" s="307" t="s">
        <v>440</v>
      </c>
      <c r="C36" s="307" t="s">
        <v>163</v>
      </c>
      <c r="D36" s="307">
        <v>27</v>
      </c>
      <c r="E36" s="307"/>
      <c r="F36" s="305">
        <v>1</v>
      </c>
      <c r="G36" s="305">
        <v>193.5</v>
      </c>
      <c r="H36" s="305">
        <v>0.6</v>
      </c>
      <c r="I36" s="305">
        <v>116.1</v>
      </c>
      <c r="J36" s="366">
        <v>0.7</v>
      </c>
      <c r="K36" s="305">
        <f>I36*J36</f>
        <v>81.27</v>
      </c>
    </row>
    <row r="37" spans="1:11">
      <c r="A37" s="306">
        <v>29</v>
      </c>
      <c r="B37" s="307" t="s">
        <v>441</v>
      </c>
      <c r="C37" s="307" t="s">
        <v>163</v>
      </c>
      <c r="D37" s="307">
        <v>28</v>
      </c>
      <c r="E37" s="307"/>
      <c r="F37" s="305">
        <v>1</v>
      </c>
      <c r="G37" s="305">
        <v>112.2</v>
      </c>
      <c r="H37" s="305">
        <v>0.6</v>
      </c>
      <c r="I37" s="305">
        <v>67.319999999999993</v>
      </c>
      <c r="J37" s="366">
        <v>0.7</v>
      </c>
      <c r="K37" s="305">
        <f>I37*J37</f>
        <v>47.123999999999995</v>
      </c>
    </row>
    <row r="38" spans="1:11">
      <c r="A38" s="306"/>
      <c r="B38" s="307"/>
      <c r="C38" s="307"/>
      <c r="D38" s="307"/>
      <c r="E38" s="307"/>
      <c r="F38" s="305"/>
      <c r="G38" s="305"/>
      <c r="H38" s="305"/>
      <c r="I38" s="305"/>
      <c r="J38" s="308"/>
      <c r="K38" s="305"/>
    </row>
    <row r="39" spans="1:11">
      <c r="A39" s="306"/>
      <c r="B39" s="307"/>
      <c r="C39" s="307"/>
      <c r="D39" s="307"/>
      <c r="E39" s="307"/>
      <c r="F39" s="305"/>
      <c r="G39" s="305"/>
      <c r="H39" s="305"/>
      <c r="I39" s="305"/>
      <c r="J39" s="308"/>
      <c r="K39" s="305"/>
    </row>
    <row r="40" spans="1:11">
      <c r="A40" s="306">
        <v>1</v>
      </c>
      <c r="B40" s="307" t="s">
        <v>442</v>
      </c>
      <c r="C40" s="307" t="s">
        <v>187</v>
      </c>
      <c r="D40" s="307">
        <v>1</v>
      </c>
      <c r="E40" s="307"/>
      <c r="F40" s="305">
        <v>1</v>
      </c>
      <c r="G40" s="305"/>
      <c r="H40" s="305"/>
      <c r="I40" s="305">
        <v>456</v>
      </c>
      <c r="J40" s="366">
        <v>1</v>
      </c>
      <c r="K40" s="305">
        <f>I40*J40</f>
        <v>456</v>
      </c>
    </row>
    <row r="41" spans="1:11">
      <c r="A41" s="306">
        <v>2</v>
      </c>
      <c r="B41" s="307" t="s">
        <v>443</v>
      </c>
      <c r="C41" s="307" t="s">
        <v>187</v>
      </c>
      <c r="D41" s="307">
        <v>3</v>
      </c>
      <c r="E41" s="307"/>
      <c r="F41" s="305">
        <v>1</v>
      </c>
      <c r="G41" s="305"/>
      <c r="H41" s="305"/>
      <c r="I41" s="1098">
        <v>470.42</v>
      </c>
      <c r="J41" s="366">
        <v>1</v>
      </c>
      <c r="K41" s="305">
        <f>I41*J41</f>
        <v>470.42</v>
      </c>
    </row>
    <row r="42" spans="1:11">
      <c r="A42" s="306">
        <v>3</v>
      </c>
      <c r="B42" s="307" t="s">
        <v>443</v>
      </c>
      <c r="C42" s="307" t="s">
        <v>187</v>
      </c>
      <c r="D42" s="307">
        <v>3</v>
      </c>
      <c r="E42" s="307"/>
      <c r="F42" s="305">
        <v>1</v>
      </c>
      <c r="G42" s="305">
        <v>52.77</v>
      </c>
      <c r="H42" s="305">
        <v>0.6</v>
      </c>
      <c r="I42" s="1098">
        <v>31.661999999999999</v>
      </c>
      <c r="J42" s="366">
        <v>1</v>
      </c>
      <c r="K42" s="305">
        <f>I42*J42</f>
        <v>31.661999999999999</v>
      </c>
    </row>
    <row r="43" spans="1:11">
      <c r="A43" s="306">
        <v>3</v>
      </c>
      <c r="B43" s="307" t="s">
        <v>444</v>
      </c>
      <c r="C43" s="307" t="s">
        <v>187</v>
      </c>
      <c r="D43" s="307">
        <v>5</v>
      </c>
      <c r="E43" s="307"/>
      <c r="F43" s="305">
        <v>1</v>
      </c>
      <c r="G43" s="305">
        <v>863</v>
      </c>
      <c r="H43" s="305"/>
      <c r="I43" s="1098"/>
      <c r="J43" s="366"/>
      <c r="K43" s="305">
        <f>I43*J43</f>
        <v>0</v>
      </c>
    </row>
    <row r="44" spans="1:11">
      <c r="A44" s="306">
        <v>4</v>
      </c>
      <c r="B44" s="307" t="s">
        <v>445</v>
      </c>
      <c r="C44" s="307" t="s">
        <v>187</v>
      </c>
      <c r="D44" s="307">
        <v>6</v>
      </c>
      <c r="E44" s="307"/>
      <c r="F44" s="305">
        <v>1</v>
      </c>
      <c r="G44" s="305">
        <v>157.6</v>
      </c>
      <c r="H44" s="305"/>
      <c r="I44" s="1098"/>
      <c r="J44" s="366"/>
      <c r="K44" s="305">
        <f t="shared" ref="K44:K57" si="2">I44*J44</f>
        <v>0</v>
      </c>
    </row>
    <row r="45" spans="1:11">
      <c r="A45" s="306">
        <v>5</v>
      </c>
      <c r="B45" s="307" t="s">
        <v>446</v>
      </c>
      <c r="C45" s="307" t="s">
        <v>187</v>
      </c>
      <c r="D45" s="307">
        <v>7</v>
      </c>
      <c r="E45" s="307"/>
      <c r="F45" s="305">
        <v>1</v>
      </c>
      <c r="G45" s="305">
        <v>131</v>
      </c>
      <c r="H45" s="305"/>
      <c r="I45" s="1098"/>
      <c r="J45" s="366"/>
      <c r="K45" s="305">
        <f t="shared" si="2"/>
        <v>0</v>
      </c>
    </row>
    <row r="46" spans="1:11">
      <c r="A46" s="306">
        <v>6</v>
      </c>
      <c r="B46" s="307" t="s">
        <v>447</v>
      </c>
      <c r="C46" s="307" t="s">
        <v>187</v>
      </c>
      <c r="D46" s="307">
        <v>8</v>
      </c>
      <c r="E46" s="307"/>
      <c r="F46" s="305">
        <v>1</v>
      </c>
      <c r="G46" s="305">
        <v>161.38999999999999</v>
      </c>
      <c r="H46" s="305"/>
      <c r="I46" s="1098"/>
      <c r="J46" s="366"/>
      <c r="K46" s="305">
        <f t="shared" si="2"/>
        <v>0</v>
      </c>
    </row>
    <row r="47" spans="1:11">
      <c r="A47" s="306">
        <v>7</v>
      </c>
      <c r="B47" s="307" t="s">
        <v>448</v>
      </c>
      <c r="C47" s="307" t="s">
        <v>187</v>
      </c>
      <c r="D47" s="307">
        <v>9</v>
      </c>
      <c r="E47" s="307"/>
      <c r="F47" s="305">
        <v>1</v>
      </c>
      <c r="G47" s="305">
        <v>149.4</v>
      </c>
      <c r="H47" s="305"/>
      <c r="I47" s="1098"/>
      <c r="J47" s="366"/>
      <c r="K47" s="305">
        <f t="shared" si="2"/>
        <v>0</v>
      </c>
    </row>
    <row r="48" spans="1:11">
      <c r="A48" s="306">
        <v>8</v>
      </c>
      <c r="B48" s="307" t="s">
        <v>449</v>
      </c>
      <c r="C48" s="307" t="s">
        <v>187</v>
      </c>
      <c r="D48" s="307">
        <v>10</v>
      </c>
      <c r="E48" s="307"/>
      <c r="F48" s="305">
        <v>1</v>
      </c>
      <c r="G48" s="305">
        <v>96.5</v>
      </c>
      <c r="H48" s="305"/>
      <c r="I48" s="1098"/>
      <c r="J48" s="366"/>
      <c r="K48" s="305">
        <f t="shared" si="2"/>
        <v>0</v>
      </c>
    </row>
    <row r="49" spans="1:11">
      <c r="A49" s="306">
        <v>9</v>
      </c>
      <c r="B49" s="307" t="s">
        <v>450</v>
      </c>
      <c r="C49" s="307" t="s">
        <v>187</v>
      </c>
      <c r="D49" s="307">
        <v>11</v>
      </c>
      <c r="E49" s="307"/>
      <c r="F49" s="305">
        <v>1</v>
      </c>
      <c r="G49" s="305">
        <v>75</v>
      </c>
      <c r="H49" s="305"/>
      <c r="I49" s="1098"/>
      <c r="J49" s="366"/>
      <c r="K49" s="305">
        <f t="shared" si="2"/>
        <v>0</v>
      </c>
    </row>
    <row r="50" spans="1:11">
      <c r="A50" s="306">
        <v>10</v>
      </c>
      <c r="B50" s="307" t="s">
        <v>451</v>
      </c>
      <c r="C50" s="307" t="s">
        <v>187</v>
      </c>
      <c r="D50" s="307">
        <v>12</v>
      </c>
      <c r="E50" s="307"/>
      <c r="F50" s="305">
        <v>1</v>
      </c>
      <c r="G50" s="305">
        <v>102.7</v>
      </c>
      <c r="H50" s="305"/>
      <c r="I50" s="1098"/>
      <c r="J50" s="366"/>
      <c r="K50" s="305">
        <f t="shared" si="2"/>
        <v>0</v>
      </c>
    </row>
    <row r="51" spans="1:11">
      <c r="A51" s="306">
        <v>11</v>
      </c>
      <c r="B51" s="307" t="s">
        <v>452</v>
      </c>
      <c r="C51" s="307" t="s">
        <v>187</v>
      </c>
      <c r="D51" s="307">
        <v>13</v>
      </c>
      <c r="E51" s="307"/>
      <c r="F51" s="305">
        <v>1</v>
      </c>
      <c r="G51" s="305">
        <v>78.3</v>
      </c>
      <c r="H51" s="305"/>
      <c r="I51" s="1098"/>
      <c r="J51" s="366"/>
      <c r="K51" s="305">
        <f t="shared" si="2"/>
        <v>0</v>
      </c>
    </row>
    <row r="52" spans="1:11">
      <c r="A52" s="306">
        <v>12</v>
      </c>
      <c r="B52" s="307" t="s">
        <v>453</v>
      </c>
      <c r="C52" s="307" t="s">
        <v>187</v>
      </c>
      <c r="D52" s="307">
        <v>14</v>
      </c>
      <c r="E52" s="307"/>
      <c r="F52" s="305">
        <v>1</v>
      </c>
      <c r="G52" s="305">
        <v>104.6</v>
      </c>
      <c r="H52" s="305"/>
      <c r="I52" s="1098"/>
      <c r="J52" s="366"/>
      <c r="K52" s="305">
        <f t="shared" si="2"/>
        <v>0</v>
      </c>
    </row>
    <row r="53" spans="1:11">
      <c r="A53" s="306">
        <v>13</v>
      </c>
      <c r="B53" s="307" t="s">
        <v>454</v>
      </c>
      <c r="C53" s="307" t="s">
        <v>187</v>
      </c>
      <c r="D53" s="307">
        <v>15</v>
      </c>
      <c r="E53" s="307"/>
      <c r="F53" s="305">
        <v>1</v>
      </c>
      <c r="G53" s="305">
        <v>77.2</v>
      </c>
      <c r="H53" s="305"/>
      <c r="I53" s="1098"/>
      <c r="J53" s="366"/>
      <c r="K53" s="305">
        <f t="shared" si="2"/>
        <v>0</v>
      </c>
    </row>
    <row r="54" spans="1:11">
      <c r="A54" s="306">
        <v>14</v>
      </c>
      <c r="B54" s="307" t="s">
        <v>455</v>
      </c>
      <c r="C54" s="307" t="s">
        <v>187</v>
      </c>
      <c r="D54" s="307">
        <v>16</v>
      </c>
      <c r="E54" s="307"/>
      <c r="F54" s="305">
        <v>1</v>
      </c>
      <c r="G54" s="305">
        <v>103.1</v>
      </c>
      <c r="H54" s="305"/>
      <c r="I54" s="1098"/>
      <c r="J54" s="366"/>
      <c r="K54" s="305">
        <f t="shared" si="2"/>
        <v>0</v>
      </c>
    </row>
    <row r="55" spans="1:11">
      <c r="A55" s="306">
        <v>15</v>
      </c>
      <c r="B55" s="307" t="s">
        <v>456</v>
      </c>
      <c r="C55" s="307" t="s">
        <v>187</v>
      </c>
      <c r="D55" s="307">
        <v>17</v>
      </c>
      <c r="E55" s="307"/>
      <c r="F55" s="305">
        <v>1</v>
      </c>
      <c r="G55" s="305">
        <v>119.5</v>
      </c>
      <c r="H55" s="305"/>
      <c r="I55" s="1098"/>
      <c r="J55" s="366"/>
      <c r="K55" s="305">
        <f t="shared" si="2"/>
        <v>0</v>
      </c>
    </row>
    <row r="56" spans="1:11">
      <c r="A56" s="306">
        <v>16</v>
      </c>
      <c r="B56" s="307" t="s">
        <v>456</v>
      </c>
      <c r="C56" s="307" t="s">
        <v>187</v>
      </c>
      <c r="D56" s="307">
        <v>17</v>
      </c>
      <c r="E56" s="307"/>
      <c r="F56" s="305">
        <v>1</v>
      </c>
      <c r="G56" s="305"/>
      <c r="H56" s="305"/>
      <c r="I56" s="1098"/>
      <c r="J56" s="366"/>
      <c r="K56" s="305">
        <f t="shared" si="2"/>
        <v>0</v>
      </c>
    </row>
    <row r="57" spans="1:11">
      <c r="A57" s="306">
        <v>17</v>
      </c>
      <c r="B57" s="307" t="s">
        <v>457</v>
      </c>
      <c r="C57" s="307" t="s">
        <v>187</v>
      </c>
      <c r="D57" s="307">
        <v>18</v>
      </c>
      <c r="E57" s="307"/>
      <c r="F57" s="305">
        <v>1</v>
      </c>
      <c r="G57" s="305">
        <v>166.1</v>
      </c>
      <c r="H57" s="305"/>
      <c r="I57" s="1098"/>
      <c r="J57" s="366"/>
      <c r="K57" s="305">
        <f t="shared" si="2"/>
        <v>0</v>
      </c>
    </row>
    <row r="58" spans="1:11">
      <c r="A58" s="306">
        <v>18</v>
      </c>
      <c r="B58" s="307" t="s">
        <v>458</v>
      </c>
      <c r="C58" s="307" t="s">
        <v>187</v>
      </c>
      <c r="D58" s="307">
        <v>19</v>
      </c>
      <c r="E58" s="307"/>
      <c r="F58" s="305">
        <v>1</v>
      </c>
      <c r="G58" s="305">
        <v>146.5</v>
      </c>
      <c r="H58" s="305"/>
      <c r="I58" s="1098"/>
      <c r="J58" s="366"/>
      <c r="K58" s="305">
        <f>I58*J58</f>
        <v>0</v>
      </c>
    </row>
    <row r="59" spans="1:11">
      <c r="A59" s="306">
        <v>19</v>
      </c>
      <c r="B59" s="307" t="s">
        <v>459</v>
      </c>
      <c r="C59" s="307" t="s">
        <v>187</v>
      </c>
      <c r="D59" s="307">
        <v>20</v>
      </c>
      <c r="E59" s="307"/>
      <c r="F59" s="305">
        <v>1</v>
      </c>
      <c r="G59" s="305">
        <v>166.2</v>
      </c>
      <c r="H59" s="305"/>
      <c r="I59" s="1098"/>
      <c r="J59" s="366"/>
      <c r="K59" s="305">
        <f>I59*J59</f>
        <v>0</v>
      </c>
    </row>
    <row r="60" spans="1:11">
      <c r="A60" s="306">
        <v>20</v>
      </c>
      <c r="B60" s="307" t="s">
        <v>460</v>
      </c>
      <c r="C60" s="307" t="s">
        <v>187</v>
      </c>
      <c r="D60" s="307">
        <v>21</v>
      </c>
      <c r="E60" s="307"/>
      <c r="F60" s="305">
        <v>1</v>
      </c>
      <c r="G60" s="305">
        <v>145.6</v>
      </c>
      <c r="H60" s="305"/>
      <c r="I60" s="1098"/>
      <c r="J60" s="366"/>
      <c r="K60" s="305">
        <f>I60*J60</f>
        <v>0</v>
      </c>
    </row>
    <row r="61" spans="1:11">
      <c r="A61" s="306">
        <v>21</v>
      </c>
      <c r="B61" s="307" t="s">
        <v>461</v>
      </c>
      <c r="C61" s="307" t="s">
        <v>187</v>
      </c>
      <c r="D61" s="307">
        <v>22</v>
      </c>
      <c r="E61" s="307"/>
      <c r="F61" s="305">
        <v>1</v>
      </c>
      <c r="G61" s="305">
        <v>203.2</v>
      </c>
      <c r="H61" s="305"/>
      <c r="I61" s="1098"/>
      <c r="J61" s="366"/>
      <c r="K61" s="305">
        <f>I61*J61</f>
        <v>0</v>
      </c>
    </row>
    <row r="62" spans="1:11">
      <c r="A62" s="306">
        <v>22</v>
      </c>
      <c r="B62" s="307" t="s">
        <v>462</v>
      </c>
      <c r="C62" s="307" t="s">
        <v>187</v>
      </c>
      <c r="D62" s="307">
        <v>23</v>
      </c>
      <c r="E62" s="307"/>
      <c r="F62" s="305">
        <v>1</v>
      </c>
      <c r="G62" s="305">
        <v>143.5</v>
      </c>
      <c r="H62" s="305">
        <v>0.6</v>
      </c>
      <c r="I62" s="1098">
        <v>86.1</v>
      </c>
      <c r="J62" s="366">
        <v>1</v>
      </c>
      <c r="K62" s="305">
        <f t="shared" ref="K62:K64" si="3">I62*J62</f>
        <v>86.1</v>
      </c>
    </row>
    <row r="63" spans="1:11">
      <c r="A63" s="306">
        <v>23</v>
      </c>
      <c r="B63" s="307" t="s">
        <v>463</v>
      </c>
      <c r="C63" s="307" t="s">
        <v>187</v>
      </c>
      <c r="D63" s="307">
        <v>24</v>
      </c>
      <c r="E63" s="307"/>
      <c r="F63" s="305">
        <v>1</v>
      </c>
      <c r="G63" s="305">
        <v>110.6</v>
      </c>
      <c r="H63" s="305">
        <v>0.6</v>
      </c>
      <c r="I63" s="1098">
        <v>66.36</v>
      </c>
      <c r="J63" s="366">
        <v>1</v>
      </c>
      <c r="K63" s="305">
        <f t="shared" si="3"/>
        <v>66.36</v>
      </c>
    </row>
    <row r="64" spans="1:11">
      <c r="A64" s="306">
        <v>24</v>
      </c>
      <c r="B64" s="307" t="s">
        <v>463</v>
      </c>
      <c r="C64" s="307" t="s">
        <v>187</v>
      </c>
      <c r="D64" s="307">
        <v>24</v>
      </c>
      <c r="E64" s="307"/>
      <c r="F64" s="305">
        <v>1</v>
      </c>
      <c r="G64" s="305"/>
      <c r="H64" s="305"/>
      <c r="I64" s="1098">
        <v>176.2</v>
      </c>
      <c r="J64" s="366">
        <v>1</v>
      </c>
      <c r="K64" s="305">
        <f t="shared" si="3"/>
        <v>176.2</v>
      </c>
    </row>
    <row r="65" spans="1:11">
      <c r="A65" s="306">
        <v>25</v>
      </c>
      <c r="B65" s="307" t="s">
        <v>464</v>
      </c>
      <c r="C65" s="307" t="s">
        <v>187</v>
      </c>
      <c r="D65" s="307">
        <v>25</v>
      </c>
      <c r="E65" s="307"/>
      <c r="F65" s="305">
        <v>1</v>
      </c>
      <c r="G65" s="305">
        <v>68.900000000000006</v>
      </c>
      <c r="H65" s="305">
        <v>0.6</v>
      </c>
      <c r="I65" s="1098">
        <v>41.34</v>
      </c>
      <c r="J65" s="366"/>
      <c r="K65" s="305">
        <f t="shared" ref="K65:K68" si="4">I65*J65</f>
        <v>0</v>
      </c>
    </row>
    <row r="66" spans="1:11">
      <c r="A66" s="306">
        <v>26</v>
      </c>
      <c r="B66" s="307" t="s">
        <v>465</v>
      </c>
      <c r="C66" s="307" t="s">
        <v>187</v>
      </c>
      <c r="D66" s="307">
        <v>26</v>
      </c>
      <c r="E66" s="307"/>
      <c r="F66" s="305">
        <v>1</v>
      </c>
      <c r="G66" s="305">
        <v>51.941999999999993</v>
      </c>
      <c r="H66" s="305">
        <v>0.6</v>
      </c>
      <c r="I66" s="1098">
        <v>31.165199999999995</v>
      </c>
      <c r="J66" s="366"/>
      <c r="K66" s="305">
        <f t="shared" si="4"/>
        <v>0</v>
      </c>
    </row>
    <row r="67" spans="1:11">
      <c r="A67" s="306">
        <v>27</v>
      </c>
      <c r="B67" s="307" t="s">
        <v>465</v>
      </c>
      <c r="C67" s="307" t="s">
        <v>187</v>
      </c>
      <c r="D67" s="307">
        <v>26</v>
      </c>
      <c r="E67" s="307"/>
      <c r="F67" s="305">
        <v>1</v>
      </c>
      <c r="G67" s="305"/>
      <c r="H67" s="305"/>
      <c r="I67" s="1098">
        <v>176.74</v>
      </c>
      <c r="J67" s="366">
        <v>0.5</v>
      </c>
      <c r="K67" s="305">
        <f t="shared" si="4"/>
        <v>88.37</v>
      </c>
    </row>
    <row r="68" spans="1:11">
      <c r="A68" s="306">
        <v>28</v>
      </c>
      <c r="B68" s="307" t="s">
        <v>466</v>
      </c>
      <c r="C68" s="307" t="s">
        <v>187</v>
      </c>
      <c r="D68" s="307">
        <v>27</v>
      </c>
      <c r="E68" s="307"/>
      <c r="F68" s="305">
        <v>1</v>
      </c>
      <c r="G68" s="305">
        <v>45.5</v>
      </c>
      <c r="H68" s="305">
        <v>0.6</v>
      </c>
      <c r="I68" s="1098">
        <v>27.3</v>
      </c>
      <c r="J68" s="366"/>
      <c r="K68" s="305">
        <f t="shared" si="4"/>
        <v>0</v>
      </c>
    </row>
    <row r="69" spans="1:11">
      <c r="A69" s="306">
        <v>29</v>
      </c>
      <c r="B69" s="307" t="s">
        <v>467</v>
      </c>
      <c r="C69" s="307" t="s">
        <v>187</v>
      </c>
      <c r="D69" s="307">
        <v>28</v>
      </c>
      <c r="E69" s="307"/>
      <c r="F69" s="305">
        <v>1</v>
      </c>
      <c r="G69" s="305">
        <v>77.5</v>
      </c>
      <c r="H69" s="305">
        <v>0.6</v>
      </c>
      <c r="I69" s="1098">
        <v>46.5</v>
      </c>
      <c r="J69" s="366"/>
      <c r="K69" s="305">
        <f>I69*J69</f>
        <v>0</v>
      </c>
    </row>
    <row r="70" spans="1:11">
      <c r="A70" s="306">
        <v>30</v>
      </c>
      <c r="B70" s="307" t="s">
        <v>467</v>
      </c>
      <c r="C70" s="307" t="s">
        <v>187</v>
      </c>
      <c r="D70" s="307">
        <v>28</v>
      </c>
      <c r="E70" s="307"/>
      <c r="F70" s="305">
        <v>1</v>
      </c>
      <c r="G70" s="305"/>
      <c r="H70" s="305"/>
      <c r="I70" s="1098">
        <v>176</v>
      </c>
      <c r="J70" s="366"/>
      <c r="K70" s="305">
        <f>I70*J70</f>
        <v>0</v>
      </c>
    </row>
    <row r="71" spans="1:11">
      <c r="A71" s="302"/>
      <c r="B71" s="629"/>
      <c r="C71" s="629"/>
      <c r="D71" s="629"/>
      <c r="E71" s="629"/>
      <c r="F71" s="368"/>
      <c r="G71" s="368"/>
      <c r="H71" s="368"/>
      <c r="I71" s="368"/>
      <c r="J71" s="226"/>
      <c r="K71" s="309"/>
    </row>
    <row r="72" spans="1:11">
      <c r="A72" s="234"/>
      <c r="B72" s="235"/>
      <c r="C72" s="235"/>
      <c r="D72" s="235"/>
      <c r="E72" s="235"/>
      <c r="F72" s="236"/>
      <c r="G72" s="236"/>
      <c r="H72" s="236"/>
      <c r="I72" s="381">
        <v>2650</v>
      </c>
      <c r="J72" s="388"/>
      <c r="K72" s="630">
        <f>SUM(K8:K70)</f>
        <v>1846.0459999999998</v>
      </c>
    </row>
    <row r="73" spans="1:11">
      <c r="A73" s="239"/>
      <c r="B73" s="240"/>
      <c r="C73" s="240"/>
      <c r="D73" s="240"/>
      <c r="E73" s="240"/>
      <c r="F73" s="241"/>
      <c r="G73" s="241"/>
      <c r="H73" s="241"/>
      <c r="I73" s="241"/>
      <c r="J73" s="246"/>
      <c r="K73" s="631">
        <f>K72/I72</f>
        <v>0.69662113207547161</v>
      </c>
    </row>
    <row r="74" spans="1:11">
      <c r="A74" s="242"/>
      <c r="B74" s="243"/>
      <c r="C74" s="243"/>
      <c r="D74" s="243"/>
      <c r="E74" s="243"/>
      <c r="F74" s="244"/>
      <c r="G74" s="244"/>
      <c r="H74" s="244"/>
      <c r="I74" s="244"/>
      <c r="J74" s="245"/>
      <c r="K74" s="241"/>
    </row>
    <row r="75" spans="1:11">
      <c r="A75" s="239"/>
      <c r="B75" s="240"/>
      <c r="C75" s="240"/>
      <c r="D75" s="240"/>
      <c r="E75" s="240"/>
      <c r="F75" s="241"/>
      <c r="G75" s="241"/>
      <c r="H75" s="241"/>
      <c r="I75" s="241"/>
      <c r="J75" s="246"/>
      <c r="K75" s="241"/>
    </row>
    <row r="76" spans="1:11">
      <c r="A76" s="239"/>
      <c r="B76" s="240"/>
      <c r="C76" s="240"/>
      <c r="D76" s="240"/>
      <c r="E76" s="240"/>
      <c r="F76" s="241"/>
      <c r="G76" s="241"/>
      <c r="H76" s="241"/>
      <c r="I76" s="241"/>
      <c r="J76" s="246"/>
      <c r="K76" s="241"/>
    </row>
    <row r="77" spans="1:11">
      <c r="A77" s="239"/>
      <c r="B77" s="240"/>
      <c r="C77" s="240"/>
      <c r="D77" s="240"/>
      <c r="E77" s="240"/>
      <c r="F77" s="241"/>
      <c r="G77" s="241"/>
      <c r="H77" s="241"/>
      <c r="I77" s="241"/>
      <c r="J77" s="246"/>
      <c r="K77" s="241"/>
    </row>
    <row r="78" spans="1:11">
      <c r="A78" s="239"/>
      <c r="B78" s="240"/>
      <c r="C78" s="240"/>
      <c r="D78" s="240"/>
      <c r="E78" s="240"/>
      <c r="F78" s="241"/>
      <c r="G78" s="241"/>
      <c r="H78" s="241"/>
      <c r="I78" s="241"/>
      <c r="J78" s="246"/>
      <c r="K78" s="241"/>
    </row>
    <row r="79" spans="1:11">
      <c r="A79" s="239"/>
      <c r="B79" s="240"/>
      <c r="C79" s="240"/>
      <c r="D79" s="240"/>
      <c r="E79" s="240"/>
      <c r="F79" s="241"/>
      <c r="G79" s="241"/>
      <c r="H79" s="241"/>
      <c r="I79" s="241"/>
      <c r="J79" s="246"/>
      <c r="K79" s="241"/>
    </row>
    <row r="80" spans="1:11">
      <c r="A80" s="239"/>
      <c r="B80" s="240"/>
      <c r="C80" s="240"/>
      <c r="D80" s="240"/>
      <c r="E80" s="240"/>
      <c r="F80" s="241"/>
      <c r="G80" s="241"/>
      <c r="H80" s="241"/>
      <c r="I80" s="241"/>
      <c r="J80" s="246"/>
      <c r="K80" s="241"/>
    </row>
    <row r="81" spans="1:11">
      <c r="A81" s="239"/>
      <c r="B81" s="240"/>
      <c r="C81" s="240"/>
      <c r="D81" s="240"/>
      <c r="E81" s="240"/>
      <c r="F81" s="241"/>
      <c r="G81" s="241"/>
      <c r="H81" s="241"/>
      <c r="I81" s="241"/>
      <c r="J81" s="246"/>
      <c r="K81" s="241"/>
    </row>
    <row r="82" spans="1:11">
      <c r="A82" s="239"/>
      <c r="B82" s="240"/>
      <c r="C82" s="240"/>
      <c r="D82" s="240"/>
      <c r="E82" s="240"/>
      <c r="F82" s="241"/>
      <c r="G82" s="241"/>
      <c r="H82" s="241"/>
      <c r="I82" s="241"/>
      <c r="J82" s="246"/>
      <c r="K82" s="241"/>
    </row>
    <row r="83" spans="1:11">
      <c r="A83" s="239"/>
      <c r="B83" s="240"/>
      <c r="C83" s="240"/>
      <c r="D83" s="240"/>
      <c r="E83" s="240"/>
      <c r="F83" s="241"/>
      <c r="G83" s="241"/>
      <c r="H83" s="241"/>
      <c r="I83" s="241"/>
      <c r="J83" s="246"/>
      <c r="K83" s="241"/>
    </row>
    <row r="84" spans="1:11">
      <c r="A84" s="239"/>
      <c r="B84" s="240"/>
      <c r="C84" s="240"/>
      <c r="D84" s="240"/>
      <c r="E84" s="240"/>
      <c r="F84" s="241"/>
      <c r="G84" s="241"/>
      <c r="H84" s="241"/>
      <c r="I84" s="241"/>
      <c r="J84" s="246"/>
      <c r="K84" s="241"/>
    </row>
    <row r="85" spans="1:11">
      <c r="A85" s="239"/>
      <c r="B85" s="240"/>
      <c r="C85" s="240"/>
      <c r="D85" s="240"/>
      <c r="E85" s="240"/>
      <c r="F85" s="241"/>
      <c r="G85" s="241"/>
      <c r="H85" s="241"/>
      <c r="I85" s="241"/>
      <c r="J85" s="246"/>
      <c r="K85" s="241"/>
    </row>
    <row r="86" spans="1:11">
      <c r="A86" s="239"/>
      <c r="B86" s="240"/>
      <c r="C86" s="240"/>
      <c r="D86" s="240"/>
      <c r="E86" s="240"/>
      <c r="F86" s="241"/>
      <c r="G86" s="241"/>
      <c r="H86" s="241"/>
      <c r="I86" s="241"/>
      <c r="J86" s="246"/>
      <c r="K86" s="241"/>
    </row>
    <row r="87" spans="1:11">
      <c r="A87" s="239"/>
      <c r="B87" s="240"/>
      <c r="C87" s="240"/>
      <c r="D87" s="240"/>
      <c r="E87" s="240"/>
      <c r="F87" s="241"/>
      <c r="G87" s="241"/>
      <c r="H87" s="241"/>
      <c r="I87" s="241"/>
      <c r="J87" s="246"/>
      <c r="K87" s="241"/>
    </row>
    <row r="88" spans="1:11">
      <c r="A88" s="239"/>
      <c r="B88" s="240"/>
      <c r="C88" s="240"/>
      <c r="D88" s="240"/>
      <c r="E88" s="240"/>
      <c r="F88" s="241"/>
      <c r="G88" s="241"/>
      <c r="H88" s="241"/>
      <c r="I88" s="241"/>
      <c r="J88" s="246"/>
      <c r="K88" s="241"/>
    </row>
    <row r="89" spans="1:11">
      <c r="A89" s="239"/>
      <c r="B89" s="240"/>
      <c r="C89" s="240"/>
      <c r="D89" s="240"/>
      <c r="E89" s="240"/>
      <c r="F89" s="241"/>
      <c r="G89" s="241"/>
      <c r="H89" s="241"/>
      <c r="I89" s="241"/>
      <c r="J89" s="246"/>
      <c r="K89" s="241"/>
    </row>
    <row r="90" spans="1:11">
      <c r="A90" s="239"/>
      <c r="B90" s="240"/>
      <c r="C90" s="240"/>
      <c r="D90" s="240"/>
      <c r="E90" s="240"/>
      <c r="F90" s="241"/>
      <c r="G90" s="241"/>
      <c r="H90" s="241"/>
      <c r="I90" s="241"/>
      <c r="J90" s="246"/>
      <c r="K90" s="241"/>
    </row>
    <row r="91" spans="1:11">
      <c r="A91" s="239"/>
      <c r="B91" s="240"/>
      <c r="C91" s="240"/>
      <c r="D91" s="240"/>
      <c r="E91" s="240"/>
      <c r="F91" s="241"/>
      <c r="G91" s="241"/>
      <c r="H91" s="241"/>
      <c r="I91" s="241"/>
      <c r="J91" s="246"/>
      <c r="K91" s="241"/>
    </row>
    <row r="92" spans="1:11">
      <c r="A92" s="239"/>
      <c r="B92" s="240"/>
      <c r="C92" s="240"/>
      <c r="D92" s="240"/>
      <c r="E92" s="240"/>
      <c r="F92" s="241"/>
      <c r="G92" s="241"/>
      <c r="H92" s="241"/>
      <c r="I92" s="241"/>
      <c r="J92" s="246"/>
    </row>
  </sheetData>
  <mergeCells count="3">
    <mergeCell ref="E1:G1"/>
    <mergeCell ref="E3:J3"/>
    <mergeCell ref="B6:E6"/>
  </mergeCells>
  <pageMargins left="0.7" right="0.7" top="0.75" bottom="0.75" header="0.3" footer="0.3"/>
  <pageSetup paperSize="9" scale="90"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122"/>
  <sheetViews>
    <sheetView view="pageBreakPreview" topLeftCell="A37" zoomScale="93" zoomScaleNormal="100" zoomScaleSheetLayoutView="93" workbookViewId="0">
      <selection activeCell="H16" sqref="H16"/>
    </sheetView>
  </sheetViews>
  <sheetFormatPr defaultRowHeight="15" customHeight="1"/>
  <cols>
    <col min="1" max="1" width="1.453125" style="1" customWidth="1"/>
    <col min="2" max="2" width="6.26953125" style="137" customWidth="1"/>
    <col min="3" max="3" width="38.54296875" style="1" customWidth="1"/>
    <col min="4" max="4" width="10" style="138" customWidth="1"/>
    <col min="5" max="5" width="4.453125" style="137" customWidth="1"/>
    <col min="6" max="6" width="10" style="1" customWidth="1"/>
    <col min="7" max="9" width="15.453125" style="1" customWidth="1"/>
    <col min="10" max="10" width="14.26953125" style="1" customWidth="1"/>
    <col min="11" max="11" width="9.1796875" style="1" customWidth="1"/>
    <col min="12" max="12" width="10.26953125" style="1" customWidth="1"/>
    <col min="13" max="237" width="9.1796875" style="1" customWidth="1"/>
    <col min="238" max="238" width="1.453125" style="1" customWidth="1"/>
    <col min="239" max="239" width="6.26953125" style="1" customWidth="1"/>
    <col min="240" max="240" width="33" style="1" customWidth="1"/>
    <col min="241" max="241" width="7.81640625" style="1" customWidth="1"/>
    <col min="242" max="242" width="4.453125" style="1" customWidth="1"/>
    <col min="243" max="243" width="10" style="1" customWidth="1"/>
    <col min="244" max="244" width="8.81640625" style="1"/>
    <col min="245" max="245" width="1.453125" style="1" customWidth="1"/>
    <col min="246" max="246" width="6.26953125" style="1" customWidth="1"/>
    <col min="247" max="247" width="35.1796875" style="1" customWidth="1"/>
    <col min="248" max="248" width="7.81640625" style="1" customWidth="1"/>
    <col min="249" max="249" width="4.453125" style="1" customWidth="1"/>
    <col min="250" max="250" width="10" style="1" customWidth="1"/>
    <col min="251" max="251" width="12.81640625" style="1" customWidth="1"/>
    <col min="252" max="252" width="6.81640625" style="1" customWidth="1"/>
    <col min="253" max="253" width="7.81640625" style="1" customWidth="1"/>
    <col min="254" max="254" width="13.26953125" style="1" customWidth="1"/>
    <col min="255" max="255" width="7.1796875" style="1" customWidth="1"/>
    <col min="256" max="256" width="7.81640625" style="1" customWidth="1"/>
    <col min="257" max="257" width="13.26953125" style="1" customWidth="1"/>
    <col min="258" max="258" width="6.7265625" style="1" customWidth="1"/>
    <col min="259" max="259" width="7.81640625" style="1" customWidth="1"/>
    <col min="260" max="260" width="13.26953125" style="1" customWidth="1"/>
    <col min="261" max="261" width="9" style="1" customWidth="1"/>
    <col min="262" max="262" width="9.1796875" style="1" customWidth="1"/>
    <col min="263" max="263" width="11.7265625" style="1" customWidth="1"/>
    <col min="264" max="264" width="11.26953125" style="1" customWidth="1"/>
    <col min="265" max="265" width="8.81640625" style="1" customWidth="1"/>
    <col min="266" max="266" width="14.26953125" style="1" customWidth="1"/>
    <col min="267" max="267" width="9.1796875" style="1" customWidth="1"/>
    <col min="268" max="268" width="10.26953125" style="1" customWidth="1"/>
    <col min="269" max="493" width="9.1796875" style="1" customWidth="1"/>
    <col min="494" max="494" width="1.453125" style="1" customWidth="1"/>
    <col min="495" max="495" width="6.26953125" style="1" customWidth="1"/>
    <col min="496" max="496" width="33" style="1" customWidth="1"/>
    <col min="497" max="497" width="7.81640625" style="1" customWidth="1"/>
    <col min="498" max="498" width="4.453125" style="1" customWidth="1"/>
    <col min="499" max="499" width="10" style="1" customWidth="1"/>
    <col min="500" max="500" width="8.81640625" style="1"/>
    <col min="501" max="501" width="1.453125" style="1" customWidth="1"/>
    <col min="502" max="502" width="6.26953125" style="1" customWidth="1"/>
    <col min="503" max="503" width="35.1796875" style="1" customWidth="1"/>
    <col min="504" max="504" width="7.81640625" style="1" customWidth="1"/>
    <col min="505" max="505" width="4.453125" style="1" customWidth="1"/>
    <col min="506" max="506" width="10" style="1" customWidth="1"/>
    <col min="507" max="507" width="12.81640625" style="1" customWidth="1"/>
    <col min="508" max="508" width="6.81640625" style="1" customWidth="1"/>
    <col min="509" max="509" width="7.81640625" style="1" customWidth="1"/>
    <col min="510" max="510" width="13.26953125" style="1" customWidth="1"/>
    <col min="511" max="511" width="7.1796875" style="1" customWidth="1"/>
    <col min="512" max="512" width="7.81640625" style="1" customWidth="1"/>
    <col min="513" max="513" width="13.26953125" style="1" customWidth="1"/>
    <col min="514" max="514" width="6.7265625" style="1" customWidth="1"/>
    <col min="515" max="515" width="7.81640625" style="1" customWidth="1"/>
    <col min="516" max="516" width="13.26953125" style="1" customWidth="1"/>
    <col min="517" max="517" width="9" style="1" customWidth="1"/>
    <col min="518" max="518" width="9.1796875" style="1" customWidth="1"/>
    <col min="519" max="519" width="11.7265625" style="1" customWidth="1"/>
    <col min="520" max="520" width="11.26953125" style="1" customWidth="1"/>
    <col min="521" max="521" width="8.81640625" style="1" customWidth="1"/>
    <col min="522" max="522" width="14.26953125" style="1" customWidth="1"/>
    <col min="523" max="523" width="9.1796875" style="1" customWidth="1"/>
    <col min="524" max="524" width="10.26953125" style="1" customWidth="1"/>
    <col min="525" max="749" width="9.1796875" style="1" customWidth="1"/>
    <col min="750" max="750" width="1.453125" style="1" customWidth="1"/>
    <col min="751" max="751" width="6.26953125" style="1" customWidth="1"/>
    <col min="752" max="752" width="33" style="1" customWidth="1"/>
    <col min="753" max="753" width="7.81640625" style="1" customWidth="1"/>
    <col min="754" max="754" width="4.453125" style="1" customWidth="1"/>
    <col min="755" max="755" width="10" style="1" customWidth="1"/>
    <col min="756" max="756" width="8.81640625" style="1"/>
    <col min="757" max="757" width="1.453125" style="1" customWidth="1"/>
    <col min="758" max="758" width="6.26953125" style="1" customWidth="1"/>
    <col min="759" max="759" width="35.1796875" style="1" customWidth="1"/>
    <col min="760" max="760" width="7.81640625" style="1" customWidth="1"/>
    <col min="761" max="761" width="4.453125" style="1" customWidth="1"/>
    <col min="762" max="762" width="10" style="1" customWidth="1"/>
    <col min="763" max="763" width="12.81640625" style="1" customWidth="1"/>
    <col min="764" max="764" width="6.81640625" style="1" customWidth="1"/>
    <col min="765" max="765" width="7.81640625" style="1" customWidth="1"/>
    <col min="766" max="766" width="13.26953125" style="1" customWidth="1"/>
    <col min="767" max="767" width="7.1796875" style="1" customWidth="1"/>
    <col min="768" max="768" width="7.81640625" style="1" customWidth="1"/>
    <col min="769" max="769" width="13.26953125" style="1" customWidth="1"/>
    <col min="770" max="770" width="6.7265625" style="1" customWidth="1"/>
    <col min="771" max="771" width="7.81640625" style="1" customWidth="1"/>
    <col min="772" max="772" width="13.26953125" style="1" customWidth="1"/>
    <col min="773" max="773" width="9" style="1" customWidth="1"/>
    <col min="774" max="774" width="9.1796875" style="1" customWidth="1"/>
    <col min="775" max="775" width="11.7265625" style="1" customWidth="1"/>
    <col min="776" max="776" width="11.26953125" style="1" customWidth="1"/>
    <col min="777" max="777" width="8.81640625" style="1" customWidth="1"/>
    <col min="778" max="778" width="14.26953125" style="1" customWidth="1"/>
    <col min="779" max="779" width="9.1796875" style="1" customWidth="1"/>
    <col min="780" max="780" width="10.26953125" style="1" customWidth="1"/>
    <col min="781" max="1005" width="9.1796875" style="1" customWidth="1"/>
    <col min="1006" max="1006" width="1.453125" style="1" customWidth="1"/>
    <col min="1007" max="1007" width="6.26953125" style="1" customWidth="1"/>
    <col min="1008" max="1008" width="33" style="1" customWidth="1"/>
    <col min="1009" max="1009" width="7.81640625" style="1" customWidth="1"/>
    <col min="1010" max="1010" width="4.453125" style="1" customWidth="1"/>
    <col min="1011" max="1011" width="10" style="1" customWidth="1"/>
    <col min="1012" max="1012" width="8.81640625" style="1"/>
    <col min="1013" max="1013" width="1.453125" style="1" customWidth="1"/>
    <col min="1014" max="1014" width="6.26953125" style="1" customWidth="1"/>
    <col min="1015" max="1015" width="35.1796875" style="1" customWidth="1"/>
    <col min="1016" max="1016" width="7.81640625" style="1" customWidth="1"/>
    <col min="1017" max="1017" width="4.453125" style="1" customWidth="1"/>
    <col min="1018" max="1018" width="10" style="1" customWidth="1"/>
    <col min="1019" max="1019" width="12.81640625" style="1" customWidth="1"/>
    <col min="1020" max="1020" width="6.81640625" style="1" customWidth="1"/>
    <col min="1021" max="1021" width="7.81640625" style="1" customWidth="1"/>
    <col min="1022" max="1022" width="13.26953125" style="1" customWidth="1"/>
    <col min="1023" max="1023" width="7.1796875" style="1" customWidth="1"/>
    <col min="1024" max="1024" width="7.81640625" style="1" customWidth="1"/>
    <col min="1025" max="1025" width="13.26953125" style="1" customWidth="1"/>
    <col min="1026" max="1026" width="6.7265625" style="1" customWidth="1"/>
    <col min="1027" max="1027" width="7.81640625" style="1" customWidth="1"/>
    <col min="1028" max="1028" width="13.26953125" style="1" customWidth="1"/>
    <col min="1029" max="1029" width="9" style="1" customWidth="1"/>
    <col min="1030" max="1030" width="9.1796875" style="1" customWidth="1"/>
    <col min="1031" max="1031" width="11.7265625" style="1" customWidth="1"/>
    <col min="1032" max="1032" width="11.26953125" style="1" customWidth="1"/>
    <col min="1033" max="1033" width="8.81640625" style="1" customWidth="1"/>
    <col min="1034" max="1034" width="14.26953125" style="1" customWidth="1"/>
    <col min="1035" max="1035" width="9.1796875" style="1" customWidth="1"/>
    <col min="1036" max="1036" width="10.26953125" style="1" customWidth="1"/>
    <col min="1037" max="1261" width="9.1796875" style="1" customWidth="1"/>
    <col min="1262" max="1262" width="1.453125" style="1" customWidth="1"/>
    <col min="1263" max="1263" width="6.26953125" style="1" customWidth="1"/>
    <col min="1264" max="1264" width="33" style="1" customWidth="1"/>
    <col min="1265" max="1265" width="7.81640625" style="1" customWidth="1"/>
    <col min="1266" max="1266" width="4.453125" style="1" customWidth="1"/>
    <col min="1267" max="1267" width="10" style="1" customWidth="1"/>
    <col min="1268" max="1268" width="8.81640625" style="1"/>
    <col min="1269" max="1269" width="1.453125" style="1" customWidth="1"/>
    <col min="1270" max="1270" width="6.26953125" style="1" customWidth="1"/>
    <col min="1271" max="1271" width="35.1796875" style="1" customWidth="1"/>
    <col min="1272" max="1272" width="7.81640625" style="1" customWidth="1"/>
    <col min="1273" max="1273" width="4.453125" style="1" customWidth="1"/>
    <col min="1274" max="1274" width="10" style="1" customWidth="1"/>
    <col min="1275" max="1275" width="12.81640625" style="1" customWidth="1"/>
    <col min="1276" max="1276" width="6.81640625" style="1" customWidth="1"/>
    <col min="1277" max="1277" width="7.81640625" style="1" customWidth="1"/>
    <col min="1278" max="1278" width="13.26953125" style="1" customWidth="1"/>
    <col min="1279" max="1279" width="7.1796875" style="1" customWidth="1"/>
    <col min="1280" max="1280" width="7.81640625" style="1" customWidth="1"/>
    <col min="1281" max="1281" width="13.26953125" style="1" customWidth="1"/>
    <col min="1282" max="1282" width="6.7265625" style="1" customWidth="1"/>
    <col min="1283" max="1283" width="7.81640625" style="1" customWidth="1"/>
    <col min="1284" max="1284" width="13.26953125" style="1" customWidth="1"/>
    <col min="1285" max="1285" width="9" style="1" customWidth="1"/>
    <col min="1286" max="1286" width="9.1796875" style="1" customWidth="1"/>
    <col min="1287" max="1287" width="11.7265625" style="1" customWidth="1"/>
    <col min="1288" max="1288" width="11.26953125" style="1" customWidth="1"/>
    <col min="1289" max="1289" width="8.81640625" style="1" customWidth="1"/>
    <col min="1290" max="1290" width="14.26953125" style="1" customWidth="1"/>
    <col min="1291" max="1291" width="9.1796875" style="1" customWidth="1"/>
    <col min="1292" max="1292" width="10.26953125" style="1" customWidth="1"/>
    <col min="1293" max="1517" width="9.1796875" style="1" customWidth="1"/>
    <col min="1518" max="1518" width="1.453125" style="1" customWidth="1"/>
    <col min="1519" max="1519" width="6.26953125" style="1" customWidth="1"/>
    <col min="1520" max="1520" width="33" style="1" customWidth="1"/>
    <col min="1521" max="1521" width="7.81640625" style="1" customWidth="1"/>
    <col min="1522" max="1522" width="4.453125" style="1" customWidth="1"/>
    <col min="1523" max="1523" width="10" style="1" customWidth="1"/>
    <col min="1524" max="1524" width="8.81640625" style="1"/>
    <col min="1525" max="1525" width="1.453125" style="1" customWidth="1"/>
    <col min="1526" max="1526" width="6.26953125" style="1" customWidth="1"/>
    <col min="1527" max="1527" width="35.1796875" style="1" customWidth="1"/>
    <col min="1528" max="1528" width="7.81640625" style="1" customWidth="1"/>
    <col min="1529" max="1529" width="4.453125" style="1" customWidth="1"/>
    <col min="1530" max="1530" width="10" style="1" customWidth="1"/>
    <col min="1531" max="1531" width="12.81640625" style="1" customWidth="1"/>
    <col min="1532" max="1532" width="6.81640625" style="1" customWidth="1"/>
    <col min="1533" max="1533" width="7.81640625" style="1" customWidth="1"/>
    <col min="1534" max="1534" width="13.26953125" style="1" customWidth="1"/>
    <col min="1535" max="1535" width="7.1796875" style="1" customWidth="1"/>
    <col min="1536" max="1536" width="7.81640625" style="1" customWidth="1"/>
    <col min="1537" max="1537" width="13.26953125" style="1" customWidth="1"/>
    <col min="1538" max="1538" width="6.7265625" style="1" customWidth="1"/>
    <col min="1539" max="1539" width="7.81640625" style="1" customWidth="1"/>
    <col min="1540" max="1540" width="13.26953125" style="1" customWidth="1"/>
    <col min="1541" max="1541" width="9" style="1" customWidth="1"/>
    <col min="1542" max="1542" width="9.1796875" style="1" customWidth="1"/>
    <col min="1543" max="1543" width="11.7265625" style="1" customWidth="1"/>
    <col min="1544" max="1544" width="11.26953125" style="1" customWidth="1"/>
    <col min="1545" max="1545" width="8.81640625" style="1" customWidth="1"/>
    <col min="1546" max="1546" width="14.26953125" style="1" customWidth="1"/>
    <col min="1547" max="1547" width="9.1796875" style="1" customWidth="1"/>
    <col min="1548" max="1548" width="10.26953125" style="1" customWidth="1"/>
    <col min="1549" max="1773" width="9.1796875" style="1" customWidth="1"/>
    <col min="1774" max="1774" width="1.453125" style="1" customWidth="1"/>
    <col min="1775" max="1775" width="6.26953125" style="1" customWidth="1"/>
    <col min="1776" max="1776" width="33" style="1" customWidth="1"/>
    <col min="1777" max="1777" width="7.81640625" style="1" customWidth="1"/>
    <col min="1778" max="1778" width="4.453125" style="1" customWidth="1"/>
    <col min="1779" max="1779" width="10" style="1" customWidth="1"/>
    <col min="1780" max="1780" width="8.81640625" style="1"/>
    <col min="1781" max="1781" width="1.453125" style="1" customWidth="1"/>
    <col min="1782" max="1782" width="6.26953125" style="1" customWidth="1"/>
    <col min="1783" max="1783" width="35.1796875" style="1" customWidth="1"/>
    <col min="1784" max="1784" width="7.81640625" style="1" customWidth="1"/>
    <col min="1785" max="1785" width="4.453125" style="1" customWidth="1"/>
    <col min="1786" max="1786" width="10" style="1" customWidth="1"/>
    <col min="1787" max="1787" width="12.81640625" style="1" customWidth="1"/>
    <col min="1788" max="1788" width="6.81640625" style="1" customWidth="1"/>
    <col min="1789" max="1789" width="7.81640625" style="1" customWidth="1"/>
    <col min="1790" max="1790" width="13.26953125" style="1" customWidth="1"/>
    <col min="1791" max="1791" width="7.1796875" style="1" customWidth="1"/>
    <col min="1792" max="1792" width="7.81640625" style="1" customWidth="1"/>
    <col min="1793" max="1793" width="13.26953125" style="1" customWidth="1"/>
    <col min="1794" max="1794" width="6.7265625" style="1" customWidth="1"/>
    <col min="1795" max="1795" width="7.81640625" style="1" customWidth="1"/>
    <col min="1796" max="1796" width="13.26953125" style="1" customWidth="1"/>
    <col min="1797" max="1797" width="9" style="1" customWidth="1"/>
    <col min="1798" max="1798" width="9.1796875" style="1" customWidth="1"/>
    <col min="1799" max="1799" width="11.7265625" style="1" customWidth="1"/>
    <col min="1800" max="1800" width="11.26953125" style="1" customWidth="1"/>
    <col min="1801" max="1801" width="8.81640625" style="1" customWidth="1"/>
    <col min="1802" max="1802" width="14.26953125" style="1" customWidth="1"/>
    <col min="1803" max="1803" width="9.1796875" style="1" customWidth="1"/>
    <col min="1804" max="1804" width="10.26953125" style="1" customWidth="1"/>
    <col min="1805" max="2029" width="9.1796875" style="1" customWidth="1"/>
    <col min="2030" max="2030" width="1.453125" style="1" customWidth="1"/>
    <col min="2031" max="2031" width="6.26953125" style="1" customWidth="1"/>
    <col min="2032" max="2032" width="33" style="1" customWidth="1"/>
    <col min="2033" max="2033" width="7.81640625" style="1" customWidth="1"/>
    <col min="2034" max="2034" width="4.453125" style="1" customWidth="1"/>
    <col min="2035" max="2035" width="10" style="1" customWidth="1"/>
    <col min="2036" max="2036" width="8.81640625" style="1"/>
    <col min="2037" max="2037" width="1.453125" style="1" customWidth="1"/>
    <col min="2038" max="2038" width="6.26953125" style="1" customWidth="1"/>
    <col min="2039" max="2039" width="35.1796875" style="1" customWidth="1"/>
    <col min="2040" max="2040" width="7.81640625" style="1" customWidth="1"/>
    <col min="2041" max="2041" width="4.453125" style="1" customWidth="1"/>
    <col min="2042" max="2042" width="10" style="1" customWidth="1"/>
    <col min="2043" max="2043" width="12.81640625" style="1" customWidth="1"/>
    <col min="2044" max="2044" width="6.81640625" style="1" customWidth="1"/>
    <col min="2045" max="2045" width="7.81640625" style="1" customWidth="1"/>
    <col min="2046" max="2046" width="13.26953125" style="1" customWidth="1"/>
    <col min="2047" max="2047" width="7.1796875" style="1" customWidth="1"/>
    <col min="2048" max="2048" width="7.81640625" style="1" customWidth="1"/>
    <col min="2049" max="2049" width="13.26953125" style="1" customWidth="1"/>
    <col min="2050" max="2050" width="6.7265625" style="1" customWidth="1"/>
    <col min="2051" max="2051" width="7.81640625" style="1" customWidth="1"/>
    <col min="2052" max="2052" width="13.26953125" style="1" customWidth="1"/>
    <col min="2053" max="2053" width="9" style="1" customWidth="1"/>
    <col min="2054" max="2054" width="9.1796875" style="1" customWidth="1"/>
    <col min="2055" max="2055" width="11.7265625" style="1" customWidth="1"/>
    <col min="2056" max="2056" width="11.26953125" style="1" customWidth="1"/>
    <col min="2057" max="2057" width="8.81640625" style="1" customWidth="1"/>
    <col min="2058" max="2058" width="14.26953125" style="1" customWidth="1"/>
    <col min="2059" max="2059" width="9.1796875" style="1" customWidth="1"/>
    <col min="2060" max="2060" width="10.26953125" style="1" customWidth="1"/>
    <col min="2061" max="2285" width="9.1796875" style="1" customWidth="1"/>
    <col min="2286" max="2286" width="1.453125" style="1" customWidth="1"/>
    <col min="2287" max="2287" width="6.26953125" style="1" customWidth="1"/>
    <col min="2288" max="2288" width="33" style="1" customWidth="1"/>
    <col min="2289" max="2289" width="7.81640625" style="1" customWidth="1"/>
    <col min="2290" max="2290" width="4.453125" style="1" customWidth="1"/>
    <col min="2291" max="2291" width="10" style="1" customWidth="1"/>
    <col min="2292" max="2292" width="8.81640625" style="1"/>
    <col min="2293" max="2293" width="1.453125" style="1" customWidth="1"/>
    <col min="2294" max="2294" width="6.26953125" style="1" customWidth="1"/>
    <col min="2295" max="2295" width="35.1796875" style="1" customWidth="1"/>
    <col min="2296" max="2296" width="7.81640625" style="1" customWidth="1"/>
    <col min="2297" max="2297" width="4.453125" style="1" customWidth="1"/>
    <col min="2298" max="2298" width="10" style="1" customWidth="1"/>
    <col min="2299" max="2299" width="12.81640625" style="1" customWidth="1"/>
    <col min="2300" max="2300" width="6.81640625" style="1" customWidth="1"/>
    <col min="2301" max="2301" width="7.81640625" style="1" customWidth="1"/>
    <col min="2302" max="2302" width="13.26953125" style="1" customWidth="1"/>
    <col min="2303" max="2303" width="7.1796875" style="1" customWidth="1"/>
    <col min="2304" max="2304" width="7.81640625" style="1" customWidth="1"/>
    <col min="2305" max="2305" width="13.26953125" style="1" customWidth="1"/>
    <col min="2306" max="2306" width="6.7265625" style="1" customWidth="1"/>
    <col min="2307" max="2307" width="7.81640625" style="1" customWidth="1"/>
    <col min="2308" max="2308" width="13.26953125" style="1" customWidth="1"/>
    <col min="2309" max="2309" width="9" style="1" customWidth="1"/>
    <col min="2310" max="2310" width="9.1796875" style="1" customWidth="1"/>
    <col min="2311" max="2311" width="11.7265625" style="1" customWidth="1"/>
    <col min="2312" max="2312" width="11.26953125" style="1" customWidth="1"/>
    <col min="2313" max="2313" width="8.81640625" style="1" customWidth="1"/>
    <col min="2314" max="2314" width="14.26953125" style="1" customWidth="1"/>
    <col min="2315" max="2315" width="9.1796875" style="1" customWidth="1"/>
    <col min="2316" max="2316" width="10.26953125" style="1" customWidth="1"/>
    <col min="2317" max="2541" width="9.1796875" style="1" customWidth="1"/>
    <col min="2542" max="2542" width="1.453125" style="1" customWidth="1"/>
    <col min="2543" max="2543" width="6.26953125" style="1" customWidth="1"/>
    <col min="2544" max="2544" width="33" style="1" customWidth="1"/>
    <col min="2545" max="2545" width="7.81640625" style="1" customWidth="1"/>
    <col min="2546" max="2546" width="4.453125" style="1" customWidth="1"/>
    <col min="2547" max="2547" width="10" style="1" customWidth="1"/>
    <col min="2548" max="2548" width="8.81640625" style="1"/>
    <col min="2549" max="2549" width="1.453125" style="1" customWidth="1"/>
    <col min="2550" max="2550" width="6.26953125" style="1" customWidth="1"/>
    <col min="2551" max="2551" width="35.1796875" style="1" customWidth="1"/>
    <col min="2552" max="2552" width="7.81640625" style="1" customWidth="1"/>
    <col min="2553" max="2553" width="4.453125" style="1" customWidth="1"/>
    <col min="2554" max="2554" width="10" style="1" customWidth="1"/>
    <col min="2555" max="2555" width="12.81640625" style="1" customWidth="1"/>
    <col min="2556" max="2556" width="6.81640625" style="1" customWidth="1"/>
    <col min="2557" max="2557" width="7.81640625" style="1" customWidth="1"/>
    <col min="2558" max="2558" width="13.26953125" style="1" customWidth="1"/>
    <col min="2559" max="2559" width="7.1796875" style="1" customWidth="1"/>
    <col min="2560" max="2560" width="7.81640625" style="1" customWidth="1"/>
    <col min="2561" max="2561" width="13.26953125" style="1" customWidth="1"/>
    <col min="2562" max="2562" width="6.7265625" style="1" customWidth="1"/>
    <col min="2563" max="2563" width="7.81640625" style="1" customWidth="1"/>
    <col min="2564" max="2564" width="13.26953125" style="1" customWidth="1"/>
    <col min="2565" max="2565" width="9" style="1" customWidth="1"/>
    <col min="2566" max="2566" width="9.1796875" style="1" customWidth="1"/>
    <col min="2567" max="2567" width="11.7265625" style="1" customWidth="1"/>
    <col min="2568" max="2568" width="11.26953125" style="1" customWidth="1"/>
    <col min="2569" max="2569" width="8.81640625" style="1" customWidth="1"/>
    <col min="2570" max="2570" width="14.26953125" style="1" customWidth="1"/>
    <col min="2571" max="2571" width="9.1796875" style="1" customWidth="1"/>
    <col min="2572" max="2572" width="10.26953125" style="1" customWidth="1"/>
    <col min="2573" max="2797" width="9.1796875" style="1" customWidth="1"/>
    <col min="2798" max="2798" width="1.453125" style="1" customWidth="1"/>
    <col min="2799" max="2799" width="6.26953125" style="1" customWidth="1"/>
    <col min="2800" max="2800" width="33" style="1" customWidth="1"/>
    <col min="2801" max="2801" width="7.81640625" style="1" customWidth="1"/>
    <col min="2802" max="2802" width="4.453125" style="1" customWidth="1"/>
    <col min="2803" max="2803" width="10" style="1" customWidth="1"/>
    <col min="2804" max="2804" width="8.81640625" style="1"/>
    <col min="2805" max="2805" width="1.453125" style="1" customWidth="1"/>
    <col min="2806" max="2806" width="6.26953125" style="1" customWidth="1"/>
    <col min="2807" max="2807" width="35.1796875" style="1" customWidth="1"/>
    <col min="2808" max="2808" width="7.81640625" style="1" customWidth="1"/>
    <col min="2809" max="2809" width="4.453125" style="1" customWidth="1"/>
    <col min="2810" max="2810" width="10" style="1" customWidth="1"/>
    <col min="2811" max="2811" width="12.81640625" style="1" customWidth="1"/>
    <col min="2812" max="2812" width="6.81640625" style="1" customWidth="1"/>
    <col min="2813" max="2813" width="7.81640625" style="1" customWidth="1"/>
    <col min="2814" max="2814" width="13.26953125" style="1" customWidth="1"/>
    <col min="2815" max="2815" width="7.1796875" style="1" customWidth="1"/>
    <col min="2816" max="2816" width="7.81640625" style="1" customWidth="1"/>
    <col min="2817" max="2817" width="13.26953125" style="1" customWidth="1"/>
    <col min="2818" max="2818" width="6.7265625" style="1" customWidth="1"/>
    <col min="2819" max="2819" width="7.81640625" style="1" customWidth="1"/>
    <col min="2820" max="2820" width="13.26953125" style="1" customWidth="1"/>
    <col min="2821" max="2821" width="9" style="1" customWidth="1"/>
    <col min="2822" max="2822" width="9.1796875" style="1" customWidth="1"/>
    <col min="2823" max="2823" width="11.7265625" style="1" customWidth="1"/>
    <col min="2824" max="2824" width="11.26953125" style="1" customWidth="1"/>
    <col min="2825" max="2825" width="8.81640625" style="1" customWidth="1"/>
    <col min="2826" max="2826" width="14.26953125" style="1" customWidth="1"/>
    <col min="2827" max="2827" width="9.1796875" style="1" customWidth="1"/>
    <col min="2828" max="2828" width="10.26953125" style="1" customWidth="1"/>
    <col min="2829" max="3053" width="9.1796875" style="1" customWidth="1"/>
    <col min="3054" max="3054" width="1.453125" style="1" customWidth="1"/>
    <col min="3055" max="3055" width="6.26953125" style="1" customWidth="1"/>
    <col min="3056" max="3056" width="33" style="1" customWidth="1"/>
    <col min="3057" max="3057" width="7.81640625" style="1" customWidth="1"/>
    <col min="3058" max="3058" width="4.453125" style="1" customWidth="1"/>
    <col min="3059" max="3059" width="10" style="1" customWidth="1"/>
    <col min="3060" max="3060" width="8.81640625" style="1"/>
    <col min="3061" max="3061" width="1.453125" style="1" customWidth="1"/>
    <col min="3062" max="3062" width="6.26953125" style="1" customWidth="1"/>
    <col min="3063" max="3063" width="35.1796875" style="1" customWidth="1"/>
    <col min="3064" max="3064" width="7.81640625" style="1" customWidth="1"/>
    <col min="3065" max="3065" width="4.453125" style="1" customWidth="1"/>
    <col min="3066" max="3066" width="10" style="1" customWidth="1"/>
    <col min="3067" max="3067" width="12.81640625" style="1" customWidth="1"/>
    <col min="3068" max="3068" width="6.81640625" style="1" customWidth="1"/>
    <col min="3069" max="3069" width="7.81640625" style="1" customWidth="1"/>
    <col min="3070" max="3070" width="13.26953125" style="1" customWidth="1"/>
    <col min="3071" max="3071" width="7.1796875" style="1" customWidth="1"/>
    <col min="3072" max="3072" width="7.81640625" style="1" customWidth="1"/>
    <col min="3073" max="3073" width="13.26953125" style="1" customWidth="1"/>
    <col min="3074" max="3074" width="6.7265625" style="1" customWidth="1"/>
    <col min="3075" max="3075" width="7.81640625" style="1" customWidth="1"/>
    <col min="3076" max="3076" width="13.26953125" style="1" customWidth="1"/>
    <col min="3077" max="3077" width="9" style="1" customWidth="1"/>
    <col min="3078" max="3078" width="9.1796875" style="1" customWidth="1"/>
    <col min="3079" max="3079" width="11.7265625" style="1" customWidth="1"/>
    <col min="3080" max="3080" width="11.26953125" style="1" customWidth="1"/>
    <col min="3081" max="3081" width="8.81640625" style="1" customWidth="1"/>
    <col min="3082" max="3082" width="14.26953125" style="1" customWidth="1"/>
    <col min="3083" max="3083" width="9.1796875" style="1" customWidth="1"/>
    <col min="3084" max="3084" width="10.26953125" style="1" customWidth="1"/>
    <col min="3085" max="3309" width="9.1796875" style="1" customWidth="1"/>
    <col min="3310" max="3310" width="1.453125" style="1" customWidth="1"/>
    <col min="3311" max="3311" width="6.26953125" style="1" customWidth="1"/>
    <col min="3312" max="3312" width="33" style="1" customWidth="1"/>
    <col min="3313" max="3313" width="7.81640625" style="1" customWidth="1"/>
    <col min="3314" max="3314" width="4.453125" style="1" customWidth="1"/>
    <col min="3315" max="3315" width="10" style="1" customWidth="1"/>
    <col min="3316" max="3316" width="8.81640625" style="1"/>
    <col min="3317" max="3317" width="1.453125" style="1" customWidth="1"/>
    <col min="3318" max="3318" width="6.26953125" style="1" customWidth="1"/>
    <col min="3319" max="3319" width="35.1796875" style="1" customWidth="1"/>
    <col min="3320" max="3320" width="7.81640625" style="1" customWidth="1"/>
    <col min="3321" max="3321" width="4.453125" style="1" customWidth="1"/>
    <col min="3322" max="3322" width="10" style="1" customWidth="1"/>
    <col min="3323" max="3323" width="12.81640625" style="1" customWidth="1"/>
    <col min="3324" max="3324" width="6.81640625" style="1" customWidth="1"/>
    <col min="3325" max="3325" width="7.81640625" style="1" customWidth="1"/>
    <col min="3326" max="3326" width="13.26953125" style="1" customWidth="1"/>
    <col min="3327" max="3327" width="7.1796875" style="1" customWidth="1"/>
    <col min="3328" max="3328" width="7.81640625" style="1" customWidth="1"/>
    <col min="3329" max="3329" width="13.26953125" style="1" customWidth="1"/>
    <col min="3330" max="3330" width="6.7265625" style="1" customWidth="1"/>
    <col min="3331" max="3331" width="7.81640625" style="1" customWidth="1"/>
    <col min="3332" max="3332" width="13.26953125" style="1" customWidth="1"/>
    <col min="3333" max="3333" width="9" style="1" customWidth="1"/>
    <col min="3334" max="3334" width="9.1796875" style="1" customWidth="1"/>
    <col min="3335" max="3335" width="11.7265625" style="1" customWidth="1"/>
    <col min="3336" max="3336" width="11.26953125" style="1" customWidth="1"/>
    <col min="3337" max="3337" width="8.81640625" style="1" customWidth="1"/>
    <col min="3338" max="3338" width="14.26953125" style="1" customWidth="1"/>
    <col min="3339" max="3339" width="9.1796875" style="1" customWidth="1"/>
    <col min="3340" max="3340" width="10.26953125" style="1" customWidth="1"/>
    <col min="3341" max="3565" width="9.1796875" style="1" customWidth="1"/>
    <col min="3566" max="3566" width="1.453125" style="1" customWidth="1"/>
    <col min="3567" max="3567" width="6.26953125" style="1" customWidth="1"/>
    <col min="3568" max="3568" width="33" style="1" customWidth="1"/>
    <col min="3569" max="3569" width="7.81640625" style="1" customWidth="1"/>
    <col min="3570" max="3570" width="4.453125" style="1" customWidth="1"/>
    <col min="3571" max="3571" width="10" style="1" customWidth="1"/>
    <col min="3572" max="3572" width="8.81640625" style="1"/>
    <col min="3573" max="3573" width="1.453125" style="1" customWidth="1"/>
    <col min="3574" max="3574" width="6.26953125" style="1" customWidth="1"/>
    <col min="3575" max="3575" width="35.1796875" style="1" customWidth="1"/>
    <col min="3576" max="3576" width="7.81640625" style="1" customWidth="1"/>
    <col min="3577" max="3577" width="4.453125" style="1" customWidth="1"/>
    <col min="3578" max="3578" width="10" style="1" customWidth="1"/>
    <col min="3579" max="3579" width="12.81640625" style="1" customWidth="1"/>
    <col min="3580" max="3580" width="6.81640625" style="1" customWidth="1"/>
    <col min="3581" max="3581" width="7.81640625" style="1" customWidth="1"/>
    <col min="3582" max="3582" width="13.26953125" style="1" customWidth="1"/>
    <col min="3583" max="3583" width="7.1796875" style="1" customWidth="1"/>
    <col min="3584" max="3584" width="7.81640625" style="1" customWidth="1"/>
    <col min="3585" max="3585" width="13.26953125" style="1" customWidth="1"/>
    <col min="3586" max="3586" width="6.7265625" style="1" customWidth="1"/>
    <col min="3587" max="3587" width="7.81640625" style="1" customWidth="1"/>
    <col min="3588" max="3588" width="13.26953125" style="1" customWidth="1"/>
    <col min="3589" max="3589" width="9" style="1" customWidth="1"/>
    <col min="3590" max="3590" width="9.1796875" style="1" customWidth="1"/>
    <col min="3591" max="3591" width="11.7265625" style="1" customWidth="1"/>
    <col min="3592" max="3592" width="11.26953125" style="1" customWidth="1"/>
    <col min="3593" max="3593" width="8.81640625" style="1" customWidth="1"/>
    <col min="3594" max="3594" width="14.26953125" style="1" customWidth="1"/>
    <col min="3595" max="3595" width="9.1796875" style="1" customWidth="1"/>
    <col min="3596" max="3596" width="10.26953125" style="1" customWidth="1"/>
    <col min="3597" max="3821" width="9.1796875" style="1" customWidth="1"/>
    <col min="3822" max="3822" width="1.453125" style="1" customWidth="1"/>
    <col min="3823" max="3823" width="6.26953125" style="1" customWidth="1"/>
    <col min="3824" max="3824" width="33" style="1" customWidth="1"/>
    <col min="3825" max="3825" width="7.81640625" style="1" customWidth="1"/>
    <col min="3826" max="3826" width="4.453125" style="1" customWidth="1"/>
    <col min="3827" max="3827" width="10" style="1" customWidth="1"/>
    <col min="3828" max="3828" width="8.81640625" style="1"/>
    <col min="3829" max="3829" width="1.453125" style="1" customWidth="1"/>
    <col min="3830" max="3830" width="6.26953125" style="1" customWidth="1"/>
    <col min="3831" max="3831" width="35.1796875" style="1" customWidth="1"/>
    <col min="3832" max="3832" width="7.81640625" style="1" customWidth="1"/>
    <col min="3833" max="3833" width="4.453125" style="1" customWidth="1"/>
    <col min="3834" max="3834" width="10" style="1" customWidth="1"/>
    <col min="3835" max="3835" width="12.81640625" style="1" customWidth="1"/>
    <col min="3836" max="3836" width="6.81640625" style="1" customWidth="1"/>
    <col min="3837" max="3837" width="7.81640625" style="1" customWidth="1"/>
    <col min="3838" max="3838" width="13.26953125" style="1" customWidth="1"/>
    <col min="3839" max="3839" width="7.1796875" style="1" customWidth="1"/>
    <col min="3840" max="3840" width="7.81640625" style="1" customWidth="1"/>
    <col min="3841" max="3841" width="13.26953125" style="1" customWidth="1"/>
    <col min="3842" max="3842" width="6.7265625" style="1" customWidth="1"/>
    <col min="3843" max="3843" width="7.81640625" style="1" customWidth="1"/>
    <col min="3844" max="3844" width="13.26953125" style="1" customWidth="1"/>
    <col min="3845" max="3845" width="9" style="1" customWidth="1"/>
    <col min="3846" max="3846" width="9.1796875" style="1" customWidth="1"/>
    <col min="3847" max="3847" width="11.7265625" style="1" customWidth="1"/>
    <col min="3848" max="3848" width="11.26953125" style="1" customWidth="1"/>
    <col min="3849" max="3849" width="8.81640625" style="1" customWidth="1"/>
    <col min="3850" max="3850" width="14.26953125" style="1" customWidth="1"/>
    <col min="3851" max="3851" width="9.1796875" style="1" customWidth="1"/>
    <col min="3852" max="3852" width="10.26953125" style="1" customWidth="1"/>
    <col min="3853" max="4077" width="9.1796875" style="1" customWidth="1"/>
    <col min="4078" max="4078" width="1.453125" style="1" customWidth="1"/>
    <col min="4079" max="4079" width="6.26953125" style="1" customWidth="1"/>
    <col min="4080" max="4080" width="33" style="1" customWidth="1"/>
    <col min="4081" max="4081" width="7.81640625" style="1" customWidth="1"/>
    <col min="4082" max="4082" width="4.453125" style="1" customWidth="1"/>
    <col min="4083" max="4083" width="10" style="1" customWidth="1"/>
    <col min="4084" max="4084" width="8.81640625" style="1"/>
    <col min="4085" max="4085" width="1.453125" style="1" customWidth="1"/>
    <col min="4086" max="4086" width="6.26953125" style="1" customWidth="1"/>
    <col min="4087" max="4087" width="35.1796875" style="1" customWidth="1"/>
    <col min="4088" max="4088" width="7.81640625" style="1" customWidth="1"/>
    <col min="4089" max="4089" width="4.453125" style="1" customWidth="1"/>
    <col min="4090" max="4090" width="10" style="1" customWidth="1"/>
    <col min="4091" max="4091" width="12.81640625" style="1" customWidth="1"/>
    <col min="4092" max="4092" width="6.81640625" style="1" customWidth="1"/>
    <col min="4093" max="4093" width="7.81640625" style="1" customWidth="1"/>
    <col min="4094" max="4094" width="13.26953125" style="1" customWidth="1"/>
    <col min="4095" max="4095" width="7.1796875" style="1" customWidth="1"/>
    <col min="4096" max="4096" width="7.81640625" style="1" customWidth="1"/>
    <col min="4097" max="4097" width="13.26953125" style="1" customWidth="1"/>
    <col min="4098" max="4098" width="6.7265625" style="1" customWidth="1"/>
    <col min="4099" max="4099" width="7.81640625" style="1" customWidth="1"/>
    <col min="4100" max="4100" width="13.26953125" style="1" customWidth="1"/>
    <col min="4101" max="4101" width="9" style="1" customWidth="1"/>
    <col min="4102" max="4102" width="9.1796875" style="1" customWidth="1"/>
    <col min="4103" max="4103" width="11.7265625" style="1" customWidth="1"/>
    <col min="4104" max="4104" width="11.26953125" style="1" customWidth="1"/>
    <col min="4105" max="4105" width="8.81640625" style="1" customWidth="1"/>
    <col min="4106" max="4106" width="14.26953125" style="1" customWidth="1"/>
    <col min="4107" max="4107" width="9.1796875" style="1" customWidth="1"/>
    <col min="4108" max="4108" width="10.26953125" style="1" customWidth="1"/>
    <col min="4109" max="4333" width="9.1796875" style="1" customWidth="1"/>
    <col min="4334" max="4334" width="1.453125" style="1" customWidth="1"/>
    <col min="4335" max="4335" width="6.26953125" style="1" customWidth="1"/>
    <col min="4336" max="4336" width="33" style="1" customWidth="1"/>
    <col min="4337" max="4337" width="7.81640625" style="1" customWidth="1"/>
    <col min="4338" max="4338" width="4.453125" style="1" customWidth="1"/>
    <col min="4339" max="4339" width="10" style="1" customWidth="1"/>
    <col min="4340" max="4340" width="8.81640625" style="1"/>
    <col min="4341" max="4341" width="1.453125" style="1" customWidth="1"/>
    <col min="4342" max="4342" width="6.26953125" style="1" customWidth="1"/>
    <col min="4343" max="4343" width="35.1796875" style="1" customWidth="1"/>
    <col min="4344" max="4344" width="7.81640625" style="1" customWidth="1"/>
    <col min="4345" max="4345" width="4.453125" style="1" customWidth="1"/>
    <col min="4346" max="4346" width="10" style="1" customWidth="1"/>
    <col min="4347" max="4347" width="12.81640625" style="1" customWidth="1"/>
    <col min="4348" max="4348" width="6.81640625" style="1" customWidth="1"/>
    <col min="4349" max="4349" width="7.81640625" style="1" customWidth="1"/>
    <col min="4350" max="4350" width="13.26953125" style="1" customWidth="1"/>
    <col min="4351" max="4351" width="7.1796875" style="1" customWidth="1"/>
    <col min="4352" max="4352" width="7.81640625" style="1" customWidth="1"/>
    <col min="4353" max="4353" width="13.26953125" style="1" customWidth="1"/>
    <col min="4354" max="4354" width="6.7265625" style="1" customWidth="1"/>
    <col min="4355" max="4355" width="7.81640625" style="1" customWidth="1"/>
    <col min="4356" max="4356" width="13.26953125" style="1" customWidth="1"/>
    <col min="4357" max="4357" width="9" style="1" customWidth="1"/>
    <col min="4358" max="4358" width="9.1796875" style="1" customWidth="1"/>
    <col min="4359" max="4359" width="11.7265625" style="1" customWidth="1"/>
    <col min="4360" max="4360" width="11.26953125" style="1" customWidth="1"/>
    <col min="4361" max="4361" width="8.81640625" style="1" customWidth="1"/>
    <col min="4362" max="4362" width="14.26953125" style="1" customWidth="1"/>
    <col min="4363" max="4363" width="9.1796875" style="1" customWidth="1"/>
    <col min="4364" max="4364" width="10.26953125" style="1" customWidth="1"/>
    <col min="4365" max="4589" width="9.1796875" style="1" customWidth="1"/>
    <col min="4590" max="4590" width="1.453125" style="1" customWidth="1"/>
    <col min="4591" max="4591" width="6.26953125" style="1" customWidth="1"/>
    <col min="4592" max="4592" width="33" style="1" customWidth="1"/>
    <col min="4593" max="4593" width="7.81640625" style="1" customWidth="1"/>
    <col min="4594" max="4594" width="4.453125" style="1" customWidth="1"/>
    <col min="4595" max="4595" width="10" style="1" customWidth="1"/>
    <col min="4596" max="4596" width="8.81640625" style="1"/>
    <col min="4597" max="4597" width="1.453125" style="1" customWidth="1"/>
    <col min="4598" max="4598" width="6.26953125" style="1" customWidth="1"/>
    <col min="4599" max="4599" width="35.1796875" style="1" customWidth="1"/>
    <col min="4600" max="4600" width="7.81640625" style="1" customWidth="1"/>
    <col min="4601" max="4601" width="4.453125" style="1" customWidth="1"/>
    <col min="4602" max="4602" width="10" style="1" customWidth="1"/>
    <col min="4603" max="4603" width="12.81640625" style="1" customWidth="1"/>
    <col min="4604" max="4604" width="6.81640625" style="1" customWidth="1"/>
    <col min="4605" max="4605" width="7.81640625" style="1" customWidth="1"/>
    <col min="4606" max="4606" width="13.26953125" style="1" customWidth="1"/>
    <col min="4607" max="4607" width="7.1796875" style="1" customWidth="1"/>
    <col min="4608" max="4608" width="7.81640625" style="1" customWidth="1"/>
    <col min="4609" max="4609" width="13.26953125" style="1" customWidth="1"/>
    <col min="4610" max="4610" width="6.7265625" style="1" customWidth="1"/>
    <col min="4611" max="4611" width="7.81640625" style="1" customWidth="1"/>
    <col min="4612" max="4612" width="13.26953125" style="1" customWidth="1"/>
    <col min="4613" max="4613" width="9" style="1" customWidth="1"/>
    <col min="4614" max="4614" width="9.1796875" style="1" customWidth="1"/>
    <col min="4615" max="4615" width="11.7265625" style="1" customWidth="1"/>
    <col min="4616" max="4616" width="11.26953125" style="1" customWidth="1"/>
    <col min="4617" max="4617" width="8.81640625" style="1" customWidth="1"/>
    <col min="4618" max="4618" width="14.26953125" style="1" customWidth="1"/>
    <col min="4619" max="4619" width="9.1796875" style="1" customWidth="1"/>
    <col min="4620" max="4620" width="10.26953125" style="1" customWidth="1"/>
    <col min="4621" max="4845" width="9.1796875" style="1" customWidth="1"/>
    <col min="4846" max="4846" width="1.453125" style="1" customWidth="1"/>
    <col min="4847" max="4847" width="6.26953125" style="1" customWidth="1"/>
    <col min="4848" max="4848" width="33" style="1" customWidth="1"/>
    <col min="4849" max="4849" width="7.81640625" style="1" customWidth="1"/>
    <col min="4850" max="4850" width="4.453125" style="1" customWidth="1"/>
    <col min="4851" max="4851" width="10" style="1" customWidth="1"/>
    <col min="4852" max="4852" width="8.81640625" style="1"/>
    <col min="4853" max="4853" width="1.453125" style="1" customWidth="1"/>
    <col min="4854" max="4854" width="6.26953125" style="1" customWidth="1"/>
    <col min="4855" max="4855" width="35.1796875" style="1" customWidth="1"/>
    <col min="4856" max="4856" width="7.81640625" style="1" customWidth="1"/>
    <col min="4857" max="4857" width="4.453125" style="1" customWidth="1"/>
    <col min="4858" max="4858" width="10" style="1" customWidth="1"/>
    <col min="4859" max="4859" width="12.81640625" style="1" customWidth="1"/>
    <col min="4860" max="4860" width="6.81640625" style="1" customWidth="1"/>
    <col min="4861" max="4861" width="7.81640625" style="1" customWidth="1"/>
    <col min="4862" max="4862" width="13.26953125" style="1" customWidth="1"/>
    <col min="4863" max="4863" width="7.1796875" style="1" customWidth="1"/>
    <col min="4864" max="4864" width="7.81640625" style="1" customWidth="1"/>
    <col min="4865" max="4865" width="13.26953125" style="1" customWidth="1"/>
    <col min="4866" max="4866" width="6.7265625" style="1" customWidth="1"/>
    <col min="4867" max="4867" width="7.81640625" style="1" customWidth="1"/>
    <col min="4868" max="4868" width="13.26953125" style="1" customWidth="1"/>
    <col min="4869" max="4869" width="9" style="1" customWidth="1"/>
    <col min="4870" max="4870" width="9.1796875" style="1" customWidth="1"/>
    <col min="4871" max="4871" width="11.7265625" style="1" customWidth="1"/>
    <col min="4872" max="4872" width="11.26953125" style="1" customWidth="1"/>
    <col min="4873" max="4873" width="8.81640625" style="1" customWidth="1"/>
    <col min="4874" max="4874" width="14.26953125" style="1" customWidth="1"/>
    <col min="4875" max="4875" width="9.1796875" style="1" customWidth="1"/>
    <col min="4876" max="4876" width="10.26953125" style="1" customWidth="1"/>
    <col min="4877" max="5101" width="9.1796875" style="1" customWidth="1"/>
    <col min="5102" max="5102" width="1.453125" style="1" customWidth="1"/>
    <col min="5103" max="5103" width="6.26953125" style="1" customWidth="1"/>
    <col min="5104" max="5104" width="33" style="1" customWidth="1"/>
    <col min="5105" max="5105" width="7.81640625" style="1" customWidth="1"/>
    <col min="5106" max="5106" width="4.453125" style="1" customWidth="1"/>
    <col min="5107" max="5107" width="10" style="1" customWidth="1"/>
    <col min="5108" max="5108" width="8.81640625" style="1"/>
    <col min="5109" max="5109" width="1.453125" style="1" customWidth="1"/>
    <col min="5110" max="5110" width="6.26953125" style="1" customWidth="1"/>
    <col min="5111" max="5111" width="35.1796875" style="1" customWidth="1"/>
    <col min="5112" max="5112" width="7.81640625" style="1" customWidth="1"/>
    <col min="5113" max="5113" width="4.453125" style="1" customWidth="1"/>
    <col min="5114" max="5114" width="10" style="1" customWidth="1"/>
    <col min="5115" max="5115" width="12.81640625" style="1" customWidth="1"/>
    <col min="5116" max="5116" width="6.81640625" style="1" customWidth="1"/>
    <col min="5117" max="5117" width="7.81640625" style="1" customWidth="1"/>
    <col min="5118" max="5118" width="13.26953125" style="1" customWidth="1"/>
    <col min="5119" max="5119" width="7.1796875" style="1" customWidth="1"/>
    <col min="5120" max="5120" width="7.81640625" style="1" customWidth="1"/>
    <col min="5121" max="5121" width="13.26953125" style="1" customWidth="1"/>
    <col min="5122" max="5122" width="6.7265625" style="1" customWidth="1"/>
    <col min="5123" max="5123" width="7.81640625" style="1" customWidth="1"/>
    <col min="5124" max="5124" width="13.26953125" style="1" customWidth="1"/>
    <col min="5125" max="5125" width="9" style="1" customWidth="1"/>
    <col min="5126" max="5126" width="9.1796875" style="1" customWidth="1"/>
    <col min="5127" max="5127" width="11.7265625" style="1" customWidth="1"/>
    <col min="5128" max="5128" width="11.26953125" style="1" customWidth="1"/>
    <col min="5129" max="5129" width="8.81640625" style="1" customWidth="1"/>
    <col min="5130" max="5130" width="14.26953125" style="1" customWidth="1"/>
    <col min="5131" max="5131" width="9.1796875" style="1" customWidth="1"/>
    <col min="5132" max="5132" width="10.26953125" style="1" customWidth="1"/>
    <col min="5133" max="5357" width="9.1796875" style="1" customWidth="1"/>
    <col min="5358" max="5358" width="1.453125" style="1" customWidth="1"/>
    <col min="5359" max="5359" width="6.26953125" style="1" customWidth="1"/>
    <col min="5360" max="5360" width="33" style="1" customWidth="1"/>
    <col min="5361" max="5361" width="7.81640625" style="1" customWidth="1"/>
    <col min="5362" max="5362" width="4.453125" style="1" customWidth="1"/>
    <col min="5363" max="5363" width="10" style="1" customWidth="1"/>
    <col min="5364" max="5364" width="8.81640625" style="1"/>
    <col min="5365" max="5365" width="1.453125" style="1" customWidth="1"/>
    <col min="5366" max="5366" width="6.26953125" style="1" customWidth="1"/>
    <col min="5367" max="5367" width="35.1796875" style="1" customWidth="1"/>
    <col min="5368" max="5368" width="7.81640625" style="1" customWidth="1"/>
    <col min="5369" max="5369" width="4.453125" style="1" customWidth="1"/>
    <col min="5370" max="5370" width="10" style="1" customWidth="1"/>
    <col min="5371" max="5371" width="12.81640625" style="1" customWidth="1"/>
    <col min="5372" max="5372" width="6.81640625" style="1" customWidth="1"/>
    <col min="5373" max="5373" width="7.81640625" style="1" customWidth="1"/>
    <col min="5374" max="5374" width="13.26953125" style="1" customWidth="1"/>
    <col min="5375" max="5375" width="7.1796875" style="1" customWidth="1"/>
    <col min="5376" max="5376" width="7.81640625" style="1" customWidth="1"/>
    <col min="5377" max="5377" width="13.26953125" style="1" customWidth="1"/>
    <col min="5378" max="5378" width="6.7265625" style="1" customWidth="1"/>
    <col min="5379" max="5379" width="7.81640625" style="1" customWidth="1"/>
    <col min="5380" max="5380" width="13.26953125" style="1" customWidth="1"/>
    <col min="5381" max="5381" width="9" style="1" customWidth="1"/>
    <col min="5382" max="5382" width="9.1796875" style="1" customWidth="1"/>
    <col min="5383" max="5383" width="11.7265625" style="1" customWidth="1"/>
    <col min="5384" max="5384" width="11.26953125" style="1" customWidth="1"/>
    <col min="5385" max="5385" width="8.81640625" style="1" customWidth="1"/>
    <col min="5386" max="5386" width="14.26953125" style="1" customWidth="1"/>
    <col min="5387" max="5387" width="9.1796875" style="1" customWidth="1"/>
    <col min="5388" max="5388" width="10.26953125" style="1" customWidth="1"/>
    <col min="5389" max="5613" width="9.1796875" style="1" customWidth="1"/>
    <col min="5614" max="5614" width="1.453125" style="1" customWidth="1"/>
    <col min="5615" max="5615" width="6.26953125" style="1" customWidth="1"/>
    <col min="5616" max="5616" width="33" style="1" customWidth="1"/>
    <col min="5617" max="5617" width="7.81640625" style="1" customWidth="1"/>
    <col min="5618" max="5618" width="4.453125" style="1" customWidth="1"/>
    <col min="5619" max="5619" width="10" style="1" customWidth="1"/>
    <col min="5620" max="5620" width="8.81640625" style="1"/>
    <col min="5621" max="5621" width="1.453125" style="1" customWidth="1"/>
    <col min="5622" max="5622" width="6.26953125" style="1" customWidth="1"/>
    <col min="5623" max="5623" width="35.1796875" style="1" customWidth="1"/>
    <col min="5624" max="5624" width="7.81640625" style="1" customWidth="1"/>
    <col min="5625" max="5625" width="4.453125" style="1" customWidth="1"/>
    <col min="5626" max="5626" width="10" style="1" customWidth="1"/>
    <col min="5627" max="5627" width="12.81640625" style="1" customWidth="1"/>
    <col min="5628" max="5628" width="6.81640625" style="1" customWidth="1"/>
    <col min="5629" max="5629" width="7.81640625" style="1" customWidth="1"/>
    <col min="5630" max="5630" width="13.26953125" style="1" customWidth="1"/>
    <col min="5631" max="5631" width="7.1796875" style="1" customWidth="1"/>
    <col min="5632" max="5632" width="7.81640625" style="1" customWidth="1"/>
    <col min="5633" max="5633" width="13.26953125" style="1" customWidth="1"/>
    <col min="5634" max="5634" width="6.7265625" style="1" customWidth="1"/>
    <col min="5635" max="5635" width="7.81640625" style="1" customWidth="1"/>
    <col min="5636" max="5636" width="13.26953125" style="1" customWidth="1"/>
    <col min="5637" max="5637" width="9" style="1" customWidth="1"/>
    <col min="5638" max="5638" width="9.1796875" style="1" customWidth="1"/>
    <col min="5639" max="5639" width="11.7265625" style="1" customWidth="1"/>
    <col min="5640" max="5640" width="11.26953125" style="1" customWidth="1"/>
    <col min="5641" max="5641" width="8.81640625" style="1" customWidth="1"/>
    <col min="5642" max="5642" width="14.26953125" style="1" customWidth="1"/>
    <col min="5643" max="5643" width="9.1796875" style="1" customWidth="1"/>
    <col min="5644" max="5644" width="10.26953125" style="1" customWidth="1"/>
    <col min="5645" max="5869" width="9.1796875" style="1" customWidth="1"/>
    <col min="5870" max="5870" width="1.453125" style="1" customWidth="1"/>
    <col min="5871" max="5871" width="6.26953125" style="1" customWidth="1"/>
    <col min="5872" max="5872" width="33" style="1" customWidth="1"/>
    <col min="5873" max="5873" width="7.81640625" style="1" customWidth="1"/>
    <col min="5874" max="5874" width="4.453125" style="1" customWidth="1"/>
    <col min="5875" max="5875" width="10" style="1" customWidth="1"/>
    <col min="5876" max="5876" width="8.81640625" style="1"/>
    <col min="5877" max="5877" width="1.453125" style="1" customWidth="1"/>
    <col min="5878" max="5878" width="6.26953125" style="1" customWidth="1"/>
    <col min="5879" max="5879" width="35.1796875" style="1" customWidth="1"/>
    <col min="5880" max="5880" width="7.81640625" style="1" customWidth="1"/>
    <col min="5881" max="5881" width="4.453125" style="1" customWidth="1"/>
    <col min="5882" max="5882" width="10" style="1" customWidth="1"/>
    <col min="5883" max="5883" width="12.81640625" style="1" customWidth="1"/>
    <col min="5884" max="5884" width="6.81640625" style="1" customWidth="1"/>
    <col min="5885" max="5885" width="7.81640625" style="1" customWidth="1"/>
    <col min="5886" max="5886" width="13.26953125" style="1" customWidth="1"/>
    <col min="5887" max="5887" width="7.1796875" style="1" customWidth="1"/>
    <col min="5888" max="5888" width="7.81640625" style="1" customWidth="1"/>
    <col min="5889" max="5889" width="13.26953125" style="1" customWidth="1"/>
    <col min="5890" max="5890" width="6.7265625" style="1" customWidth="1"/>
    <col min="5891" max="5891" width="7.81640625" style="1" customWidth="1"/>
    <col min="5892" max="5892" width="13.26953125" style="1" customWidth="1"/>
    <col min="5893" max="5893" width="9" style="1" customWidth="1"/>
    <col min="5894" max="5894" width="9.1796875" style="1" customWidth="1"/>
    <col min="5895" max="5895" width="11.7265625" style="1" customWidth="1"/>
    <col min="5896" max="5896" width="11.26953125" style="1" customWidth="1"/>
    <col min="5897" max="5897" width="8.81640625" style="1" customWidth="1"/>
    <col min="5898" max="5898" width="14.26953125" style="1" customWidth="1"/>
    <col min="5899" max="5899" width="9.1796875" style="1" customWidth="1"/>
    <col min="5900" max="5900" width="10.26953125" style="1" customWidth="1"/>
    <col min="5901" max="6125" width="9.1796875" style="1" customWidth="1"/>
    <col min="6126" max="6126" width="1.453125" style="1" customWidth="1"/>
    <col min="6127" max="6127" width="6.26953125" style="1" customWidth="1"/>
    <col min="6128" max="6128" width="33" style="1" customWidth="1"/>
    <col min="6129" max="6129" width="7.81640625" style="1" customWidth="1"/>
    <col min="6130" max="6130" width="4.453125" style="1" customWidth="1"/>
    <col min="6131" max="6131" width="10" style="1" customWidth="1"/>
    <col min="6132" max="6132" width="8.81640625" style="1"/>
    <col min="6133" max="6133" width="1.453125" style="1" customWidth="1"/>
    <col min="6134" max="6134" width="6.26953125" style="1" customWidth="1"/>
    <col min="6135" max="6135" width="35.1796875" style="1" customWidth="1"/>
    <col min="6136" max="6136" width="7.81640625" style="1" customWidth="1"/>
    <col min="6137" max="6137" width="4.453125" style="1" customWidth="1"/>
    <col min="6138" max="6138" width="10" style="1" customWidth="1"/>
    <col min="6139" max="6139" width="12.81640625" style="1" customWidth="1"/>
    <col min="6140" max="6140" width="6.81640625" style="1" customWidth="1"/>
    <col min="6141" max="6141" width="7.81640625" style="1" customWidth="1"/>
    <col min="6142" max="6142" width="13.26953125" style="1" customWidth="1"/>
    <col min="6143" max="6143" width="7.1796875" style="1" customWidth="1"/>
    <col min="6144" max="6144" width="7.81640625" style="1" customWidth="1"/>
    <col min="6145" max="6145" width="13.26953125" style="1" customWidth="1"/>
    <col min="6146" max="6146" width="6.7265625" style="1" customWidth="1"/>
    <col min="6147" max="6147" width="7.81640625" style="1" customWidth="1"/>
    <col min="6148" max="6148" width="13.26953125" style="1" customWidth="1"/>
    <col min="6149" max="6149" width="9" style="1" customWidth="1"/>
    <col min="6150" max="6150" width="9.1796875" style="1" customWidth="1"/>
    <col min="6151" max="6151" width="11.7265625" style="1" customWidth="1"/>
    <col min="6152" max="6152" width="11.26953125" style="1" customWidth="1"/>
    <col min="6153" max="6153" width="8.81640625" style="1" customWidth="1"/>
    <col min="6154" max="6154" width="14.26953125" style="1" customWidth="1"/>
    <col min="6155" max="6155" width="9.1796875" style="1" customWidth="1"/>
    <col min="6156" max="6156" width="10.26953125" style="1" customWidth="1"/>
    <col min="6157" max="6381" width="9.1796875" style="1" customWidth="1"/>
    <col min="6382" max="6382" width="1.453125" style="1" customWidth="1"/>
    <col min="6383" max="6383" width="6.26953125" style="1" customWidth="1"/>
    <col min="6384" max="6384" width="33" style="1" customWidth="1"/>
    <col min="6385" max="6385" width="7.81640625" style="1" customWidth="1"/>
    <col min="6386" max="6386" width="4.453125" style="1" customWidth="1"/>
    <col min="6387" max="6387" width="10" style="1" customWidth="1"/>
    <col min="6388" max="6388" width="8.81640625" style="1"/>
    <col min="6389" max="6389" width="1.453125" style="1" customWidth="1"/>
    <col min="6390" max="6390" width="6.26953125" style="1" customWidth="1"/>
    <col min="6391" max="6391" width="35.1796875" style="1" customWidth="1"/>
    <col min="6392" max="6392" width="7.81640625" style="1" customWidth="1"/>
    <col min="6393" max="6393" width="4.453125" style="1" customWidth="1"/>
    <col min="6394" max="6394" width="10" style="1" customWidth="1"/>
    <col min="6395" max="6395" width="12.81640625" style="1" customWidth="1"/>
    <col min="6396" max="6396" width="6.81640625" style="1" customWidth="1"/>
    <col min="6397" max="6397" width="7.81640625" style="1" customWidth="1"/>
    <col min="6398" max="6398" width="13.26953125" style="1" customWidth="1"/>
    <col min="6399" max="6399" width="7.1796875" style="1" customWidth="1"/>
    <col min="6400" max="6400" width="7.81640625" style="1" customWidth="1"/>
    <col min="6401" max="6401" width="13.26953125" style="1" customWidth="1"/>
    <col min="6402" max="6402" width="6.7265625" style="1" customWidth="1"/>
    <col min="6403" max="6403" width="7.81640625" style="1" customWidth="1"/>
    <col min="6404" max="6404" width="13.26953125" style="1" customWidth="1"/>
    <col min="6405" max="6405" width="9" style="1" customWidth="1"/>
    <col min="6406" max="6406" width="9.1796875" style="1" customWidth="1"/>
    <col min="6407" max="6407" width="11.7265625" style="1" customWidth="1"/>
    <col min="6408" max="6408" width="11.26953125" style="1" customWidth="1"/>
    <col min="6409" max="6409" width="8.81640625" style="1" customWidth="1"/>
    <col min="6410" max="6410" width="14.26953125" style="1" customWidth="1"/>
    <col min="6411" max="6411" width="9.1796875" style="1" customWidth="1"/>
    <col min="6412" max="6412" width="10.26953125" style="1" customWidth="1"/>
    <col min="6413" max="6637" width="9.1796875" style="1" customWidth="1"/>
    <col min="6638" max="6638" width="1.453125" style="1" customWidth="1"/>
    <col min="6639" max="6639" width="6.26953125" style="1" customWidth="1"/>
    <col min="6640" max="6640" width="33" style="1" customWidth="1"/>
    <col min="6641" max="6641" width="7.81640625" style="1" customWidth="1"/>
    <col min="6642" max="6642" width="4.453125" style="1" customWidth="1"/>
    <col min="6643" max="6643" width="10" style="1" customWidth="1"/>
    <col min="6644" max="6644" width="8.81640625" style="1"/>
    <col min="6645" max="6645" width="1.453125" style="1" customWidth="1"/>
    <col min="6646" max="6646" width="6.26953125" style="1" customWidth="1"/>
    <col min="6647" max="6647" width="35.1796875" style="1" customWidth="1"/>
    <col min="6648" max="6648" width="7.81640625" style="1" customWidth="1"/>
    <col min="6649" max="6649" width="4.453125" style="1" customWidth="1"/>
    <col min="6650" max="6650" width="10" style="1" customWidth="1"/>
    <col min="6651" max="6651" width="12.81640625" style="1" customWidth="1"/>
    <col min="6652" max="6652" width="6.81640625" style="1" customWidth="1"/>
    <col min="6653" max="6653" width="7.81640625" style="1" customWidth="1"/>
    <col min="6654" max="6654" width="13.26953125" style="1" customWidth="1"/>
    <col min="6655" max="6655" width="7.1796875" style="1" customWidth="1"/>
    <col min="6656" max="6656" width="7.81640625" style="1" customWidth="1"/>
    <col min="6657" max="6657" width="13.26953125" style="1" customWidth="1"/>
    <col min="6658" max="6658" width="6.7265625" style="1" customWidth="1"/>
    <col min="6659" max="6659" width="7.81640625" style="1" customWidth="1"/>
    <col min="6660" max="6660" width="13.26953125" style="1" customWidth="1"/>
    <col min="6661" max="6661" width="9" style="1" customWidth="1"/>
    <col min="6662" max="6662" width="9.1796875" style="1" customWidth="1"/>
    <col min="6663" max="6663" width="11.7265625" style="1" customWidth="1"/>
    <col min="6664" max="6664" width="11.26953125" style="1" customWidth="1"/>
    <col min="6665" max="6665" width="8.81640625" style="1" customWidth="1"/>
    <col min="6666" max="6666" width="14.26953125" style="1" customWidth="1"/>
    <col min="6667" max="6667" width="9.1796875" style="1" customWidth="1"/>
    <col min="6668" max="6668" width="10.26953125" style="1" customWidth="1"/>
    <col min="6669" max="6893" width="9.1796875" style="1" customWidth="1"/>
    <col min="6894" max="6894" width="1.453125" style="1" customWidth="1"/>
    <col min="6895" max="6895" width="6.26953125" style="1" customWidth="1"/>
    <col min="6896" max="6896" width="33" style="1" customWidth="1"/>
    <col min="6897" max="6897" width="7.81640625" style="1" customWidth="1"/>
    <col min="6898" max="6898" width="4.453125" style="1" customWidth="1"/>
    <col min="6899" max="6899" width="10" style="1" customWidth="1"/>
    <col min="6900" max="6900" width="8.81640625" style="1"/>
    <col min="6901" max="6901" width="1.453125" style="1" customWidth="1"/>
    <col min="6902" max="6902" width="6.26953125" style="1" customWidth="1"/>
    <col min="6903" max="6903" width="35.1796875" style="1" customWidth="1"/>
    <col min="6904" max="6904" width="7.81640625" style="1" customWidth="1"/>
    <col min="6905" max="6905" width="4.453125" style="1" customWidth="1"/>
    <col min="6906" max="6906" width="10" style="1" customWidth="1"/>
    <col min="6907" max="6907" width="12.81640625" style="1" customWidth="1"/>
    <col min="6908" max="6908" width="6.81640625" style="1" customWidth="1"/>
    <col min="6909" max="6909" width="7.81640625" style="1" customWidth="1"/>
    <col min="6910" max="6910" width="13.26953125" style="1" customWidth="1"/>
    <col min="6911" max="6911" width="7.1796875" style="1" customWidth="1"/>
    <col min="6912" max="6912" width="7.81640625" style="1" customWidth="1"/>
    <col min="6913" max="6913" width="13.26953125" style="1" customWidth="1"/>
    <col min="6914" max="6914" width="6.7265625" style="1" customWidth="1"/>
    <col min="6915" max="6915" width="7.81640625" style="1" customWidth="1"/>
    <col min="6916" max="6916" width="13.26953125" style="1" customWidth="1"/>
    <col min="6917" max="6917" width="9" style="1" customWidth="1"/>
    <col min="6918" max="6918" width="9.1796875" style="1" customWidth="1"/>
    <col min="6919" max="6919" width="11.7265625" style="1" customWidth="1"/>
    <col min="6920" max="6920" width="11.26953125" style="1" customWidth="1"/>
    <col min="6921" max="6921" width="8.81640625" style="1" customWidth="1"/>
    <col min="6922" max="6922" width="14.26953125" style="1" customWidth="1"/>
    <col min="6923" max="6923" width="9.1796875" style="1" customWidth="1"/>
    <col min="6924" max="6924" width="10.26953125" style="1" customWidth="1"/>
    <col min="6925" max="7149" width="9.1796875" style="1" customWidth="1"/>
    <col min="7150" max="7150" width="1.453125" style="1" customWidth="1"/>
    <col min="7151" max="7151" width="6.26953125" style="1" customWidth="1"/>
    <col min="7152" max="7152" width="33" style="1" customWidth="1"/>
    <col min="7153" max="7153" width="7.81640625" style="1" customWidth="1"/>
    <col min="7154" max="7154" width="4.453125" style="1" customWidth="1"/>
    <col min="7155" max="7155" width="10" style="1" customWidth="1"/>
    <col min="7156" max="7156" width="8.81640625" style="1"/>
    <col min="7157" max="7157" width="1.453125" style="1" customWidth="1"/>
    <col min="7158" max="7158" width="6.26953125" style="1" customWidth="1"/>
    <col min="7159" max="7159" width="35.1796875" style="1" customWidth="1"/>
    <col min="7160" max="7160" width="7.81640625" style="1" customWidth="1"/>
    <col min="7161" max="7161" width="4.453125" style="1" customWidth="1"/>
    <col min="7162" max="7162" width="10" style="1" customWidth="1"/>
    <col min="7163" max="7163" width="12.81640625" style="1" customWidth="1"/>
    <col min="7164" max="7164" width="6.81640625" style="1" customWidth="1"/>
    <col min="7165" max="7165" width="7.81640625" style="1" customWidth="1"/>
    <col min="7166" max="7166" width="13.26953125" style="1" customWidth="1"/>
    <col min="7167" max="7167" width="7.1796875" style="1" customWidth="1"/>
    <col min="7168" max="7168" width="7.81640625" style="1" customWidth="1"/>
    <col min="7169" max="7169" width="13.26953125" style="1" customWidth="1"/>
    <col min="7170" max="7170" width="6.7265625" style="1" customWidth="1"/>
    <col min="7171" max="7171" width="7.81640625" style="1" customWidth="1"/>
    <col min="7172" max="7172" width="13.26953125" style="1" customWidth="1"/>
    <col min="7173" max="7173" width="9" style="1" customWidth="1"/>
    <col min="7174" max="7174" width="9.1796875" style="1" customWidth="1"/>
    <col min="7175" max="7175" width="11.7265625" style="1" customWidth="1"/>
    <col min="7176" max="7176" width="11.26953125" style="1" customWidth="1"/>
    <col min="7177" max="7177" width="8.81640625" style="1" customWidth="1"/>
    <col min="7178" max="7178" width="14.26953125" style="1" customWidth="1"/>
    <col min="7179" max="7179" width="9.1796875" style="1" customWidth="1"/>
    <col min="7180" max="7180" width="10.26953125" style="1" customWidth="1"/>
    <col min="7181" max="7405" width="9.1796875" style="1" customWidth="1"/>
    <col min="7406" max="7406" width="1.453125" style="1" customWidth="1"/>
    <col min="7407" max="7407" width="6.26953125" style="1" customWidth="1"/>
    <col min="7408" max="7408" width="33" style="1" customWidth="1"/>
    <col min="7409" max="7409" width="7.81640625" style="1" customWidth="1"/>
    <col min="7410" max="7410" width="4.453125" style="1" customWidth="1"/>
    <col min="7411" max="7411" width="10" style="1" customWidth="1"/>
    <col min="7412" max="7412" width="8.81640625" style="1"/>
    <col min="7413" max="7413" width="1.453125" style="1" customWidth="1"/>
    <col min="7414" max="7414" width="6.26953125" style="1" customWidth="1"/>
    <col min="7415" max="7415" width="35.1796875" style="1" customWidth="1"/>
    <col min="7416" max="7416" width="7.81640625" style="1" customWidth="1"/>
    <col min="7417" max="7417" width="4.453125" style="1" customWidth="1"/>
    <col min="7418" max="7418" width="10" style="1" customWidth="1"/>
    <col min="7419" max="7419" width="12.81640625" style="1" customWidth="1"/>
    <col min="7420" max="7420" width="6.81640625" style="1" customWidth="1"/>
    <col min="7421" max="7421" width="7.81640625" style="1" customWidth="1"/>
    <col min="7422" max="7422" width="13.26953125" style="1" customWidth="1"/>
    <col min="7423" max="7423" width="7.1796875" style="1" customWidth="1"/>
    <col min="7424" max="7424" width="7.81640625" style="1" customWidth="1"/>
    <col min="7425" max="7425" width="13.26953125" style="1" customWidth="1"/>
    <col min="7426" max="7426" width="6.7265625" style="1" customWidth="1"/>
    <col min="7427" max="7427" width="7.81640625" style="1" customWidth="1"/>
    <col min="7428" max="7428" width="13.26953125" style="1" customWidth="1"/>
    <col min="7429" max="7429" width="9" style="1" customWidth="1"/>
    <col min="7430" max="7430" width="9.1796875" style="1" customWidth="1"/>
    <col min="7431" max="7431" width="11.7265625" style="1" customWidth="1"/>
    <col min="7432" max="7432" width="11.26953125" style="1" customWidth="1"/>
    <col min="7433" max="7433" width="8.81640625" style="1" customWidth="1"/>
    <col min="7434" max="7434" width="14.26953125" style="1" customWidth="1"/>
    <col min="7435" max="7435" width="9.1796875" style="1" customWidth="1"/>
    <col min="7436" max="7436" width="10.26953125" style="1" customWidth="1"/>
    <col min="7437" max="7661" width="9.1796875" style="1" customWidth="1"/>
    <col min="7662" max="7662" width="1.453125" style="1" customWidth="1"/>
    <col min="7663" max="7663" width="6.26953125" style="1" customWidth="1"/>
    <col min="7664" max="7664" width="33" style="1" customWidth="1"/>
    <col min="7665" max="7665" width="7.81640625" style="1" customWidth="1"/>
    <col min="7666" max="7666" width="4.453125" style="1" customWidth="1"/>
    <col min="7667" max="7667" width="10" style="1" customWidth="1"/>
    <col min="7668" max="7668" width="8.81640625" style="1"/>
    <col min="7669" max="7669" width="1.453125" style="1" customWidth="1"/>
    <col min="7670" max="7670" width="6.26953125" style="1" customWidth="1"/>
    <col min="7671" max="7671" width="35.1796875" style="1" customWidth="1"/>
    <col min="7672" max="7672" width="7.81640625" style="1" customWidth="1"/>
    <col min="7673" max="7673" width="4.453125" style="1" customWidth="1"/>
    <col min="7674" max="7674" width="10" style="1" customWidth="1"/>
    <col min="7675" max="7675" width="12.81640625" style="1" customWidth="1"/>
    <col min="7676" max="7676" width="6.81640625" style="1" customWidth="1"/>
    <col min="7677" max="7677" width="7.81640625" style="1" customWidth="1"/>
    <col min="7678" max="7678" width="13.26953125" style="1" customWidth="1"/>
    <col min="7679" max="7679" width="7.1796875" style="1" customWidth="1"/>
    <col min="7680" max="7680" width="7.81640625" style="1" customWidth="1"/>
    <col min="7681" max="7681" width="13.26953125" style="1" customWidth="1"/>
    <col min="7682" max="7682" width="6.7265625" style="1" customWidth="1"/>
    <col min="7683" max="7683" width="7.81640625" style="1" customWidth="1"/>
    <col min="7684" max="7684" width="13.26953125" style="1" customWidth="1"/>
    <col min="7685" max="7685" width="9" style="1" customWidth="1"/>
    <col min="7686" max="7686" width="9.1796875" style="1" customWidth="1"/>
    <col min="7687" max="7687" width="11.7265625" style="1" customWidth="1"/>
    <col min="7688" max="7688" width="11.26953125" style="1" customWidth="1"/>
    <col min="7689" max="7689" width="8.81640625" style="1" customWidth="1"/>
    <col min="7690" max="7690" width="14.26953125" style="1" customWidth="1"/>
    <col min="7691" max="7691" width="9.1796875" style="1" customWidth="1"/>
    <col min="7692" max="7692" width="10.26953125" style="1" customWidth="1"/>
    <col min="7693" max="7917" width="9.1796875" style="1" customWidth="1"/>
    <col min="7918" max="7918" width="1.453125" style="1" customWidth="1"/>
    <col min="7919" max="7919" width="6.26953125" style="1" customWidth="1"/>
    <col min="7920" max="7920" width="33" style="1" customWidth="1"/>
    <col min="7921" max="7921" width="7.81640625" style="1" customWidth="1"/>
    <col min="7922" max="7922" width="4.453125" style="1" customWidth="1"/>
    <col min="7923" max="7923" width="10" style="1" customWidth="1"/>
    <col min="7924" max="7924" width="8.81640625" style="1"/>
    <col min="7925" max="7925" width="1.453125" style="1" customWidth="1"/>
    <col min="7926" max="7926" width="6.26953125" style="1" customWidth="1"/>
    <col min="7927" max="7927" width="35.1796875" style="1" customWidth="1"/>
    <col min="7928" max="7928" width="7.81640625" style="1" customWidth="1"/>
    <col min="7929" max="7929" width="4.453125" style="1" customWidth="1"/>
    <col min="7930" max="7930" width="10" style="1" customWidth="1"/>
    <col min="7931" max="7931" width="12.81640625" style="1" customWidth="1"/>
    <col min="7932" max="7932" width="6.81640625" style="1" customWidth="1"/>
    <col min="7933" max="7933" width="7.81640625" style="1" customWidth="1"/>
    <col min="7934" max="7934" width="13.26953125" style="1" customWidth="1"/>
    <col min="7935" max="7935" width="7.1796875" style="1" customWidth="1"/>
    <col min="7936" max="7936" width="7.81640625" style="1" customWidth="1"/>
    <col min="7937" max="7937" width="13.26953125" style="1" customWidth="1"/>
    <col min="7938" max="7938" width="6.7265625" style="1" customWidth="1"/>
    <col min="7939" max="7939" width="7.81640625" style="1" customWidth="1"/>
    <col min="7940" max="7940" width="13.26953125" style="1" customWidth="1"/>
    <col min="7941" max="7941" width="9" style="1" customWidth="1"/>
    <col min="7942" max="7942" width="9.1796875" style="1" customWidth="1"/>
    <col min="7943" max="7943" width="11.7265625" style="1" customWidth="1"/>
    <col min="7944" max="7944" width="11.26953125" style="1" customWidth="1"/>
    <col min="7945" max="7945" width="8.81640625" style="1" customWidth="1"/>
    <col min="7946" max="7946" width="14.26953125" style="1" customWidth="1"/>
    <col min="7947" max="7947" width="9.1796875" style="1" customWidth="1"/>
    <col min="7948" max="7948" width="10.26953125" style="1" customWidth="1"/>
    <col min="7949" max="8173" width="9.1796875" style="1" customWidth="1"/>
    <col min="8174" max="8174" width="1.453125" style="1" customWidth="1"/>
    <col min="8175" max="8175" width="6.26953125" style="1" customWidth="1"/>
    <col min="8176" max="8176" width="33" style="1" customWidth="1"/>
    <col min="8177" max="8177" width="7.81640625" style="1" customWidth="1"/>
    <col min="8178" max="8178" width="4.453125" style="1" customWidth="1"/>
    <col min="8179" max="8179" width="10" style="1" customWidth="1"/>
    <col min="8180" max="8180" width="8.81640625" style="1"/>
    <col min="8181" max="8181" width="1.453125" style="1" customWidth="1"/>
    <col min="8182" max="8182" width="6.26953125" style="1" customWidth="1"/>
    <col min="8183" max="8183" width="35.1796875" style="1" customWidth="1"/>
    <col min="8184" max="8184" width="7.81640625" style="1" customWidth="1"/>
    <col min="8185" max="8185" width="4.453125" style="1" customWidth="1"/>
    <col min="8186" max="8186" width="10" style="1" customWidth="1"/>
    <col min="8187" max="8187" width="12.81640625" style="1" customWidth="1"/>
    <col min="8188" max="8188" width="6.81640625" style="1" customWidth="1"/>
    <col min="8189" max="8189" width="7.81640625" style="1" customWidth="1"/>
    <col min="8190" max="8190" width="13.26953125" style="1" customWidth="1"/>
    <col min="8191" max="8191" width="7.1796875" style="1" customWidth="1"/>
    <col min="8192" max="8192" width="7.81640625" style="1" customWidth="1"/>
    <col min="8193" max="8193" width="13.26953125" style="1" customWidth="1"/>
    <col min="8194" max="8194" width="6.7265625" style="1" customWidth="1"/>
    <col min="8195" max="8195" width="7.81640625" style="1" customWidth="1"/>
    <col min="8196" max="8196" width="13.26953125" style="1" customWidth="1"/>
    <col min="8197" max="8197" width="9" style="1" customWidth="1"/>
    <col min="8198" max="8198" width="9.1796875" style="1" customWidth="1"/>
    <col min="8199" max="8199" width="11.7265625" style="1" customWidth="1"/>
    <col min="8200" max="8200" width="11.26953125" style="1" customWidth="1"/>
    <col min="8201" max="8201" width="8.81640625" style="1" customWidth="1"/>
    <col min="8202" max="8202" width="14.26953125" style="1" customWidth="1"/>
    <col min="8203" max="8203" width="9.1796875" style="1" customWidth="1"/>
    <col min="8204" max="8204" width="10.26953125" style="1" customWidth="1"/>
    <col min="8205" max="8429" width="9.1796875" style="1" customWidth="1"/>
    <col min="8430" max="8430" width="1.453125" style="1" customWidth="1"/>
    <col min="8431" max="8431" width="6.26953125" style="1" customWidth="1"/>
    <col min="8432" max="8432" width="33" style="1" customWidth="1"/>
    <col min="8433" max="8433" width="7.81640625" style="1" customWidth="1"/>
    <col min="8434" max="8434" width="4.453125" style="1" customWidth="1"/>
    <col min="8435" max="8435" width="10" style="1" customWidth="1"/>
    <col min="8436" max="8436" width="8.81640625" style="1"/>
    <col min="8437" max="8437" width="1.453125" style="1" customWidth="1"/>
    <col min="8438" max="8438" width="6.26953125" style="1" customWidth="1"/>
    <col min="8439" max="8439" width="35.1796875" style="1" customWidth="1"/>
    <col min="8440" max="8440" width="7.81640625" style="1" customWidth="1"/>
    <col min="8441" max="8441" width="4.453125" style="1" customWidth="1"/>
    <col min="8442" max="8442" width="10" style="1" customWidth="1"/>
    <col min="8443" max="8443" width="12.81640625" style="1" customWidth="1"/>
    <col min="8444" max="8444" width="6.81640625" style="1" customWidth="1"/>
    <col min="8445" max="8445" width="7.81640625" style="1" customWidth="1"/>
    <col min="8446" max="8446" width="13.26953125" style="1" customWidth="1"/>
    <col min="8447" max="8447" width="7.1796875" style="1" customWidth="1"/>
    <col min="8448" max="8448" width="7.81640625" style="1" customWidth="1"/>
    <col min="8449" max="8449" width="13.26953125" style="1" customWidth="1"/>
    <col min="8450" max="8450" width="6.7265625" style="1" customWidth="1"/>
    <col min="8451" max="8451" width="7.81640625" style="1" customWidth="1"/>
    <col min="8452" max="8452" width="13.26953125" style="1" customWidth="1"/>
    <col min="8453" max="8453" width="9" style="1" customWidth="1"/>
    <col min="8454" max="8454" width="9.1796875" style="1" customWidth="1"/>
    <col min="8455" max="8455" width="11.7265625" style="1" customWidth="1"/>
    <col min="8456" max="8456" width="11.26953125" style="1" customWidth="1"/>
    <col min="8457" max="8457" width="8.81640625" style="1" customWidth="1"/>
    <col min="8458" max="8458" width="14.26953125" style="1" customWidth="1"/>
    <col min="8459" max="8459" width="9.1796875" style="1" customWidth="1"/>
    <col min="8460" max="8460" width="10.26953125" style="1" customWidth="1"/>
    <col min="8461" max="8685" width="9.1796875" style="1" customWidth="1"/>
    <col min="8686" max="8686" width="1.453125" style="1" customWidth="1"/>
    <col min="8687" max="8687" width="6.26953125" style="1" customWidth="1"/>
    <col min="8688" max="8688" width="33" style="1" customWidth="1"/>
    <col min="8689" max="8689" width="7.81640625" style="1" customWidth="1"/>
    <col min="8690" max="8690" width="4.453125" style="1" customWidth="1"/>
    <col min="8691" max="8691" width="10" style="1" customWidth="1"/>
    <col min="8692" max="8692" width="8.81640625" style="1"/>
    <col min="8693" max="8693" width="1.453125" style="1" customWidth="1"/>
    <col min="8694" max="8694" width="6.26953125" style="1" customWidth="1"/>
    <col min="8695" max="8695" width="35.1796875" style="1" customWidth="1"/>
    <col min="8696" max="8696" width="7.81640625" style="1" customWidth="1"/>
    <col min="8697" max="8697" width="4.453125" style="1" customWidth="1"/>
    <col min="8698" max="8698" width="10" style="1" customWidth="1"/>
    <col min="8699" max="8699" width="12.81640625" style="1" customWidth="1"/>
    <col min="8700" max="8700" width="6.81640625" style="1" customWidth="1"/>
    <col min="8701" max="8701" width="7.81640625" style="1" customWidth="1"/>
    <col min="8702" max="8702" width="13.26953125" style="1" customWidth="1"/>
    <col min="8703" max="8703" width="7.1796875" style="1" customWidth="1"/>
    <col min="8704" max="8704" width="7.81640625" style="1" customWidth="1"/>
    <col min="8705" max="8705" width="13.26953125" style="1" customWidth="1"/>
    <col min="8706" max="8706" width="6.7265625" style="1" customWidth="1"/>
    <col min="8707" max="8707" width="7.81640625" style="1" customWidth="1"/>
    <col min="8708" max="8708" width="13.26953125" style="1" customWidth="1"/>
    <col min="8709" max="8709" width="9" style="1" customWidth="1"/>
    <col min="8710" max="8710" width="9.1796875" style="1" customWidth="1"/>
    <col min="8711" max="8711" width="11.7265625" style="1" customWidth="1"/>
    <col min="8712" max="8712" width="11.26953125" style="1" customWidth="1"/>
    <col min="8713" max="8713" width="8.81640625" style="1" customWidth="1"/>
    <col min="8714" max="8714" width="14.26953125" style="1" customWidth="1"/>
    <col min="8715" max="8715" width="9.1796875" style="1" customWidth="1"/>
    <col min="8716" max="8716" width="10.26953125" style="1" customWidth="1"/>
    <col min="8717" max="8941" width="9.1796875" style="1" customWidth="1"/>
    <col min="8942" max="8942" width="1.453125" style="1" customWidth="1"/>
    <col min="8943" max="8943" width="6.26953125" style="1" customWidth="1"/>
    <col min="8944" max="8944" width="33" style="1" customWidth="1"/>
    <col min="8945" max="8945" width="7.81640625" style="1" customWidth="1"/>
    <col min="8946" max="8946" width="4.453125" style="1" customWidth="1"/>
    <col min="8947" max="8947" width="10" style="1" customWidth="1"/>
    <col min="8948" max="8948" width="8.81640625" style="1"/>
    <col min="8949" max="8949" width="1.453125" style="1" customWidth="1"/>
    <col min="8950" max="8950" width="6.26953125" style="1" customWidth="1"/>
    <col min="8951" max="8951" width="35.1796875" style="1" customWidth="1"/>
    <col min="8952" max="8952" width="7.81640625" style="1" customWidth="1"/>
    <col min="8953" max="8953" width="4.453125" style="1" customWidth="1"/>
    <col min="8954" max="8954" width="10" style="1" customWidth="1"/>
    <col min="8955" max="8955" width="12.81640625" style="1" customWidth="1"/>
    <col min="8956" max="8956" width="6.81640625" style="1" customWidth="1"/>
    <col min="8957" max="8957" width="7.81640625" style="1" customWidth="1"/>
    <col min="8958" max="8958" width="13.26953125" style="1" customWidth="1"/>
    <col min="8959" max="8959" width="7.1796875" style="1" customWidth="1"/>
    <col min="8960" max="8960" width="7.81640625" style="1" customWidth="1"/>
    <col min="8961" max="8961" width="13.26953125" style="1" customWidth="1"/>
    <col min="8962" max="8962" width="6.7265625" style="1" customWidth="1"/>
    <col min="8963" max="8963" width="7.81640625" style="1" customWidth="1"/>
    <col min="8964" max="8964" width="13.26953125" style="1" customWidth="1"/>
    <col min="8965" max="8965" width="9" style="1" customWidth="1"/>
    <col min="8966" max="8966" width="9.1796875" style="1" customWidth="1"/>
    <col min="8967" max="8967" width="11.7265625" style="1" customWidth="1"/>
    <col min="8968" max="8968" width="11.26953125" style="1" customWidth="1"/>
    <col min="8969" max="8969" width="8.81640625" style="1" customWidth="1"/>
    <col min="8970" max="8970" width="14.26953125" style="1" customWidth="1"/>
    <col min="8971" max="8971" width="9.1796875" style="1" customWidth="1"/>
    <col min="8972" max="8972" width="10.26953125" style="1" customWidth="1"/>
    <col min="8973" max="9197" width="9.1796875" style="1" customWidth="1"/>
    <col min="9198" max="9198" width="1.453125" style="1" customWidth="1"/>
    <col min="9199" max="9199" width="6.26953125" style="1" customWidth="1"/>
    <col min="9200" max="9200" width="33" style="1" customWidth="1"/>
    <col min="9201" max="9201" width="7.81640625" style="1" customWidth="1"/>
    <col min="9202" max="9202" width="4.453125" style="1" customWidth="1"/>
    <col min="9203" max="9203" width="10" style="1" customWidth="1"/>
    <col min="9204" max="9204" width="8.81640625" style="1"/>
    <col min="9205" max="9205" width="1.453125" style="1" customWidth="1"/>
    <col min="9206" max="9206" width="6.26953125" style="1" customWidth="1"/>
    <col min="9207" max="9207" width="35.1796875" style="1" customWidth="1"/>
    <col min="9208" max="9208" width="7.81640625" style="1" customWidth="1"/>
    <col min="9209" max="9209" width="4.453125" style="1" customWidth="1"/>
    <col min="9210" max="9210" width="10" style="1" customWidth="1"/>
    <col min="9211" max="9211" width="12.81640625" style="1" customWidth="1"/>
    <col min="9212" max="9212" width="6.81640625" style="1" customWidth="1"/>
    <col min="9213" max="9213" width="7.81640625" style="1" customWidth="1"/>
    <col min="9214" max="9214" width="13.26953125" style="1" customWidth="1"/>
    <col min="9215" max="9215" width="7.1796875" style="1" customWidth="1"/>
    <col min="9216" max="9216" width="7.81640625" style="1" customWidth="1"/>
    <col min="9217" max="9217" width="13.26953125" style="1" customWidth="1"/>
    <col min="9218" max="9218" width="6.7265625" style="1" customWidth="1"/>
    <col min="9219" max="9219" width="7.81640625" style="1" customWidth="1"/>
    <col min="9220" max="9220" width="13.26953125" style="1" customWidth="1"/>
    <col min="9221" max="9221" width="9" style="1" customWidth="1"/>
    <col min="9222" max="9222" width="9.1796875" style="1" customWidth="1"/>
    <col min="9223" max="9223" width="11.7265625" style="1" customWidth="1"/>
    <col min="9224" max="9224" width="11.26953125" style="1" customWidth="1"/>
    <col min="9225" max="9225" width="8.81640625" style="1" customWidth="1"/>
    <col min="9226" max="9226" width="14.26953125" style="1" customWidth="1"/>
    <col min="9227" max="9227" width="9.1796875" style="1" customWidth="1"/>
    <col min="9228" max="9228" width="10.26953125" style="1" customWidth="1"/>
    <col min="9229" max="9453" width="9.1796875" style="1" customWidth="1"/>
    <col min="9454" max="9454" width="1.453125" style="1" customWidth="1"/>
    <col min="9455" max="9455" width="6.26953125" style="1" customWidth="1"/>
    <col min="9456" max="9456" width="33" style="1" customWidth="1"/>
    <col min="9457" max="9457" width="7.81640625" style="1" customWidth="1"/>
    <col min="9458" max="9458" width="4.453125" style="1" customWidth="1"/>
    <col min="9459" max="9459" width="10" style="1" customWidth="1"/>
    <col min="9460" max="9460" width="8.81640625" style="1"/>
    <col min="9461" max="9461" width="1.453125" style="1" customWidth="1"/>
    <col min="9462" max="9462" width="6.26953125" style="1" customWidth="1"/>
    <col min="9463" max="9463" width="35.1796875" style="1" customWidth="1"/>
    <col min="9464" max="9464" width="7.81640625" style="1" customWidth="1"/>
    <col min="9465" max="9465" width="4.453125" style="1" customWidth="1"/>
    <col min="9466" max="9466" width="10" style="1" customWidth="1"/>
    <col min="9467" max="9467" width="12.81640625" style="1" customWidth="1"/>
    <col min="9468" max="9468" width="6.81640625" style="1" customWidth="1"/>
    <col min="9469" max="9469" width="7.81640625" style="1" customWidth="1"/>
    <col min="9470" max="9470" width="13.26953125" style="1" customWidth="1"/>
    <col min="9471" max="9471" width="7.1796875" style="1" customWidth="1"/>
    <col min="9472" max="9472" width="7.81640625" style="1" customWidth="1"/>
    <col min="9473" max="9473" width="13.26953125" style="1" customWidth="1"/>
    <col min="9474" max="9474" width="6.7265625" style="1" customWidth="1"/>
    <col min="9475" max="9475" width="7.81640625" style="1" customWidth="1"/>
    <col min="9476" max="9476" width="13.26953125" style="1" customWidth="1"/>
    <col min="9477" max="9477" width="9" style="1" customWidth="1"/>
    <col min="9478" max="9478" width="9.1796875" style="1" customWidth="1"/>
    <col min="9479" max="9479" width="11.7265625" style="1" customWidth="1"/>
    <col min="9480" max="9480" width="11.26953125" style="1" customWidth="1"/>
    <col min="9481" max="9481" width="8.81640625" style="1" customWidth="1"/>
    <col min="9482" max="9482" width="14.26953125" style="1" customWidth="1"/>
    <col min="9483" max="9483" width="9.1796875" style="1" customWidth="1"/>
    <col min="9484" max="9484" width="10.26953125" style="1" customWidth="1"/>
    <col min="9485" max="9709" width="9.1796875" style="1" customWidth="1"/>
    <col min="9710" max="9710" width="1.453125" style="1" customWidth="1"/>
    <col min="9711" max="9711" width="6.26953125" style="1" customWidth="1"/>
    <col min="9712" max="9712" width="33" style="1" customWidth="1"/>
    <col min="9713" max="9713" width="7.81640625" style="1" customWidth="1"/>
    <col min="9714" max="9714" width="4.453125" style="1" customWidth="1"/>
    <col min="9715" max="9715" width="10" style="1" customWidth="1"/>
    <col min="9716" max="9716" width="8.81640625" style="1"/>
    <col min="9717" max="9717" width="1.453125" style="1" customWidth="1"/>
    <col min="9718" max="9718" width="6.26953125" style="1" customWidth="1"/>
    <col min="9719" max="9719" width="35.1796875" style="1" customWidth="1"/>
    <col min="9720" max="9720" width="7.81640625" style="1" customWidth="1"/>
    <col min="9721" max="9721" width="4.453125" style="1" customWidth="1"/>
    <col min="9722" max="9722" width="10" style="1" customWidth="1"/>
    <col min="9723" max="9723" width="12.81640625" style="1" customWidth="1"/>
    <col min="9724" max="9724" width="6.81640625" style="1" customWidth="1"/>
    <col min="9725" max="9725" width="7.81640625" style="1" customWidth="1"/>
    <col min="9726" max="9726" width="13.26953125" style="1" customWidth="1"/>
    <col min="9727" max="9727" width="7.1796875" style="1" customWidth="1"/>
    <col min="9728" max="9728" width="7.81640625" style="1" customWidth="1"/>
    <col min="9729" max="9729" width="13.26953125" style="1" customWidth="1"/>
    <col min="9730" max="9730" width="6.7265625" style="1" customWidth="1"/>
    <col min="9731" max="9731" width="7.81640625" style="1" customWidth="1"/>
    <col min="9732" max="9732" width="13.26953125" style="1" customWidth="1"/>
    <col min="9733" max="9733" width="9" style="1" customWidth="1"/>
    <col min="9734" max="9734" width="9.1796875" style="1" customWidth="1"/>
    <col min="9735" max="9735" width="11.7265625" style="1" customWidth="1"/>
    <col min="9736" max="9736" width="11.26953125" style="1" customWidth="1"/>
    <col min="9737" max="9737" width="8.81640625" style="1" customWidth="1"/>
    <col min="9738" max="9738" width="14.26953125" style="1" customWidth="1"/>
    <col min="9739" max="9739" width="9.1796875" style="1" customWidth="1"/>
    <col min="9740" max="9740" width="10.26953125" style="1" customWidth="1"/>
    <col min="9741" max="9965" width="9.1796875" style="1" customWidth="1"/>
    <col min="9966" max="9966" width="1.453125" style="1" customWidth="1"/>
    <col min="9967" max="9967" width="6.26953125" style="1" customWidth="1"/>
    <col min="9968" max="9968" width="33" style="1" customWidth="1"/>
    <col min="9969" max="9969" width="7.81640625" style="1" customWidth="1"/>
    <col min="9970" max="9970" width="4.453125" style="1" customWidth="1"/>
    <col min="9971" max="9971" width="10" style="1" customWidth="1"/>
    <col min="9972" max="9972" width="8.81640625" style="1"/>
    <col min="9973" max="9973" width="1.453125" style="1" customWidth="1"/>
    <col min="9974" max="9974" width="6.26953125" style="1" customWidth="1"/>
    <col min="9975" max="9975" width="35.1796875" style="1" customWidth="1"/>
    <col min="9976" max="9976" width="7.81640625" style="1" customWidth="1"/>
    <col min="9977" max="9977" width="4.453125" style="1" customWidth="1"/>
    <col min="9978" max="9978" width="10" style="1" customWidth="1"/>
    <col min="9979" max="9979" width="12.81640625" style="1" customWidth="1"/>
    <col min="9980" max="9980" width="6.81640625" style="1" customWidth="1"/>
    <col min="9981" max="9981" width="7.81640625" style="1" customWidth="1"/>
    <col min="9982" max="9982" width="13.26953125" style="1" customWidth="1"/>
    <col min="9983" max="9983" width="7.1796875" style="1" customWidth="1"/>
    <col min="9984" max="9984" width="7.81640625" style="1" customWidth="1"/>
    <col min="9985" max="9985" width="13.26953125" style="1" customWidth="1"/>
    <col min="9986" max="9986" width="6.7265625" style="1" customWidth="1"/>
    <col min="9987" max="9987" width="7.81640625" style="1" customWidth="1"/>
    <col min="9988" max="9988" width="13.26953125" style="1" customWidth="1"/>
    <col min="9989" max="9989" width="9" style="1" customWidth="1"/>
    <col min="9990" max="9990" width="9.1796875" style="1" customWidth="1"/>
    <col min="9991" max="9991" width="11.7265625" style="1" customWidth="1"/>
    <col min="9992" max="9992" width="11.26953125" style="1" customWidth="1"/>
    <col min="9993" max="9993" width="8.81640625" style="1" customWidth="1"/>
    <col min="9994" max="9994" width="14.26953125" style="1" customWidth="1"/>
    <col min="9995" max="9995" width="9.1796875" style="1" customWidth="1"/>
    <col min="9996" max="9996" width="10.26953125" style="1" customWidth="1"/>
    <col min="9997" max="10221" width="9.1796875" style="1" customWidth="1"/>
    <col min="10222" max="10222" width="1.453125" style="1" customWidth="1"/>
    <col min="10223" max="10223" width="6.26953125" style="1" customWidth="1"/>
    <col min="10224" max="10224" width="33" style="1" customWidth="1"/>
    <col min="10225" max="10225" width="7.81640625" style="1" customWidth="1"/>
    <col min="10226" max="10226" width="4.453125" style="1" customWidth="1"/>
    <col min="10227" max="10227" width="10" style="1" customWidth="1"/>
    <col min="10228" max="10228" width="8.81640625" style="1"/>
    <col min="10229" max="10229" width="1.453125" style="1" customWidth="1"/>
    <col min="10230" max="10230" width="6.26953125" style="1" customWidth="1"/>
    <col min="10231" max="10231" width="35.1796875" style="1" customWidth="1"/>
    <col min="10232" max="10232" width="7.81640625" style="1" customWidth="1"/>
    <col min="10233" max="10233" width="4.453125" style="1" customWidth="1"/>
    <col min="10234" max="10234" width="10" style="1" customWidth="1"/>
    <col min="10235" max="10235" width="12.81640625" style="1" customWidth="1"/>
    <col min="10236" max="10236" width="6.81640625" style="1" customWidth="1"/>
    <col min="10237" max="10237" width="7.81640625" style="1" customWidth="1"/>
    <col min="10238" max="10238" width="13.26953125" style="1" customWidth="1"/>
    <col min="10239" max="10239" width="7.1796875" style="1" customWidth="1"/>
    <col min="10240" max="10240" width="7.81640625" style="1" customWidth="1"/>
    <col min="10241" max="10241" width="13.26953125" style="1" customWidth="1"/>
    <col min="10242" max="10242" width="6.7265625" style="1" customWidth="1"/>
    <col min="10243" max="10243" width="7.81640625" style="1" customWidth="1"/>
    <col min="10244" max="10244" width="13.26953125" style="1" customWidth="1"/>
    <col min="10245" max="10245" width="9" style="1" customWidth="1"/>
    <col min="10246" max="10246" width="9.1796875" style="1" customWidth="1"/>
    <col min="10247" max="10247" width="11.7265625" style="1" customWidth="1"/>
    <col min="10248" max="10248" width="11.26953125" style="1" customWidth="1"/>
    <col min="10249" max="10249" width="8.81640625" style="1" customWidth="1"/>
    <col min="10250" max="10250" width="14.26953125" style="1" customWidth="1"/>
    <col min="10251" max="10251" width="9.1796875" style="1" customWidth="1"/>
    <col min="10252" max="10252" width="10.26953125" style="1" customWidth="1"/>
    <col min="10253" max="10477" width="9.1796875" style="1" customWidth="1"/>
    <col min="10478" max="10478" width="1.453125" style="1" customWidth="1"/>
    <col min="10479" max="10479" width="6.26953125" style="1" customWidth="1"/>
    <col min="10480" max="10480" width="33" style="1" customWidth="1"/>
    <col min="10481" max="10481" width="7.81640625" style="1" customWidth="1"/>
    <col min="10482" max="10482" width="4.453125" style="1" customWidth="1"/>
    <col min="10483" max="10483" width="10" style="1" customWidth="1"/>
    <col min="10484" max="10484" width="8.81640625" style="1"/>
    <col min="10485" max="10485" width="1.453125" style="1" customWidth="1"/>
    <col min="10486" max="10486" width="6.26953125" style="1" customWidth="1"/>
    <col min="10487" max="10487" width="35.1796875" style="1" customWidth="1"/>
    <col min="10488" max="10488" width="7.81640625" style="1" customWidth="1"/>
    <col min="10489" max="10489" width="4.453125" style="1" customWidth="1"/>
    <col min="10490" max="10490" width="10" style="1" customWidth="1"/>
    <col min="10491" max="10491" width="12.81640625" style="1" customWidth="1"/>
    <col min="10492" max="10492" width="6.81640625" style="1" customWidth="1"/>
    <col min="10493" max="10493" width="7.81640625" style="1" customWidth="1"/>
    <col min="10494" max="10494" width="13.26953125" style="1" customWidth="1"/>
    <col min="10495" max="10495" width="7.1796875" style="1" customWidth="1"/>
    <col min="10496" max="10496" width="7.81640625" style="1" customWidth="1"/>
    <col min="10497" max="10497" width="13.26953125" style="1" customWidth="1"/>
    <col min="10498" max="10498" width="6.7265625" style="1" customWidth="1"/>
    <col min="10499" max="10499" width="7.81640625" style="1" customWidth="1"/>
    <col min="10500" max="10500" width="13.26953125" style="1" customWidth="1"/>
    <col min="10501" max="10501" width="9" style="1" customWidth="1"/>
    <col min="10502" max="10502" width="9.1796875" style="1" customWidth="1"/>
    <col min="10503" max="10503" width="11.7265625" style="1" customWidth="1"/>
    <col min="10504" max="10504" width="11.26953125" style="1" customWidth="1"/>
    <col min="10505" max="10505" width="8.81640625" style="1" customWidth="1"/>
    <col min="10506" max="10506" width="14.26953125" style="1" customWidth="1"/>
    <col min="10507" max="10507" width="9.1796875" style="1" customWidth="1"/>
    <col min="10508" max="10508" width="10.26953125" style="1" customWidth="1"/>
    <col min="10509" max="10733" width="9.1796875" style="1" customWidth="1"/>
    <col min="10734" max="10734" width="1.453125" style="1" customWidth="1"/>
    <col min="10735" max="10735" width="6.26953125" style="1" customWidth="1"/>
    <col min="10736" max="10736" width="33" style="1" customWidth="1"/>
    <col min="10737" max="10737" width="7.81640625" style="1" customWidth="1"/>
    <col min="10738" max="10738" width="4.453125" style="1" customWidth="1"/>
    <col min="10739" max="10739" width="10" style="1" customWidth="1"/>
    <col min="10740" max="10740" width="8.81640625" style="1"/>
    <col min="10741" max="10741" width="1.453125" style="1" customWidth="1"/>
    <col min="10742" max="10742" width="6.26953125" style="1" customWidth="1"/>
    <col min="10743" max="10743" width="35.1796875" style="1" customWidth="1"/>
    <col min="10744" max="10744" width="7.81640625" style="1" customWidth="1"/>
    <col min="10745" max="10745" width="4.453125" style="1" customWidth="1"/>
    <col min="10746" max="10746" width="10" style="1" customWidth="1"/>
    <col min="10747" max="10747" width="12.81640625" style="1" customWidth="1"/>
    <col min="10748" max="10748" width="6.81640625" style="1" customWidth="1"/>
    <col min="10749" max="10749" width="7.81640625" style="1" customWidth="1"/>
    <col min="10750" max="10750" width="13.26953125" style="1" customWidth="1"/>
    <col min="10751" max="10751" width="7.1796875" style="1" customWidth="1"/>
    <col min="10752" max="10752" width="7.81640625" style="1" customWidth="1"/>
    <col min="10753" max="10753" width="13.26953125" style="1" customWidth="1"/>
    <col min="10754" max="10754" width="6.7265625" style="1" customWidth="1"/>
    <col min="10755" max="10755" width="7.81640625" style="1" customWidth="1"/>
    <col min="10756" max="10756" width="13.26953125" style="1" customWidth="1"/>
    <col min="10757" max="10757" width="9" style="1" customWidth="1"/>
    <col min="10758" max="10758" width="9.1796875" style="1" customWidth="1"/>
    <col min="10759" max="10759" width="11.7265625" style="1" customWidth="1"/>
    <col min="10760" max="10760" width="11.26953125" style="1" customWidth="1"/>
    <col min="10761" max="10761" width="8.81640625" style="1" customWidth="1"/>
    <col min="10762" max="10762" width="14.26953125" style="1" customWidth="1"/>
    <col min="10763" max="10763" width="9.1796875" style="1" customWidth="1"/>
    <col min="10764" max="10764" width="10.26953125" style="1" customWidth="1"/>
    <col min="10765" max="10989" width="9.1796875" style="1" customWidth="1"/>
    <col min="10990" max="10990" width="1.453125" style="1" customWidth="1"/>
    <col min="10991" max="10991" width="6.26953125" style="1" customWidth="1"/>
    <col min="10992" max="10992" width="33" style="1" customWidth="1"/>
    <col min="10993" max="10993" width="7.81640625" style="1" customWidth="1"/>
    <col min="10994" max="10994" width="4.453125" style="1" customWidth="1"/>
    <col min="10995" max="10995" width="10" style="1" customWidth="1"/>
    <col min="10996" max="10996" width="8.81640625" style="1"/>
    <col min="10997" max="10997" width="1.453125" style="1" customWidth="1"/>
    <col min="10998" max="10998" width="6.26953125" style="1" customWidth="1"/>
    <col min="10999" max="10999" width="35.1796875" style="1" customWidth="1"/>
    <col min="11000" max="11000" width="7.81640625" style="1" customWidth="1"/>
    <col min="11001" max="11001" width="4.453125" style="1" customWidth="1"/>
    <col min="11002" max="11002" width="10" style="1" customWidth="1"/>
    <col min="11003" max="11003" width="12.81640625" style="1" customWidth="1"/>
    <col min="11004" max="11004" width="6.81640625" style="1" customWidth="1"/>
    <col min="11005" max="11005" width="7.81640625" style="1" customWidth="1"/>
    <col min="11006" max="11006" width="13.26953125" style="1" customWidth="1"/>
    <col min="11007" max="11007" width="7.1796875" style="1" customWidth="1"/>
    <col min="11008" max="11008" width="7.81640625" style="1" customWidth="1"/>
    <col min="11009" max="11009" width="13.26953125" style="1" customWidth="1"/>
    <col min="11010" max="11010" width="6.7265625" style="1" customWidth="1"/>
    <col min="11011" max="11011" width="7.81640625" style="1" customWidth="1"/>
    <col min="11012" max="11012" width="13.26953125" style="1" customWidth="1"/>
    <col min="11013" max="11013" width="9" style="1" customWidth="1"/>
    <col min="11014" max="11014" width="9.1796875" style="1" customWidth="1"/>
    <col min="11015" max="11015" width="11.7265625" style="1" customWidth="1"/>
    <col min="11016" max="11016" width="11.26953125" style="1" customWidth="1"/>
    <col min="11017" max="11017" width="8.81640625" style="1" customWidth="1"/>
    <col min="11018" max="11018" width="14.26953125" style="1" customWidth="1"/>
    <col min="11019" max="11019" width="9.1796875" style="1" customWidth="1"/>
    <col min="11020" max="11020" width="10.26953125" style="1" customWidth="1"/>
    <col min="11021" max="11245" width="9.1796875" style="1" customWidth="1"/>
    <col min="11246" max="11246" width="1.453125" style="1" customWidth="1"/>
    <col min="11247" max="11247" width="6.26953125" style="1" customWidth="1"/>
    <col min="11248" max="11248" width="33" style="1" customWidth="1"/>
    <col min="11249" max="11249" width="7.81640625" style="1" customWidth="1"/>
    <col min="11250" max="11250" width="4.453125" style="1" customWidth="1"/>
    <col min="11251" max="11251" width="10" style="1" customWidth="1"/>
    <col min="11252" max="11252" width="8.81640625" style="1"/>
    <col min="11253" max="11253" width="1.453125" style="1" customWidth="1"/>
    <col min="11254" max="11254" width="6.26953125" style="1" customWidth="1"/>
    <col min="11255" max="11255" width="35.1796875" style="1" customWidth="1"/>
    <col min="11256" max="11256" width="7.81640625" style="1" customWidth="1"/>
    <col min="11257" max="11257" width="4.453125" style="1" customWidth="1"/>
    <col min="11258" max="11258" width="10" style="1" customWidth="1"/>
    <col min="11259" max="11259" width="12.81640625" style="1" customWidth="1"/>
    <col min="11260" max="11260" width="6.81640625" style="1" customWidth="1"/>
    <col min="11261" max="11261" width="7.81640625" style="1" customWidth="1"/>
    <col min="11262" max="11262" width="13.26953125" style="1" customWidth="1"/>
    <col min="11263" max="11263" width="7.1796875" style="1" customWidth="1"/>
    <col min="11264" max="11264" width="7.81640625" style="1" customWidth="1"/>
    <col min="11265" max="11265" width="13.26953125" style="1" customWidth="1"/>
    <col min="11266" max="11266" width="6.7265625" style="1" customWidth="1"/>
    <col min="11267" max="11267" width="7.81640625" style="1" customWidth="1"/>
    <col min="11268" max="11268" width="13.26953125" style="1" customWidth="1"/>
    <col min="11269" max="11269" width="9" style="1" customWidth="1"/>
    <col min="11270" max="11270" width="9.1796875" style="1" customWidth="1"/>
    <col min="11271" max="11271" width="11.7265625" style="1" customWidth="1"/>
    <col min="11272" max="11272" width="11.26953125" style="1" customWidth="1"/>
    <col min="11273" max="11273" width="8.81640625" style="1" customWidth="1"/>
    <col min="11274" max="11274" width="14.26953125" style="1" customWidth="1"/>
    <col min="11275" max="11275" width="9.1796875" style="1" customWidth="1"/>
    <col min="11276" max="11276" width="10.26953125" style="1" customWidth="1"/>
    <col min="11277" max="11501" width="9.1796875" style="1" customWidth="1"/>
    <col min="11502" max="11502" width="1.453125" style="1" customWidth="1"/>
    <col min="11503" max="11503" width="6.26953125" style="1" customWidth="1"/>
    <col min="11504" max="11504" width="33" style="1" customWidth="1"/>
    <col min="11505" max="11505" width="7.81640625" style="1" customWidth="1"/>
    <col min="11506" max="11506" width="4.453125" style="1" customWidth="1"/>
    <col min="11507" max="11507" width="10" style="1" customWidth="1"/>
    <col min="11508" max="11508" width="8.81640625" style="1"/>
    <col min="11509" max="11509" width="1.453125" style="1" customWidth="1"/>
    <col min="11510" max="11510" width="6.26953125" style="1" customWidth="1"/>
    <col min="11511" max="11511" width="35.1796875" style="1" customWidth="1"/>
    <col min="11512" max="11512" width="7.81640625" style="1" customWidth="1"/>
    <col min="11513" max="11513" width="4.453125" style="1" customWidth="1"/>
    <col min="11514" max="11514" width="10" style="1" customWidth="1"/>
    <col min="11515" max="11515" width="12.81640625" style="1" customWidth="1"/>
    <col min="11516" max="11516" width="6.81640625" style="1" customWidth="1"/>
    <col min="11517" max="11517" width="7.81640625" style="1" customWidth="1"/>
    <col min="11518" max="11518" width="13.26953125" style="1" customWidth="1"/>
    <col min="11519" max="11519" width="7.1796875" style="1" customWidth="1"/>
    <col min="11520" max="11520" width="7.81640625" style="1" customWidth="1"/>
    <col min="11521" max="11521" width="13.26953125" style="1" customWidth="1"/>
    <col min="11522" max="11522" width="6.7265625" style="1" customWidth="1"/>
    <col min="11523" max="11523" width="7.81640625" style="1" customWidth="1"/>
    <col min="11524" max="11524" width="13.26953125" style="1" customWidth="1"/>
    <col min="11525" max="11525" width="9" style="1" customWidth="1"/>
    <col min="11526" max="11526" width="9.1796875" style="1" customWidth="1"/>
    <col min="11527" max="11527" width="11.7265625" style="1" customWidth="1"/>
    <col min="11528" max="11528" width="11.26953125" style="1" customWidth="1"/>
    <col min="11529" max="11529" width="8.81640625" style="1" customWidth="1"/>
    <col min="11530" max="11530" width="14.26953125" style="1" customWidth="1"/>
    <col min="11531" max="11531" width="9.1796875" style="1" customWidth="1"/>
    <col min="11532" max="11532" width="10.26953125" style="1" customWidth="1"/>
    <col min="11533" max="11757" width="9.1796875" style="1" customWidth="1"/>
    <col min="11758" max="11758" width="1.453125" style="1" customWidth="1"/>
    <col min="11759" max="11759" width="6.26953125" style="1" customWidth="1"/>
    <col min="11760" max="11760" width="33" style="1" customWidth="1"/>
    <col min="11761" max="11761" width="7.81640625" style="1" customWidth="1"/>
    <col min="11762" max="11762" width="4.453125" style="1" customWidth="1"/>
    <col min="11763" max="11763" width="10" style="1" customWidth="1"/>
    <col min="11764" max="11764" width="8.81640625" style="1"/>
    <col min="11765" max="11765" width="1.453125" style="1" customWidth="1"/>
    <col min="11766" max="11766" width="6.26953125" style="1" customWidth="1"/>
    <col min="11767" max="11767" width="35.1796875" style="1" customWidth="1"/>
    <col min="11768" max="11768" width="7.81640625" style="1" customWidth="1"/>
    <col min="11769" max="11769" width="4.453125" style="1" customWidth="1"/>
    <col min="11770" max="11770" width="10" style="1" customWidth="1"/>
    <col min="11771" max="11771" width="12.81640625" style="1" customWidth="1"/>
    <col min="11772" max="11772" width="6.81640625" style="1" customWidth="1"/>
    <col min="11773" max="11773" width="7.81640625" style="1" customWidth="1"/>
    <col min="11774" max="11774" width="13.26953125" style="1" customWidth="1"/>
    <col min="11775" max="11775" width="7.1796875" style="1" customWidth="1"/>
    <col min="11776" max="11776" width="7.81640625" style="1" customWidth="1"/>
    <col min="11777" max="11777" width="13.26953125" style="1" customWidth="1"/>
    <col min="11778" max="11778" width="6.7265625" style="1" customWidth="1"/>
    <col min="11779" max="11779" width="7.81640625" style="1" customWidth="1"/>
    <col min="11780" max="11780" width="13.26953125" style="1" customWidth="1"/>
    <col min="11781" max="11781" width="9" style="1" customWidth="1"/>
    <col min="11782" max="11782" width="9.1796875" style="1" customWidth="1"/>
    <col min="11783" max="11783" width="11.7265625" style="1" customWidth="1"/>
    <col min="11784" max="11784" width="11.26953125" style="1" customWidth="1"/>
    <col min="11785" max="11785" width="8.81640625" style="1" customWidth="1"/>
    <col min="11786" max="11786" width="14.26953125" style="1" customWidth="1"/>
    <col min="11787" max="11787" width="9.1796875" style="1" customWidth="1"/>
    <col min="11788" max="11788" width="10.26953125" style="1" customWidth="1"/>
    <col min="11789" max="12013" width="9.1796875" style="1" customWidth="1"/>
    <col min="12014" max="12014" width="1.453125" style="1" customWidth="1"/>
    <col min="12015" max="12015" width="6.26953125" style="1" customWidth="1"/>
    <col min="12016" max="12016" width="33" style="1" customWidth="1"/>
    <col min="12017" max="12017" width="7.81640625" style="1" customWidth="1"/>
    <col min="12018" max="12018" width="4.453125" style="1" customWidth="1"/>
    <col min="12019" max="12019" width="10" style="1" customWidth="1"/>
    <col min="12020" max="12020" width="8.81640625" style="1"/>
    <col min="12021" max="12021" width="1.453125" style="1" customWidth="1"/>
    <col min="12022" max="12022" width="6.26953125" style="1" customWidth="1"/>
    <col min="12023" max="12023" width="35.1796875" style="1" customWidth="1"/>
    <col min="12024" max="12024" width="7.81640625" style="1" customWidth="1"/>
    <col min="12025" max="12025" width="4.453125" style="1" customWidth="1"/>
    <col min="12026" max="12026" width="10" style="1" customWidth="1"/>
    <col min="12027" max="12027" width="12.81640625" style="1" customWidth="1"/>
    <col min="12028" max="12028" width="6.81640625" style="1" customWidth="1"/>
    <col min="12029" max="12029" width="7.81640625" style="1" customWidth="1"/>
    <col min="12030" max="12030" width="13.26953125" style="1" customWidth="1"/>
    <col min="12031" max="12031" width="7.1796875" style="1" customWidth="1"/>
    <col min="12032" max="12032" width="7.81640625" style="1" customWidth="1"/>
    <col min="12033" max="12033" width="13.26953125" style="1" customWidth="1"/>
    <col min="12034" max="12034" width="6.7265625" style="1" customWidth="1"/>
    <col min="12035" max="12035" width="7.81640625" style="1" customWidth="1"/>
    <col min="12036" max="12036" width="13.26953125" style="1" customWidth="1"/>
    <col min="12037" max="12037" width="9" style="1" customWidth="1"/>
    <col min="12038" max="12038" width="9.1796875" style="1" customWidth="1"/>
    <col min="12039" max="12039" width="11.7265625" style="1" customWidth="1"/>
    <col min="12040" max="12040" width="11.26953125" style="1" customWidth="1"/>
    <col min="12041" max="12041" width="8.81640625" style="1" customWidth="1"/>
    <col min="12042" max="12042" width="14.26953125" style="1" customWidth="1"/>
    <col min="12043" max="12043" width="9.1796875" style="1" customWidth="1"/>
    <col min="12044" max="12044" width="10.26953125" style="1" customWidth="1"/>
    <col min="12045" max="12269" width="9.1796875" style="1" customWidth="1"/>
    <col min="12270" max="12270" width="1.453125" style="1" customWidth="1"/>
    <col min="12271" max="12271" width="6.26953125" style="1" customWidth="1"/>
    <col min="12272" max="12272" width="33" style="1" customWidth="1"/>
    <col min="12273" max="12273" width="7.81640625" style="1" customWidth="1"/>
    <col min="12274" max="12274" width="4.453125" style="1" customWidth="1"/>
    <col min="12275" max="12275" width="10" style="1" customWidth="1"/>
    <col min="12276" max="12276" width="8.81640625" style="1"/>
    <col min="12277" max="12277" width="1.453125" style="1" customWidth="1"/>
    <col min="12278" max="12278" width="6.26953125" style="1" customWidth="1"/>
    <col min="12279" max="12279" width="35.1796875" style="1" customWidth="1"/>
    <col min="12280" max="12280" width="7.81640625" style="1" customWidth="1"/>
    <col min="12281" max="12281" width="4.453125" style="1" customWidth="1"/>
    <col min="12282" max="12282" width="10" style="1" customWidth="1"/>
    <col min="12283" max="12283" width="12.81640625" style="1" customWidth="1"/>
    <col min="12284" max="12284" width="6.81640625" style="1" customWidth="1"/>
    <col min="12285" max="12285" width="7.81640625" style="1" customWidth="1"/>
    <col min="12286" max="12286" width="13.26953125" style="1" customWidth="1"/>
    <col min="12287" max="12287" width="7.1796875" style="1" customWidth="1"/>
    <col min="12288" max="12288" width="7.81640625" style="1" customWidth="1"/>
    <col min="12289" max="12289" width="13.26953125" style="1" customWidth="1"/>
    <col min="12290" max="12290" width="6.7265625" style="1" customWidth="1"/>
    <col min="12291" max="12291" width="7.81640625" style="1" customWidth="1"/>
    <col min="12292" max="12292" width="13.26953125" style="1" customWidth="1"/>
    <col min="12293" max="12293" width="9" style="1" customWidth="1"/>
    <col min="12294" max="12294" width="9.1796875" style="1" customWidth="1"/>
    <col min="12295" max="12295" width="11.7265625" style="1" customWidth="1"/>
    <col min="12296" max="12296" width="11.26953125" style="1" customWidth="1"/>
    <col min="12297" max="12297" width="8.81640625" style="1" customWidth="1"/>
    <col min="12298" max="12298" width="14.26953125" style="1" customWidth="1"/>
    <col min="12299" max="12299" width="9.1796875" style="1" customWidth="1"/>
    <col min="12300" max="12300" width="10.26953125" style="1" customWidth="1"/>
    <col min="12301" max="12525" width="9.1796875" style="1" customWidth="1"/>
    <col min="12526" max="12526" width="1.453125" style="1" customWidth="1"/>
    <col min="12527" max="12527" width="6.26953125" style="1" customWidth="1"/>
    <col min="12528" max="12528" width="33" style="1" customWidth="1"/>
    <col min="12529" max="12529" width="7.81640625" style="1" customWidth="1"/>
    <col min="12530" max="12530" width="4.453125" style="1" customWidth="1"/>
    <col min="12531" max="12531" width="10" style="1" customWidth="1"/>
    <col min="12532" max="12532" width="8.81640625" style="1"/>
    <col min="12533" max="12533" width="1.453125" style="1" customWidth="1"/>
    <col min="12534" max="12534" width="6.26953125" style="1" customWidth="1"/>
    <col min="12535" max="12535" width="35.1796875" style="1" customWidth="1"/>
    <col min="12536" max="12536" width="7.81640625" style="1" customWidth="1"/>
    <col min="12537" max="12537" width="4.453125" style="1" customWidth="1"/>
    <col min="12538" max="12538" width="10" style="1" customWidth="1"/>
    <col min="12539" max="12539" width="12.81640625" style="1" customWidth="1"/>
    <col min="12540" max="12540" width="6.81640625" style="1" customWidth="1"/>
    <col min="12541" max="12541" width="7.81640625" style="1" customWidth="1"/>
    <col min="12542" max="12542" width="13.26953125" style="1" customWidth="1"/>
    <col min="12543" max="12543" width="7.1796875" style="1" customWidth="1"/>
    <col min="12544" max="12544" width="7.81640625" style="1" customWidth="1"/>
    <col min="12545" max="12545" width="13.26953125" style="1" customWidth="1"/>
    <col min="12546" max="12546" width="6.7265625" style="1" customWidth="1"/>
    <col min="12547" max="12547" width="7.81640625" style="1" customWidth="1"/>
    <col min="12548" max="12548" width="13.26953125" style="1" customWidth="1"/>
    <col min="12549" max="12549" width="9" style="1" customWidth="1"/>
    <col min="12550" max="12550" width="9.1796875" style="1" customWidth="1"/>
    <col min="12551" max="12551" width="11.7265625" style="1" customWidth="1"/>
    <col min="12552" max="12552" width="11.26953125" style="1" customWidth="1"/>
    <col min="12553" max="12553" width="8.81640625" style="1" customWidth="1"/>
    <col min="12554" max="12554" width="14.26953125" style="1" customWidth="1"/>
    <col min="12555" max="12555" width="9.1796875" style="1" customWidth="1"/>
    <col min="12556" max="12556" width="10.26953125" style="1" customWidth="1"/>
    <col min="12557" max="12781" width="9.1796875" style="1" customWidth="1"/>
    <col min="12782" max="12782" width="1.453125" style="1" customWidth="1"/>
    <col min="12783" max="12783" width="6.26953125" style="1" customWidth="1"/>
    <col min="12784" max="12784" width="33" style="1" customWidth="1"/>
    <col min="12785" max="12785" width="7.81640625" style="1" customWidth="1"/>
    <col min="12786" max="12786" width="4.453125" style="1" customWidth="1"/>
    <col min="12787" max="12787" width="10" style="1" customWidth="1"/>
    <col min="12788" max="12788" width="8.81640625" style="1"/>
    <col min="12789" max="12789" width="1.453125" style="1" customWidth="1"/>
    <col min="12790" max="12790" width="6.26953125" style="1" customWidth="1"/>
    <col min="12791" max="12791" width="35.1796875" style="1" customWidth="1"/>
    <col min="12792" max="12792" width="7.81640625" style="1" customWidth="1"/>
    <col min="12793" max="12793" width="4.453125" style="1" customWidth="1"/>
    <col min="12794" max="12794" width="10" style="1" customWidth="1"/>
    <col min="12795" max="12795" width="12.81640625" style="1" customWidth="1"/>
    <col min="12796" max="12796" width="6.81640625" style="1" customWidth="1"/>
    <col min="12797" max="12797" width="7.81640625" style="1" customWidth="1"/>
    <col min="12798" max="12798" width="13.26953125" style="1" customWidth="1"/>
    <col min="12799" max="12799" width="7.1796875" style="1" customWidth="1"/>
    <col min="12800" max="12800" width="7.81640625" style="1" customWidth="1"/>
    <col min="12801" max="12801" width="13.26953125" style="1" customWidth="1"/>
    <col min="12802" max="12802" width="6.7265625" style="1" customWidth="1"/>
    <col min="12803" max="12803" width="7.81640625" style="1" customWidth="1"/>
    <col min="12804" max="12804" width="13.26953125" style="1" customWidth="1"/>
    <col min="12805" max="12805" width="9" style="1" customWidth="1"/>
    <col min="12806" max="12806" width="9.1796875" style="1" customWidth="1"/>
    <col min="12807" max="12807" width="11.7265625" style="1" customWidth="1"/>
    <col min="12808" max="12808" width="11.26953125" style="1" customWidth="1"/>
    <col min="12809" max="12809" width="8.81640625" style="1" customWidth="1"/>
    <col min="12810" max="12810" width="14.26953125" style="1" customWidth="1"/>
    <col min="12811" max="12811" width="9.1796875" style="1" customWidth="1"/>
    <col min="12812" max="12812" width="10.26953125" style="1" customWidth="1"/>
    <col min="12813" max="13037" width="9.1796875" style="1" customWidth="1"/>
    <col min="13038" max="13038" width="1.453125" style="1" customWidth="1"/>
    <col min="13039" max="13039" width="6.26953125" style="1" customWidth="1"/>
    <col min="13040" max="13040" width="33" style="1" customWidth="1"/>
    <col min="13041" max="13041" width="7.81640625" style="1" customWidth="1"/>
    <col min="13042" max="13042" width="4.453125" style="1" customWidth="1"/>
    <col min="13043" max="13043" width="10" style="1" customWidth="1"/>
    <col min="13044" max="13044" width="8.81640625" style="1"/>
    <col min="13045" max="13045" width="1.453125" style="1" customWidth="1"/>
    <col min="13046" max="13046" width="6.26953125" style="1" customWidth="1"/>
    <col min="13047" max="13047" width="35.1796875" style="1" customWidth="1"/>
    <col min="13048" max="13048" width="7.81640625" style="1" customWidth="1"/>
    <col min="13049" max="13049" width="4.453125" style="1" customWidth="1"/>
    <col min="13050" max="13050" width="10" style="1" customWidth="1"/>
    <col min="13051" max="13051" width="12.81640625" style="1" customWidth="1"/>
    <col min="13052" max="13052" width="6.81640625" style="1" customWidth="1"/>
    <col min="13053" max="13053" width="7.81640625" style="1" customWidth="1"/>
    <col min="13054" max="13054" width="13.26953125" style="1" customWidth="1"/>
    <col min="13055" max="13055" width="7.1796875" style="1" customWidth="1"/>
    <col min="13056" max="13056" width="7.81640625" style="1" customWidth="1"/>
    <col min="13057" max="13057" width="13.26953125" style="1" customWidth="1"/>
    <col min="13058" max="13058" width="6.7265625" style="1" customWidth="1"/>
    <col min="13059" max="13059" width="7.81640625" style="1" customWidth="1"/>
    <col min="13060" max="13060" width="13.26953125" style="1" customWidth="1"/>
    <col min="13061" max="13061" width="9" style="1" customWidth="1"/>
    <col min="13062" max="13062" width="9.1796875" style="1" customWidth="1"/>
    <col min="13063" max="13063" width="11.7265625" style="1" customWidth="1"/>
    <col min="13064" max="13064" width="11.26953125" style="1" customWidth="1"/>
    <col min="13065" max="13065" width="8.81640625" style="1" customWidth="1"/>
    <col min="13066" max="13066" width="14.26953125" style="1" customWidth="1"/>
    <col min="13067" max="13067" width="9.1796875" style="1" customWidth="1"/>
    <col min="13068" max="13068" width="10.26953125" style="1" customWidth="1"/>
    <col min="13069" max="13293" width="9.1796875" style="1" customWidth="1"/>
    <col min="13294" max="13294" width="1.453125" style="1" customWidth="1"/>
    <col min="13295" max="13295" width="6.26953125" style="1" customWidth="1"/>
    <col min="13296" max="13296" width="33" style="1" customWidth="1"/>
    <col min="13297" max="13297" width="7.81640625" style="1" customWidth="1"/>
    <col min="13298" max="13298" width="4.453125" style="1" customWidth="1"/>
    <col min="13299" max="13299" width="10" style="1" customWidth="1"/>
    <col min="13300" max="13300" width="8.81640625" style="1"/>
    <col min="13301" max="13301" width="1.453125" style="1" customWidth="1"/>
    <col min="13302" max="13302" width="6.26953125" style="1" customWidth="1"/>
    <col min="13303" max="13303" width="35.1796875" style="1" customWidth="1"/>
    <col min="13304" max="13304" width="7.81640625" style="1" customWidth="1"/>
    <col min="13305" max="13305" width="4.453125" style="1" customWidth="1"/>
    <col min="13306" max="13306" width="10" style="1" customWidth="1"/>
    <col min="13307" max="13307" width="12.81640625" style="1" customWidth="1"/>
    <col min="13308" max="13308" width="6.81640625" style="1" customWidth="1"/>
    <col min="13309" max="13309" width="7.81640625" style="1" customWidth="1"/>
    <col min="13310" max="13310" width="13.26953125" style="1" customWidth="1"/>
    <col min="13311" max="13311" width="7.1796875" style="1" customWidth="1"/>
    <col min="13312" max="13312" width="7.81640625" style="1" customWidth="1"/>
    <col min="13313" max="13313" width="13.26953125" style="1" customWidth="1"/>
    <col min="13314" max="13314" width="6.7265625" style="1" customWidth="1"/>
    <col min="13315" max="13315" width="7.81640625" style="1" customWidth="1"/>
    <col min="13316" max="13316" width="13.26953125" style="1" customWidth="1"/>
    <col min="13317" max="13317" width="9" style="1" customWidth="1"/>
    <col min="13318" max="13318" width="9.1796875" style="1" customWidth="1"/>
    <col min="13319" max="13319" width="11.7265625" style="1" customWidth="1"/>
    <col min="13320" max="13320" width="11.26953125" style="1" customWidth="1"/>
    <col min="13321" max="13321" width="8.81640625" style="1" customWidth="1"/>
    <col min="13322" max="13322" width="14.26953125" style="1" customWidth="1"/>
    <col min="13323" max="13323" width="9.1796875" style="1" customWidth="1"/>
    <col min="13324" max="13324" width="10.26953125" style="1" customWidth="1"/>
    <col min="13325" max="13549" width="9.1796875" style="1" customWidth="1"/>
    <col min="13550" max="13550" width="1.453125" style="1" customWidth="1"/>
    <col min="13551" max="13551" width="6.26953125" style="1" customWidth="1"/>
    <col min="13552" max="13552" width="33" style="1" customWidth="1"/>
    <col min="13553" max="13553" width="7.81640625" style="1" customWidth="1"/>
    <col min="13554" max="13554" width="4.453125" style="1" customWidth="1"/>
    <col min="13555" max="13555" width="10" style="1" customWidth="1"/>
    <col min="13556" max="13556" width="8.81640625" style="1"/>
    <col min="13557" max="13557" width="1.453125" style="1" customWidth="1"/>
    <col min="13558" max="13558" width="6.26953125" style="1" customWidth="1"/>
    <col min="13559" max="13559" width="35.1796875" style="1" customWidth="1"/>
    <col min="13560" max="13560" width="7.81640625" style="1" customWidth="1"/>
    <col min="13561" max="13561" width="4.453125" style="1" customWidth="1"/>
    <col min="13562" max="13562" width="10" style="1" customWidth="1"/>
    <col min="13563" max="13563" width="12.81640625" style="1" customWidth="1"/>
    <col min="13564" max="13564" width="6.81640625" style="1" customWidth="1"/>
    <col min="13565" max="13565" width="7.81640625" style="1" customWidth="1"/>
    <col min="13566" max="13566" width="13.26953125" style="1" customWidth="1"/>
    <col min="13567" max="13567" width="7.1796875" style="1" customWidth="1"/>
    <col min="13568" max="13568" width="7.81640625" style="1" customWidth="1"/>
    <col min="13569" max="13569" width="13.26953125" style="1" customWidth="1"/>
    <col min="13570" max="13570" width="6.7265625" style="1" customWidth="1"/>
    <col min="13571" max="13571" width="7.81640625" style="1" customWidth="1"/>
    <col min="13572" max="13572" width="13.26953125" style="1" customWidth="1"/>
    <col min="13573" max="13573" width="9" style="1" customWidth="1"/>
    <col min="13574" max="13574" width="9.1796875" style="1" customWidth="1"/>
    <col min="13575" max="13575" width="11.7265625" style="1" customWidth="1"/>
    <col min="13576" max="13576" width="11.26953125" style="1" customWidth="1"/>
    <col min="13577" max="13577" width="8.81640625" style="1" customWidth="1"/>
    <col min="13578" max="13578" width="14.26953125" style="1" customWidth="1"/>
    <col min="13579" max="13579" width="9.1796875" style="1" customWidth="1"/>
    <col min="13580" max="13580" width="10.26953125" style="1" customWidth="1"/>
    <col min="13581" max="13805" width="9.1796875" style="1" customWidth="1"/>
    <col min="13806" max="13806" width="1.453125" style="1" customWidth="1"/>
    <col min="13807" max="13807" width="6.26953125" style="1" customWidth="1"/>
    <col min="13808" max="13808" width="33" style="1" customWidth="1"/>
    <col min="13809" max="13809" width="7.81640625" style="1" customWidth="1"/>
    <col min="13810" max="13810" width="4.453125" style="1" customWidth="1"/>
    <col min="13811" max="13811" width="10" style="1" customWidth="1"/>
    <col min="13812" max="13812" width="8.81640625" style="1"/>
    <col min="13813" max="13813" width="1.453125" style="1" customWidth="1"/>
    <col min="13814" max="13814" width="6.26953125" style="1" customWidth="1"/>
    <col min="13815" max="13815" width="35.1796875" style="1" customWidth="1"/>
    <col min="13816" max="13816" width="7.81640625" style="1" customWidth="1"/>
    <col min="13817" max="13817" width="4.453125" style="1" customWidth="1"/>
    <col min="13818" max="13818" width="10" style="1" customWidth="1"/>
    <col min="13819" max="13819" width="12.81640625" style="1" customWidth="1"/>
    <col min="13820" max="13820" width="6.81640625" style="1" customWidth="1"/>
    <col min="13821" max="13821" width="7.81640625" style="1" customWidth="1"/>
    <col min="13822" max="13822" width="13.26953125" style="1" customWidth="1"/>
    <col min="13823" max="13823" width="7.1796875" style="1" customWidth="1"/>
    <col min="13824" max="13824" width="7.81640625" style="1" customWidth="1"/>
    <col min="13825" max="13825" width="13.26953125" style="1" customWidth="1"/>
    <col min="13826" max="13826" width="6.7265625" style="1" customWidth="1"/>
    <col min="13827" max="13827" width="7.81640625" style="1" customWidth="1"/>
    <col min="13828" max="13828" width="13.26953125" style="1" customWidth="1"/>
    <col min="13829" max="13829" width="9" style="1" customWidth="1"/>
    <col min="13830" max="13830" width="9.1796875" style="1" customWidth="1"/>
    <col min="13831" max="13831" width="11.7265625" style="1" customWidth="1"/>
    <col min="13832" max="13832" width="11.26953125" style="1" customWidth="1"/>
    <col min="13833" max="13833" width="8.81640625" style="1" customWidth="1"/>
    <col min="13834" max="13834" width="14.26953125" style="1" customWidth="1"/>
    <col min="13835" max="13835" width="9.1796875" style="1" customWidth="1"/>
    <col min="13836" max="13836" width="10.26953125" style="1" customWidth="1"/>
    <col min="13837" max="14061" width="9.1796875" style="1" customWidth="1"/>
    <col min="14062" max="14062" width="1.453125" style="1" customWidth="1"/>
    <col min="14063" max="14063" width="6.26953125" style="1" customWidth="1"/>
    <col min="14064" max="14064" width="33" style="1" customWidth="1"/>
    <col min="14065" max="14065" width="7.81640625" style="1" customWidth="1"/>
    <col min="14066" max="14066" width="4.453125" style="1" customWidth="1"/>
    <col min="14067" max="14067" width="10" style="1" customWidth="1"/>
    <col min="14068" max="14068" width="8.81640625" style="1"/>
    <col min="14069" max="14069" width="1.453125" style="1" customWidth="1"/>
    <col min="14070" max="14070" width="6.26953125" style="1" customWidth="1"/>
    <col min="14071" max="14071" width="35.1796875" style="1" customWidth="1"/>
    <col min="14072" max="14072" width="7.81640625" style="1" customWidth="1"/>
    <col min="14073" max="14073" width="4.453125" style="1" customWidth="1"/>
    <col min="14074" max="14074" width="10" style="1" customWidth="1"/>
    <col min="14075" max="14075" width="12.81640625" style="1" customWidth="1"/>
    <col min="14076" max="14076" width="6.81640625" style="1" customWidth="1"/>
    <col min="14077" max="14077" width="7.81640625" style="1" customWidth="1"/>
    <col min="14078" max="14078" width="13.26953125" style="1" customWidth="1"/>
    <col min="14079" max="14079" width="7.1796875" style="1" customWidth="1"/>
    <col min="14080" max="14080" width="7.81640625" style="1" customWidth="1"/>
    <col min="14081" max="14081" width="13.26953125" style="1" customWidth="1"/>
    <col min="14082" max="14082" width="6.7265625" style="1" customWidth="1"/>
    <col min="14083" max="14083" width="7.81640625" style="1" customWidth="1"/>
    <col min="14084" max="14084" width="13.26953125" style="1" customWidth="1"/>
    <col min="14085" max="14085" width="9" style="1" customWidth="1"/>
    <col min="14086" max="14086" width="9.1796875" style="1" customWidth="1"/>
    <col min="14087" max="14087" width="11.7265625" style="1" customWidth="1"/>
    <col min="14088" max="14088" width="11.26953125" style="1" customWidth="1"/>
    <col min="14089" max="14089" width="8.81640625" style="1" customWidth="1"/>
    <col min="14090" max="14090" width="14.26953125" style="1" customWidth="1"/>
    <col min="14091" max="14091" width="9.1796875" style="1" customWidth="1"/>
    <col min="14092" max="14092" width="10.26953125" style="1" customWidth="1"/>
    <col min="14093" max="14317" width="9.1796875" style="1" customWidth="1"/>
    <col min="14318" max="14318" width="1.453125" style="1" customWidth="1"/>
    <col min="14319" max="14319" width="6.26953125" style="1" customWidth="1"/>
    <col min="14320" max="14320" width="33" style="1" customWidth="1"/>
    <col min="14321" max="14321" width="7.81640625" style="1" customWidth="1"/>
    <col min="14322" max="14322" width="4.453125" style="1" customWidth="1"/>
    <col min="14323" max="14323" width="10" style="1" customWidth="1"/>
    <col min="14324" max="14324" width="8.81640625" style="1"/>
    <col min="14325" max="14325" width="1.453125" style="1" customWidth="1"/>
    <col min="14326" max="14326" width="6.26953125" style="1" customWidth="1"/>
    <col min="14327" max="14327" width="35.1796875" style="1" customWidth="1"/>
    <col min="14328" max="14328" width="7.81640625" style="1" customWidth="1"/>
    <col min="14329" max="14329" width="4.453125" style="1" customWidth="1"/>
    <col min="14330" max="14330" width="10" style="1" customWidth="1"/>
    <col min="14331" max="14331" width="12.81640625" style="1" customWidth="1"/>
    <col min="14332" max="14332" width="6.81640625" style="1" customWidth="1"/>
    <col min="14333" max="14333" width="7.81640625" style="1" customWidth="1"/>
    <col min="14334" max="14334" width="13.26953125" style="1" customWidth="1"/>
    <col min="14335" max="14335" width="7.1796875" style="1" customWidth="1"/>
    <col min="14336" max="14336" width="7.81640625" style="1" customWidth="1"/>
    <col min="14337" max="14337" width="13.26953125" style="1" customWidth="1"/>
    <col min="14338" max="14338" width="6.7265625" style="1" customWidth="1"/>
    <col min="14339" max="14339" width="7.81640625" style="1" customWidth="1"/>
    <col min="14340" max="14340" width="13.26953125" style="1" customWidth="1"/>
    <col min="14341" max="14341" width="9" style="1" customWidth="1"/>
    <col min="14342" max="14342" width="9.1796875" style="1" customWidth="1"/>
    <col min="14343" max="14343" width="11.7265625" style="1" customWidth="1"/>
    <col min="14344" max="14344" width="11.26953125" style="1" customWidth="1"/>
    <col min="14345" max="14345" width="8.81640625" style="1" customWidth="1"/>
    <col min="14346" max="14346" width="14.26953125" style="1" customWidth="1"/>
    <col min="14347" max="14347" width="9.1796875" style="1" customWidth="1"/>
    <col min="14348" max="14348" width="10.26953125" style="1" customWidth="1"/>
    <col min="14349" max="14573" width="9.1796875" style="1" customWidth="1"/>
    <col min="14574" max="14574" width="1.453125" style="1" customWidth="1"/>
    <col min="14575" max="14575" width="6.26953125" style="1" customWidth="1"/>
    <col min="14576" max="14576" width="33" style="1" customWidth="1"/>
    <col min="14577" max="14577" width="7.81640625" style="1" customWidth="1"/>
    <col min="14578" max="14578" width="4.453125" style="1" customWidth="1"/>
    <col min="14579" max="14579" width="10" style="1" customWidth="1"/>
    <col min="14580" max="14580" width="8.81640625" style="1"/>
    <col min="14581" max="14581" width="1.453125" style="1" customWidth="1"/>
    <col min="14582" max="14582" width="6.26953125" style="1" customWidth="1"/>
    <col min="14583" max="14583" width="35.1796875" style="1" customWidth="1"/>
    <col min="14584" max="14584" width="7.81640625" style="1" customWidth="1"/>
    <col min="14585" max="14585" width="4.453125" style="1" customWidth="1"/>
    <col min="14586" max="14586" width="10" style="1" customWidth="1"/>
    <col min="14587" max="14587" width="12.81640625" style="1" customWidth="1"/>
    <col min="14588" max="14588" width="6.81640625" style="1" customWidth="1"/>
    <col min="14589" max="14589" width="7.81640625" style="1" customWidth="1"/>
    <col min="14590" max="14590" width="13.26953125" style="1" customWidth="1"/>
    <col min="14591" max="14591" width="7.1796875" style="1" customWidth="1"/>
    <col min="14592" max="14592" width="7.81640625" style="1" customWidth="1"/>
    <col min="14593" max="14593" width="13.26953125" style="1" customWidth="1"/>
    <col min="14594" max="14594" width="6.7265625" style="1" customWidth="1"/>
    <col min="14595" max="14595" width="7.81640625" style="1" customWidth="1"/>
    <col min="14596" max="14596" width="13.26953125" style="1" customWidth="1"/>
    <col min="14597" max="14597" width="9" style="1" customWidth="1"/>
    <col min="14598" max="14598" width="9.1796875" style="1" customWidth="1"/>
    <col min="14599" max="14599" width="11.7265625" style="1" customWidth="1"/>
    <col min="14600" max="14600" width="11.26953125" style="1" customWidth="1"/>
    <col min="14601" max="14601" width="8.81640625" style="1" customWidth="1"/>
    <col min="14602" max="14602" width="14.26953125" style="1" customWidth="1"/>
    <col min="14603" max="14603" width="9.1796875" style="1" customWidth="1"/>
    <col min="14604" max="14604" width="10.26953125" style="1" customWidth="1"/>
    <col min="14605" max="14829" width="9.1796875" style="1" customWidth="1"/>
    <col min="14830" max="14830" width="1.453125" style="1" customWidth="1"/>
    <col min="14831" max="14831" width="6.26953125" style="1" customWidth="1"/>
    <col min="14832" max="14832" width="33" style="1" customWidth="1"/>
    <col min="14833" max="14833" width="7.81640625" style="1" customWidth="1"/>
    <col min="14834" max="14834" width="4.453125" style="1" customWidth="1"/>
    <col min="14835" max="14835" width="10" style="1" customWidth="1"/>
    <col min="14836" max="14836" width="8.81640625" style="1"/>
    <col min="14837" max="14837" width="1.453125" style="1" customWidth="1"/>
    <col min="14838" max="14838" width="6.26953125" style="1" customWidth="1"/>
    <col min="14839" max="14839" width="35.1796875" style="1" customWidth="1"/>
    <col min="14840" max="14840" width="7.81640625" style="1" customWidth="1"/>
    <col min="14841" max="14841" width="4.453125" style="1" customWidth="1"/>
    <col min="14842" max="14842" width="10" style="1" customWidth="1"/>
    <col min="14843" max="14843" width="12.81640625" style="1" customWidth="1"/>
    <col min="14844" max="14844" width="6.81640625" style="1" customWidth="1"/>
    <col min="14845" max="14845" width="7.81640625" style="1" customWidth="1"/>
    <col min="14846" max="14846" width="13.26953125" style="1" customWidth="1"/>
    <col min="14847" max="14847" width="7.1796875" style="1" customWidth="1"/>
    <col min="14848" max="14848" width="7.81640625" style="1" customWidth="1"/>
    <col min="14849" max="14849" width="13.26953125" style="1" customWidth="1"/>
    <col min="14850" max="14850" width="6.7265625" style="1" customWidth="1"/>
    <col min="14851" max="14851" width="7.81640625" style="1" customWidth="1"/>
    <col min="14852" max="14852" width="13.26953125" style="1" customWidth="1"/>
    <col min="14853" max="14853" width="9" style="1" customWidth="1"/>
    <col min="14854" max="14854" width="9.1796875" style="1" customWidth="1"/>
    <col min="14855" max="14855" width="11.7265625" style="1" customWidth="1"/>
    <col min="14856" max="14856" width="11.26953125" style="1" customWidth="1"/>
    <col min="14857" max="14857" width="8.81640625" style="1" customWidth="1"/>
    <col min="14858" max="14858" width="14.26953125" style="1" customWidth="1"/>
    <col min="14859" max="14859" width="9.1796875" style="1" customWidth="1"/>
    <col min="14860" max="14860" width="10.26953125" style="1" customWidth="1"/>
    <col min="14861" max="15085" width="9.1796875" style="1" customWidth="1"/>
    <col min="15086" max="15086" width="1.453125" style="1" customWidth="1"/>
    <col min="15087" max="15087" width="6.26953125" style="1" customWidth="1"/>
    <col min="15088" max="15088" width="33" style="1" customWidth="1"/>
    <col min="15089" max="15089" width="7.81640625" style="1" customWidth="1"/>
    <col min="15090" max="15090" width="4.453125" style="1" customWidth="1"/>
    <col min="15091" max="15091" width="10" style="1" customWidth="1"/>
    <col min="15092" max="15092" width="8.81640625" style="1"/>
    <col min="15093" max="15093" width="1.453125" style="1" customWidth="1"/>
    <col min="15094" max="15094" width="6.26953125" style="1" customWidth="1"/>
    <col min="15095" max="15095" width="35.1796875" style="1" customWidth="1"/>
    <col min="15096" max="15096" width="7.81640625" style="1" customWidth="1"/>
    <col min="15097" max="15097" width="4.453125" style="1" customWidth="1"/>
    <col min="15098" max="15098" width="10" style="1" customWidth="1"/>
    <col min="15099" max="15099" width="12.81640625" style="1" customWidth="1"/>
    <col min="15100" max="15100" width="6.81640625" style="1" customWidth="1"/>
    <col min="15101" max="15101" width="7.81640625" style="1" customWidth="1"/>
    <col min="15102" max="15102" width="13.26953125" style="1" customWidth="1"/>
    <col min="15103" max="15103" width="7.1796875" style="1" customWidth="1"/>
    <col min="15104" max="15104" width="7.81640625" style="1" customWidth="1"/>
    <col min="15105" max="15105" width="13.26953125" style="1" customWidth="1"/>
    <col min="15106" max="15106" width="6.7265625" style="1" customWidth="1"/>
    <col min="15107" max="15107" width="7.81640625" style="1" customWidth="1"/>
    <col min="15108" max="15108" width="13.26953125" style="1" customWidth="1"/>
    <col min="15109" max="15109" width="9" style="1" customWidth="1"/>
    <col min="15110" max="15110" width="9.1796875" style="1" customWidth="1"/>
    <col min="15111" max="15111" width="11.7265625" style="1" customWidth="1"/>
    <col min="15112" max="15112" width="11.26953125" style="1" customWidth="1"/>
    <col min="15113" max="15113" width="8.81640625" style="1" customWidth="1"/>
    <col min="15114" max="15114" width="14.26953125" style="1" customWidth="1"/>
    <col min="15115" max="15115" width="9.1796875" style="1" customWidth="1"/>
    <col min="15116" max="15116" width="10.26953125" style="1" customWidth="1"/>
    <col min="15117" max="15341" width="9.1796875" style="1" customWidth="1"/>
    <col min="15342" max="15342" width="1.453125" style="1" customWidth="1"/>
    <col min="15343" max="15343" width="6.26953125" style="1" customWidth="1"/>
    <col min="15344" max="15344" width="33" style="1" customWidth="1"/>
    <col min="15345" max="15345" width="7.81640625" style="1" customWidth="1"/>
    <col min="15346" max="15346" width="4.453125" style="1" customWidth="1"/>
    <col min="15347" max="15347" width="10" style="1" customWidth="1"/>
    <col min="15348" max="15348" width="8.81640625" style="1"/>
    <col min="15349" max="15349" width="1.453125" style="1" customWidth="1"/>
    <col min="15350" max="15350" width="6.26953125" style="1" customWidth="1"/>
    <col min="15351" max="15351" width="35.1796875" style="1" customWidth="1"/>
    <col min="15352" max="15352" width="7.81640625" style="1" customWidth="1"/>
    <col min="15353" max="15353" width="4.453125" style="1" customWidth="1"/>
    <col min="15354" max="15354" width="10" style="1" customWidth="1"/>
    <col min="15355" max="15355" width="12.81640625" style="1" customWidth="1"/>
    <col min="15356" max="15356" width="6.81640625" style="1" customWidth="1"/>
    <col min="15357" max="15357" width="7.81640625" style="1" customWidth="1"/>
    <col min="15358" max="15358" width="13.26953125" style="1" customWidth="1"/>
    <col min="15359" max="15359" width="7.1796875" style="1" customWidth="1"/>
    <col min="15360" max="15360" width="7.81640625" style="1" customWidth="1"/>
    <col min="15361" max="15361" width="13.26953125" style="1" customWidth="1"/>
    <col min="15362" max="15362" width="6.7265625" style="1" customWidth="1"/>
    <col min="15363" max="15363" width="7.81640625" style="1" customWidth="1"/>
    <col min="15364" max="15364" width="13.26953125" style="1" customWidth="1"/>
    <col min="15365" max="15365" width="9" style="1" customWidth="1"/>
    <col min="15366" max="15366" width="9.1796875" style="1" customWidth="1"/>
    <col min="15367" max="15367" width="11.7265625" style="1" customWidth="1"/>
    <col min="15368" max="15368" width="11.26953125" style="1" customWidth="1"/>
    <col min="15369" max="15369" width="8.81640625" style="1" customWidth="1"/>
    <col min="15370" max="15370" width="14.26953125" style="1" customWidth="1"/>
    <col min="15371" max="15371" width="9.1796875" style="1" customWidth="1"/>
    <col min="15372" max="15372" width="10.26953125" style="1" customWidth="1"/>
    <col min="15373" max="15597" width="9.1796875" style="1" customWidth="1"/>
    <col min="15598" max="15598" width="1.453125" style="1" customWidth="1"/>
    <col min="15599" max="15599" width="6.26953125" style="1" customWidth="1"/>
    <col min="15600" max="15600" width="33" style="1" customWidth="1"/>
    <col min="15601" max="15601" width="7.81640625" style="1" customWidth="1"/>
    <col min="15602" max="15602" width="4.453125" style="1" customWidth="1"/>
    <col min="15603" max="15603" width="10" style="1" customWidth="1"/>
    <col min="15604" max="15604" width="8.81640625" style="1"/>
    <col min="15605" max="15605" width="1.453125" style="1" customWidth="1"/>
    <col min="15606" max="15606" width="6.26953125" style="1" customWidth="1"/>
    <col min="15607" max="15607" width="35.1796875" style="1" customWidth="1"/>
    <col min="15608" max="15608" width="7.81640625" style="1" customWidth="1"/>
    <col min="15609" max="15609" width="4.453125" style="1" customWidth="1"/>
    <col min="15610" max="15610" width="10" style="1" customWidth="1"/>
    <col min="15611" max="15611" width="12.81640625" style="1" customWidth="1"/>
    <col min="15612" max="15612" width="6.81640625" style="1" customWidth="1"/>
    <col min="15613" max="15613" width="7.81640625" style="1" customWidth="1"/>
    <col min="15614" max="15614" width="13.26953125" style="1" customWidth="1"/>
    <col min="15615" max="15615" width="7.1796875" style="1" customWidth="1"/>
    <col min="15616" max="15616" width="7.81640625" style="1" customWidth="1"/>
    <col min="15617" max="15617" width="13.26953125" style="1" customWidth="1"/>
    <col min="15618" max="15618" width="6.7265625" style="1" customWidth="1"/>
    <col min="15619" max="15619" width="7.81640625" style="1" customWidth="1"/>
    <col min="15620" max="15620" width="13.26953125" style="1" customWidth="1"/>
    <col min="15621" max="15621" width="9" style="1" customWidth="1"/>
    <col min="15622" max="15622" width="9.1796875" style="1" customWidth="1"/>
    <col min="15623" max="15623" width="11.7265625" style="1" customWidth="1"/>
    <col min="15624" max="15624" width="11.26953125" style="1" customWidth="1"/>
    <col min="15625" max="15625" width="8.81640625" style="1" customWidth="1"/>
    <col min="15626" max="15626" width="14.26953125" style="1" customWidth="1"/>
    <col min="15627" max="15627" width="9.1796875" style="1" customWidth="1"/>
    <col min="15628" max="15628" width="10.26953125" style="1" customWidth="1"/>
    <col min="15629" max="15853" width="9.1796875" style="1" customWidth="1"/>
    <col min="15854" max="15854" width="1.453125" style="1" customWidth="1"/>
    <col min="15855" max="15855" width="6.26953125" style="1" customWidth="1"/>
    <col min="15856" max="15856" width="33" style="1" customWidth="1"/>
    <col min="15857" max="15857" width="7.81640625" style="1" customWidth="1"/>
    <col min="15858" max="15858" width="4.453125" style="1" customWidth="1"/>
    <col min="15859" max="15859" width="10" style="1" customWidth="1"/>
    <col min="15860" max="15860" width="8.81640625" style="1"/>
    <col min="15861" max="15861" width="1.453125" style="1" customWidth="1"/>
    <col min="15862" max="15862" width="6.26953125" style="1" customWidth="1"/>
    <col min="15863" max="15863" width="35.1796875" style="1" customWidth="1"/>
    <col min="15864" max="15864" width="7.81640625" style="1" customWidth="1"/>
    <col min="15865" max="15865" width="4.453125" style="1" customWidth="1"/>
    <col min="15866" max="15866" width="10" style="1" customWidth="1"/>
    <col min="15867" max="15867" width="12.81640625" style="1" customWidth="1"/>
    <col min="15868" max="15868" width="6.81640625" style="1" customWidth="1"/>
    <col min="15869" max="15869" width="7.81640625" style="1" customWidth="1"/>
    <col min="15870" max="15870" width="13.26953125" style="1" customWidth="1"/>
    <col min="15871" max="15871" width="7.1796875" style="1" customWidth="1"/>
    <col min="15872" max="15872" width="7.81640625" style="1" customWidth="1"/>
    <col min="15873" max="15873" width="13.26953125" style="1" customWidth="1"/>
    <col min="15874" max="15874" width="6.7265625" style="1" customWidth="1"/>
    <col min="15875" max="15875" width="7.81640625" style="1" customWidth="1"/>
    <col min="15876" max="15876" width="13.26953125" style="1" customWidth="1"/>
    <col min="15877" max="15877" width="9" style="1" customWidth="1"/>
    <col min="15878" max="15878" width="9.1796875" style="1" customWidth="1"/>
    <col min="15879" max="15879" width="11.7265625" style="1" customWidth="1"/>
    <col min="15880" max="15880" width="11.26953125" style="1" customWidth="1"/>
    <col min="15881" max="15881" width="8.81640625" style="1" customWidth="1"/>
    <col min="15882" max="15882" width="14.26953125" style="1" customWidth="1"/>
    <col min="15883" max="15883" width="9.1796875" style="1" customWidth="1"/>
    <col min="15884" max="15884" width="10.26953125" style="1" customWidth="1"/>
    <col min="15885" max="16109" width="9.1796875" style="1" customWidth="1"/>
    <col min="16110" max="16110" width="1.453125" style="1" customWidth="1"/>
    <col min="16111" max="16111" width="6.26953125" style="1" customWidth="1"/>
    <col min="16112" max="16112" width="33" style="1" customWidth="1"/>
    <col min="16113" max="16113" width="7.81640625" style="1" customWidth="1"/>
    <col min="16114" max="16114" width="4.453125" style="1" customWidth="1"/>
    <col min="16115" max="16115" width="10" style="1" customWidth="1"/>
    <col min="16116" max="16116" width="8.81640625" style="1"/>
    <col min="16117" max="16117" width="1.453125" style="1" customWidth="1"/>
    <col min="16118" max="16118" width="6.26953125" style="1" customWidth="1"/>
    <col min="16119" max="16119" width="35.1796875" style="1" customWidth="1"/>
    <col min="16120" max="16120" width="7.81640625" style="1" customWidth="1"/>
    <col min="16121" max="16121" width="4.453125" style="1" customWidth="1"/>
    <col min="16122" max="16122" width="10" style="1" customWidth="1"/>
    <col min="16123" max="16123" width="12.81640625" style="1" customWidth="1"/>
    <col min="16124" max="16124" width="6.81640625" style="1" customWidth="1"/>
    <col min="16125" max="16125" width="7.81640625" style="1" customWidth="1"/>
    <col min="16126" max="16126" width="13.26953125" style="1" customWidth="1"/>
    <col min="16127" max="16127" width="7.1796875" style="1" customWidth="1"/>
    <col min="16128" max="16128" width="7.81640625" style="1" customWidth="1"/>
    <col min="16129" max="16129" width="13.26953125" style="1" customWidth="1"/>
    <col min="16130" max="16130" width="6.7265625" style="1" customWidth="1"/>
    <col min="16131" max="16131" width="7.81640625" style="1" customWidth="1"/>
    <col min="16132" max="16132" width="13.26953125" style="1" customWidth="1"/>
    <col min="16133" max="16133" width="9" style="1" customWidth="1"/>
    <col min="16134" max="16134" width="9.1796875" style="1" customWidth="1"/>
    <col min="16135" max="16135" width="11.7265625" style="1" customWidth="1"/>
    <col min="16136" max="16136" width="11.26953125" style="1" customWidth="1"/>
    <col min="16137" max="16137" width="8.81640625" style="1" customWidth="1"/>
    <col min="16138" max="16138" width="14.26953125" style="1" customWidth="1"/>
    <col min="16139" max="16139" width="9.1796875" style="1" customWidth="1"/>
    <col min="16140" max="16140" width="10.26953125" style="1" customWidth="1"/>
    <col min="16141" max="16365" width="9.1796875" style="1" customWidth="1"/>
    <col min="16366" max="16366" width="1.453125" style="1" customWidth="1"/>
    <col min="16367" max="16367" width="6.26953125" style="1" customWidth="1"/>
    <col min="16368" max="16368" width="33" style="1" customWidth="1"/>
    <col min="16369" max="16369" width="7.81640625" style="1" customWidth="1"/>
    <col min="16370" max="16370" width="4.453125" style="1" customWidth="1"/>
    <col min="16371" max="16384" width="10" style="1" customWidth="1"/>
  </cols>
  <sheetData>
    <row r="1" spans="1:9" ht="15" customHeight="1">
      <c r="A1" s="1" t="s">
        <v>115</v>
      </c>
    </row>
    <row r="2" spans="1:9" ht="15" customHeight="1">
      <c r="A2" s="1" t="s">
        <v>116</v>
      </c>
    </row>
    <row r="3" spans="1:9" ht="15" customHeight="1">
      <c r="A3" s="1" t="s">
        <v>117</v>
      </c>
    </row>
    <row r="4" spans="1:9" ht="15" customHeight="1" thickBot="1"/>
    <row r="5" spans="1:9" ht="17.649999999999999" customHeight="1" thickTop="1">
      <c r="B5" s="1751" t="s">
        <v>2</v>
      </c>
      <c r="C5" s="1751" t="s">
        <v>3</v>
      </c>
      <c r="D5" s="1753" t="s">
        <v>4</v>
      </c>
      <c r="E5" s="1755" t="s">
        <v>5</v>
      </c>
      <c r="F5" s="1749" t="s">
        <v>6</v>
      </c>
      <c r="G5" s="1749" t="s">
        <v>7</v>
      </c>
      <c r="H5" s="1749" t="s">
        <v>144</v>
      </c>
      <c r="I5" s="1749"/>
    </row>
    <row r="6" spans="1:9" ht="14.65" customHeight="1" thickBot="1">
      <c r="B6" s="1752"/>
      <c r="C6" s="1752"/>
      <c r="D6" s="1754"/>
      <c r="E6" s="1756"/>
      <c r="F6" s="1757"/>
      <c r="G6" s="1757"/>
      <c r="H6" s="188" t="s">
        <v>145</v>
      </c>
      <c r="I6" s="188" t="s">
        <v>146</v>
      </c>
    </row>
    <row r="7" spans="1:9" ht="15" customHeight="1" thickTop="1">
      <c r="B7" s="21"/>
      <c r="C7" s="3"/>
      <c r="D7" s="6"/>
      <c r="E7" s="7"/>
      <c r="F7" s="8"/>
      <c r="G7" s="9"/>
      <c r="H7" s="9"/>
      <c r="I7" s="9"/>
    </row>
    <row r="8" spans="1:9" ht="15" customHeight="1">
      <c r="B8" s="21"/>
      <c r="C8" s="3" t="s">
        <v>63</v>
      </c>
      <c r="D8" s="6"/>
      <c r="E8" s="7"/>
      <c r="F8" s="8"/>
      <c r="G8" s="9"/>
      <c r="H8" s="9"/>
      <c r="I8" s="9"/>
    </row>
    <row r="9" spans="1:9" ht="15" customHeight="1">
      <c r="B9" s="21"/>
      <c r="C9" s="3"/>
      <c r="D9" s="6"/>
      <c r="E9" s="7"/>
      <c r="F9" s="8"/>
      <c r="G9" s="9"/>
      <c r="H9" s="9"/>
      <c r="I9" s="9"/>
    </row>
    <row r="10" spans="1:9" ht="15" customHeight="1">
      <c r="B10" s="21"/>
      <c r="C10" s="3" t="s">
        <v>64</v>
      </c>
      <c r="D10" s="6"/>
      <c r="E10" s="7"/>
      <c r="F10" s="8"/>
      <c r="G10" s="9"/>
      <c r="H10" s="9"/>
      <c r="I10" s="9"/>
    </row>
    <row r="11" spans="1:9" ht="15" customHeight="1">
      <c r="B11" s="21"/>
      <c r="C11" s="3" t="s">
        <v>65</v>
      </c>
      <c r="D11" s="6"/>
      <c r="E11" s="7"/>
      <c r="F11" s="8"/>
      <c r="G11" s="9"/>
      <c r="H11" s="9"/>
      <c r="I11" s="9"/>
    </row>
    <row r="12" spans="1:9" ht="15" customHeight="1">
      <c r="B12" s="21"/>
      <c r="C12" s="3"/>
      <c r="D12" s="6"/>
      <c r="E12" s="7"/>
      <c r="F12" s="8"/>
      <c r="G12" s="9"/>
      <c r="H12" s="9"/>
      <c r="I12" s="9"/>
    </row>
    <row r="13" spans="1:9" ht="13.5">
      <c r="B13" s="32" t="s">
        <v>11</v>
      </c>
      <c r="C13" s="37" t="s">
        <v>66</v>
      </c>
      <c r="D13" s="24">
        <v>730.82999999999993</v>
      </c>
      <c r="E13" s="15" t="s">
        <v>15</v>
      </c>
      <c r="F13" s="11">
        <v>90</v>
      </c>
      <c r="G13" s="34">
        <f>D13*F13</f>
        <v>65774.7</v>
      </c>
      <c r="H13" s="34">
        <f>SUM('1.Ceiling Tiles '!K188)</f>
        <v>551.31200000000035</v>
      </c>
      <c r="I13" s="34">
        <f>F13*H13</f>
        <v>49618.080000000031</v>
      </c>
    </row>
    <row r="14" spans="1:9" ht="15" customHeight="1">
      <c r="B14" s="32"/>
      <c r="C14" s="35"/>
      <c r="D14" s="24"/>
      <c r="E14" s="15"/>
      <c r="F14" s="11"/>
      <c r="G14" s="34"/>
      <c r="H14" s="34"/>
      <c r="I14" s="34"/>
    </row>
    <row r="15" spans="1:9" ht="15" customHeight="1">
      <c r="B15" s="32" t="s">
        <v>16</v>
      </c>
      <c r="C15" s="35" t="s">
        <v>67</v>
      </c>
      <c r="D15" s="24">
        <v>475.72</v>
      </c>
      <c r="E15" s="15" t="s">
        <v>15</v>
      </c>
      <c r="F15" s="11">
        <v>55</v>
      </c>
      <c r="G15" s="34">
        <f>D15*F15</f>
        <v>26164.600000000002</v>
      </c>
      <c r="H15" s="34">
        <f>SUM('1.Ceiling Tiles '!K75)</f>
        <v>428.14799999999985</v>
      </c>
      <c r="I15" s="34">
        <f>F15*H15</f>
        <v>23548.139999999992</v>
      </c>
    </row>
    <row r="16" spans="1:9" ht="15" customHeight="1">
      <c r="B16" s="32"/>
      <c r="C16" s="5"/>
      <c r="D16" s="24"/>
      <c r="E16" s="15"/>
      <c r="F16" s="11"/>
      <c r="G16" s="34"/>
      <c r="H16" s="34"/>
      <c r="I16" s="34"/>
    </row>
    <row r="17" spans="2:9" ht="15" customHeight="1">
      <c r="B17" s="32"/>
      <c r="C17" s="314" t="s">
        <v>68</v>
      </c>
      <c r="D17" s="24"/>
      <c r="E17" s="15"/>
      <c r="F17" s="11"/>
      <c r="G17" s="34"/>
      <c r="H17" s="34"/>
      <c r="I17" s="34"/>
    </row>
    <row r="18" spans="2:9" ht="15" customHeight="1">
      <c r="B18" s="32"/>
      <c r="C18" s="3" t="s">
        <v>64</v>
      </c>
      <c r="D18" s="24"/>
      <c r="E18" s="15"/>
      <c r="F18" s="11"/>
      <c r="G18" s="34"/>
      <c r="H18" s="34"/>
      <c r="I18" s="34"/>
    </row>
    <row r="19" spans="2:9" ht="15" customHeight="1">
      <c r="B19" s="32" t="s">
        <v>69</v>
      </c>
      <c r="C19" s="35" t="s">
        <v>70</v>
      </c>
      <c r="D19" s="24">
        <v>448.29</v>
      </c>
      <c r="E19" s="15" t="s">
        <v>15</v>
      </c>
      <c r="F19" s="11">
        <v>160</v>
      </c>
      <c r="G19" s="34">
        <f>D19*F19</f>
        <v>71726.400000000009</v>
      </c>
      <c r="H19" s="34">
        <f>SUM('1.Ceiling Tiles '!K201)</f>
        <v>292.99</v>
      </c>
      <c r="I19" s="34">
        <f>F19*H19</f>
        <v>46878.400000000001</v>
      </c>
    </row>
    <row r="20" spans="2:9" ht="15" customHeight="1">
      <c r="B20" s="32"/>
      <c r="C20" s="5"/>
      <c r="D20" s="24"/>
      <c r="E20" s="15"/>
      <c r="F20" s="11"/>
      <c r="G20" s="34"/>
      <c r="H20" s="34"/>
      <c r="I20" s="34"/>
    </row>
    <row r="21" spans="2:9" ht="15" customHeight="1">
      <c r="B21" s="32" t="s">
        <v>71</v>
      </c>
      <c r="C21" s="35" t="s">
        <v>72</v>
      </c>
      <c r="D21" s="24">
        <v>441.52000000000004</v>
      </c>
      <c r="E21" s="15" t="s">
        <v>15</v>
      </c>
      <c r="F21" s="11">
        <v>125</v>
      </c>
      <c r="G21" s="34">
        <f>D21*F21</f>
        <v>55190.000000000007</v>
      </c>
      <c r="H21" s="34">
        <f>SUM('1.Ceiling Tiles '!K226)</f>
        <v>420.37000000000006</v>
      </c>
      <c r="I21" s="34">
        <f>F21*H21</f>
        <v>52546.250000000007</v>
      </c>
    </row>
    <row r="22" spans="2:9" ht="15" customHeight="1">
      <c r="B22" s="32"/>
      <c r="C22" s="35"/>
      <c r="D22" s="24"/>
      <c r="E22" s="15"/>
      <c r="F22" s="11"/>
      <c r="G22" s="34"/>
      <c r="H22" s="34"/>
      <c r="I22" s="34"/>
    </row>
    <row r="23" spans="2:9" ht="15" customHeight="1">
      <c r="B23" s="32" t="s">
        <v>73</v>
      </c>
      <c r="C23" s="35" t="s">
        <v>66</v>
      </c>
      <c r="D23" s="24">
        <v>129.46</v>
      </c>
      <c r="E23" s="15" t="s">
        <v>15</v>
      </c>
      <c r="F23" s="11">
        <v>90</v>
      </c>
      <c r="G23" s="34">
        <f>D23*F23</f>
        <v>11651.400000000001</v>
      </c>
      <c r="H23" s="34">
        <f>'1.Ceiling Tiles '!K231</f>
        <v>77.676000000000002</v>
      </c>
      <c r="I23" s="34">
        <f>F23*H23</f>
        <v>6990.84</v>
      </c>
    </row>
    <row r="24" spans="2:9" ht="15" customHeight="1">
      <c r="B24" s="32"/>
      <c r="C24" s="5"/>
      <c r="D24" s="24"/>
      <c r="E24" s="15"/>
      <c r="F24" s="11"/>
      <c r="G24" s="34"/>
      <c r="H24" s="34"/>
      <c r="I24" s="34"/>
    </row>
    <row r="25" spans="2:9" ht="15" customHeight="1">
      <c r="B25" s="32" t="s">
        <v>74</v>
      </c>
      <c r="C25" s="35" t="s">
        <v>75</v>
      </c>
      <c r="D25" s="24">
        <v>45.67</v>
      </c>
      <c r="E25" s="15" t="s">
        <v>15</v>
      </c>
      <c r="F25" s="11">
        <v>55</v>
      </c>
      <c r="G25" s="34">
        <f>D25*F25</f>
        <v>2511.85</v>
      </c>
      <c r="H25" s="34"/>
      <c r="I25" s="34"/>
    </row>
    <row r="26" spans="2:9" ht="22.5" customHeight="1">
      <c r="B26" s="32"/>
      <c r="C26" s="37"/>
      <c r="D26" s="38"/>
      <c r="E26" s="15"/>
      <c r="F26" s="11"/>
      <c r="G26" s="34"/>
      <c r="H26" s="18"/>
      <c r="I26" s="34"/>
    </row>
    <row r="27" spans="2:9" ht="26.25" customHeight="1">
      <c r="B27" s="32"/>
      <c r="C27" s="5" t="s">
        <v>76</v>
      </c>
      <c r="D27" s="38"/>
      <c r="E27" s="15"/>
      <c r="F27" s="11"/>
      <c r="G27" s="34"/>
      <c r="H27" s="34"/>
      <c r="I27" s="34"/>
    </row>
    <row r="28" spans="2:9" ht="30" customHeight="1">
      <c r="B28" s="32"/>
      <c r="C28" s="5" t="s">
        <v>77</v>
      </c>
      <c r="D28" s="38"/>
      <c r="E28" s="15"/>
      <c r="F28" s="11"/>
      <c r="G28" s="34"/>
      <c r="H28" s="34"/>
      <c r="I28" s="34"/>
    </row>
    <row r="29" spans="2:9" ht="30" customHeight="1">
      <c r="B29" s="32"/>
      <c r="C29" s="3" t="s">
        <v>64</v>
      </c>
      <c r="D29" s="38"/>
      <c r="E29" s="15"/>
      <c r="F29" s="11"/>
      <c r="G29" s="34"/>
      <c r="H29" s="34"/>
      <c r="I29" s="34"/>
    </row>
    <row r="30" spans="2:9" ht="28.5" customHeight="1">
      <c r="B30" s="32" t="s">
        <v>78</v>
      </c>
      <c r="C30" s="37" t="s">
        <v>79</v>
      </c>
      <c r="D30" s="24">
        <v>290.18200000000002</v>
      </c>
      <c r="E30" s="15" t="s">
        <v>15</v>
      </c>
      <c r="F30" s="11">
        <v>90</v>
      </c>
      <c r="G30" s="34">
        <f>D30*F30</f>
        <v>26116.38</v>
      </c>
      <c r="H30" s="34"/>
      <c r="I30" s="34"/>
    </row>
    <row r="31" spans="2:9" ht="18.75" customHeight="1">
      <c r="B31" s="32"/>
      <c r="C31" s="129" t="s">
        <v>80</v>
      </c>
      <c r="D31" s="24"/>
      <c r="E31" s="15"/>
      <c r="F31" s="11"/>
      <c r="G31" s="34"/>
      <c r="H31" s="34"/>
      <c r="I31" s="34"/>
    </row>
    <row r="32" spans="2:9" ht="30.75" customHeight="1">
      <c r="B32" s="32" t="s">
        <v>81</v>
      </c>
      <c r="C32" s="37" t="s">
        <v>82</v>
      </c>
      <c r="D32" s="24">
        <v>11.34</v>
      </c>
      <c r="E32" s="15" t="s">
        <v>15</v>
      </c>
      <c r="F32" s="11">
        <v>120</v>
      </c>
      <c r="G32" s="34">
        <f>D32*F32</f>
        <v>1360.8</v>
      </c>
      <c r="H32" s="34"/>
      <c r="I32" s="34"/>
    </row>
    <row r="33" spans="2:9" ht="18" customHeight="1">
      <c r="B33" s="32"/>
      <c r="C33" s="37"/>
      <c r="D33" s="24"/>
      <c r="E33" s="15"/>
      <c r="F33" s="11"/>
      <c r="G33" s="34"/>
      <c r="H33" s="34"/>
      <c r="I33" s="34"/>
    </row>
    <row r="34" spans="2:9" ht="30.75" customHeight="1">
      <c r="B34" s="32" t="s">
        <v>83</v>
      </c>
      <c r="C34" s="37" t="s">
        <v>84</v>
      </c>
      <c r="D34" s="24">
        <v>2</v>
      </c>
      <c r="E34" s="15" t="s">
        <v>85</v>
      </c>
      <c r="F34" s="11">
        <v>285</v>
      </c>
      <c r="G34" s="34">
        <f>D34*F34</f>
        <v>570</v>
      </c>
      <c r="H34" s="34"/>
      <c r="I34" s="34"/>
    </row>
    <row r="35" spans="2:9" ht="14.25" customHeight="1">
      <c r="B35" s="32"/>
      <c r="C35" s="37"/>
      <c r="D35" s="24"/>
      <c r="E35" s="15"/>
      <c r="F35" s="11"/>
      <c r="G35" s="34"/>
      <c r="H35" s="34"/>
      <c r="I35" s="34"/>
    </row>
    <row r="36" spans="2:9" ht="27" customHeight="1">
      <c r="B36" s="32" t="s">
        <v>86</v>
      </c>
      <c r="C36" s="37" t="s">
        <v>87</v>
      </c>
      <c r="D36" s="24">
        <v>1</v>
      </c>
      <c r="E36" s="15" t="s">
        <v>85</v>
      </c>
      <c r="F36" s="11">
        <v>250</v>
      </c>
      <c r="G36" s="34">
        <f>D36*F36</f>
        <v>250</v>
      </c>
      <c r="H36" s="34"/>
      <c r="I36" s="34"/>
    </row>
    <row r="37" spans="2:9" ht="27" customHeight="1">
      <c r="B37" s="32"/>
      <c r="C37" s="37"/>
      <c r="D37" s="24"/>
      <c r="E37" s="15"/>
      <c r="F37" s="11"/>
      <c r="G37" s="34"/>
      <c r="H37" s="34"/>
      <c r="I37" s="34"/>
    </row>
    <row r="38" spans="2:9" ht="15" customHeight="1">
      <c r="B38" s="71"/>
      <c r="C38" s="5" t="s">
        <v>35</v>
      </c>
      <c r="D38" s="24"/>
      <c r="E38" s="65"/>
      <c r="F38" s="11"/>
      <c r="G38" s="18"/>
      <c r="H38" s="18"/>
      <c r="I38" s="18"/>
    </row>
    <row r="39" spans="2:9" ht="15" customHeight="1">
      <c r="B39" s="71"/>
      <c r="C39" s="129" t="s">
        <v>80</v>
      </c>
      <c r="D39" s="24"/>
      <c r="E39" s="65"/>
      <c r="F39" s="11"/>
      <c r="G39" s="18"/>
      <c r="H39" s="18"/>
      <c r="I39" s="18"/>
    </row>
    <row r="40" spans="2:9" ht="23">
      <c r="B40" s="32" t="s">
        <v>88</v>
      </c>
      <c r="C40" s="37" t="s">
        <v>89</v>
      </c>
      <c r="D40" s="24">
        <v>164.07639999999998</v>
      </c>
      <c r="E40" s="15" t="s">
        <v>15</v>
      </c>
      <c r="F40" s="11">
        <v>160</v>
      </c>
      <c r="G40" s="34">
        <f>D40*F40</f>
        <v>26252.223999999995</v>
      </c>
      <c r="H40" s="34">
        <f>SUM('1.P'!P29)</f>
        <v>164.07639999999998</v>
      </c>
      <c r="I40" s="34">
        <f>F40*H40</f>
        <v>26252.223999999995</v>
      </c>
    </row>
    <row r="41" spans="2:9" ht="11.5">
      <c r="B41" s="32"/>
      <c r="C41" s="37"/>
      <c r="D41" s="24"/>
      <c r="E41" s="65"/>
      <c r="F41" s="11"/>
      <c r="G41" s="34"/>
      <c r="H41" s="34"/>
      <c r="I41" s="34"/>
    </row>
    <row r="42" spans="2:9" ht="11.5">
      <c r="B42" s="32" t="s">
        <v>90</v>
      </c>
      <c r="C42" s="130" t="s">
        <v>91</v>
      </c>
      <c r="D42" s="78">
        <v>38.304000000000002</v>
      </c>
      <c r="E42" s="79" t="s">
        <v>39</v>
      </c>
      <c r="F42" s="80">
        <v>135</v>
      </c>
      <c r="G42" s="34">
        <f>D42*F42</f>
        <v>5171.04</v>
      </c>
      <c r="H42" s="34">
        <f>SUM('1.P'!P36)</f>
        <v>38.304000000000002</v>
      </c>
      <c r="I42" s="34">
        <f>F42*H42</f>
        <v>5171.04</v>
      </c>
    </row>
    <row r="43" spans="2:9" ht="11.5">
      <c r="B43" s="32"/>
      <c r="C43" s="81"/>
      <c r="D43" s="24"/>
      <c r="E43" s="65"/>
      <c r="F43" s="11"/>
      <c r="G43" s="18"/>
      <c r="H43" s="18"/>
      <c r="I43" s="18"/>
    </row>
    <row r="44" spans="2:9" ht="11.5">
      <c r="B44" s="32" t="s">
        <v>92</v>
      </c>
      <c r="C44" s="130" t="s">
        <v>93</v>
      </c>
      <c r="D44" s="78">
        <v>123.42800000000001</v>
      </c>
      <c r="E44" s="79" t="s">
        <v>39</v>
      </c>
      <c r="F44" s="80">
        <v>110</v>
      </c>
      <c r="G44" s="34">
        <f>D44*F44</f>
        <v>13577.080000000002</v>
      </c>
      <c r="H44" s="34">
        <f>SUM('1.P'!P46)</f>
        <v>123.42800000000001</v>
      </c>
      <c r="I44" s="34">
        <f>F44*H44</f>
        <v>13577.080000000002</v>
      </c>
    </row>
    <row r="45" spans="2:9" ht="11.5">
      <c r="B45" s="32"/>
      <c r="C45" s="130"/>
      <c r="D45" s="78"/>
      <c r="E45" s="79"/>
      <c r="F45" s="80"/>
      <c r="G45" s="18"/>
      <c r="H45" s="18"/>
      <c r="I45" s="18"/>
    </row>
    <row r="46" spans="2:9" ht="11.5">
      <c r="B46" s="32"/>
      <c r="C46" s="5" t="s">
        <v>94</v>
      </c>
      <c r="D46" s="84"/>
      <c r="E46" s="85"/>
      <c r="F46" s="86"/>
      <c r="G46" s="87"/>
      <c r="H46" s="87"/>
      <c r="I46" s="87"/>
    </row>
    <row r="47" spans="2:9" ht="11.5">
      <c r="B47" s="82"/>
      <c r="C47" s="70"/>
      <c r="D47" s="84"/>
      <c r="E47" s="85"/>
      <c r="F47" s="86"/>
      <c r="G47" s="87"/>
      <c r="H47" s="87"/>
      <c r="I47" s="87"/>
    </row>
    <row r="48" spans="2:9" ht="11.5">
      <c r="B48" s="32" t="s">
        <v>95</v>
      </c>
      <c r="C48" s="130" t="s">
        <v>96</v>
      </c>
      <c r="D48" s="78">
        <v>537.68799999999999</v>
      </c>
      <c r="E48" s="79" t="s">
        <v>39</v>
      </c>
      <c r="F48" s="80">
        <v>18</v>
      </c>
      <c r="G48" s="34">
        <f>D48*F48</f>
        <v>9678.384</v>
      </c>
      <c r="H48" s="34">
        <f>SUM('1.P'!P77)</f>
        <v>537.68799999999999</v>
      </c>
      <c r="I48" s="34">
        <f>F48*H48</f>
        <v>9678.384</v>
      </c>
    </row>
    <row r="49" spans="1:9" ht="11.5">
      <c r="A49" s="189"/>
      <c r="B49" s="131"/>
      <c r="C49" s="132"/>
      <c r="D49" s="133"/>
      <c r="E49" s="134"/>
      <c r="F49" s="135"/>
      <c r="G49" s="136"/>
      <c r="H49" s="136"/>
      <c r="I49" s="136"/>
    </row>
    <row r="50" spans="1:9" ht="11.5">
      <c r="B50" s="88"/>
      <c r="C50" s="89"/>
      <c r="D50" s="78"/>
      <c r="E50" s="79"/>
      <c r="F50" s="80"/>
      <c r="G50" s="90"/>
      <c r="H50" s="90"/>
      <c r="I50" s="90"/>
    </row>
    <row r="51" spans="1:9" ht="11.5">
      <c r="B51" s="88"/>
      <c r="C51" s="128" t="s">
        <v>97</v>
      </c>
      <c r="D51" s="78"/>
      <c r="E51" s="79"/>
      <c r="F51" s="80"/>
      <c r="G51" s="90"/>
      <c r="H51" s="90"/>
      <c r="I51" s="90"/>
    </row>
    <row r="52" spans="1:9" ht="11.5">
      <c r="B52" s="88"/>
      <c r="C52" s="91"/>
      <c r="D52" s="78"/>
      <c r="E52" s="79"/>
      <c r="F52" s="80"/>
      <c r="G52" s="90"/>
      <c r="H52" s="90"/>
      <c r="I52" s="90"/>
    </row>
    <row r="53" spans="1:9" ht="11.5">
      <c r="B53" s="21" t="s">
        <v>98</v>
      </c>
      <c r="C53" s="5" t="s">
        <v>13</v>
      </c>
      <c r="D53" s="6"/>
      <c r="E53" s="7"/>
      <c r="F53" s="8"/>
      <c r="G53" s="9"/>
      <c r="H53" s="9"/>
      <c r="I53" s="9"/>
    </row>
    <row r="54" spans="1:9" ht="11.5">
      <c r="B54" s="21"/>
      <c r="C54" s="3"/>
      <c r="D54" s="6"/>
      <c r="E54" s="7"/>
      <c r="F54" s="8"/>
      <c r="G54" s="9"/>
      <c r="H54" s="9"/>
      <c r="I54" s="9"/>
    </row>
    <row r="55" spans="1:9" ht="57.5">
      <c r="B55" s="32" t="s">
        <v>99</v>
      </c>
      <c r="C55" s="33" t="s">
        <v>14</v>
      </c>
      <c r="D55" s="24">
        <v>470.41999999999996</v>
      </c>
      <c r="E55" s="15" t="s">
        <v>15</v>
      </c>
      <c r="F55" s="11">
        <v>140</v>
      </c>
      <c r="G55" s="34">
        <f>D55*F55</f>
        <v>65858.799999999988</v>
      </c>
      <c r="H55" s="34">
        <f>D55*0.9</f>
        <v>423.37799999999999</v>
      </c>
      <c r="I55" s="34">
        <f>F55*H55</f>
        <v>59272.92</v>
      </c>
    </row>
    <row r="56" spans="1:9" ht="11.5">
      <c r="B56" s="88"/>
      <c r="C56" s="91"/>
      <c r="D56" s="78"/>
      <c r="E56" s="79"/>
      <c r="F56" s="80"/>
      <c r="G56" s="90"/>
      <c r="H56" s="90"/>
      <c r="I56" s="90"/>
    </row>
    <row r="57" spans="1:9" ht="23">
      <c r="B57" s="32" t="s">
        <v>100</v>
      </c>
      <c r="C57" s="91" t="s">
        <v>101</v>
      </c>
      <c r="D57" s="24">
        <v>470.41999999999996</v>
      </c>
      <c r="E57" s="15" t="s">
        <v>15</v>
      </c>
      <c r="F57" s="11">
        <v>40</v>
      </c>
      <c r="G57" s="34">
        <f>D57*F57</f>
        <v>18816.8</v>
      </c>
      <c r="H57" s="34">
        <f>D57*0.9</f>
        <v>423.37799999999999</v>
      </c>
      <c r="I57" s="34">
        <f>F57*H57</f>
        <v>16935.12</v>
      </c>
    </row>
    <row r="58" spans="1:9" ht="11.5">
      <c r="B58" s="88"/>
      <c r="C58" s="91"/>
      <c r="D58" s="78"/>
      <c r="E58" s="79"/>
      <c r="F58" s="80"/>
      <c r="G58" s="90"/>
      <c r="H58" s="90"/>
      <c r="I58" s="90"/>
    </row>
    <row r="59" spans="1:9" ht="13.5">
      <c r="B59" s="32" t="s">
        <v>102</v>
      </c>
      <c r="C59" s="91" t="s">
        <v>103</v>
      </c>
      <c r="D59" s="24">
        <v>470.41999999999996</v>
      </c>
      <c r="E59" s="15" t="s">
        <v>15</v>
      </c>
      <c r="F59" s="11">
        <v>28</v>
      </c>
      <c r="G59" s="34">
        <f>D59*F59</f>
        <v>13171.759999999998</v>
      </c>
      <c r="H59" s="34">
        <f>D59*0.9</f>
        <v>423.37799999999999</v>
      </c>
      <c r="I59" s="34">
        <f>F59*H59</f>
        <v>11854.583999999999</v>
      </c>
    </row>
    <row r="60" spans="1:9" ht="11.5">
      <c r="B60" s="88"/>
      <c r="C60" s="91"/>
      <c r="D60" s="78"/>
      <c r="E60" s="79"/>
      <c r="F60" s="80"/>
      <c r="G60" s="90"/>
      <c r="H60" s="90"/>
      <c r="I60" s="90"/>
    </row>
    <row r="61" spans="1:9" ht="34.5">
      <c r="B61" s="32" t="s">
        <v>104</v>
      </c>
      <c r="C61" s="37" t="s">
        <v>23</v>
      </c>
      <c r="D61" s="24">
        <v>7</v>
      </c>
      <c r="E61" s="15" t="s">
        <v>85</v>
      </c>
      <c r="F61" s="11">
        <v>1850</v>
      </c>
      <c r="G61" s="34">
        <f>D61*F61</f>
        <v>12950</v>
      </c>
      <c r="H61" s="34">
        <f>D61*0.9</f>
        <v>6.3</v>
      </c>
      <c r="I61" s="34">
        <f>F61*H61</f>
        <v>11655</v>
      </c>
    </row>
    <row r="62" spans="1:9" ht="11.5">
      <c r="B62" s="88"/>
      <c r="C62" s="91"/>
      <c r="D62" s="78"/>
      <c r="E62" s="79"/>
      <c r="F62" s="80"/>
      <c r="G62" s="90"/>
      <c r="H62" s="90"/>
      <c r="I62" s="90"/>
    </row>
    <row r="63" spans="1:9" ht="13.5">
      <c r="B63" s="32" t="s">
        <v>105</v>
      </c>
      <c r="C63" s="91" t="s">
        <v>106</v>
      </c>
      <c r="D63" s="24">
        <v>276.36</v>
      </c>
      <c r="E63" s="15" t="s">
        <v>15</v>
      </c>
      <c r="F63" s="11">
        <v>28</v>
      </c>
      <c r="G63" s="34">
        <f>D63*F63</f>
        <v>7738.08</v>
      </c>
      <c r="H63" s="34">
        <f>D63*0.9</f>
        <v>248.72400000000002</v>
      </c>
      <c r="I63" s="34">
        <f>F63*H63</f>
        <v>6964.2720000000008</v>
      </c>
    </row>
    <row r="64" spans="1:9" ht="11.5">
      <c r="B64" s="88"/>
      <c r="C64" s="91"/>
      <c r="D64" s="78"/>
      <c r="E64" s="79"/>
      <c r="F64" s="80"/>
      <c r="G64" s="90"/>
      <c r="H64" s="90"/>
      <c r="I64" s="90"/>
    </row>
    <row r="65" spans="2:10" ht="13.5">
      <c r="B65" s="32" t="s">
        <v>107</v>
      </c>
      <c r="C65" s="37" t="s">
        <v>108</v>
      </c>
      <c r="D65" s="24">
        <v>276.36</v>
      </c>
      <c r="E65" s="15" t="s">
        <v>15</v>
      </c>
      <c r="F65" s="11">
        <v>15</v>
      </c>
      <c r="G65" s="34">
        <f>D65*F65</f>
        <v>4145.4000000000005</v>
      </c>
      <c r="H65" s="34">
        <f>D65*0.9</f>
        <v>248.72400000000002</v>
      </c>
      <c r="I65" s="34">
        <f>F65*H65</f>
        <v>3730.86</v>
      </c>
    </row>
    <row r="66" spans="2:10" ht="11.5">
      <c r="B66" s="96"/>
      <c r="C66" s="95"/>
      <c r="D66" s="78"/>
      <c r="E66" s="79"/>
      <c r="F66" s="80"/>
      <c r="G66" s="90"/>
      <c r="H66" s="90"/>
      <c r="I66" s="90"/>
    </row>
    <row r="67" spans="2:10" ht="22.5" customHeight="1">
      <c r="B67" s="1750" t="s">
        <v>147</v>
      </c>
      <c r="C67" s="1672"/>
      <c r="D67" s="55"/>
      <c r="E67" s="56"/>
      <c r="F67" s="57"/>
      <c r="G67" s="190">
        <f>SUM(G8:G66)</f>
        <v>438675.69800000003</v>
      </c>
      <c r="H67" s="190"/>
      <c r="I67" s="191">
        <f>SUM(I7:I65)</f>
        <v>344673.19399999996</v>
      </c>
      <c r="J67" s="192"/>
    </row>
    <row r="69" spans="2:10" ht="15" customHeight="1">
      <c r="G69" s="192"/>
      <c r="H69" s="192"/>
      <c r="I69" s="192"/>
    </row>
    <row r="71" spans="2:10" ht="15" customHeight="1">
      <c r="G71" s="192"/>
      <c r="H71" s="192"/>
      <c r="I71" s="192"/>
    </row>
    <row r="121" s="1" customFormat="1" ht="15" customHeight="1"/>
    <row r="122" s="1" customFormat="1" ht="15" customHeight="1"/>
  </sheetData>
  <sheetProtection selectLockedCells="1" selectUnlockedCells="1"/>
  <mergeCells count="8">
    <mergeCell ref="H5:I5"/>
    <mergeCell ref="B67:C67"/>
    <mergeCell ref="B5:B6"/>
    <mergeCell ref="C5:C6"/>
    <mergeCell ref="D5:D6"/>
    <mergeCell ref="E5:E6"/>
    <mergeCell ref="F5:F6"/>
    <mergeCell ref="G5:G6"/>
  </mergeCells>
  <pageMargins left="0.15763888888888888" right="0.15763888888888888" top="7.8472222222222221E-2" bottom="7.8472222222222221E-2" header="0.51180555555555551" footer="7.8472222222222221E-2"/>
  <pageSetup paperSize="9" scale="86" firstPageNumber="0" fitToHeight="0" orientation="portrait" r:id="rId1"/>
  <headerFooter alignWithMargins="0">
    <oddFooter>&amp;CPage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7"/>
  <sheetViews>
    <sheetView view="pageBreakPreview" topLeftCell="B19" zoomScale="70" zoomScaleNormal="100" zoomScaleSheetLayoutView="70" workbookViewId="0">
      <selection activeCell="K9" sqref="K9"/>
    </sheetView>
  </sheetViews>
  <sheetFormatPr defaultColWidth="25.81640625" defaultRowHeight="13"/>
  <cols>
    <col min="1" max="1" width="3.81640625" style="255" customWidth="1"/>
    <col min="2" max="2" width="12.54296875" style="291" bestFit="1" customWidth="1"/>
    <col min="3" max="3" width="101.7265625" style="291" bestFit="1" customWidth="1"/>
    <col min="4" max="4" width="11.7265625" style="291" customWidth="1"/>
    <col min="5" max="5" width="9.26953125" style="291" customWidth="1"/>
    <col min="6" max="6" width="11.7265625" style="291" customWidth="1"/>
    <col min="7" max="7" width="11.7265625" style="249" customWidth="1"/>
    <col min="8" max="8" width="11.7265625" style="250" customWidth="1"/>
    <col min="9" max="9" width="16.453125" style="250" customWidth="1"/>
    <col min="10" max="10" width="16.81640625" style="250" customWidth="1"/>
    <col min="11" max="11" width="15.453125" style="250" customWidth="1"/>
    <col min="12" max="12" width="14.453125" style="250" hidden="1" customWidth="1"/>
    <col min="13" max="13" width="18.1796875" style="250" hidden="1" customWidth="1"/>
    <col min="14" max="14" width="17" style="250" hidden="1" customWidth="1"/>
    <col min="15" max="15" width="4.81640625" style="252" customWidth="1"/>
    <col min="16" max="253" width="9.1796875" style="252" customWidth="1"/>
    <col min="254" max="254" width="6.1796875" style="252" customWidth="1"/>
    <col min="255" max="255" width="25.81640625" style="252"/>
    <col min="256" max="256" width="1" style="252" customWidth="1"/>
    <col min="257" max="257" width="13.26953125" style="252" customWidth="1"/>
    <col min="258" max="258" width="59.54296875" style="252" customWidth="1"/>
    <col min="259" max="263" width="11.7265625" style="252" customWidth="1"/>
    <col min="264" max="267" width="14.453125" style="252" customWidth="1"/>
    <col min="268" max="268" width="17" style="252" customWidth="1"/>
    <col min="269" max="269" width="0.81640625" style="252" customWidth="1"/>
    <col min="270" max="509" width="9.1796875" style="252" customWidth="1"/>
    <col min="510" max="510" width="6.1796875" style="252" customWidth="1"/>
    <col min="511" max="511" width="25.81640625" style="252"/>
    <col min="512" max="512" width="1" style="252" customWidth="1"/>
    <col min="513" max="513" width="13.26953125" style="252" customWidth="1"/>
    <col min="514" max="514" width="59.54296875" style="252" customWidth="1"/>
    <col min="515" max="519" width="11.7265625" style="252" customWidth="1"/>
    <col min="520" max="523" width="14.453125" style="252" customWidth="1"/>
    <col min="524" max="524" width="17" style="252" customWidth="1"/>
    <col min="525" max="525" width="0.81640625" style="252" customWidth="1"/>
    <col min="526" max="765" width="9.1796875" style="252" customWidth="1"/>
    <col min="766" max="766" width="6.1796875" style="252" customWidth="1"/>
    <col min="767" max="767" width="25.81640625" style="252"/>
    <col min="768" max="768" width="1" style="252" customWidth="1"/>
    <col min="769" max="769" width="13.26953125" style="252" customWidth="1"/>
    <col min="770" max="770" width="59.54296875" style="252" customWidth="1"/>
    <col min="771" max="775" width="11.7265625" style="252" customWidth="1"/>
    <col min="776" max="779" width="14.453125" style="252" customWidth="1"/>
    <col min="780" max="780" width="17" style="252" customWidth="1"/>
    <col min="781" max="781" width="0.81640625" style="252" customWidth="1"/>
    <col min="782" max="1021" width="9.1796875" style="252" customWidth="1"/>
    <col min="1022" max="1022" width="6.1796875" style="252" customWidth="1"/>
    <col min="1023" max="1023" width="25.81640625" style="252"/>
    <col min="1024" max="1024" width="1" style="252" customWidth="1"/>
    <col min="1025" max="1025" width="13.26953125" style="252" customWidth="1"/>
    <col min="1026" max="1026" width="59.54296875" style="252" customWidth="1"/>
    <col min="1027" max="1031" width="11.7265625" style="252" customWidth="1"/>
    <col min="1032" max="1035" width="14.453125" style="252" customWidth="1"/>
    <col min="1036" max="1036" width="17" style="252" customWidth="1"/>
    <col min="1037" max="1037" width="0.81640625" style="252" customWidth="1"/>
    <col min="1038" max="1277" width="9.1796875" style="252" customWidth="1"/>
    <col min="1278" max="1278" width="6.1796875" style="252" customWidth="1"/>
    <col min="1279" max="1279" width="25.81640625" style="252"/>
    <col min="1280" max="1280" width="1" style="252" customWidth="1"/>
    <col min="1281" max="1281" width="13.26953125" style="252" customWidth="1"/>
    <col min="1282" max="1282" width="59.54296875" style="252" customWidth="1"/>
    <col min="1283" max="1287" width="11.7265625" style="252" customWidth="1"/>
    <col min="1288" max="1291" width="14.453125" style="252" customWidth="1"/>
    <col min="1292" max="1292" width="17" style="252" customWidth="1"/>
    <col min="1293" max="1293" width="0.81640625" style="252" customWidth="1"/>
    <col min="1294" max="1533" width="9.1796875" style="252" customWidth="1"/>
    <col min="1534" max="1534" width="6.1796875" style="252" customWidth="1"/>
    <col min="1535" max="1535" width="25.81640625" style="252"/>
    <col min="1536" max="1536" width="1" style="252" customWidth="1"/>
    <col min="1537" max="1537" width="13.26953125" style="252" customWidth="1"/>
    <col min="1538" max="1538" width="59.54296875" style="252" customWidth="1"/>
    <col min="1539" max="1543" width="11.7265625" style="252" customWidth="1"/>
    <col min="1544" max="1547" width="14.453125" style="252" customWidth="1"/>
    <col min="1548" max="1548" width="17" style="252" customWidth="1"/>
    <col min="1549" max="1549" width="0.81640625" style="252" customWidth="1"/>
    <col min="1550" max="1789" width="9.1796875" style="252" customWidth="1"/>
    <col min="1790" max="1790" width="6.1796875" style="252" customWidth="1"/>
    <col min="1791" max="1791" width="25.81640625" style="252"/>
    <col min="1792" max="1792" width="1" style="252" customWidth="1"/>
    <col min="1793" max="1793" width="13.26953125" style="252" customWidth="1"/>
    <col min="1794" max="1794" width="59.54296875" style="252" customWidth="1"/>
    <col min="1795" max="1799" width="11.7265625" style="252" customWidth="1"/>
    <col min="1800" max="1803" width="14.453125" style="252" customWidth="1"/>
    <col min="1804" max="1804" width="17" style="252" customWidth="1"/>
    <col min="1805" max="1805" width="0.81640625" style="252" customWidth="1"/>
    <col min="1806" max="2045" width="9.1796875" style="252" customWidth="1"/>
    <col min="2046" max="2046" width="6.1796875" style="252" customWidth="1"/>
    <col min="2047" max="2047" width="25.81640625" style="252"/>
    <col min="2048" max="2048" width="1" style="252" customWidth="1"/>
    <col min="2049" max="2049" width="13.26953125" style="252" customWidth="1"/>
    <col min="2050" max="2050" width="59.54296875" style="252" customWidth="1"/>
    <col min="2051" max="2055" width="11.7265625" style="252" customWidth="1"/>
    <col min="2056" max="2059" width="14.453125" style="252" customWidth="1"/>
    <col min="2060" max="2060" width="17" style="252" customWidth="1"/>
    <col min="2061" max="2061" width="0.81640625" style="252" customWidth="1"/>
    <col min="2062" max="2301" width="9.1796875" style="252" customWidth="1"/>
    <col min="2302" max="2302" width="6.1796875" style="252" customWidth="1"/>
    <col min="2303" max="2303" width="25.81640625" style="252"/>
    <col min="2304" max="2304" width="1" style="252" customWidth="1"/>
    <col min="2305" max="2305" width="13.26953125" style="252" customWidth="1"/>
    <col min="2306" max="2306" width="59.54296875" style="252" customWidth="1"/>
    <col min="2307" max="2311" width="11.7265625" style="252" customWidth="1"/>
    <col min="2312" max="2315" width="14.453125" style="252" customWidth="1"/>
    <col min="2316" max="2316" width="17" style="252" customWidth="1"/>
    <col min="2317" max="2317" width="0.81640625" style="252" customWidth="1"/>
    <col min="2318" max="2557" width="9.1796875" style="252" customWidth="1"/>
    <col min="2558" max="2558" width="6.1796875" style="252" customWidth="1"/>
    <col min="2559" max="2559" width="25.81640625" style="252"/>
    <col min="2560" max="2560" width="1" style="252" customWidth="1"/>
    <col min="2561" max="2561" width="13.26953125" style="252" customWidth="1"/>
    <col min="2562" max="2562" width="59.54296875" style="252" customWidth="1"/>
    <col min="2563" max="2567" width="11.7265625" style="252" customWidth="1"/>
    <col min="2568" max="2571" width="14.453125" style="252" customWidth="1"/>
    <col min="2572" max="2572" width="17" style="252" customWidth="1"/>
    <col min="2573" max="2573" width="0.81640625" style="252" customWidth="1"/>
    <col min="2574" max="2813" width="9.1796875" style="252" customWidth="1"/>
    <col min="2814" max="2814" width="6.1796875" style="252" customWidth="1"/>
    <col min="2815" max="2815" width="25.81640625" style="252"/>
    <col min="2816" max="2816" width="1" style="252" customWidth="1"/>
    <col min="2817" max="2817" width="13.26953125" style="252" customWidth="1"/>
    <col min="2818" max="2818" width="59.54296875" style="252" customWidth="1"/>
    <col min="2819" max="2823" width="11.7265625" style="252" customWidth="1"/>
    <col min="2824" max="2827" width="14.453125" style="252" customWidth="1"/>
    <col min="2828" max="2828" width="17" style="252" customWidth="1"/>
    <col min="2829" max="2829" width="0.81640625" style="252" customWidth="1"/>
    <col min="2830" max="3069" width="9.1796875" style="252" customWidth="1"/>
    <col min="3070" max="3070" width="6.1796875" style="252" customWidth="1"/>
    <col min="3071" max="3071" width="25.81640625" style="252"/>
    <col min="3072" max="3072" width="1" style="252" customWidth="1"/>
    <col min="3073" max="3073" width="13.26953125" style="252" customWidth="1"/>
    <col min="3074" max="3074" width="59.54296875" style="252" customWidth="1"/>
    <col min="3075" max="3079" width="11.7265625" style="252" customWidth="1"/>
    <col min="3080" max="3083" width="14.453125" style="252" customWidth="1"/>
    <col min="3084" max="3084" width="17" style="252" customWidth="1"/>
    <col min="3085" max="3085" width="0.81640625" style="252" customWidth="1"/>
    <col min="3086" max="3325" width="9.1796875" style="252" customWidth="1"/>
    <col min="3326" max="3326" width="6.1796875" style="252" customWidth="1"/>
    <col min="3327" max="3327" width="25.81640625" style="252"/>
    <col min="3328" max="3328" width="1" style="252" customWidth="1"/>
    <col min="3329" max="3329" width="13.26953125" style="252" customWidth="1"/>
    <col min="3330" max="3330" width="59.54296875" style="252" customWidth="1"/>
    <col min="3331" max="3335" width="11.7265625" style="252" customWidth="1"/>
    <col min="3336" max="3339" width="14.453125" style="252" customWidth="1"/>
    <col min="3340" max="3340" width="17" style="252" customWidth="1"/>
    <col min="3341" max="3341" width="0.81640625" style="252" customWidth="1"/>
    <col min="3342" max="3581" width="9.1796875" style="252" customWidth="1"/>
    <col min="3582" max="3582" width="6.1796875" style="252" customWidth="1"/>
    <col min="3583" max="3583" width="25.81640625" style="252"/>
    <col min="3584" max="3584" width="1" style="252" customWidth="1"/>
    <col min="3585" max="3585" width="13.26953125" style="252" customWidth="1"/>
    <col min="3586" max="3586" width="59.54296875" style="252" customWidth="1"/>
    <col min="3587" max="3591" width="11.7265625" style="252" customWidth="1"/>
    <col min="3592" max="3595" width="14.453125" style="252" customWidth="1"/>
    <col min="3596" max="3596" width="17" style="252" customWidth="1"/>
    <col min="3597" max="3597" width="0.81640625" style="252" customWidth="1"/>
    <col min="3598" max="3837" width="9.1796875" style="252" customWidth="1"/>
    <col min="3838" max="3838" width="6.1796875" style="252" customWidth="1"/>
    <col min="3839" max="3839" width="25.81640625" style="252"/>
    <col min="3840" max="3840" width="1" style="252" customWidth="1"/>
    <col min="3841" max="3841" width="13.26953125" style="252" customWidth="1"/>
    <col min="3842" max="3842" width="59.54296875" style="252" customWidth="1"/>
    <col min="3843" max="3847" width="11.7265625" style="252" customWidth="1"/>
    <col min="3848" max="3851" width="14.453125" style="252" customWidth="1"/>
    <col min="3852" max="3852" width="17" style="252" customWidth="1"/>
    <col min="3853" max="3853" width="0.81640625" style="252" customWidth="1"/>
    <col min="3854" max="4093" width="9.1796875" style="252" customWidth="1"/>
    <col min="4094" max="4094" width="6.1796875" style="252" customWidth="1"/>
    <col min="4095" max="4095" width="25.81640625" style="252"/>
    <col min="4096" max="4096" width="1" style="252" customWidth="1"/>
    <col min="4097" max="4097" width="13.26953125" style="252" customWidth="1"/>
    <col min="4098" max="4098" width="59.54296875" style="252" customWidth="1"/>
    <col min="4099" max="4103" width="11.7265625" style="252" customWidth="1"/>
    <col min="4104" max="4107" width="14.453125" style="252" customWidth="1"/>
    <col min="4108" max="4108" width="17" style="252" customWidth="1"/>
    <col min="4109" max="4109" width="0.81640625" style="252" customWidth="1"/>
    <col min="4110" max="4349" width="9.1796875" style="252" customWidth="1"/>
    <col min="4350" max="4350" width="6.1796875" style="252" customWidth="1"/>
    <col min="4351" max="4351" width="25.81640625" style="252"/>
    <col min="4352" max="4352" width="1" style="252" customWidth="1"/>
    <col min="4353" max="4353" width="13.26953125" style="252" customWidth="1"/>
    <col min="4354" max="4354" width="59.54296875" style="252" customWidth="1"/>
    <col min="4355" max="4359" width="11.7265625" style="252" customWidth="1"/>
    <col min="4360" max="4363" width="14.453125" style="252" customWidth="1"/>
    <col min="4364" max="4364" width="17" style="252" customWidth="1"/>
    <col min="4365" max="4365" width="0.81640625" style="252" customWidth="1"/>
    <col min="4366" max="4605" width="9.1796875" style="252" customWidth="1"/>
    <col min="4606" max="4606" width="6.1796875" style="252" customWidth="1"/>
    <col min="4607" max="4607" width="25.81640625" style="252"/>
    <col min="4608" max="4608" width="1" style="252" customWidth="1"/>
    <col min="4609" max="4609" width="13.26953125" style="252" customWidth="1"/>
    <col min="4610" max="4610" width="59.54296875" style="252" customWidth="1"/>
    <col min="4611" max="4615" width="11.7265625" style="252" customWidth="1"/>
    <col min="4616" max="4619" width="14.453125" style="252" customWidth="1"/>
    <col min="4620" max="4620" width="17" style="252" customWidth="1"/>
    <col min="4621" max="4621" width="0.81640625" style="252" customWidth="1"/>
    <col min="4622" max="4861" width="9.1796875" style="252" customWidth="1"/>
    <col min="4862" max="4862" width="6.1796875" style="252" customWidth="1"/>
    <col min="4863" max="4863" width="25.81640625" style="252"/>
    <col min="4864" max="4864" width="1" style="252" customWidth="1"/>
    <col min="4865" max="4865" width="13.26953125" style="252" customWidth="1"/>
    <col min="4866" max="4866" width="59.54296875" style="252" customWidth="1"/>
    <col min="4867" max="4871" width="11.7265625" style="252" customWidth="1"/>
    <col min="4872" max="4875" width="14.453125" style="252" customWidth="1"/>
    <col min="4876" max="4876" width="17" style="252" customWidth="1"/>
    <col min="4877" max="4877" width="0.81640625" style="252" customWidth="1"/>
    <col min="4878" max="5117" width="9.1796875" style="252" customWidth="1"/>
    <col min="5118" max="5118" width="6.1796875" style="252" customWidth="1"/>
    <col min="5119" max="5119" width="25.81640625" style="252"/>
    <col min="5120" max="5120" width="1" style="252" customWidth="1"/>
    <col min="5121" max="5121" width="13.26953125" style="252" customWidth="1"/>
    <col min="5122" max="5122" width="59.54296875" style="252" customWidth="1"/>
    <col min="5123" max="5127" width="11.7265625" style="252" customWidth="1"/>
    <col min="5128" max="5131" width="14.453125" style="252" customWidth="1"/>
    <col min="5132" max="5132" width="17" style="252" customWidth="1"/>
    <col min="5133" max="5133" width="0.81640625" style="252" customWidth="1"/>
    <col min="5134" max="5373" width="9.1796875" style="252" customWidth="1"/>
    <col min="5374" max="5374" width="6.1796875" style="252" customWidth="1"/>
    <col min="5375" max="5375" width="25.81640625" style="252"/>
    <col min="5376" max="5376" width="1" style="252" customWidth="1"/>
    <col min="5377" max="5377" width="13.26953125" style="252" customWidth="1"/>
    <col min="5378" max="5378" width="59.54296875" style="252" customWidth="1"/>
    <col min="5379" max="5383" width="11.7265625" style="252" customWidth="1"/>
    <col min="5384" max="5387" width="14.453125" style="252" customWidth="1"/>
    <col min="5388" max="5388" width="17" style="252" customWidth="1"/>
    <col min="5389" max="5389" width="0.81640625" style="252" customWidth="1"/>
    <col min="5390" max="5629" width="9.1796875" style="252" customWidth="1"/>
    <col min="5630" max="5630" width="6.1796875" style="252" customWidth="1"/>
    <col min="5631" max="5631" width="25.81640625" style="252"/>
    <col min="5632" max="5632" width="1" style="252" customWidth="1"/>
    <col min="5633" max="5633" width="13.26953125" style="252" customWidth="1"/>
    <col min="5634" max="5634" width="59.54296875" style="252" customWidth="1"/>
    <col min="5635" max="5639" width="11.7265625" style="252" customWidth="1"/>
    <col min="5640" max="5643" width="14.453125" style="252" customWidth="1"/>
    <col min="5644" max="5644" width="17" style="252" customWidth="1"/>
    <col min="5645" max="5645" width="0.81640625" style="252" customWidth="1"/>
    <col min="5646" max="5885" width="9.1796875" style="252" customWidth="1"/>
    <col min="5886" max="5886" width="6.1796875" style="252" customWidth="1"/>
    <col min="5887" max="5887" width="25.81640625" style="252"/>
    <col min="5888" max="5888" width="1" style="252" customWidth="1"/>
    <col min="5889" max="5889" width="13.26953125" style="252" customWidth="1"/>
    <col min="5890" max="5890" width="59.54296875" style="252" customWidth="1"/>
    <col min="5891" max="5895" width="11.7265625" style="252" customWidth="1"/>
    <col min="5896" max="5899" width="14.453125" style="252" customWidth="1"/>
    <col min="5900" max="5900" width="17" style="252" customWidth="1"/>
    <col min="5901" max="5901" width="0.81640625" style="252" customWidth="1"/>
    <col min="5902" max="6141" width="9.1796875" style="252" customWidth="1"/>
    <col min="6142" max="6142" width="6.1796875" style="252" customWidth="1"/>
    <col min="6143" max="6143" width="25.81640625" style="252"/>
    <col min="6144" max="6144" width="1" style="252" customWidth="1"/>
    <col min="6145" max="6145" width="13.26953125" style="252" customWidth="1"/>
    <col min="6146" max="6146" width="59.54296875" style="252" customWidth="1"/>
    <col min="6147" max="6151" width="11.7265625" style="252" customWidth="1"/>
    <col min="6152" max="6155" width="14.453125" style="252" customWidth="1"/>
    <col min="6156" max="6156" width="17" style="252" customWidth="1"/>
    <col min="6157" max="6157" width="0.81640625" style="252" customWidth="1"/>
    <col min="6158" max="6397" width="9.1796875" style="252" customWidth="1"/>
    <col min="6398" max="6398" width="6.1796875" style="252" customWidth="1"/>
    <col min="6399" max="6399" width="25.81640625" style="252"/>
    <col min="6400" max="6400" width="1" style="252" customWidth="1"/>
    <col min="6401" max="6401" width="13.26953125" style="252" customWidth="1"/>
    <col min="6402" max="6402" width="59.54296875" style="252" customWidth="1"/>
    <col min="6403" max="6407" width="11.7265625" style="252" customWidth="1"/>
    <col min="6408" max="6411" width="14.453125" style="252" customWidth="1"/>
    <col min="6412" max="6412" width="17" style="252" customWidth="1"/>
    <col min="6413" max="6413" width="0.81640625" style="252" customWidth="1"/>
    <col min="6414" max="6653" width="9.1796875" style="252" customWidth="1"/>
    <col min="6654" max="6654" width="6.1796875" style="252" customWidth="1"/>
    <col min="6655" max="6655" width="25.81640625" style="252"/>
    <col min="6656" max="6656" width="1" style="252" customWidth="1"/>
    <col min="6657" max="6657" width="13.26953125" style="252" customWidth="1"/>
    <col min="6658" max="6658" width="59.54296875" style="252" customWidth="1"/>
    <col min="6659" max="6663" width="11.7265625" style="252" customWidth="1"/>
    <col min="6664" max="6667" width="14.453125" style="252" customWidth="1"/>
    <col min="6668" max="6668" width="17" style="252" customWidth="1"/>
    <col min="6669" max="6669" width="0.81640625" style="252" customWidth="1"/>
    <col min="6670" max="6909" width="9.1796875" style="252" customWidth="1"/>
    <col min="6910" max="6910" width="6.1796875" style="252" customWidth="1"/>
    <col min="6911" max="6911" width="25.81640625" style="252"/>
    <col min="6912" max="6912" width="1" style="252" customWidth="1"/>
    <col min="6913" max="6913" width="13.26953125" style="252" customWidth="1"/>
    <col min="6914" max="6914" width="59.54296875" style="252" customWidth="1"/>
    <col min="6915" max="6919" width="11.7265625" style="252" customWidth="1"/>
    <col min="6920" max="6923" width="14.453125" style="252" customWidth="1"/>
    <col min="6924" max="6924" width="17" style="252" customWidth="1"/>
    <col min="6925" max="6925" width="0.81640625" style="252" customWidth="1"/>
    <col min="6926" max="7165" width="9.1796875" style="252" customWidth="1"/>
    <col min="7166" max="7166" width="6.1796875" style="252" customWidth="1"/>
    <col min="7167" max="7167" width="25.81640625" style="252"/>
    <col min="7168" max="7168" width="1" style="252" customWidth="1"/>
    <col min="7169" max="7169" width="13.26953125" style="252" customWidth="1"/>
    <col min="7170" max="7170" width="59.54296875" style="252" customWidth="1"/>
    <col min="7171" max="7175" width="11.7265625" style="252" customWidth="1"/>
    <col min="7176" max="7179" width="14.453125" style="252" customWidth="1"/>
    <col min="7180" max="7180" width="17" style="252" customWidth="1"/>
    <col min="7181" max="7181" width="0.81640625" style="252" customWidth="1"/>
    <col min="7182" max="7421" width="9.1796875" style="252" customWidth="1"/>
    <col min="7422" max="7422" width="6.1796875" style="252" customWidth="1"/>
    <col min="7423" max="7423" width="25.81640625" style="252"/>
    <col min="7424" max="7424" width="1" style="252" customWidth="1"/>
    <col min="7425" max="7425" width="13.26953125" style="252" customWidth="1"/>
    <col min="7426" max="7426" width="59.54296875" style="252" customWidth="1"/>
    <col min="7427" max="7431" width="11.7265625" style="252" customWidth="1"/>
    <col min="7432" max="7435" width="14.453125" style="252" customWidth="1"/>
    <col min="7436" max="7436" width="17" style="252" customWidth="1"/>
    <col min="7437" max="7437" width="0.81640625" style="252" customWidth="1"/>
    <col min="7438" max="7677" width="9.1796875" style="252" customWidth="1"/>
    <col min="7678" max="7678" width="6.1796875" style="252" customWidth="1"/>
    <col min="7679" max="7679" width="25.81640625" style="252"/>
    <col min="7680" max="7680" width="1" style="252" customWidth="1"/>
    <col min="7681" max="7681" width="13.26953125" style="252" customWidth="1"/>
    <col min="7682" max="7682" width="59.54296875" style="252" customWidth="1"/>
    <col min="7683" max="7687" width="11.7265625" style="252" customWidth="1"/>
    <col min="7688" max="7691" width="14.453125" style="252" customWidth="1"/>
    <col min="7692" max="7692" width="17" style="252" customWidth="1"/>
    <col min="7693" max="7693" width="0.81640625" style="252" customWidth="1"/>
    <col min="7694" max="7933" width="9.1796875" style="252" customWidth="1"/>
    <col min="7934" max="7934" width="6.1796875" style="252" customWidth="1"/>
    <col min="7935" max="7935" width="25.81640625" style="252"/>
    <col min="7936" max="7936" width="1" style="252" customWidth="1"/>
    <col min="7937" max="7937" width="13.26953125" style="252" customWidth="1"/>
    <col min="7938" max="7938" width="59.54296875" style="252" customWidth="1"/>
    <col min="7939" max="7943" width="11.7265625" style="252" customWidth="1"/>
    <col min="7944" max="7947" width="14.453125" style="252" customWidth="1"/>
    <col min="7948" max="7948" width="17" style="252" customWidth="1"/>
    <col min="7949" max="7949" width="0.81640625" style="252" customWidth="1"/>
    <col min="7950" max="8189" width="9.1796875" style="252" customWidth="1"/>
    <col min="8190" max="8190" width="6.1796875" style="252" customWidth="1"/>
    <col min="8191" max="8191" width="25.81640625" style="252"/>
    <col min="8192" max="8192" width="1" style="252" customWidth="1"/>
    <col min="8193" max="8193" width="13.26953125" style="252" customWidth="1"/>
    <col min="8194" max="8194" width="59.54296875" style="252" customWidth="1"/>
    <col min="8195" max="8199" width="11.7265625" style="252" customWidth="1"/>
    <col min="8200" max="8203" width="14.453125" style="252" customWidth="1"/>
    <col min="8204" max="8204" width="17" style="252" customWidth="1"/>
    <col min="8205" max="8205" width="0.81640625" style="252" customWidth="1"/>
    <col min="8206" max="8445" width="9.1796875" style="252" customWidth="1"/>
    <col min="8446" max="8446" width="6.1796875" style="252" customWidth="1"/>
    <col min="8447" max="8447" width="25.81640625" style="252"/>
    <col min="8448" max="8448" width="1" style="252" customWidth="1"/>
    <col min="8449" max="8449" width="13.26953125" style="252" customWidth="1"/>
    <col min="8450" max="8450" width="59.54296875" style="252" customWidth="1"/>
    <col min="8451" max="8455" width="11.7265625" style="252" customWidth="1"/>
    <col min="8456" max="8459" width="14.453125" style="252" customWidth="1"/>
    <col min="8460" max="8460" width="17" style="252" customWidth="1"/>
    <col min="8461" max="8461" width="0.81640625" style="252" customWidth="1"/>
    <col min="8462" max="8701" width="9.1796875" style="252" customWidth="1"/>
    <col min="8702" max="8702" width="6.1796875" style="252" customWidth="1"/>
    <col min="8703" max="8703" width="25.81640625" style="252"/>
    <col min="8704" max="8704" width="1" style="252" customWidth="1"/>
    <col min="8705" max="8705" width="13.26953125" style="252" customWidth="1"/>
    <col min="8706" max="8706" width="59.54296875" style="252" customWidth="1"/>
    <col min="8707" max="8711" width="11.7265625" style="252" customWidth="1"/>
    <col min="8712" max="8715" width="14.453125" style="252" customWidth="1"/>
    <col min="8716" max="8716" width="17" style="252" customWidth="1"/>
    <col min="8717" max="8717" width="0.81640625" style="252" customWidth="1"/>
    <col min="8718" max="8957" width="9.1796875" style="252" customWidth="1"/>
    <col min="8958" max="8958" width="6.1796875" style="252" customWidth="1"/>
    <col min="8959" max="8959" width="25.81640625" style="252"/>
    <col min="8960" max="8960" width="1" style="252" customWidth="1"/>
    <col min="8961" max="8961" width="13.26953125" style="252" customWidth="1"/>
    <col min="8962" max="8962" width="59.54296875" style="252" customWidth="1"/>
    <col min="8963" max="8967" width="11.7265625" style="252" customWidth="1"/>
    <col min="8968" max="8971" width="14.453125" style="252" customWidth="1"/>
    <col min="8972" max="8972" width="17" style="252" customWidth="1"/>
    <col min="8973" max="8973" width="0.81640625" style="252" customWidth="1"/>
    <col min="8974" max="9213" width="9.1796875" style="252" customWidth="1"/>
    <col min="9214" max="9214" width="6.1796875" style="252" customWidth="1"/>
    <col min="9215" max="9215" width="25.81640625" style="252"/>
    <col min="9216" max="9216" width="1" style="252" customWidth="1"/>
    <col min="9217" max="9217" width="13.26953125" style="252" customWidth="1"/>
    <col min="9218" max="9218" width="59.54296875" style="252" customWidth="1"/>
    <col min="9219" max="9223" width="11.7265625" style="252" customWidth="1"/>
    <col min="9224" max="9227" width="14.453125" style="252" customWidth="1"/>
    <col min="9228" max="9228" width="17" style="252" customWidth="1"/>
    <col min="9229" max="9229" width="0.81640625" style="252" customWidth="1"/>
    <col min="9230" max="9469" width="9.1796875" style="252" customWidth="1"/>
    <col min="9470" max="9470" width="6.1796875" style="252" customWidth="1"/>
    <col min="9471" max="9471" width="25.81640625" style="252"/>
    <col min="9472" max="9472" width="1" style="252" customWidth="1"/>
    <col min="9473" max="9473" width="13.26953125" style="252" customWidth="1"/>
    <col min="9474" max="9474" width="59.54296875" style="252" customWidth="1"/>
    <col min="9475" max="9479" width="11.7265625" style="252" customWidth="1"/>
    <col min="9480" max="9483" width="14.453125" style="252" customWidth="1"/>
    <col min="9484" max="9484" width="17" style="252" customWidth="1"/>
    <col min="9485" max="9485" width="0.81640625" style="252" customWidth="1"/>
    <col min="9486" max="9725" width="9.1796875" style="252" customWidth="1"/>
    <col min="9726" max="9726" width="6.1796875" style="252" customWidth="1"/>
    <col min="9727" max="9727" width="25.81640625" style="252"/>
    <col min="9728" max="9728" width="1" style="252" customWidth="1"/>
    <col min="9729" max="9729" width="13.26953125" style="252" customWidth="1"/>
    <col min="9730" max="9730" width="59.54296875" style="252" customWidth="1"/>
    <col min="9731" max="9735" width="11.7265625" style="252" customWidth="1"/>
    <col min="9736" max="9739" width="14.453125" style="252" customWidth="1"/>
    <col min="9740" max="9740" width="17" style="252" customWidth="1"/>
    <col min="9741" max="9741" width="0.81640625" style="252" customWidth="1"/>
    <col min="9742" max="9981" width="9.1796875" style="252" customWidth="1"/>
    <col min="9982" max="9982" width="6.1796875" style="252" customWidth="1"/>
    <col min="9983" max="9983" width="25.81640625" style="252"/>
    <col min="9984" max="9984" width="1" style="252" customWidth="1"/>
    <col min="9985" max="9985" width="13.26953125" style="252" customWidth="1"/>
    <col min="9986" max="9986" width="59.54296875" style="252" customWidth="1"/>
    <col min="9987" max="9991" width="11.7265625" style="252" customWidth="1"/>
    <col min="9992" max="9995" width="14.453125" style="252" customWidth="1"/>
    <col min="9996" max="9996" width="17" style="252" customWidth="1"/>
    <col min="9997" max="9997" width="0.81640625" style="252" customWidth="1"/>
    <col min="9998" max="10237" width="9.1796875" style="252" customWidth="1"/>
    <col min="10238" max="10238" width="6.1796875" style="252" customWidth="1"/>
    <col min="10239" max="10239" width="25.81640625" style="252"/>
    <col min="10240" max="10240" width="1" style="252" customWidth="1"/>
    <col min="10241" max="10241" width="13.26953125" style="252" customWidth="1"/>
    <col min="10242" max="10242" width="59.54296875" style="252" customWidth="1"/>
    <col min="10243" max="10247" width="11.7265625" style="252" customWidth="1"/>
    <col min="10248" max="10251" width="14.453125" style="252" customWidth="1"/>
    <col min="10252" max="10252" width="17" style="252" customWidth="1"/>
    <col min="10253" max="10253" width="0.81640625" style="252" customWidth="1"/>
    <col min="10254" max="10493" width="9.1796875" style="252" customWidth="1"/>
    <col min="10494" max="10494" width="6.1796875" style="252" customWidth="1"/>
    <col min="10495" max="10495" width="25.81640625" style="252"/>
    <col min="10496" max="10496" width="1" style="252" customWidth="1"/>
    <col min="10497" max="10497" width="13.26953125" style="252" customWidth="1"/>
    <col min="10498" max="10498" width="59.54296875" style="252" customWidth="1"/>
    <col min="10499" max="10503" width="11.7265625" style="252" customWidth="1"/>
    <col min="10504" max="10507" width="14.453125" style="252" customWidth="1"/>
    <col min="10508" max="10508" width="17" style="252" customWidth="1"/>
    <col min="10509" max="10509" width="0.81640625" style="252" customWidth="1"/>
    <col min="10510" max="10749" width="9.1796875" style="252" customWidth="1"/>
    <col min="10750" max="10750" width="6.1796875" style="252" customWidth="1"/>
    <col min="10751" max="10751" width="25.81640625" style="252"/>
    <col min="10752" max="10752" width="1" style="252" customWidth="1"/>
    <col min="10753" max="10753" width="13.26953125" style="252" customWidth="1"/>
    <col min="10754" max="10754" width="59.54296875" style="252" customWidth="1"/>
    <col min="10755" max="10759" width="11.7265625" style="252" customWidth="1"/>
    <col min="10760" max="10763" width="14.453125" style="252" customWidth="1"/>
    <col min="10764" max="10764" width="17" style="252" customWidth="1"/>
    <col min="10765" max="10765" width="0.81640625" style="252" customWidth="1"/>
    <col min="10766" max="11005" width="9.1796875" style="252" customWidth="1"/>
    <col min="11006" max="11006" width="6.1796875" style="252" customWidth="1"/>
    <col min="11007" max="11007" width="25.81640625" style="252"/>
    <col min="11008" max="11008" width="1" style="252" customWidth="1"/>
    <col min="11009" max="11009" width="13.26953125" style="252" customWidth="1"/>
    <col min="11010" max="11010" width="59.54296875" style="252" customWidth="1"/>
    <col min="11011" max="11015" width="11.7265625" style="252" customWidth="1"/>
    <col min="11016" max="11019" width="14.453125" style="252" customWidth="1"/>
    <col min="11020" max="11020" width="17" style="252" customWidth="1"/>
    <col min="11021" max="11021" width="0.81640625" style="252" customWidth="1"/>
    <col min="11022" max="11261" width="9.1796875" style="252" customWidth="1"/>
    <col min="11262" max="11262" width="6.1796875" style="252" customWidth="1"/>
    <col min="11263" max="11263" width="25.81640625" style="252"/>
    <col min="11264" max="11264" width="1" style="252" customWidth="1"/>
    <col min="11265" max="11265" width="13.26953125" style="252" customWidth="1"/>
    <col min="11266" max="11266" width="59.54296875" style="252" customWidth="1"/>
    <col min="11267" max="11271" width="11.7265625" style="252" customWidth="1"/>
    <col min="11272" max="11275" width="14.453125" style="252" customWidth="1"/>
    <col min="11276" max="11276" width="17" style="252" customWidth="1"/>
    <col min="11277" max="11277" width="0.81640625" style="252" customWidth="1"/>
    <col min="11278" max="11517" width="9.1796875" style="252" customWidth="1"/>
    <col min="11518" max="11518" width="6.1796875" style="252" customWidth="1"/>
    <col min="11519" max="11519" width="25.81640625" style="252"/>
    <col min="11520" max="11520" width="1" style="252" customWidth="1"/>
    <col min="11521" max="11521" width="13.26953125" style="252" customWidth="1"/>
    <col min="11522" max="11522" width="59.54296875" style="252" customWidth="1"/>
    <col min="11523" max="11527" width="11.7265625" style="252" customWidth="1"/>
    <col min="11528" max="11531" width="14.453125" style="252" customWidth="1"/>
    <col min="11532" max="11532" width="17" style="252" customWidth="1"/>
    <col min="11533" max="11533" width="0.81640625" style="252" customWidth="1"/>
    <col min="11534" max="11773" width="9.1796875" style="252" customWidth="1"/>
    <col min="11774" max="11774" width="6.1796875" style="252" customWidth="1"/>
    <col min="11775" max="11775" width="25.81640625" style="252"/>
    <col min="11776" max="11776" width="1" style="252" customWidth="1"/>
    <col min="11777" max="11777" width="13.26953125" style="252" customWidth="1"/>
    <col min="11778" max="11778" width="59.54296875" style="252" customWidth="1"/>
    <col min="11779" max="11783" width="11.7265625" style="252" customWidth="1"/>
    <col min="11784" max="11787" width="14.453125" style="252" customWidth="1"/>
    <col min="11788" max="11788" width="17" style="252" customWidth="1"/>
    <col min="11789" max="11789" width="0.81640625" style="252" customWidth="1"/>
    <col min="11790" max="12029" width="9.1796875" style="252" customWidth="1"/>
    <col min="12030" max="12030" width="6.1796875" style="252" customWidth="1"/>
    <col min="12031" max="12031" width="25.81640625" style="252"/>
    <col min="12032" max="12032" width="1" style="252" customWidth="1"/>
    <col min="12033" max="12033" width="13.26953125" style="252" customWidth="1"/>
    <col min="12034" max="12034" width="59.54296875" style="252" customWidth="1"/>
    <col min="12035" max="12039" width="11.7265625" style="252" customWidth="1"/>
    <col min="12040" max="12043" width="14.453125" style="252" customWidth="1"/>
    <col min="12044" max="12044" width="17" style="252" customWidth="1"/>
    <col min="12045" max="12045" width="0.81640625" style="252" customWidth="1"/>
    <col min="12046" max="12285" width="9.1796875" style="252" customWidth="1"/>
    <col min="12286" max="12286" width="6.1796875" style="252" customWidth="1"/>
    <col min="12287" max="12287" width="25.81640625" style="252"/>
    <col min="12288" max="12288" width="1" style="252" customWidth="1"/>
    <col min="12289" max="12289" width="13.26953125" style="252" customWidth="1"/>
    <col min="12290" max="12290" width="59.54296875" style="252" customWidth="1"/>
    <col min="12291" max="12295" width="11.7265625" style="252" customWidth="1"/>
    <col min="12296" max="12299" width="14.453125" style="252" customWidth="1"/>
    <col min="12300" max="12300" width="17" style="252" customWidth="1"/>
    <col min="12301" max="12301" width="0.81640625" style="252" customWidth="1"/>
    <col min="12302" max="12541" width="9.1796875" style="252" customWidth="1"/>
    <col min="12542" max="12542" width="6.1796875" style="252" customWidth="1"/>
    <col min="12543" max="12543" width="25.81640625" style="252"/>
    <col min="12544" max="12544" width="1" style="252" customWidth="1"/>
    <col min="12545" max="12545" width="13.26953125" style="252" customWidth="1"/>
    <col min="12546" max="12546" width="59.54296875" style="252" customWidth="1"/>
    <col min="12547" max="12551" width="11.7265625" style="252" customWidth="1"/>
    <col min="12552" max="12555" width="14.453125" style="252" customWidth="1"/>
    <col min="12556" max="12556" width="17" style="252" customWidth="1"/>
    <col min="12557" max="12557" width="0.81640625" style="252" customWidth="1"/>
    <col min="12558" max="12797" width="9.1796875" style="252" customWidth="1"/>
    <col min="12798" max="12798" width="6.1796875" style="252" customWidth="1"/>
    <col min="12799" max="12799" width="25.81640625" style="252"/>
    <col min="12800" max="12800" width="1" style="252" customWidth="1"/>
    <col min="12801" max="12801" width="13.26953125" style="252" customWidth="1"/>
    <col min="12802" max="12802" width="59.54296875" style="252" customWidth="1"/>
    <col min="12803" max="12807" width="11.7265625" style="252" customWidth="1"/>
    <col min="12808" max="12811" width="14.453125" style="252" customWidth="1"/>
    <col min="12812" max="12812" width="17" style="252" customWidth="1"/>
    <col min="12813" max="12813" width="0.81640625" style="252" customWidth="1"/>
    <col min="12814" max="13053" width="9.1796875" style="252" customWidth="1"/>
    <col min="13054" max="13054" width="6.1796875" style="252" customWidth="1"/>
    <col min="13055" max="13055" width="25.81640625" style="252"/>
    <col min="13056" max="13056" width="1" style="252" customWidth="1"/>
    <col min="13057" max="13057" width="13.26953125" style="252" customWidth="1"/>
    <col min="13058" max="13058" width="59.54296875" style="252" customWidth="1"/>
    <col min="13059" max="13063" width="11.7265625" style="252" customWidth="1"/>
    <col min="13064" max="13067" width="14.453125" style="252" customWidth="1"/>
    <col min="13068" max="13068" width="17" style="252" customWidth="1"/>
    <col min="13069" max="13069" width="0.81640625" style="252" customWidth="1"/>
    <col min="13070" max="13309" width="9.1796875" style="252" customWidth="1"/>
    <col min="13310" max="13310" width="6.1796875" style="252" customWidth="1"/>
    <col min="13311" max="13311" width="25.81640625" style="252"/>
    <col min="13312" max="13312" width="1" style="252" customWidth="1"/>
    <col min="13313" max="13313" width="13.26953125" style="252" customWidth="1"/>
    <col min="13314" max="13314" width="59.54296875" style="252" customWidth="1"/>
    <col min="13315" max="13319" width="11.7265625" style="252" customWidth="1"/>
    <col min="13320" max="13323" width="14.453125" style="252" customWidth="1"/>
    <col min="13324" max="13324" width="17" style="252" customWidth="1"/>
    <col min="13325" max="13325" width="0.81640625" style="252" customWidth="1"/>
    <col min="13326" max="13565" width="9.1796875" style="252" customWidth="1"/>
    <col min="13566" max="13566" width="6.1796875" style="252" customWidth="1"/>
    <col min="13567" max="13567" width="25.81640625" style="252"/>
    <col min="13568" max="13568" width="1" style="252" customWidth="1"/>
    <col min="13569" max="13569" width="13.26953125" style="252" customWidth="1"/>
    <col min="13570" max="13570" width="59.54296875" style="252" customWidth="1"/>
    <col min="13571" max="13575" width="11.7265625" style="252" customWidth="1"/>
    <col min="13576" max="13579" width="14.453125" style="252" customWidth="1"/>
    <col min="13580" max="13580" width="17" style="252" customWidth="1"/>
    <col min="13581" max="13581" width="0.81640625" style="252" customWidth="1"/>
    <col min="13582" max="13821" width="9.1796875" style="252" customWidth="1"/>
    <col min="13822" max="13822" width="6.1796875" style="252" customWidth="1"/>
    <col min="13823" max="13823" width="25.81640625" style="252"/>
    <col min="13824" max="13824" width="1" style="252" customWidth="1"/>
    <col min="13825" max="13825" width="13.26953125" style="252" customWidth="1"/>
    <col min="13826" max="13826" width="59.54296875" style="252" customWidth="1"/>
    <col min="13827" max="13831" width="11.7265625" style="252" customWidth="1"/>
    <col min="13832" max="13835" width="14.453125" style="252" customWidth="1"/>
    <col min="13836" max="13836" width="17" style="252" customWidth="1"/>
    <col min="13837" max="13837" width="0.81640625" style="252" customWidth="1"/>
    <col min="13838" max="14077" width="9.1796875" style="252" customWidth="1"/>
    <col min="14078" max="14078" width="6.1796875" style="252" customWidth="1"/>
    <col min="14079" max="14079" width="25.81640625" style="252"/>
    <col min="14080" max="14080" width="1" style="252" customWidth="1"/>
    <col min="14081" max="14081" width="13.26953125" style="252" customWidth="1"/>
    <col min="14082" max="14082" width="59.54296875" style="252" customWidth="1"/>
    <col min="14083" max="14087" width="11.7265625" style="252" customWidth="1"/>
    <col min="14088" max="14091" width="14.453125" style="252" customWidth="1"/>
    <col min="14092" max="14092" width="17" style="252" customWidth="1"/>
    <col min="14093" max="14093" width="0.81640625" style="252" customWidth="1"/>
    <col min="14094" max="14333" width="9.1796875" style="252" customWidth="1"/>
    <col min="14334" max="14334" width="6.1796875" style="252" customWidth="1"/>
    <col min="14335" max="14335" width="25.81640625" style="252"/>
    <col min="14336" max="14336" width="1" style="252" customWidth="1"/>
    <col min="14337" max="14337" width="13.26953125" style="252" customWidth="1"/>
    <col min="14338" max="14338" width="59.54296875" style="252" customWidth="1"/>
    <col min="14339" max="14343" width="11.7265625" style="252" customWidth="1"/>
    <col min="14344" max="14347" width="14.453125" style="252" customWidth="1"/>
    <col min="14348" max="14348" width="17" style="252" customWidth="1"/>
    <col min="14349" max="14349" width="0.81640625" style="252" customWidth="1"/>
    <col min="14350" max="14589" width="9.1796875" style="252" customWidth="1"/>
    <col min="14590" max="14590" width="6.1796875" style="252" customWidth="1"/>
    <col min="14591" max="14591" width="25.81640625" style="252"/>
    <col min="14592" max="14592" width="1" style="252" customWidth="1"/>
    <col min="14593" max="14593" width="13.26953125" style="252" customWidth="1"/>
    <col min="14594" max="14594" width="59.54296875" style="252" customWidth="1"/>
    <col min="14595" max="14599" width="11.7265625" style="252" customWidth="1"/>
    <col min="14600" max="14603" width="14.453125" style="252" customWidth="1"/>
    <col min="14604" max="14604" width="17" style="252" customWidth="1"/>
    <col min="14605" max="14605" width="0.81640625" style="252" customWidth="1"/>
    <col min="14606" max="14845" width="9.1796875" style="252" customWidth="1"/>
    <col min="14846" max="14846" width="6.1796875" style="252" customWidth="1"/>
    <col min="14847" max="14847" width="25.81640625" style="252"/>
    <col min="14848" max="14848" width="1" style="252" customWidth="1"/>
    <col min="14849" max="14849" width="13.26953125" style="252" customWidth="1"/>
    <col min="14850" max="14850" width="59.54296875" style="252" customWidth="1"/>
    <col min="14851" max="14855" width="11.7265625" style="252" customWidth="1"/>
    <col min="14856" max="14859" width="14.453125" style="252" customWidth="1"/>
    <col min="14860" max="14860" width="17" style="252" customWidth="1"/>
    <col min="14861" max="14861" width="0.81640625" style="252" customWidth="1"/>
    <col min="14862" max="15101" width="9.1796875" style="252" customWidth="1"/>
    <col min="15102" max="15102" width="6.1796875" style="252" customWidth="1"/>
    <col min="15103" max="15103" width="25.81640625" style="252"/>
    <col min="15104" max="15104" width="1" style="252" customWidth="1"/>
    <col min="15105" max="15105" width="13.26953125" style="252" customWidth="1"/>
    <col min="15106" max="15106" width="59.54296875" style="252" customWidth="1"/>
    <col min="15107" max="15111" width="11.7265625" style="252" customWidth="1"/>
    <col min="15112" max="15115" width="14.453125" style="252" customWidth="1"/>
    <col min="15116" max="15116" width="17" style="252" customWidth="1"/>
    <col min="15117" max="15117" width="0.81640625" style="252" customWidth="1"/>
    <col min="15118" max="15357" width="9.1796875" style="252" customWidth="1"/>
    <col min="15358" max="15358" width="6.1796875" style="252" customWidth="1"/>
    <col min="15359" max="15359" width="25.81640625" style="252"/>
    <col min="15360" max="15360" width="1" style="252" customWidth="1"/>
    <col min="15361" max="15361" width="13.26953125" style="252" customWidth="1"/>
    <col min="15362" max="15362" width="59.54296875" style="252" customWidth="1"/>
    <col min="15363" max="15367" width="11.7265625" style="252" customWidth="1"/>
    <col min="15368" max="15371" width="14.453125" style="252" customWidth="1"/>
    <col min="15372" max="15372" width="17" style="252" customWidth="1"/>
    <col min="15373" max="15373" width="0.81640625" style="252" customWidth="1"/>
    <col min="15374" max="15613" width="9.1796875" style="252" customWidth="1"/>
    <col min="15614" max="15614" width="6.1796875" style="252" customWidth="1"/>
    <col min="15615" max="15615" width="25.81640625" style="252"/>
    <col min="15616" max="15616" width="1" style="252" customWidth="1"/>
    <col min="15617" max="15617" width="13.26953125" style="252" customWidth="1"/>
    <col min="15618" max="15618" width="59.54296875" style="252" customWidth="1"/>
    <col min="15619" max="15623" width="11.7265625" style="252" customWidth="1"/>
    <col min="15624" max="15627" width="14.453125" style="252" customWidth="1"/>
    <col min="15628" max="15628" width="17" style="252" customWidth="1"/>
    <col min="15629" max="15629" width="0.81640625" style="252" customWidth="1"/>
    <col min="15630" max="15869" width="9.1796875" style="252" customWidth="1"/>
    <col min="15870" max="15870" width="6.1796875" style="252" customWidth="1"/>
    <col min="15871" max="15871" width="25.81640625" style="252"/>
    <col min="15872" max="15872" width="1" style="252" customWidth="1"/>
    <col min="15873" max="15873" width="13.26953125" style="252" customWidth="1"/>
    <col min="15874" max="15874" width="59.54296875" style="252" customWidth="1"/>
    <col min="15875" max="15879" width="11.7265625" style="252" customWidth="1"/>
    <col min="15880" max="15883" width="14.453125" style="252" customWidth="1"/>
    <col min="15884" max="15884" width="17" style="252" customWidth="1"/>
    <col min="15885" max="15885" width="0.81640625" style="252" customWidth="1"/>
    <col min="15886" max="16125" width="9.1796875" style="252" customWidth="1"/>
    <col min="16126" max="16126" width="6.1796875" style="252" customWidth="1"/>
    <col min="16127" max="16127" width="25.81640625" style="252"/>
    <col min="16128" max="16128" width="1" style="252" customWidth="1"/>
    <col min="16129" max="16129" width="13.26953125" style="252" customWidth="1"/>
    <col min="16130" max="16130" width="59.54296875" style="252" customWidth="1"/>
    <col min="16131" max="16135" width="11.7265625" style="252" customWidth="1"/>
    <col min="16136" max="16139" width="14.453125" style="252" customWidth="1"/>
    <col min="16140" max="16140" width="17" style="252" customWidth="1"/>
    <col min="16141" max="16141" width="0.81640625" style="252" customWidth="1"/>
    <col min="16142" max="16381" width="9.1796875" style="252" customWidth="1"/>
    <col min="16382" max="16384" width="6.1796875" style="252" customWidth="1"/>
  </cols>
  <sheetData>
    <row r="1" spans="1:17" ht="18.5">
      <c r="A1" s="247" t="s">
        <v>115</v>
      </c>
      <c r="B1" s="248"/>
      <c r="C1" s="248"/>
      <c r="D1" s="248"/>
      <c r="E1" s="248"/>
      <c r="F1" s="248"/>
      <c r="N1" s="251"/>
    </row>
    <row r="2" spans="1:17" ht="18.5">
      <c r="A2" s="247" t="s">
        <v>116</v>
      </c>
      <c r="B2" s="248"/>
      <c r="C2" s="248"/>
      <c r="D2" s="248"/>
      <c r="E2" s="248"/>
      <c r="F2" s="248"/>
      <c r="N2" s="253">
        <v>44958</v>
      </c>
    </row>
    <row r="3" spans="1:17" ht="18.5">
      <c r="A3" s="247" t="s">
        <v>198</v>
      </c>
      <c r="B3" s="248"/>
      <c r="C3" s="248"/>
      <c r="D3" s="248"/>
      <c r="E3" s="248"/>
      <c r="F3" s="248"/>
      <c r="N3" s="254" t="s">
        <v>1238</v>
      </c>
    </row>
    <row r="4" spans="1:17" ht="18.5">
      <c r="A4" s="248"/>
      <c r="B4" s="248"/>
      <c r="C4" s="248"/>
      <c r="D4" s="248"/>
      <c r="E4" s="248"/>
      <c r="F4" s="248"/>
      <c r="N4" s="251"/>
    </row>
    <row r="5" spans="1:17" ht="31.15" customHeight="1">
      <c r="B5" s="1758" t="s">
        <v>199</v>
      </c>
      <c r="C5" s="1759" t="s">
        <v>3</v>
      </c>
      <c r="D5" s="1758" t="s">
        <v>200</v>
      </c>
      <c r="E5" s="1758" t="s">
        <v>201</v>
      </c>
      <c r="F5" s="1758" t="s">
        <v>152</v>
      </c>
      <c r="G5" s="1758" t="s">
        <v>5</v>
      </c>
      <c r="H5" s="1762" t="s">
        <v>202</v>
      </c>
      <c r="I5" s="1762" t="s">
        <v>203</v>
      </c>
      <c r="J5" s="1762" t="s">
        <v>144</v>
      </c>
      <c r="K5" s="1762"/>
      <c r="L5" s="1762" t="s">
        <v>204</v>
      </c>
      <c r="M5" s="1762"/>
      <c r="N5" s="1763" t="s">
        <v>128</v>
      </c>
    </row>
    <row r="6" spans="1:17" s="256" customFormat="1" ht="19.149999999999999" customHeight="1">
      <c r="A6" s="255"/>
      <c r="B6" s="1758"/>
      <c r="C6" s="1760"/>
      <c r="D6" s="1758"/>
      <c r="E6" s="1758"/>
      <c r="F6" s="1758" t="s">
        <v>152</v>
      </c>
      <c r="G6" s="1758" t="s">
        <v>5</v>
      </c>
      <c r="H6" s="1758"/>
      <c r="I6" s="1758"/>
      <c r="J6" s="1766" t="s">
        <v>205</v>
      </c>
      <c r="K6" s="1766" t="s">
        <v>206</v>
      </c>
      <c r="L6" s="1766" t="s">
        <v>205</v>
      </c>
      <c r="M6" s="1766" t="s">
        <v>206</v>
      </c>
      <c r="N6" s="1764"/>
    </row>
    <row r="7" spans="1:17" s="256" customFormat="1" ht="19.149999999999999" customHeight="1">
      <c r="A7" s="255"/>
      <c r="B7" s="1758"/>
      <c r="C7" s="1761"/>
      <c r="D7" s="1758"/>
      <c r="E7" s="1758"/>
      <c r="F7" s="1758"/>
      <c r="G7" s="1758"/>
      <c r="H7" s="1758"/>
      <c r="I7" s="1758"/>
      <c r="J7" s="1767"/>
      <c r="K7" s="1767"/>
      <c r="L7" s="1767"/>
      <c r="M7" s="1767"/>
      <c r="N7" s="1765"/>
    </row>
    <row r="8" spans="1:17" s="261" customFormat="1" ht="18.75" customHeight="1">
      <c r="A8" s="255"/>
      <c r="B8" s="257"/>
      <c r="C8" s="257"/>
      <c r="D8" s="257"/>
      <c r="E8" s="257"/>
      <c r="F8" s="257"/>
      <c r="G8" s="258"/>
      <c r="H8" s="259"/>
      <c r="I8" s="259"/>
      <c r="J8" s="259"/>
      <c r="K8" s="259"/>
      <c r="L8" s="259"/>
      <c r="M8" s="259"/>
      <c r="N8" s="260"/>
    </row>
    <row r="9" spans="1:17" s="261" customFormat="1" ht="19.5" customHeight="1">
      <c r="A9" s="255"/>
      <c r="B9" s="262" t="s">
        <v>207</v>
      </c>
      <c r="C9" s="263" t="s">
        <v>208</v>
      </c>
      <c r="D9" s="262"/>
      <c r="E9" s="264"/>
      <c r="F9" s="265">
        <f>SUM('Demising &amp; Shaft Walls '!J17)</f>
        <v>363.8</v>
      </c>
      <c r="G9" s="266" t="s">
        <v>39</v>
      </c>
      <c r="H9" s="267">
        <v>120</v>
      </c>
      <c r="I9" s="268">
        <f>F9*H9</f>
        <v>43656</v>
      </c>
      <c r="J9" s="269">
        <f>P9*F9</f>
        <v>327.42</v>
      </c>
      <c r="K9" s="269">
        <f>H9*J9</f>
        <v>39290.400000000001</v>
      </c>
      <c r="L9" s="269">
        <v>265.51</v>
      </c>
      <c r="M9" s="269">
        <f>L9*H9</f>
        <v>31861.199999999997</v>
      </c>
      <c r="N9" s="716"/>
      <c r="P9" s="1508">
        <v>0.9</v>
      </c>
      <c r="Q9" s="261" t="s">
        <v>1329</v>
      </c>
    </row>
    <row r="10" spans="1:17" s="273" customFormat="1" ht="21">
      <c r="A10" s="255"/>
      <c r="B10" s="270"/>
      <c r="C10" s="270"/>
      <c r="D10" s="270"/>
      <c r="E10" s="270"/>
      <c r="F10" s="270"/>
      <c r="G10" s="271"/>
      <c r="H10" s="272"/>
      <c r="I10" s="272"/>
      <c r="J10" s="272"/>
      <c r="K10" s="272"/>
      <c r="L10" s="272"/>
      <c r="M10" s="272"/>
      <c r="N10" s="714"/>
    </row>
    <row r="11" spans="1:17" s="261" customFormat="1" ht="21">
      <c r="A11" s="255"/>
      <c r="B11" s="262" t="s">
        <v>209</v>
      </c>
      <c r="C11" s="263" t="s">
        <v>210</v>
      </c>
      <c r="D11" s="262"/>
      <c r="E11" s="264"/>
      <c r="F11" s="265">
        <f>SUM('Demising &amp; Shaft Walls '!J26)</f>
        <v>253.64000000000001</v>
      </c>
      <c r="G11" s="266" t="s">
        <v>39</v>
      </c>
      <c r="H11" s="267">
        <v>290</v>
      </c>
      <c r="I11" s="268">
        <f>F11*H11</f>
        <v>73555.600000000006</v>
      </c>
      <c r="J11" s="269">
        <f>P11*F11</f>
        <v>228.27600000000001</v>
      </c>
      <c r="K11" s="269">
        <f>H11*J11</f>
        <v>66200.040000000008</v>
      </c>
      <c r="L11" s="269">
        <v>195.98</v>
      </c>
      <c r="M11" s="269">
        <f>L11*H11</f>
        <v>56834.2</v>
      </c>
      <c r="N11" s="716"/>
      <c r="P11" s="1508">
        <v>0.9</v>
      </c>
      <c r="Q11" s="261" t="s">
        <v>1329</v>
      </c>
    </row>
    <row r="12" spans="1:17" s="261" customFormat="1" ht="15.5">
      <c r="A12" s="255"/>
      <c r="B12" s="270"/>
      <c r="C12" s="270"/>
      <c r="D12" s="270"/>
      <c r="E12" s="270"/>
      <c r="F12" s="270"/>
      <c r="G12" s="271"/>
      <c r="H12" s="272"/>
      <c r="I12" s="272"/>
      <c r="J12" s="274"/>
      <c r="K12" s="274"/>
      <c r="L12" s="274"/>
      <c r="M12" s="274"/>
      <c r="N12" s="715"/>
    </row>
    <row r="13" spans="1:17" s="261" customFormat="1" ht="21">
      <c r="A13" s="255"/>
      <c r="B13" s="262" t="s">
        <v>211</v>
      </c>
      <c r="C13" s="263" t="s">
        <v>212</v>
      </c>
      <c r="D13" s="262"/>
      <c r="E13" s="264"/>
      <c r="F13" s="265">
        <f>SUM('Demising &amp; Shaft Walls '!J37)</f>
        <v>290.02</v>
      </c>
      <c r="G13" s="266" t="s">
        <v>39</v>
      </c>
      <c r="H13" s="267">
        <v>190</v>
      </c>
      <c r="I13" s="268">
        <f>F13*H13</f>
        <v>55103.799999999996</v>
      </c>
      <c r="J13" s="269">
        <f>P13*F13</f>
        <v>261.01799999999997</v>
      </c>
      <c r="K13" s="269">
        <f>H13*J13</f>
        <v>49593.42</v>
      </c>
      <c r="L13" s="269">
        <v>217</v>
      </c>
      <c r="M13" s="269">
        <f>L13*H13</f>
        <v>41230</v>
      </c>
      <c r="N13" s="716"/>
      <c r="P13" s="1508">
        <v>0.9</v>
      </c>
      <c r="Q13" s="261" t="s">
        <v>1329</v>
      </c>
    </row>
    <row r="14" spans="1:17" s="261" customFormat="1">
      <c r="A14" s="255"/>
      <c r="B14" s="264"/>
      <c r="C14" s="264"/>
      <c r="D14" s="264"/>
      <c r="E14" s="264"/>
      <c r="F14" s="264"/>
      <c r="G14" s="277"/>
      <c r="H14" s="275"/>
      <c r="I14" s="275"/>
      <c r="J14" s="275"/>
      <c r="K14" s="275"/>
      <c r="L14" s="275"/>
      <c r="M14" s="275"/>
      <c r="N14" s="275"/>
      <c r="P14" s="276"/>
    </row>
    <row r="15" spans="1:17" s="261" customFormat="1" ht="18.5">
      <c r="A15" s="255"/>
      <c r="B15" s="262" t="s">
        <v>213</v>
      </c>
      <c r="C15" s="263" t="s">
        <v>214</v>
      </c>
      <c r="D15" s="262"/>
      <c r="E15" s="264"/>
      <c r="F15" s="265">
        <f>SUM('Demising &amp; Shaft Walls '!J43)</f>
        <v>12.579999999999998</v>
      </c>
      <c r="G15" s="266" t="s">
        <v>39</v>
      </c>
      <c r="H15" s="267">
        <v>170</v>
      </c>
      <c r="I15" s="268">
        <f>F15*H15</f>
        <v>2138.6</v>
      </c>
      <c r="J15" s="269">
        <f>P15*F15</f>
        <v>11.321999999999999</v>
      </c>
      <c r="K15" s="269">
        <f>H15*J15</f>
        <v>1924.7399999999998</v>
      </c>
      <c r="L15" s="268"/>
      <c r="M15" s="268"/>
      <c r="N15" s="275"/>
      <c r="P15" s="1508">
        <v>0.9</v>
      </c>
      <c r="Q15" s="261" t="s">
        <v>1329</v>
      </c>
    </row>
    <row r="16" spans="1:17" s="261" customFormat="1" ht="18.5">
      <c r="A16" s="255"/>
      <c r="B16" s="262"/>
      <c r="C16" s="263"/>
      <c r="D16" s="262"/>
      <c r="E16" s="264"/>
      <c r="F16" s="265"/>
      <c r="G16" s="266"/>
      <c r="H16" s="267"/>
      <c r="I16" s="268">
        <f>F16*H16</f>
        <v>0</v>
      </c>
      <c r="J16" s="268"/>
      <c r="K16" s="268"/>
      <c r="L16" s="268"/>
      <c r="M16" s="268"/>
      <c r="N16" s="275"/>
      <c r="P16" s="276"/>
    </row>
    <row r="17" spans="1:17" s="261" customFormat="1" ht="18.5">
      <c r="A17" s="255"/>
      <c r="B17" s="262" t="s">
        <v>215</v>
      </c>
      <c r="C17" s="263" t="s">
        <v>216</v>
      </c>
      <c r="D17" s="264"/>
      <c r="E17" s="264"/>
      <c r="F17" s="265">
        <v>255.44349999999997</v>
      </c>
      <c r="G17" s="266" t="s">
        <v>39</v>
      </c>
      <c r="H17" s="267">
        <v>90</v>
      </c>
      <c r="I17" s="268">
        <f>F17*H17</f>
        <v>22989.914999999997</v>
      </c>
      <c r="J17" s="268">
        <v>122.20659999999998</v>
      </c>
      <c r="K17" s="269">
        <f>H17*J17</f>
        <v>10998.593999999997</v>
      </c>
      <c r="L17" s="268"/>
      <c r="M17" s="268"/>
      <c r="N17" s="275"/>
      <c r="P17" s="276"/>
    </row>
    <row r="18" spans="1:17" s="261" customFormat="1" ht="18.5">
      <c r="A18" s="255"/>
      <c r="B18" s="262"/>
      <c r="C18" s="263"/>
      <c r="D18" s="262"/>
      <c r="E18" s="264"/>
      <c r="F18" s="265"/>
      <c r="G18" s="266"/>
      <c r="H18" s="267"/>
      <c r="I18" s="268">
        <f>F18*H18</f>
        <v>0</v>
      </c>
      <c r="J18" s="268"/>
      <c r="K18" s="268"/>
      <c r="L18" s="268"/>
      <c r="M18" s="268"/>
      <c r="N18" s="275"/>
      <c r="P18" s="276"/>
    </row>
    <row r="19" spans="1:17" s="261" customFormat="1" ht="18.5">
      <c r="A19" s="255"/>
      <c r="B19" s="262" t="s">
        <v>217</v>
      </c>
      <c r="C19" s="263" t="s">
        <v>218</v>
      </c>
      <c r="D19" s="264"/>
      <c r="E19" s="264"/>
      <c r="F19" s="265">
        <v>537.70499999999993</v>
      </c>
      <c r="G19" s="266" t="s">
        <v>39</v>
      </c>
      <c r="H19" s="267">
        <v>160</v>
      </c>
      <c r="I19" s="268">
        <f>F19*H19</f>
        <v>86032.799999999988</v>
      </c>
      <c r="J19" s="268">
        <v>403.56099999999998</v>
      </c>
      <c r="K19" s="269">
        <f>H19*J19</f>
        <v>64569.759999999995</v>
      </c>
      <c r="L19" s="268"/>
      <c r="M19" s="268"/>
      <c r="N19" s="275"/>
      <c r="P19" s="276"/>
    </row>
    <row r="20" spans="1:17" s="261" customFormat="1">
      <c r="A20" s="255"/>
      <c r="B20" s="264"/>
      <c r="C20" s="264"/>
      <c r="D20" s="264"/>
      <c r="E20" s="264"/>
      <c r="F20" s="264"/>
      <c r="G20" s="277"/>
      <c r="H20" s="275"/>
      <c r="I20" s="275"/>
      <c r="J20" s="275"/>
      <c r="K20" s="275"/>
      <c r="L20" s="275"/>
      <c r="M20" s="275"/>
      <c r="N20" s="275"/>
      <c r="P20" s="276"/>
    </row>
    <row r="21" spans="1:17" s="261" customFormat="1" ht="18.5">
      <c r="A21" s="255"/>
      <c r="B21" s="262" t="s">
        <v>219</v>
      </c>
      <c r="C21" s="263" t="s">
        <v>220</v>
      </c>
      <c r="D21" s="264"/>
      <c r="E21" s="264"/>
      <c r="F21" s="265">
        <v>11.85</v>
      </c>
      <c r="G21" s="266" t="s">
        <v>39</v>
      </c>
      <c r="H21" s="267">
        <v>110</v>
      </c>
      <c r="I21" s="268">
        <f>F21*H21</f>
        <v>1303.5</v>
      </c>
      <c r="J21" s="268">
        <v>7.1099999999999994</v>
      </c>
      <c r="K21" s="269">
        <f>H21*J21</f>
        <v>782.09999999999991</v>
      </c>
      <c r="L21" s="268"/>
      <c r="M21" s="268"/>
      <c r="N21" s="275"/>
      <c r="P21" s="276"/>
    </row>
    <row r="22" spans="1:17" s="261" customFormat="1">
      <c r="A22" s="255"/>
      <c r="B22" s="264"/>
      <c r="C22" s="264"/>
      <c r="D22" s="264"/>
      <c r="E22" s="264"/>
      <c r="F22" s="264"/>
      <c r="G22" s="277"/>
      <c r="H22" s="275"/>
      <c r="I22" s="275"/>
      <c r="J22" s="275"/>
      <c r="K22" s="275"/>
      <c r="L22" s="275"/>
      <c r="M22" s="275"/>
      <c r="N22" s="275"/>
      <c r="P22" s="276"/>
    </row>
    <row r="23" spans="1:17" s="261" customFormat="1" ht="18.5">
      <c r="A23" s="255"/>
      <c r="B23" s="262" t="s">
        <v>221</v>
      </c>
      <c r="C23" s="263" t="s">
        <v>222</v>
      </c>
      <c r="D23" s="264"/>
      <c r="E23" s="264"/>
      <c r="F23" s="265">
        <v>68</v>
      </c>
      <c r="G23" s="266" t="s">
        <v>223</v>
      </c>
      <c r="H23" s="267">
        <v>70</v>
      </c>
      <c r="I23" s="268">
        <f>F23*H23</f>
        <v>4760</v>
      </c>
      <c r="J23" s="268">
        <v>0</v>
      </c>
      <c r="K23" s="268"/>
      <c r="L23" s="268"/>
      <c r="M23" s="268"/>
      <c r="N23" s="275"/>
      <c r="P23" s="276"/>
    </row>
    <row r="24" spans="1:17" s="261" customFormat="1">
      <c r="A24" s="255"/>
      <c r="B24" s="264"/>
      <c r="C24" s="264"/>
      <c r="D24" s="264"/>
      <c r="E24" s="264"/>
      <c r="F24" s="264"/>
      <c r="G24" s="277"/>
      <c r="H24" s="275"/>
      <c r="I24" s="275"/>
      <c r="J24" s="275"/>
      <c r="K24" s="275"/>
      <c r="L24" s="275"/>
      <c r="M24" s="275"/>
      <c r="N24" s="275"/>
      <c r="P24" s="276"/>
    </row>
    <row r="25" spans="1:17" s="261" customFormat="1" ht="18.5">
      <c r="A25" s="255"/>
      <c r="B25" s="262" t="s">
        <v>224</v>
      </c>
      <c r="C25" s="263" t="s">
        <v>225</v>
      </c>
      <c r="D25" s="264"/>
      <c r="E25" s="264"/>
      <c r="F25" s="265">
        <v>19</v>
      </c>
      <c r="G25" s="266" t="s">
        <v>85</v>
      </c>
      <c r="H25" s="267">
        <v>285</v>
      </c>
      <c r="I25" s="268">
        <f>F25*H25</f>
        <v>5415</v>
      </c>
      <c r="J25" s="268">
        <v>0</v>
      </c>
      <c r="K25" s="268"/>
      <c r="L25" s="268"/>
      <c r="M25" s="268"/>
      <c r="N25" s="275"/>
      <c r="P25" s="276"/>
    </row>
    <row r="26" spans="1:17" s="261" customFormat="1">
      <c r="A26" s="255"/>
      <c r="B26" s="264"/>
      <c r="C26" s="264"/>
      <c r="D26" s="264"/>
      <c r="E26" s="264"/>
      <c r="F26" s="264"/>
      <c r="G26" s="277"/>
      <c r="H26" s="275"/>
      <c r="I26" s="275"/>
      <c r="J26" s="275"/>
      <c r="K26" s="275"/>
      <c r="L26" s="275"/>
      <c r="M26" s="275"/>
      <c r="N26" s="275"/>
      <c r="P26" s="276"/>
    </row>
    <row r="27" spans="1:17" s="261" customFormat="1" ht="18.5">
      <c r="A27" s="255"/>
      <c r="B27" s="262" t="s">
        <v>226</v>
      </c>
      <c r="C27" s="263" t="s">
        <v>227</v>
      </c>
      <c r="D27" s="264"/>
      <c r="E27" s="264"/>
      <c r="F27" s="265">
        <v>19</v>
      </c>
      <c r="G27" s="266" t="s">
        <v>85</v>
      </c>
      <c r="H27" s="267">
        <v>250</v>
      </c>
      <c r="I27" s="268">
        <f>F27*H27</f>
        <v>4750</v>
      </c>
      <c r="J27" s="268"/>
      <c r="K27" s="268"/>
      <c r="L27" s="268"/>
      <c r="M27" s="268"/>
      <c r="N27" s="275"/>
      <c r="P27" s="276"/>
    </row>
    <row r="28" spans="1:17" s="261" customFormat="1">
      <c r="A28" s="255"/>
      <c r="B28" s="264"/>
      <c r="C28" s="264"/>
      <c r="D28" s="264"/>
      <c r="E28" s="264"/>
      <c r="F28" s="264"/>
      <c r="G28" s="277"/>
      <c r="H28" s="275"/>
      <c r="I28" s="275"/>
      <c r="J28" s="275"/>
      <c r="K28" s="275"/>
      <c r="L28" s="275"/>
      <c r="M28" s="275"/>
      <c r="N28" s="275"/>
      <c r="P28" s="276"/>
    </row>
    <row r="29" spans="1:17" s="261" customFormat="1" ht="18.5">
      <c r="A29" s="255"/>
      <c r="B29" s="262" t="s">
        <v>228</v>
      </c>
      <c r="C29" s="263" t="s">
        <v>229</v>
      </c>
      <c r="D29" s="264"/>
      <c r="E29" s="264"/>
      <c r="F29" s="265">
        <v>392.84659999999997</v>
      </c>
      <c r="G29" s="266" t="s">
        <v>39</v>
      </c>
      <c r="H29" s="267">
        <v>160</v>
      </c>
      <c r="I29" s="268">
        <f>F29*H29</f>
        <v>62855.455999999991</v>
      </c>
      <c r="J29" s="269">
        <f>P29*F29</f>
        <v>353.56193999999999</v>
      </c>
      <c r="K29" s="269">
        <f>H29*J29</f>
        <v>56569.910400000001</v>
      </c>
      <c r="L29" s="268"/>
      <c r="M29" s="268"/>
      <c r="N29" s="275"/>
      <c r="P29" s="1508">
        <v>0.9</v>
      </c>
      <c r="Q29" s="261" t="s">
        <v>1329</v>
      </c>
    </row>
    <row r="30" spans="1:17" s="261" customFormat="1">
      <c r="A30" s="255"/>
      <c r="B30" s="264"/>
      <c r="C30" s="264"/>
      <c r="D30" s="264"/>
      <c r="E30" s="264"/>
      <c r="F30" s="264"/>
      <c r="G30" s="277"/>
      <c r="H30" s="275"/>
      <c r="I30" s="275"/>
      <c r="J30" s="275"/>
      <c r="K30" s="275"/>
      <c r="L30" s="275"/>
      <c r="M30" s="275"/>
      <c r="N30" s="275"/>
      <c r="P30" s="276"/>
    </row>
    <row r="31" spans="1:17" s="261" customFormat="1" ht="18.5">
      <c r="A31" s="255"/>
      <c r="B31" s="262" t="s">
        <v>230</v>
      </c>
      <c r="C31" s="263" t="s">
        <v>231</v>
      </c>
      <c r="D31" s="264"/>
      <c r="E31" s="264"/>
      <c r="F31" s="265">
        <v>67.702499999999986</v>
      </c>
      <c r="G31" s="266" t="s">
        <v>39</v>
      </c>
      <c r="H31" s="267">
        <v>160</v>
      </c>
      <c r="I31" s="268">
        <f>F31*H31</f>
        <v>10832.399999999998</v>
      </c>
      <c r="J31" s="269">
        <f>P31*F31</f>
        <v>60.932249999999989</v>
      </c>
      <c r="K31" s="268">
        <v>10832</v>
      </c>
      <c r="L31" s="269">
        <f>J31*80%</f>
        <v>48.745799999999996</v>
      </c>
      <c r="M31" s="269">
        <f>L31*H31</f>
        <v>7799.3279999999995</v>
      </c>
      <c r="N31" s="275"/>
      <c r="P31" s="1508">
        <v>0.9</v>
      </c>
      <c r="Q31" s="261" t="s">
        <v>1329</v>
      </c>
    </row>
    <row r="32" spans="1:17" s="261" customFormat="1">
      <c r="A32" s="255"/>
      <c r="B32" s="264"/>
      <c r="C32" s="264"/>
      <c r="D32" s="264"/>
      <c r="E32" s="264"/>
      <c r="F32" s="264"/>
      <c r="G32" s="277"/>
      <c r="H32" s="275"/>
      <c r="I32" s="275"/>
      <c r="J32" s="275"/>
      <c r="K32" s="275"/>
      <c r="L32" s="275"/>
      <c r="M32" s="275"/>
      <c r="N32" s="275"/>
      <c r="P32" s="276"/>
    </row>
    <row r="33" spans="1:17" s="261" customFormat="1" ht="18.5">
      <c r="A33" s="255"/>
      <c r="B33" s="262" t="s">
        <v>232</v>
      </c>
      <c r="C33" s="263" t="s">
        <v>233</v>
      </c>
      <c r="D33" s="264"/>
      <c r="E33" s="264"/>
      <c r="F33" s="265">
        <v>98</v>
      </c>
      <c r="G33" s="266" t="s">
        <v>85</v>
      </c>
      <c r="H33" s="267">
        <v>95</v>
      </c>
      <c r="I33" s="268">
        <f>F33*H33</f>
        <v>9310</v>
      </c>
      <c r="J33" s="269">
        <f>P33*F33</f>
        <v>88.2</v>
      </c>
      <c r="K33" s="268">
        <v>9310</v>
      </c>
      <c r="L33" s="269">
        <f>J33*80%</f>
        <v>70.56</v>
      </c>
      <c r="M33" s="269">
        <f>L33*H33</f>
        <v>6703.2</v>
      </c>
      <c r="N33" s="275"/>
      <c r="P33" s="1508">
        <v>0.9</v>
      </c>
      <c r="Q33" s="261" t="s">
        <v>1329</v>
      </c>
    </row>
    <row r="34" spans="1:17" s="261" customFormat="1">
      <c r="A34" s="255"/>
      <c r="B34" s="264"/>
      <c r="C34" s="264"/>
      <c r="D34" s="264"/>
      <c r="E34" s="264"/>
      <c r="F34" s="264"/>
      <c r="G34" s="277"/>
      <c r="H34" s="275"/>
      <c r="I34" s="275"/>
      <c r="J34" s="275"/>
      <c r="K34" s="275"/>
      <c r="L34" s="275"/>
      <c r="M34" s="275"/>
      <c r="N34" s="275"/>
      <c r="P34" s="276"/>
    </row>
    <row r="35" spans="1:17" s="261" customFormat="1">
      <c r="A35" s="255"/>
      <c r="B35" s="278"/>
      <c r="C35" s="278"/>
      <c r="D35" s="278"/>
      <c r="E35" s="278"/>
      <c r="F35" s="278"/>
      <c r="G35" s="279"/>
      <c r="H35" s="280"/>
      <c r="I35" s="280"/>
      <c r="J35" s="280"/>
      <c r="K35" s="280"/>
      <c r="L35" s="280"/>
      <c r="M35" s="280"/>
      <c r="N35" s="280"/>
      <c r="P35" s="276"/>
    </row>
    <row r="36" spans="1:17" s="261" customFormat="1" ht="15" customHeight="1">
      <c r="A36" s="255"/>
      <c r="B36" s="281"/>
      <c r="C36" s="282" t="s">
        <v>234</v>
      </c>
      <c r="D36" s="283"/>
      <c r="E36" s="283"/>
      <c r="F36" s="283"/>
      <c r="G36" s="284"/>
      <c r="H36" s="285"/>
      <c r="I36" s="286">
        <f>SUM(I9:I35)</f>
        <v>382703.071</v>
      </c>
      <c r="J36" s="287"/>
      <c r="K36" s="286">
        <f>SUM(K9:K35)</f>
        <v>310070.9644</v>
      </c>
      <c r="L36" s="287"/>
      <c r="M36" s="286">
        <f t="shared" ref="M36" si="0">SUM(M9:M35)</f>
        <v>144427.92800000001</v>
      </c>
      <c r="N36" s="288"/>
      <c r="P36" s="276"/>
    </row>
    <row r="37" spans="1:17" s="261" customFormat="1" ht="6" customHeight="1">
      <c r="A37" s="255"/>
      <c r="B37" s="289"/>
      <c r="C37" s="289"/>
      <c r="D37" s="289"/>
      <c r="E37" s="289"/>
      <c r="F37" s="289"/>
      <c r="G37" s="290"/>
      <c r="H37" s="276"/>
      <c r="I37" s="276"/>
      <c r="J37" s="276"/>
      <c r="K37" s="276"/>
      <c r="L37" s="276"/>
      <c r="M37" s="276"/>
      <c r="N37" s="276"/>
    </row>
  </sheetData>
  <mergeCells count="15">
    <mergeCell ref="H5:H7"/>
    <mergeCell ref="I5:I7"/>
    <mergeCell ref="J5:K5"/>
    <mergeCell ref="L5:M5"/>
    <mergeCell ref="N5:N7"/>
    <mergeCell ref="J6:J7"/>
    <mergeCell ref="K6:K7"/>
    <mergeCell ref="L6:L7"/>
    <mergeCell ref="M6:M7"/>
    <mergeCell ref="G5:G7"/>
    <mergeCell ref="B5:B7"/>
    <mergeCell ref="C5:C7"/>
    <mergeCell ref="D5:D7"/>
    <mergeCell ref="E5:E7"/>
    <mergeCell ref="F5:F7"/>
  </mergeCells>
  <conditionalFormatting sqref="H37">
    <cfRule type="cellIs" dxfId="5" priority="41" operator="lessThan">
      <formula>0</formula>
    </cfRule>
  </conditionalFormatting>
  <conditionalFormatting sqref="H37:M37">
    <cfRule type="cellIs" dxfId="4" priority="40" operator="greaterThan">
      <formula>1</formula>
    </cfRule>
  </conditionalFormatting>
  <conditionalFormatting sqref="I6:I7 I5:J5 I36:M40 I1:O4 N5:O8 N36:O41">
    <cfRule type="cellIs" dxfId="3" priority="42" operator="lessThan">
      <formula>0</formula>
    </cfRule>
  </conditionalFormatting>
  <conditionalFormatting sqref="I9:O35">
    <cfRule type="cellIs" dxfId="2" priority="1" operator="lessThan">
      <formula>0</formula>
    </cfRule>
  </conditionalFormatting>
  <conditionalFormatting sqref="L5">
    <cfRule type="cellIs" dxfId="1" priority="32" operator="lessThan">
      <formula>0</formula>
    </cfRule>
  </conditionalFormatting>
  <dataValidations count="2">
    <dataValidation type="decimal" operator="greaterThanOrEqual" allowBlank="1" showInputMessage="1" showErrorMessage="1" errorTitle="Warning" error="Quantity must be greater than or equal to &quot;0&quot;" sqref="H38:H40 JC38:JC40 SY38:SY40 ACU38:ACU40 AMQ38:AMQ40 AWM38:AWM40 BGI38:BGI40 BQE38:BQE40 CAA38:CAA40 CJW38:CJW40 CTS38:CTS40 DDO38:DDO40 DNK38:DNK40 DXG38:DXG40 EHC38:EHC40 EQY38:EQY40 FAU38:FAU40 FKQ38:FKQ40 FUM38:FUM40 GEI38:GEI40 GOE38:GOE40 GYA38:GYA40 HHW38:HHW40 HRS38:HRS40 IBO38:IBO40 ILK38:ILK40 IVG38:IVG40 JFC38:JFC40 JOY38:JOY40 JYU38:JYU40 KIQ38:KIQ40 KSM38:KSM40 LCI38:LCI40 LME38:LME40 LWA38:LWA40 MFW38:MFW40 MPS38:MPS40 MZO38:MZO40 NJK38:NJK40 NTG38:NTG40 ODC38:ODC40 OMY38:OMY40 OWU38:OWU40 PGQ38:PGQ40 PQM38:PQM40 QAI38:QAI40 QKE38:QKE40 QUA38:QUA40 RDW38:RDW40 RNS38:RNS40 RXO38:RXO40 SHK38:SHK40 SRG38:SRG40 TBC38:TBC40 TKY38:TKY40 TUU38:TUU40 UEQ38:UEQ40 UOM38:UOM40 UYI38:UYI40 VIE38:VIE40 VSA38:VSA40 WBW38:WBW40 WLS38:WLS40 WVO38:WVO40 H65574:H65576 JC65574:JC65576 SY65574:SY65576 ACU65574:ACU65576 AMQ65574:AMQ65576 AWM65574:AWM65576 BGI65574:BGI65576 BQE65574:BQE65576 CAA65574:CAA65576 CJW65574:CJW65576 CTS65574:CTS65576 DDO65574:DDO65576 DNK65574:DNK65576 DXG65574:DXG65576 EHC65574:EHC65576 EQY65574:EQY65576 FAU65574:FAU65576 FKQ65574:FKQ65576 FUM65574:FUM65576 GEI65574:GEI65576 GOE65574:GOE65576 GYA65574:GYA65576 HHW65574:HHW65576 HRS65574:HRS65576 IBO65574:IBO65576 ILK65574:ILK65576 IVG65574:IVG65576 JFC65574:JFC65576 JOY65574:JOY65576 JYU65574:JYU65576 KIQ65574:KIQ65576 KSM65574:KSM65576 LCI65574:LCI65576 LME65574:LME65576 LWA65574:LWA65576 MFW65574:MFW65576 MPS65574:MPS65576 MZO65574:MZO65576 NJK65574:NJK65576 NTG65574:NTG65576 ODC65574:ODC65576 OMY65574:OMY65576 OWU65574:OWU65576 PGQ65574:PGQ65576 PQM65574:PQM65576 QAI65574:QAI65576 QKE65574:QKE65576 QUA65574:QUA65576 RDW65574:RDW65576 RNS65574:RNS65576 RXO65574:RXO65576 SHK65574:SHK65576 SRG65574:SRG65576 TBC65574:TBC65576 TKY65574:TKY65576 TUU65574:TUU65576 UEQ65574:UEQ65576 UOM65574:UOM65576 UYI65574:UYI65576 VIE65574:VIE65576 VSA65574:VSA65576 WBW65574:WBW65576 WLS65574:WLS65576 WVO65574:WVO65576 H131110:H131112 JC131110:JC131112 SY131110:SY131112 ACU131110:ACU131112 AMQ131110:AMQ131112 AWM131110:AWM131112 BGI131110:BGI131112 BQE131110:BQE131112 CAA131110:CAA131112 CJW131110:CJW131112 CTS131110:CTS131112 DDO131110:DDO131112 DNK131110:DNK131112 DXG131110:DXG131112 EHC131110:EHC131112 EQY131110:EQY131112 FAU131110:FAU131112 FKQ131110:FKQ131112 FUM131110:FUM131112 GEI131110:GEI131112 GOE131110:GOE131112 GYA131110:GYA131112 HHW131110:HHW131112 HRS131110:HRS131112 IBO131110:IBO131112 ILK131110:ILK131112 IVG131110:IVG131112 JFC131110:JFC131112 JOY131110:JOY131112 JYU131110:JYU131112 KIQ131110:KIQ131112 KSM131110:KSM131112 LCI131110:LCI131112 LME131110:LME131112 LWA131110:LWA131112 MFW131110:MFW131112 MPS131110:MPS131112 MZO131110:MZO131112 NJK131110:NJK131112 NTG131110:NTG131112 ODC131110:ODC131112 OMY131110:OMY131112 OWU131110:OWU131112 PGQ131110:PGQ131112 PQM131110:PQM131112 QAI131110:QAI131112 QKE131110:QKE131112 QUA131110:QUA131112 RDW131110:RDW131112 RNS131110:RNS131112 RXO131110:RXO131112 SHK131110:SHK131112 SRG131110:SRG131112 TBC131110:TBC131112 TKY131110:TKY131112 TUU131110:TUU131112 UEQ131110:UEQ131112 UOM131110:UOM131112 UYI131110:UYI131112 VIE131110:VIE131112 VSA131110:VSA131112 WBW131110:WBW131112 WLS131110:WLS131112 WVO131110:WVO131112 H196646:H196648 JC196646:JC196648 SY196646:SY196648 ACU196646:ACU196648 AMQ196646:AMQ196648 AWM196646:AWM196648 BGI196646:BGI196648 BQE196646:BQE196648 CAA196646:CAA196648 CJW196646:CJW196648 CTS196646:CTS196648 DDO196646:DDO196648 DNK196646:DNK196648 DXG196646:DXG196648 EHC196646:EHC196648 EQY196646:EQY196648 FAU196646:FAU196648 FKQ196646:FKQ196648 FUM196646:FUM196648 GEI196646:GEI196648 GOE196646:GOE196648 GYA196646:GYA196648 HHW196646:HHW196648 HRS196646:HRS196648 IBO196646:IBO196648 ILK196646:ILK196648 IVG196646:IVG196648 JFC196646:JFC196648 JOY196646:JOY196648 JYU196646:JYU196648 KIQ196646:KIQ196648 KSM196646:KSM196648 LCI196646:LCI196648 LME196646:LME196648 LWA196646:LWA196648 MFW196646:MFW196648 MPS196646:MPS196648 MZO196646:MZO196648 NJK196646:NJK196648 NTG196646:NTG196648 ODC196646:ODC196648 OMY196646:OMY196648 OWU196646:OWU196648 PGQ196646:PGQ196648 PQM196646:PQM196648 QAI196646:QAI196648 QKE196646:QKE196648 QUA196646:QUA196648 RDW196646:RDW196648 RNS196646:RNS196648 RXO196646:RXO196648 SHK196646:SHK196648 SRG196646:SRG196648 TBC196646:TBC196648 TKY196646:TKY196648 TUU196646:TUU196648 UEQ196646:UEQ196648 UOM196646:UOM196648 UYI196646:UYI196648 VIE196646:VIE196648 VSA196646:VSA196648 WBW196646:WBW196648 WLS196646:WLS196648 WVO196646:WVO196648 H262182:H262184 JC262182:JC262184 SY262182:SY262184 ACU262182:ACU262184 AMQ262182:AMQ262184 AWM262182:AWM262184 BGI262182:BGI262184 BQE262182:BQE262184 CAA262182:CAA262184 CJW262182:CJW262184 CTS262182:CTS262184 DDO262182:DDO262184 DNK262182:DNK262184 DXG262182:DXG262184 EHC262182:EHC262184 EQY262182:EQY262184 FAU262182:FAU262184 FKQ262182:FKQ262184 FUM262182:FUM262184 GEI262182:GEI262184 GOE262182:GOE262184 GYA262182:GYA262184 HHW262182:HHW262184 HRS262182:HRS262184 IBO262182:IBO262184 ILK262182:ILK262184 IVG262182:IVG262184 JFC262182:JFC262184 JOY262182:JOY262184 JYU262182:JYU262184 KIQ262182:KIQ262184 KSM262182:KSM262184 LCI262182:LCI262184 LME262182:LME262184 LWA262182:LWA262184 MFW262182:MFW262184 MPS262182:MPS262184 MZO262182:MZO262184 NJK262182:NJK262184 NTG262182:NTG262184 ODC262182:ODC262184 OMY262182:OMY262184 OWU262182:OWU262184 PGQ262182:PGQ262184 PQM262182:PQM262184 QAI262182:QAI262184 QKE262182:QKE262184 QUA262182:QUA262184 RDW262182:RDW262184 RNS262182:RNS262184 RXO262182:RXO262184 SHK262182:SHK262184 SRG262182:SRG262184 TBC262182:TBC262184 TKY262182:TKY262184 TUU262182:TUU262184 UEQ262182:UEQ262184 UOM262182:UOM262184 UYI262182:UYI262184 VIE262182:VIE262184 VSA262182:VSA262184 WBW262182:WBW262184 WLS262182:WLS262184 WVO262182:WVO262184 H327718:H327720 JC327718:JC327720 SY327718:SY327720 ACU327718:ACU327720 AMQ327718:AMQ327720 AWM327718:AWM327720 BGI327718:BGI327720 BQE327718:BQE327720 CAA327718:CAA327720 CJW327718:CJW327720 CTS327718:CTS327720 DDO327718:DDO327720 DNK327718:DNK327720 DXG327718:DXG327720 EHC327718:EHC327720 EQY327718:EQY327720 FAU327718:FAU327720 FKQ327718:FKQ327720 FUM327718:FUM327720 GEI327718:GEI327720 GOE327718:GOE327720 GYA327718:GYA327720 HHW327718:HHW327720 HRS327718:HRS327720 IBO327718:IBO327720 ILK327718:ILK327720 IVG327718:IVG327720 JFC327718:JFC327720 JOY327718:JOY327720 JYU327718:JYU327720 KIQ327718:KIQ327720 KSM327718:KSM327720 LCI327718:LCI327720 LME327718:LME327720 LWA327718:LWA327720 MFW327718:MFW327720 MPS327718:MPS327720 MZO327718:MZO327720 NJK327718:NJK327720 NTG327718:NTG327720 ODC327718:ODC327720 OMY327718:OMY327720 OWU327718:OWU327720 PGQ327718:PGQ327720 PQM327718:PQM327720 QAI327718:QAI327720 QKE327718:QKE327720 QUA327718:QUA327720 RDW327718:RDW327720 RNS327718:RNS327720 RXO327718:RXO327720 SHK327718:SHK327720 SRG327718:SRG327720 TBC327718:TBC327720 TKY327718:TKY327720 TUU327718:TUU327720 UEQ327718:UEQ327720 UOM327718:UOM327720 UYI327718:UYI327720 VIE327718:VIE327720 VSA327718:VSA327720 WBW327718:WBW327720 WLS327718:WLS327720 WVO327718:WVO327720 H393254:H393256 JC393254:JC393256 SY393254:SY393256 ACU393254:ACU393256 AMQ393254:AMQ393256 AWM393254:AWM393256 BGI393254:BGI393256 BQE393254:BQE393256 CAA393254:CAA393256 CJW393254:CJW393256 CTS393254:CTS393256 DDO393254:DDO393256 DNK393254:DNK393256 DXG393254:DXG393256 EHC393254:EHC393256 EQY393254:EQY393256 FAU393254:FAU393256 FKQ393254:FKQ393256 FUM393254:FUM393256 GEI393254:GEI393256 GOE393254:GOE393256 GYA393254:GYA393256 HHW393254:HHW393256 HRS393254:HRS393256 IBO393254:IBO393256 ILK393254:ILK393256 IVG393254:IVG393256 JFC393254:JFC393256 JOY393254:JOY393256 JYU393254:JYU393256 KIQ393254:KIQ393256 KSM393254:KSM393256 LCI393254:LCI393256 LME393254:LME393256 LWA393254:LWA393256 MFW393254:MFW393256 MPS393254:MPS393256 MZO393254:MZO393256 NJK393254:NJK393256 NTG393254:NTG393256 ODC393254:ODC393256 OMY393254:OMY393256 OWU393254:OWU393256 PGQ393254:PGQ393256 PQM393254:PQM393256 QAI393254:QAI393256 QKE393254:QKE393256 QUA393254:QUA393256 RDW393254:RDW393256 RNS393254:RNS393256 RXO393254:RXO393256 SHK393254:SHK393256 SRG393254:SRG393256 TBC393254:TBC393256 TKY393254:TKY393256 TUU393254:TUU393256 UEQ393254:UEQ393256 UOM393254:UOM393256 UYI393254:UYI393256 VIE393254:VIE393256 VSA393254:VSA393256 WBW393254:WBW393256 WLS393254:WLS393256 WVO393254:WVO393256 H458790:H458792 JC458790:JC458792 SY458790:SY458792 ACU458790:ACU458792 AMQ458790:AMQ458792 AWM458790:AWM458792 BGI458790:BGI458792 BQE458790:BQE458792 CAA458790:CAA458792 CJW458790:CJW458792 CTS458790:CTS458792 DDO458790:DDO458792 DNK458790:DNK458792 DXG458790:DXG458792 EHC458790:EHC458792 EQY458790:EQY458792 FAU458790:FAU458792 FKQ458790:FKQ458792 FUM458790:FUM458792 GEI458790:GEI458792 GOE458790:GOE458792 GYA458790:GYA458792 HHW458790:HHW458792 HRS458790:HRS458792 IBO458790:IBO458792 ILK458790:ILK458792 IVG458790:IVG458792 JFC458790:JFC458792 JOY458790:JOY458792 JYU458790:JYU458792 KIQ458790:KIQ458792 KSM458790:KSM458792 LCI458790:LCI458792 LME458790:LME458792 LWA458790:LWA458792 MFW458790:MFW458792 MPS458790:MPS458792 MZO458790:MZO458792 NJK458790:NJK458792 NTG458790:NTG458792 ODC458790:ODC458792 OMY458790:OMY458792 OWU458790:OWU458792 PGQ458790:PGQ458792 PQM458790:PQM458792 QAI458790:QAI458792 QKE458790:QKE458792 QUA458790:QUA458792 RDW458790:RDW458792 RNS458790:RNS458792 RXO458790:RXO458792 SHK458790:SHK458792 SRG458790:SRG458792 TBC458790:TBC458792 TKY458790:TKY458792 TUU458790:TUU458792 UEQ458790:UEQ458792 UOM458790:UOM458792 UYI458790:UYI458792 VIE458790:VIE458792 VSA458790:VSA458792 WBW458790:WBW458792 WLS458790:WLS458792 WVO458790:WVO458792 H524326:H524328 JC524326:JC524328 SY524326:SY524328 ACU524326:ACU524328 AMQ524326:AMQ524328 AWM524326:AWM524328 BGI524326:BGI524328 BQE524326:BQE524328 CAA524326:CAA524328 CJW524326:CJW524328 CTS524326:CTS524328 DDO524326:DDO524328 DNK524326:DNK524328 DXG524326:DXG524328 EHC524326:EHC524328 EQY524326:EQY524328 FAU524326:FAU524328 FKQ524326:FKQ524328 FUM524326:FUM524328 GEI524326:GEI524328 GOE524326:GOE524328 GYA524326:GYA524328 HHW524326:HHW524328 HRS524326:HRS524328 IBO524326:IBO524328 ILK524326:ILK524328 IVG524326:IVG524328 JFC524326:JFC524328 JOY524326:JOY524328 JYU524326:JYU524328 KIQ524326:KIQ524328 KSM524326:KSM524328 LCI524326:LCI524328 LME524326:LME524328 LWA524326:LWA524328 MFW524326:MFW524328 MPS524326:MPS524328 MZO524326:MZO524328 NJK524326:NJK524328 NTG524326:NTG524328 ODC524326:ODC524328 OMY524326:OMY524328 OWU524326:OWU524328 PGQ524326:PGQ524328 PQM524326:PQM524328 QAI524326:QAI524328 QKE524326:QKE524328 QUA524326:QUA524328 RDW524326:RDW524328 RNS524326:RNS524328 RXO524326:RXO524328 SHK524326:SHK524328 SRG524326:SRG524328 TBC524326:TBC524328 TKY524326:TKY524328 TUU524326:TUU524328 UEQ524326:UEQ524328 UOM524326:UOM524328 UYI524326:UYI524328 VIE524326:VIE524328 VSA524326:VSA524328 WBW524326:WBW524328 WLS524326:WLS524328 WVO524326:WVO524328 H589862:H589864 JC589862:JC589864 SY589862:SY589864 ACU589862:ACU589864 AMQ589862:AMQ589864 AWM589862:AWM589864 BGI589862:BGI589864 BQE589862:BQE589864 CAA589862:CAA589864 CJW589862:CJW589864 CTS589862:CTS589864 DDO589862:DDO589864 DNK589862:DNK589864 DXG589862:DXG589864 EHC589862:EHC589864 EQY589862:EQY589864 FAU589862:FAU589864 FKQ589862:FKQ589864 FUM589862:FUM589864 GEI589862:GEI589864 GOE589862:GOE589864 GYA589862:GYA589864 HHW589862:HHW589864 HRS589862:HRS589864 IBO589862:IBO589864 ILK589862:ILK589864 IVG589862:IVG589864 JFC589862:JFC589864 JOY589862:JOY589864 JYU589862:JYU589864 KIQ589862:KIQ589864 KSM589862:KSM589864 LCI589862:LCI589864 LME589862:LME589864 LWA589862:LWA589864 MFW589862:MFW589864 MPS589862:MPS589864 MZO589862:MZO589864 NJK589862:NJK589864 NTG589862:NTG589864 ODC589862:ODC589864 OMY589862:OMY589864 OWU589862:OWU589864 PGQ589862:PGQ589864 PQM589862:PQM589864 QAI589862:QAI589864 QKE589862:QKE589864 QUA589862:QUA589864 RDW589862:RDW589864 RNS589862:RNS589864 RXO589862:RXO589864 SHK589862:SHK589864 SRG589862:SRG589864 TBC589862:TBC589864 TKY589862:TKY589864 TUU589862:TUU589864 UEQ589862:UEQ589864 UOM589862:UOM589864 UYI589862:UYI589864 VIE589862:VIE589864 VSA589862:VSA589864 WBW589862:WBW589864 WLS589862:WLS589864 WVO589862:WVO589864 H655398:H655400 JC655398:JC655400 SY655398:SY655400 ACU655398:ACU655400 AMQ655398:AMQ655400 AWM655398:AWM655400 BGI655398:BGI655400 BQE655398:BQE655400 CAA655398:CAA655400 CJW655398:CJW655400 CTS655398:CTS655400 DDO655398:DDO655400 DNK655398:DNK655400 DXG655398:DXG655400 EHC655398:EHC655400 EQY655398:EQY655400 FAU655398:FAU655400 FKQ655398:FKQ655400 FUM655398:FUM655400 GEI655398:GEI655400 GOE655398:GOE655400 GYA655398:GYA655400 HHW655398:HHW655400 HRS655398:HRS655400 IBO655398:IBO655400 ILK655398:ILK655400 IVG655398:IVG655400 JFC655398:JFC655400 JOY655398:JOY655400 JYU655398:JYU655400 KIQ655398:KIQ655400 KSM655398:KSM655400 LCI655398:LCI655400 LME655398:LME655400 LWA655398:LWA655400 MFW655398:MFW655400 MPS655398:MPS655400 MZO655398:MZO655400 NJK655398:NJK655400 NTG655398:NTG655400 ODC655398:ODC655400 OMY655398:OMY655400 OWU655398:OWU655400 PGQ655398:PGQ655400 PQM655398:PQM655400 QAI655398:QAI655400 QKE655398:QKE655400 QUA655398:QUA655400 RDW655398:RDW655400 RNS655398:RNS655400 RXO655398:RXO655400 SHK655398:SHK655400 SRG655398:SRG655400 TBC655398:TBC655400 TKY655398:TKY655400 TUU655398:TUU655400 UEQ655398:UEQ655400 UOM655398:UOM655400 UYI655398:UYI655400 VIE655398:VIE655400 VSA655398:VSA655400 WBW655398:WBW655400 WLS655398:WLS655400 WVO655398:WVO655400 H720934:H720936 JC720934:JC720936 SY720934:SY720936 ACU720934:ACU720936 AMQ720934:AMQ720936 AWM720934:AWM720936 BGI720934:BGI720936 BQE720934:BQE720936 CAA720934:CAA720936 CJW720934:CJW720936 CTS720934:CTS720936 DDO720934:DDO720936 DNK720934:DNK720936 DXG720934:DXG720936 EHC720934:EHC720936 EQY720934:EQY720936 FAU720934:FAU720936 FKQ720934:FKQ720936 FUM720934:FUM720936 GEI720934:GEI720936 GOE720934:GOE720936 GYA720934:GYA720936 HHW720934:HHW720936 HRS720934:HRS720936 IBO720934:IBO720936 ILK720934:ILK720936 IVG720934:IVG720936 JFC720934:JFC720936 JOY720934:JOY720936 JYU720934:JYU720936 KIQ720934:KIQ720936 KSM720934:KSM720936 LCI720934:LCI720936 LME720934:LME720936 LWA720934:LWA720936 MFW720934:MFW720936 MPS720934:MPS720936 MZO720934:MZO720936 NJK720934:NJK720936 NTG720934:NTG720936 ODC720934:ODC720936 OMY720934:OMY720936 OWU720934:OWU720936 PGQ720934:PGQ720936 PQM720934:PQM720936 QAI720934:QAI720936 QKE720934:QKE720936 QUA720934:QUA720936 RDW720934:RDW720936 RNS720934:RNS720936 RXO720934:RXO720936 SHK720934:SHK720936 SRG720934:SRG720936 TBC720934:TBC720936 TKY720934:TKY720936 TUU720934:TUU720936 UEQ720934:UEQ720936 UOM720934:UOM720936 UYI720934:UYI720936 VIE720934:VIE720936 VSA720934:VSA720936 WBW720934:WBW720936 WLS720934:WLS720936 WVO720934:WVO720936 H786470:H786472 JC786470:JC786472 SY786470:SY786472 ACU786470:ACU786472 AMQ786470:AMQ786472 AWM786470:AWM786472 BGI786470:BGI786472 BQE786470:BQE786472 CAA786470:CAA786472 CJW786470:CJW786472 CTS786470:CTS786472 DDO786470:DDO786472 DNK786470:DNK786472 DXG786470:DXG786472 EHC786470:EHC786472 EQY786470:EQY786472 FAU786470:FAU786472 FKQ786470:FKQ786472 FUM786470:FUM786472 GEI786470:GEI786472 GOE786470:GOE786472 GYA786470:GYA786472 HHW786470:HHW786472 HRS786470:HRS786472 IBO786470:IBO786472 ILK786470:ILK786472 IVG786470:IVG786472 JFC786470:JFC786472 JOY786470:JOY786472 JYU786470:JYU786472 KIQ786470:KIQ786472 KSM786470:KSM786472 LCI786470:LCI786472 LME786470:LME786472 LWA786470:LWA786472 MFW786470:MFW786472 MPS786470:MPS786472 MZO786470:MZO786472 NJK786470:NJK786472 NTG786470:NTG786472 ODC786470:ODC786472 OMY786470:OMY786472 OWU786470:OWU786472 PGQ786470:PGQ786472 PQM786470:PQM786472 QAI786470:QAI786472 QKE786470:QKE786472 QUA786470:QUA786472 RDW786470:RDW786472 RNS786470:RNS786472 RXO786470:RXO786472 SHK786470:SHK786472 SRG786470:SRG786472 TBC786470:TBC786472 TKY786470:TKY786472 TUU786470:TUU786472 UEQ786470:UEQ786472 UOM786470:UOM786472 UYI786470:UYI786472 VIE786470:VIE786472 VSA786470:VSA786472 WBW786470:WBW786472 WLS786470:WLS786472 WVO786470:WVO786472 H852006:H852008 JC852006:JC852008 SY852006:SY852008 ACU852006:ACU852008 AMQ852006:AMQ852008 AWM852006:AWM852008 BGI852006:BGI852008 BQE852006:BQE852008 CAA852006:CAA852008 CJW852006:CJW852008 CTS852006:CTS852008 DDO852006:DDO852008 DNK852006:DNK852008 DXG852006:DXG852008 EHC852006:EHC852008 EQY852006:EQY852008 FAU852006:FAU852008 FKQ852006:FKQ852008 FUM852006:FUM852008 GEI852006:GEI852008 GOE852006:GOE852008 GYA852006:GYA852008 HHW852006:HHW852008 HRS852006:HRS852008 IBO852006:IBO852008 ILK852006:ILK852008 IVG852006:IVG852008 JFC852006:JFC852008 JOY852006:JOY852008 JYU852006:JYU852008 KIQ852006:KIQ852008 KSM852006:KSM852008 LCI852006:LCI852008 LME852006:LME852008 LWA852006:LWA852008 MFW852006:MFW852008 MPS852006:MPS852008 MZO852006:MZO852008 NJK852006:NJK852008 NTG852006:NTG852008 ODC852006:ODC852008 OMY852006:OMY852008 OWU852006:OWU852008 PGQ852006:PGQ852008 PQM852006:PQM852008 QAI852006:QAI852008 QKE852006:QKE852008 QUA852006:QUA852008 RDW852006:RDW852008 RNS852006:RNS852008 RXO852006:RXO852008 SHK852006:SHK852008 SRG852006:SRG852008 TBC852006:TBC852008 TKY852006:TKY852008 TUU852006:TUU852008 UEQ852006:UEQ852008 UOM852006:UOM852008 UYI852006:UYI852008 VIE852006:VIE852008 VSA852006:VSA852008 WBW852006:WBW852008 WLS852006:WLS852008 WVO852006:WVO852008 H917542:H917544 JC917542:JC917544 SY917542:SY917544 ACU917542:ACU917544 AMQ917542:AMQ917544 AWM917542:AWM917544 BGI917542:BGI917544 BQE917542:BQE917544 CAA917542:CAA917544 CJW917542:CJW917544 CTS917542:CTS917544 DDO917542:DDO917544 DNK917542:DNK917544 DXG917542:DXG917544 EHC917542:EHC917544 EQY917542:EQY917544 FAU917542:FAU917544 FKQ917542:FKQ917544 FUM917542:FUM917544 GEI917542:GEI917544 GOE917542:GOE917544 GYA917542:GYA917544 HHW917542:HHW917544 HRS917542:HRS917544 IBO917542:IBO917544 ILK917542:ILK917544 IVG917542:IVG917544 JFC917542:JFC917544 JOY917542:JOY917544 JYU917542:JYU917544 KIQ917542:KIQ917544 KSM917542:KSM917544 LCI917542:LCI917544 LME917542:LME917544 LWA917542:LWA917544 MFW917542:MFW917544 MPS917542:MPS917544 MZO917542:MZO917544 NJK917542:NJK917544 NTG917542:NTG917544 ODC917542:ODC917544 OMY917542:OMY917544 OWU917542:OWU917544 PGQ917542:PGQ917544 PQM917542:PQM917544 QAI917542:QAI917544 QKE917542:QKE917544 QUA917542:QUA917544 RDW917542:RDW917544 RNS917542:RNS917544 RXO917542:RXO917544 SHK917542:SHK917544 SRG917542:SRG917544 TBC917542:TBC917544 TKY917542:TKY917544 TUU917542:TUU917544 UEQ917542:UEQ917544 UOM917542:UOM917544 UYI917542:UYI917544 VIE917542:VIE917544 VSA917542:VSA917544 WBW917542:WBW917544 WLS917542:WLS917544 WVO917542:WVO917544 H983078:H983080 JC983078:JC983080 SY983078:SY983080 ACU983078:ACU983080 AMQ983078:AMQ983080 AWM983078:AWM983080 BGI983078:BGI983080 BQE983078:BQE983080 CAA983078:CAA983080 CJW983078:CJW983080 CTS983078:CTS983080 DDO983078:DDO983080 DNK983078:DNK983080 DXG983078:DXG983080 EHC983078:EHC983080 EQY983078:EQY983080 FAU983078:FAU983080 FKQ983078:FKQ983080 FUM983078:FUM983080 GEI983078:GEI983080 GOE983078:GOE983080 GYA983078:GYA983080 HHW983078:HHW983080 HRS983078:HRS983080 IBO983078:IBO983080 ILK983078:ILK983080 IVG983078:IVG983080 JFC983078:JFC983080 JOY983078:JOY983080 JYU983078:JYU983080 KIQ983078:KIQ983080 KSM983078:KSM983080 LCI983078:LCI983080 LME983078:LME983080 LWA983078:LWA983080 MFW983078:MFW983080 MPS983078:MPS983080 MZO983078:MZO983080 NJK983078:NJK983080 NTG983078:NTG983080 ODC983078:ODC983080 OMY983078:OMY983080 OWU983078:OWU983080 PGQ983078:PGQ983080 PQM983078:PQM983080 QAI983078:QAI983080 QKE983078:QKE983080 QUA983078:QUA983080 RDW983078:RDW983080 RNS983078:RNS983080 RXO983078:RXO983080 SHK983078:SHK983080 SRG983078:SRG983080 TBC983078:TBC983080 TKY983078:TKY983080 TUU983078:TUU983080 UEQ983078:UEQ983080 UOM983078:UOM983080 UYI983078:UYI983080 VIE983078:VIE983080 VSA983078:VSA983080 WBW983078:WBW983080 WLS983078:WLS983080 WVO983078:WVO983080 H65533:H65572 JC65533:JC65572 SY65533:SY65572 ACU65533:ACU65572 AMQ65533:AMQ65572 AWM65533:AWM65572 BGI65533:BGI65572 BQE65533:BQE65572 CAA65533:CAA65572 CJW65533:CJW65572 CTS65533:CTS65572 DDO65533:DDO65572 DNK65533:DNK65572 DXG65533:DXG65572 EHC65533:EHC65572 EQY65533:EQY65572 FAU65533:FAU65572 FKQ65533:FKQ65572 FUM65533:FUM65572 GEI65533:GEI65572 GOE65533:GOE65572 GYA65533:GYA65572 HHW65533:HHW65572 HRS65533:HRS65572 IBO65533:IBO65572 ILK65533:ILK65572 IVG65533:IVG65572 JFC65533:JFC65572 JOY65533:JOY65572 JYU65533:JYU65572 KIQ65533:KIQ65572 KSM65533:KSM65572 LCI65533:LCI65572 LME65533:LME65572 LWA65533:LWA65572 MFW65533:MFW65572 MPS65533:MPS65572 MZO65533:MZO65572 NJK65533:NJK65572 NTG65533:NTG65572 ODC65533:ODC65572 OMY65533:OMY65572 OWU65533:OWU65572 PGQ65533:PGQ65572 PQM65533:PQM65572 QAI65533:QAI65572 QKE65533:QKE65572 QUA65533:QUA65572 RDW65533:RDW65572 RNS65533:RNS65572 RXO65533:RXO65572 SHK65533:SHK65572 SRG65533:SRG65572 TBC65533:TBC65572 TKY65533:TKY65572 TUU65533:TUU65572 UEQ65533:UEQ65572 UOM65533:UOM65572 UYI65533:UYI65572 VIE65533:VIE65572 VSA65533:VSA65572 WBW65533:WBW65572 WLS65533:WLS65572 WVO65533:WVO65572 H131069:H131108 JC131069:JC131108 SY131069:SY131108 ACU131069:ACU131108 AMQ131069:AMQ131108 AWM131069:AWM131108 BGI131069:BGI131108 BQE131069:BQE131108 CAA131069:CAA131108 CJW131069:CJW131108 CTS131069:CTS131108 DDO131069:DDO131108 DNK131069:DNK131108 DXG131069:DXG131108 EHC131069:EHC131108 EQY131069:EQY131108 FAU131069:FAU131108 FKQ131069:FKQ131108 FUM131069:FUM131108 GEI131069:GEI131108 GOE131069:GOE131108 GYA131069:GYA131108 HHW131069:HHW131108 HRS131069:HRS131108 IBO131069:IBO131108 ILK131069:ILK131108 IVG131069:IVG131108 JFC131069:JFC131108 JOY131069:JOY131108 JYU131069:JYU131108 KIQ131069:KIQ131108 KSM131069:KSM131108 LCI131069:LCI131108 LME131069:LME131108 LWA131069:LWA131108 MFW131069:MFW131108 MPS131069:MPS131108 MZO131069:MZO131108 NJK131069:NJK131108 NTG131069:NTG131108 ODC131069:ODC131108 OMY131069:OMY131108 OWU131069:OWU131108 PGQ131069:PGQ131108 PQM131069:PQM131108 QAI131069:QAI131108 QKE131069:QKE131108 QUA131069:QUA131108 RDW131069:RDW131108 RNS131069:RNS131108 RXO131069:RXO131108 SHK131069:SHK131108 SRG131069:SRG131108 TBC131069:TBC131108 TKY131069:TKY131108 TUU131069:TUU131108 UEQ131069:UEQ131108 UOM131069:UOM131108 UYI131069:UYI131108 VIE131069:VIE131108 VSA131069:VSA131108 WBW131069:WBW131108 WLS131069:WLS131108 WVO131069:WVO131108 H196605:H196644 JC196605:JC196644 SY196605:SY196644 ACU196605:ACU196644 AMQ196605:AMQ196644 AWM196605:AWM196644 BGI196605:BGI196644 BQE196605:BQE196644 CAA196605:CAA196644 CJW196605:CJW196644 CTS196605:CTS196644 DDO196605:DDO196644 DNK196605:DNK196644 DXG196605:DXG196644 EHC196605:EHC196644 EQY196605:EQY196644 FAU196605:FAU196644 FKQ196605:FKQ196644 FUM196605:FUM196644 GEI196605:GEI196644 GOE196605:GOE196644 GYA196605:GYA196644 HHW196605:HHW196644 HRS196605:HRS196644 IBO196605:IBO196644 ILK196605:ILK196644 IVG196605:IVG196644 JFC196605:JFC196644 JOY196605:JOY196644 JYU196605:JYU196644 KIQ196605:KIQ196644 KSM196605:KSM196644 LCI196605:LCI196644 LME196605:LME196644 LWA196605:LWA196644 MFW196605:MFW196644 MPS196605:MPS196644 MZO196605:MZO196644 NJK196605:NJK196644 NTG196605:NTG196644 ODC196605:ODC196644 OMY196605:OMY196644 OWU196605:OWU196644 PGQ196605:PGQ196644 PQM196605:PQM196644 QAI196605:QAI196644 QKE196605:QKE196644 QUA196605:QUA196644 RDW196605:RDW196644 RNS196605:RNS196644 RXO196605:RXO196644 SHK196605:SHK196644 SRG196605:SRG196644 TBC196605:TBC196644 TKY196605:TKY196644 TUU196605:TUU196644 UEQ196605:UEQ196644 UOM196605:UOM196644 UYI196605:UYI196644 VIE196605:VIE196644 VSA196605:VSA196644 WBW196605:WBW196644 WLS196605:WLS196644 WVO196605:WVO196644 H262141:H262180 JC262141:JC262180 SY262141:SY262180 ACU262141:ACU262180 AMQ262141:AMQ262180 AWM262141:AWM262180 BGI262141:BGI262180 BQE262141:BQE262180 CAA262141:CAA262180 CJW262141:CJW262180 CTS262141:CTS262180 DDO262141:DDO262180 DNK262141:DNK262180 DXG262141:DXG262180 EHC262141:EHC262180 EQY262141:EQY262180 FAU262141:FAU262180 FKQ262141:FKQ262180 FUM262141:FUM262180 GEI262141:GEI262180 GOE262141:GOE262180 GYA262141:GYA262180 HHW262141:HHW262180 HRS262141:HRS262180 IBO262141:IBO262180 ILK262141:ILK262180 IVG262141:IVG262180 JFC262141:JFC262180 JOY262141:JOY262180 JYU262141:JYU262180 KIQ262141:KIQ262180 KSM262141:KSM262180 LCI262141:LCI262180 LME262141:LME262180 LWA262141:LWA262180 MFW262141:MFW262180 MPS262141:MPS262180 MZO262141:MZO262180 NJK262141:NJK262180 NTG262141:NTG262180 ODC262141:ODC262180 OMY262141:OMY262180 OWU262141:OWU262180 PGQ262141:PGQ262180 PQM262141:PQM262180 QAI262141:QAI262180 QKE262141:QKE262180 QUA262141:QUA262180 RDW262141:RDW262180 RNS262141:RNS262180 RXO262141:RXO262180 SHK262141:SHK262180 SRG262141:SRG262180 TBC262141:TBC262180 TKY262141:TKY262180 TUU262141:TUU262180 UEQ262141:UEQ262180 UOM262141:UOM262180 UYI262141:UYI262180 VIE262141:VIE262180 VSA262141:VSA262180 WBW262141:WBW262180 WLS262141:WLS262180 WVO262141:WVO262180 H327677:H327716 JC327677:JC327716 SY327677:SY327716 ACU327677:ACU327716 AMQ327677:AMQ327716 AWM327677:AWM327716 BGI327677:BGI327716 BQE327677:BQE327716 CAA327677:CAA327716 CJW327677:CJW327716 CTS327677:CTS327716 DDO327677:DDO327716 DNK327677:DNK327716 DXG327677:DXG327716 EHC327677:EHC327716 EQY327677:EQY327716 FAU327677:FAU327716 FKQ327677:FKQ327716 FUM327677:FUM327716 GEI327677:GEI327716 GOE327677:GOE327716 GYA327677:GYA327716 HHW327677:HHW327716 HRS327677:HRS327716 IBO327677:IBO327716 ILK327677:ILK327716 IVG327677:IVG327716 JFC327677:JFC327716 JOY327677:JOY327716 JYU327677:JYU327716 KIQ327677:KIQ327716 KSM327677:KSM327716 LCI327677:LCI327716 LME327677:LME327716 LWA327677:LWA327716 MFW327677:MFW327716 MPS327677:MPS327716 MZO327677:MZO327716 NJK327677:NJK327716 NTG327677:NTG327716 ODC327677:ODC327716 OMY327677:OMY327716 OWU327677:OWU327716 PGQ327677:PGQ327716 PQM327677:PQM327716 QAI327677:QAI327716 QKE327677:QKE327716 QUA327677:QUA327716 RDW327677:RDW327716 RNS327677:RNS327716 RXO327677:RXO327716 SHK327677:SHK327716 SRG327677:SRG327716 TBC327677:TBC327716 TKY327677:TKY327716 TUU327677:TUU327716 UEQ327677:UEQ327716 UOM327677:UOM327716 UYI327677:UYI327716 VIE327677:VIE327716 VSA327677:VSA327716 WBW327677:WBW327716 WLS327677:WLS327716 WVO327677:WVO327716 H393213:H393252 JC393213:JC393252 SY393213:SY393252 ACU393213:ACU393252 AMQ393213:AMQ393252 AWM393213:AWM393252 BGI393213:BGI393252 BQE393213:BQE393252 CAA393213:CAA393252 CJW393213:CJW393252 CTS393213:CTS393252 DDO393213:DDO393252 DNK393213:DNK393252 DXG393213:DXG393252 EHC393213:EHC393252 EQY393213:EQY393252 FAU393213:FAU393252 FKQ393213:FKQ393252 FUM393213:FUM393252 GEI393213:GEI393252 GOE393213:GOE393252 GYA393213:GYA393252 HHW393213:HHW393252 HRS393213:HRS393252 IBO393213:IBO393252 ILK393213:ILK393252 IVG393213:IVG393252 JFC393213:JFC393252 JOY393213:JOY393252 JYU393213:JYU393252 KIQ393213:KIQ393252 KSM393213:KSM393252 LCI393213:LCI393252 LME393213:LME393252 LWA393213:LWA393252 MFW393213:MFW393252 MPS393213:MPS393252 MZO393213:MZO393252 NJK393213:NJK393252 NTG393213:NTG393252 ODC393213:ODC393252 OMY393213:OMY393252 OWU393213:OWU393252 PGQ393213:PGQ393252 PQM393213:PQM393252 QAI393213:QAI393252 QKE393213:QKE393252 QUA393213:QUA393252 RDW393213:RDW393252 RNS393213:RNS393252 RXO393213:RXO393252 SHK393213:SHK393252 SRG393213:SRG393252 TBC393213:TBC393252 TKY393213:TKY393252 TUU393213:TUU393252 UEQ393213:UEQ393252 UOM393213:UOM393252 UYI393213:UYI393252 VIE393213:VIE393252 VSA393213:VSA393252 WBW393213:WBW393252 WLS393213:WLS393252 WVO393213:WVO393252 H458749:H458788 JC458749:JC458788 SY458749:SY458788 ACU458749:ACU458788 AMQ458749:AMQ458788 AWM458749:AWM458788 BGI458749:BGI458788 BQE458749:BQE458788 CAA458749:CAA458788 CJW458749:CJW458788 CTS458749:CTS458788 DDO458749:DDO458788 DNK458749:DNK458788 DXG458749:DXG458788 EHC458749:EHC458788 EQY458749:EQY458788 FAU458749:FAU458788 FKQ458749:FKQ458788 FUM458749:FUM458788 GEI458749:GEI458788 GOE458749:GOE458788 GYA458749:GYA458788 HHW458749:HHW458788 HRS458749:HRS458788 IBO458749:IBO458788 ILK458749:ILK458788 IVG458749:IVG458788 JFC458749:JFC458788 JOY458749:JOY458788 JYU458749:JYU458788 KIQ458749:KIQ458788 KSM458749:KSM458788 LCI458749:LCI458788 LME458749:LME458788 LWA458749:LWA458788 MFW458749:MFW458788 MPS458749:MPS458788 MZO458749:MZO458788 NJK458749:NJK458788 NTG458749:NTG458788 ODC458749:ODC458788 OMY458749:OMY458788 OWU458749:OWU458788 PGQ458749:PGQ458788 PQM458749:PQM458788 QAI458749:QAI458788 QKE458749:QKE458788 QUA458749:QUA458788 RDW458749:RDW458788 RNS458749:RNS458788 RXO458749:RXO458788 SHK458749:SHK458788 SRG458749:SRG458788 TBC458749:TBC458788 TKY458749:TKY458788 TUU458749:TUU458788 UEQ458749:UEQ458788 UOM458749:UOM458788 UYI458749:UYI458788 VIE458749:VIE458788 VSA458749:VSA458788 WBW458749:WBW458788 WLS458749:WLS458788 WVO458749:WVO458788 H524285:H524324 JC524285:JC524324 SY524285:SY524324 ACU524285:ACU524324 AMQ524285:AMQ524324 AWM524285:AWM524324 BGI524285:BGI524324 BQE524285:BQE524324 CAA524285:CAA524324 CJW524285:CJW524324 CTS524285:CTS524324 DDO524285:DDO524324 DNK524285:DNK524324 DXG524285:DXG524324 EHC524285:EHC524324 EQY524285:EQY524324 FAU524285:FAU524324 FKQ524285:FKQ524324 FUM524285:FUM524324 GEI524285:GEI524324 GOE524285:GOE524324 GYA524285:GYA524324 HHW524285:HHW524324 HRS524285:HRS524324 IBO524285:IBO524324 ILK524285:ILK524324 IVG524285:IVG524324 JFC524285:JFC524324 JOY524285:JOY524324 JYU524285:JYU524324 KIQ524285:KIQ524324 KSM524285:KSM524324 LCI524285:LCI524324 LME524285:LME524324 LWA524285:LWA524324 MFW524285:MFW524324 MPS524285:MPS524324 MZO524285:MZO524324 NJK524285:NJK524324 NTG524285:NTG524324 ODC524285:ODC524324 OMY524285:OMY524324 OWU524285:OWU524324 PGQ524285:PGQ524324 PQM524285:PQM524324 QAI524285:QAI524324 QKE524285:QKE524324 QUA524285:QUA524324 RDW524285:RDW524324 RNS524285:RNS524324 RXO524285:RXO524324 SHK524285:SHK524324 SRG524285:SRG524324 TBC524285:TBC524324 TKY524285:TKY524324 TUU524285:TUU524324 UEQ524285:UEQ524324 UOM524285:UOM524324 UYI524285:UYI524324 VIE524285:VIE524324 VSA524285:VSA524324 WBW524285:WBW524324 WLS524285:WLS524324 WVO524285:WVO524324 H589821:H589860 JC589821:JC589860 SY589821:SY589860 ACU589821:ACU589860 AMQ589821:AMQ589860 AWM589821:AWM589860 BGI589821:BGI589860 BQE589821:BQE589860 CAA589821:CAA589860 CJW589821:CJW589860 CTS589821:CTS589860 DDO589821:DDO589860 DNK589821:DNK589860 DXG589821:DXG589860 EHC589821:EHC589860 EQY589821:EQY589860 FAU589821:FAU589860 FKQ589821:FKQ589860 FUM589821:FUM589860 GEI589821:GEI589860 GOE589821:GOE589860 GYA589821:GYA589860 HHW589821:HHW589860 HRS589821:HRS589860 IBO589821:IBO589860 ILK589821:ILK589860 IVG589821:IVG589860 JFC589821:JFC589860 JOY589821:JOY589860 JYU589821:JYU589860 KIQ589821:KIQ589860 KSM589821:KSM589860 LCI589821:LCI589860 LME589821:LME589860 LWA589821:LWA589860 MFW589821:MFW589860 MPS589821:MPS589860 MZO589821:MZO589860 NJK589821:NJK589860 NTG589821:NTG589860 ODC589821:ODC589860 OMY589821:OMY589860 OWU589821:OWU589860 PGQ589821:PGQ589860 PQM589821:PQM589860 QAI589821:QAI589860 QKE589821:QKE589860 QUA589821:QUA589860 RDW589821:RDW589860 RNS589821:RNS589860 RXO589821:RXO589860 SHK589821:SHK589860 SRG589821:SRG589860 TBC589821:TBC589860 TKY589821:TKY589860 TUU589821:TUU589860 UEQ589821:UEQ589860 UOM589821:UOM589860 UYI589821:UYI589860 VIE589821:VIE589860 VSA589821:VSA589860 WBW589821:WBW589860 WLS589821:WLS589860 WVO589821:WVO589860 H655357:H655396 JC655357:JC655396 SY655357:SY655396 ACU655357:ACU655396 AMQ655357:AMQ655396 AWM655357:AWM655396 BGI655357:BGI655396 BQE655357:BQE655396 CAA655357:CAA655396 CJW655357:CJW655396 CTS655357:CTS655396 DDO655357:DDO655396 DNK655357:DNK655396 DXG655357:DXG655396 EHC655357:EHC655396 EQY655357:EQY655396 FAU655357:FAU655396 FKQ655357:FKQ655396 FUM655357:FUM655396 GEI655357:GEI655396 GOE655357:GOE655396 GYA655357:GYA655396 HHW655357:HHW655396 HRS655357:HRS655396 IBO655357:IBO655396 ILK655357:ILK655396 IVG655357:IVG655396 JFC655357:JFC655396 JOY655357:JOY655396 JYU655357:JYU655396 KIQ655357:KIQ655396 KSM655357:KSM655396 LCI655357:LCI655396 LME655357:LME655396 LWA655357:LWA655396 MFW655357:MFW655396 MPS655357:MPS655396 MZO655357:MZO655396 NJK655357:NJK655396 NTG655357:NTG655396 ODC655357:ODC655396 OMY655357:OMY655396 OWU655357:OWU655396 PGQ655357:PGQ655396 PQM655357:PQM655396 QAI655357:QAI655396 QKE655357:QKE655396 QUA655357:QUA655396 RDW655357:RDW655396 RNS655357:RNS655396 RXO655357:RXO655396 SHK655357:SHK655396 SRG655357:SRG655396 TBC655357:TBC655396 TKY655357:TKY655396 TUU655357:TUU655396 UEQ655357:UEQ655396 UOM655357:UOM655396 UYI655357:UYI655396 VIE655357:VIE655396 VSA655357:VSA655396 WBW655357:WBW655396 WLS655357:WLS655396 WVO655357:WVO655396 H720893:H720932 JC720893:JC720932 SY720893:SY720932 ACU720893:ACU720932 AMQ720893:AMQ720932 AWM720893:AWM720932 BGI720893:BGI720932 BQE720893:BQE720932 CAA720893:CAA720932 CJW720893:CJW720932 CTS720893:CTS720932 DDO720893:DDO720932 DNK720893:DNK720932 DXG720893:DXG720932 EHC720893:EHC720932 EQY720893:EQY720932 FAU720893:FAU720932 FKQ720893:FKQ720932 FUM720893:FUM720932 GEI720893:GEI720932 GOE720893:GOE720932 GYA720893:GYA720932 HHW720893:HHW720932 HRS720893:HRS720932 IBO720893:IBO720932 ILK720893:ILK720932 IVG720893:IVG720932 JFC720893:JFC720932 JOY720893:JOY720932 JYU720893:JYU720932 KIQ720893:KIQ720932 KSM720893:KSM720932 LCI720893:LCI720932 LME720893:LME720932 LWA720893:LWA720932 MFW720893:MFW720932 MPS720893:MPS720932 MZO720893:MZO720932 NJK720893:NJK720932 NTG720893:NTG720932 ODC720893:ODC720932 OMY720893:OMY720932 OWU720893:OWU720932 PGQ720893:PGQ720932 PQM720893:PQM720932 QAI720893:QAI720932 QKE720893:QKE720932 QUA720893:QUA720932 RDW720893:RDW720932 RNS720893:RNS720932 RXO720893:RXO720932 SHK720893:SHK720932 SRG720893:SRG720932 TBC720893:TBC720932 TKY720893:TKY720932 TUU720893:TUU720932 UEQ720893:UEQ720932 UOM720893:UOM720932 UYI720893:UYI720932 VIE720893:VIE720932 VSA720893:VSA720932 WBW720893:WBW720932 WLS720893:WLS720932 WVO720893:WVO720932 H786429:H786468 JC786429:JC786468 SY786429:SY786468 ACU786429:ACU786468 AMQ786429:AMQ786468 AWM786429:AWM786468 BGI786429:BGI786468 BQE786429:BQE786468 CAA786429:CAA786468 CJW786429:CJW786468 CTS786429:CTS786468 DDO786429:DDO786468 DNK786429:DNK786468 DXG786429:DXG786468 EHC786429:EHC786468 EQY786429:EQY786468 FAU786429:FAU786468 FKQ786429:FKQ786468 FUM786429:FUM786468 GEI786429:GEI786468 GOE786429:GOE786468 GYA786429:GYA786468 HHW786429:HHW786468 HRS786429:HRS786468 IBO786429:IBO786468 ILK786429:ILK786468 IVG786429:IVG786468 JFC786429:JFC786468 JOY786429:JOY786468 JYU786429:JYU786468 KIQ786429:KIQ786468 KSM786429:KSM786468 LCI786429:LCI786468 LME786429:LME786468 LWA786429:LWA786468 MFW786429:MFW786468 MPS786429:MPS786468 MZO786429:MZO786468 NJK786429:NJK786468 NTG786429:NTG786468 ODC786429:ODC786468 OMY786429:OMY786468 OWU786429:OWU786468 PGQ786429:PGQ786468 PQM786429:PQM786468 QAI786429:QAI786468 QKE786429:QKE786468 QUA786429:QUA786468 RDW786429:RDW786468 RNS786429:RNS786468 RXO786429:RXO786468 SHK786429:SHK786468 SRG786429:SRG786468 TBC786429:TBC786468 TKY786429:TKY786468 TUU786429:TUU786468 UEQ786429:UEQ786468 UOM786429:UOM786468 UYI786429:UYI786468 VIE786429:VIE786468 VSA786429:VSA786468 WBW786429:WBW786468 WLS786429:WLS786468 WVO786429:WVO786468 H851965:H852004 JC851965:JC852004 SY851965:SY852004 ACU851965:ACU852004 AMQ851965:AMQ852004 AWM851965:AWM852004 BGI851965:BGI852004 BQE851965:BQE852004 CAA851965:CAA852004 CJW851965:CJW852004 CTS851965:CTS852004 DDO851965:DDO852004 DNK851965:DNK852004 DXG851965:DXG852004 EHC851965:EHC852004 EQY851965:EQY852004 FAU851965:FAU852004 FKQ851965:FKQ852004 FUM851965:FUM852004 GEI851965:GEI852004 GOE851965:GOE852004 GYA851965:GYA852004 HHW851965:HHW852004 HRS851965:HRS852004 IBO851965:IBO852004 ILK851965:ILK852004 IVG851965:IVG852004 JFC851965:JFC852004 JOY851965:JOY852004 JYU851965:JYU852004 KIQ851965:KIQ852004 KSM851965:KSM852004 LCI851965:LCI852004 LME851965:LME852004 LWA851965:LWA852004 MFW851965:MFW852004 MPS851965:MPS852004 MZO851965:MZO852004 NJK851965:NJK852004 NTG851965:NTG852004 ODC851965:ODC852004 OMY851965:OMY852004 OWU851965:OWU852004 PGQ851965:PGQ852004 PQM851965:PQM852004 QAI851965:QAI852004 QKE851965:QKE852004 QUA851965:QUA852004 RDW851965:RDW852004 RNS851965:RNS852004 RXO851965:RXO852004 SHK851965:SHK852004 SRG851965:SRG852004 TBC851965:TBC852004 TKY851965:TKY852004 TUU851965:TUU852004 UEQ851965:UEQ852004 UOM851965:UOM852004 UYI851965:UYI852004 VIE851965:VIE852004 VSA851965:VSA852004 WBW851965:WBW852004 WLS851965:WLS852004 WVO851965:WVO852004 H917501:H917540 JC917501:JC917540 SY917501:SY917540 ACU917501:ACU917540 AMQ917501:AMQ917540 AWM917501:AWM917540 BGI917501:BGI917540 BQE917501:BQE917540 CAA917501:CAA917540 CJW917501:CJW917540 CTS917501:CTS917540 DDO917501:DDO917540 DNK917501:DNK917540 DXG917501:DXG917540 EHC917501:EHC917540 EQY917501:EQY917540 FAU917501:FAU917540 FKQ917501:FKQ917540 FUM917501:FUM917540 GEI917501:GEI917540 GOE917501:GOE917540 GYA917501:GYA917540 HHW917501:HHW917540 HRS917501:HRS917540 IBO917501:IBO917540 ILK917501:ILK917540 IVG917501:IVG917540 JFC917501:JFC917540 JOY917501:JOY917540 JYU917501:JYU917540 KIQ917501:KIQ917540 KSM917501:KSM917540 LCI917501:LCI917540 LME917501:LME917540 LWA917501:LWA917540 MFW917501:MFW917540 MPS917501:MPS917540 MZO917501:MZO917540 NJK917501:NJK917540 NTG917501:NTG917540 ODC917501:ODC917540 OMY917501:OMY917540 OWU917501:OWU917540 PGQ917501:PGQ917540 PQM917501:PQM917540 QAI917501:QAI917540 QKE917501:QKE917540 QUA917501:QUA917540 RDW917501:RDW917540 RNS917501:RNS917540 RXO917501:RXO917540 SHK917501:SHK917540 SRG917501:SRG917540 TBC917501:TBC917540 TKY917501:TKY917540 TUU917501:TUU917540 UEQ917501:UEQ917540 UOM917501:UOM917540 UYI917501:UYI917540 VIE917501:VIE917540 VSA917501:VSA917540 WBW917501:WBW917540 WLS917501:WLS917540 WVO917501:WVO917540 H983037:H983076 JC983037:JC983076 SY983037:SY983076 ACU983037:ACU983076 AMQ983037:AMQ983076 AWM983037:AWM983076 BGI983037:BGI983076 BQE983037:BQE983076 CAA983037:CAA983076 CJW983037:CJW983076 CTS983037:CTS983076 DDO983037:DDO983076 DNK983037:DNK983076 DXG983037:DXG983076 EHC983037:EHC983076 EQY983037:EQY983076 FAU983037:FAU983076 FKQ983037:FKQ983076 FUM983037:FUM983076 GEI983037:GEI983076 GOE983037:GOE983076 GYA983037:GYA983076 HHW983037:HHW983076 HRS983037:HRS983076 IBO983037:IBO983076 ILK983037:ILK983076 IVG983037:IVG983076 JFC983037:JFC983076 JOY983037:JOY983076 JYU983037:JYU983076 KIQ983037:KIQ983076 KSM983037:KSM983076 LCI983037:LCI983076 LME983037:LME983076 LWA983037:LWA983076 MFW983037:MFW983076 MPS983037:MPS983076 MZO983037:MZO983076 NJK983037:NJK983076 NTG983037:NTG983076 ODC983037:ODC983076 OMY983037:OMY983076 OWU983037:OWU983076 PGQ983037:PGQ983076 PQM983037:PQM983076 QAI983037:QAI983076 QKE983037:QKE983076 QUA983037:QUA983076 RDW983037:RDW983076 RNS983037:RNS983076 RXO983037:RXO983076 SHK983037:SHK983076 SRG983037:SRG983076 TBC983037:TBC983076 TKY983037:TKY983076 TUU983037:TUU983076 UEQ983037:UEQ983076 UOM983037:UOM983076 UYI983037:UYI983076 VIE983037:VIE983076 VSA983037:VSA983076 WBW983037:WBW983076 WLS983037:WLS983076 WVO983037:WVO983076 JD8:JG8 SZ8:TC8 ACV8:ACY8 AMR8:AMU8 AWN8:AWQ8 BGJ8:BGM8 BQF8:BQI8 CAB8:CAE8 CJX8:CKA8 CTT8:CTW8 DDP8:DDS8 DNL8:DNO8 DXH8:DXK8 EHD8:EHG8 EQZ8:ERC8 FAV8:FAY8 FKR8:FKU8 FUN8:FUQ8 GEJ8:GEM8 GOF8:GOI8 GYB8:GYE8 HHX8:HIA8 HRT8:HRW8 IBP8:IBS8 ILL8:ILO8 IVH8:IVK8 JFD8:JFG8 JOZ8:JPC8 JYV8:JYY8 KIR8:KIU8 KSN8:KSQ8 LCJ8:LCM8 LMF8:LMI8 LWB8:LWE8 MFX8:MGA8 MPT8:MPW8 MZP8:MZS8 NJL8:NJO8 NTH8:NTK8 ODD8:ODG8 OMZ8:ONC8 OWV8:OWY8 PGR8:PGU8 PQN8:PQQ8 QAJ8:QAM8 QKF8:QKI8 QUB8:QUE8 RDX8:REA8 RNT8:RNW8 RXP8:RXS8 SHL8:SHO8 SRH8:SRK8 TBD8:TBG8 TKZ8:TLC8 TUV8:TUY8 UER8:UEU8 UON8:UOQ8 UYJ8:UYM8 VIF8:VII8 VSB8:VSE8 WBX8:WCA8 WLT8:WLW8 WVP8:WVS8 JD65540:JG65540 SZ65540:TC65540 ACV65540:ACY65540 AMR65540:AMU65540 AWN65540:AWQ65540 BGJ65540:BGM65540 BQF65540:BQI65540 CAB65540:CAE65540 CJX65540:CKA65540 CTT65540:CTW65540 DDP65540:DDS65540 DNL65540:DNO65540 DXH65540:DXK65540 EHD65540:EHG65540 EQZ65540:ERC65540 FAV65540:FAY65540 FKR65540:FKU65540 FUN65540:FUQ65540 GEJ65540:GEM65540 GOF65540:GOI65540 GYB65540:GYE65540 HHX65540:HIA65540 HRT65540:HRW65540 IBP65540:IBS65540 ILL65540:ILO65540 IVH65540:IVK65540 JFD65540:JFG65540 JOZ65540:JPC65540 JYV65540:JYY65540 KIR65540:KIU65540 KSN65540:KSQ65540 LCJ65540:LCM65540 LMF65540:LMI65540 LWB65540:LWE65540 MFX65540:MGA65540 MPT65540:MPW65540 MZP65540:MZS65540 NJL65540:NJO65540 NTH65540:NTK65540 ODD65540:ODG65540 OMZ65540:ONC65540 OWV65540:OWY65540 PGR65540:PGU65540 PQN65540:PQQ65540 QAJ65540:QAM65540 QKF65540:QKI65540 QUB65540:QUE65540 RDX65540:REA65540 RNT65540:RNW65540 RXP65540:RXS65540 SHL65540:SHO65540 SRH65540:SRK65540 TBD65540:TBG65540 TKZ65540:TLC65540 TUV65540:TUY65540 UER65540:UEU65540 UON65540:UOQ65540 UYJ65540:UYM65540 VIF65540:VII65540 VSB65540:VSE65540 WBX65540:WCA65540 WLT65540:WLW65540 WVP65540:WVS65540 JD131076:JG131076 SZ131076:TC131076 ACV131076:ACY131076 AMR131076:AMU131076 AWN131076:AWQ131076 BGJ131076:BGM131076 BQF131076:BQI131076 CAB131076:CAE131076 CJX131076:CKA131076 CTT131076:CTW131076 DDP131076:DDS131076 DNL131076:DNO131076 DXH131076:DXK131076 EHD131076:EHG131076 EQZ131076:ERC131076 FAV131076:FAY131076 FKR131076:FKU131076 FUN131076:FUQ131076 GEJ131076:GEM131076 GOF131076:GOI131076 GYB131076:GYE131076 HHX131076:HIA131076 HRT131076:HRW131076 IBP131076:IBS131076 ILL131076:ILO131076 IVH131076:IVK131076 JFD131076:JFG131076 JOZ131076:JPC131076 JYV131076:JYY131076 KIR131076:KIU131076 KSN131076:KSQ131076 LCJ131076:LCM131076 LMF131076:LMI131076 LWB131076:LWE131076 MFX131076:MGA131076 MPT131076:MPW131076 MZP131076:MZS131076 NJL131076:NJO131076 NTH131076:NTK131076 ODD131076:ODG131076 OMZ131076:ONC131076 OWV131076:OWY131076 PGR131076:PGU131076 PQN131076:PQQ131076 QAJ131076:QAM131076 QKF131076:QKI131076 QUB131076:QUE131076 RDX131076:REA131076 RNT131076:RNW131076 RXP131076:RXS131076 SHL131076:SHO131076 SRH131076:SRK131076 TBD131076:TBG131076 TKZ131076:TLC131076 TUV131076:TUY131076 UER131076:UEU131076 UON131076:UOQ131076 UYJ131076:UYM131076 VIF131076:VII131076 VSB131076:VSE131076 WBX131076:WCA131076 WLT131076:WLW131076 WVP131076:WVS131076 JD196612:JG196612 SZ196612:TC196612 ACV196612:ACY196612 AMR196612:AMU196612 AWN196612:AWQ196612 BGJ196612:BGM196612 BQF196612:BQI196612 CAB196612:CAE196612 CJX196612:CKA196612 CTT196612:CTW196612 DDP196612:DDS196612 DNL196612:DNO196612 DXH196612:DXK196612 EHD196612:EHG196612 EQZ196612:ERC196612 FAV196612:FAY196612 FKR196612:FKU196612 FUN196612:FUQ196612 GEJ196612:GEM196612 GOF196612:GOI196612 GYB196612:GYE196612 HHX196612:HIA196612 HRT196612:HRW196612 IBP196612:IBS196612 ILL196612:ILO196612 IVH196612:IVK196612 JFD196612:JFG196612 JOZ196612:JPC196612 JYV196612:JYY196612 KIR196612:KIU196612 KSN196612:KSQ196612 LCJ196612:LCM196612 LMF196612:LMI196612 LWB196612:LWE196612 MFX196612:MGA196612 MPT196612:MPW196612 MZP196612:MZS196612 NJL196612:NJO196612 NTH196612:NTK196612 ODD196612:ODG196612 OMZ196612:ONC196612 OWV196612:OWY196612 PGR196612:PGU196612 PQN196612:PQQ196612 QAJ196612:QAM196612 QKF196612:QKI196612 QUB196612:QUE196612 RDX196612:REA196612 RNT196612:RNW196612 RXP196612:RXS196612 SHL196612:SHO196612 SRH196612:SRK196612 TBD196612:TBG196612 TKZ196612:TLC196612 TUV196612:TUY196612 UER196612:UEU196612 UON196612:UOQ196612 UYJ196612:UYM196612 VIF196612:VII196612 VSB196612:VSE196612 WBX196612:WCA196612 WLT196612:WLW196612 WVP196612:WVS196612 JD262148:JG262148 SZ262148:TC262148 ACV262148:ACY262148 AMR262148:AMU262148 AWN262148:AWQ262148 BGJ262148:BGM262148 BQF262148:BQI262148 CAB262148:CAE262148 CJX262148:CKA262148 CTT262148:CTW262148 DDP262148:DDS262148 DNL262148:DNO262148 DXH262148:DXK262148 EHD262148:EHG262148 EQZ262148:ERC262148 FAV262148:FAY262148 FKR262148:FKU262148 FUN262148:FUQ262148 GEJ262148:GEM262148 GOF262148:GOI262148 GYB262148:GYE262148 HHX262148:HIA262148 HRT262148:HRW262148 IBP262148:IBS262148 ILL262148:ILO262148 IVH262148:IVK262148 JFD262148:JFG262148 JOZ262148:JPC262148 JYV262148:JYY262148 KIR262148:KIU262148 KSN262148:KSQ262148 LCJ262148:LCM262148 LMF262148:LMI262148 LWB262148:LWE262148 MFX262148:MGA262148 MPT262148:MPW262148 MZP262148:MZS262148 NJL262148:NJO262148 NTH262148:NTK262148 ODD262148:ODG262148 OMZ262148:ONC262148 OWV262148:OWY262148 PGR262148:PGU262148 PQN262148:PQQ262148 QAJ262148:QAM262148 QKF262148:QKI262148 QUB262148:QUE262148 RDX262148:REA262148 RNT262148:RNW262148 RXP262148:RXS262148 SHL262148:SHO262148 SRH262148:SRK262148 TBD262148:TBG262148 TKZ262148:TLC262148 TUV262148:TUY262148 UER262148:UEU262148 UON262148:UOQ262148 UYJ262148:UYM262148 VIF262148:VII262148 VSB262148:VSE262148 WBX262148:WCA262148 WLT262148:WLW262148 WVP262148:WVS262148 JD327684:JG327684 SZ327684:TC327684 ACV327684:ACY327684 AMR327684:AMU327684 AWN327684:AWQ327684 BGJ327684:BGM327684 BQF327684:BQI327684 CAB327684:CAE327684 CJX327684:CKA327684 CTT327684:CTW327684 DDP327684:DDS327684 DNL327684:DNO327684 DXH327684:DXK327684 EHD327684:EHG327684 EQZ327684:ERC327684 FAV327684:FAY327684 FKR327684:FKU327684 FUN327684:FUQ327684 GEJ327684:GEM327684 GOF327684:GOI327684 GYB327684:GYE327684 HHX327684:HIA327684 HRT327684:HRW327684 IBP327684:IBS327684 ILL327684:ILO327684 IVH327684:IVK327684 JFD327684:JFG327684 JOZ327684:JPC327684 JYV327684:JYY327684 KIR327684:KIU327684 KSN327684:KSQ327684 LCJ327684:LCM327684 LMF327684:LMI327684 LWB327684:LWE327684 MFX327684:MGA327684 MPT327684:MPW327684 MZP327684:MZS327684 NJL327684:NJO327684 NTH327684:NTK327684 ODD327684:ODG327684 OMZ327684:ONC327684 OWV327684:OWY327684 PGR327684:PGU327684 PQN327684:PQQ327684 QAJ327684:QAM327684 QKF327684:QKI327684 QUB327684:QUE327684 RDX327684:REA327684 RNT327684:RNW327684 RXP327684:RXS327684 SHL327684:SHO327684 SRH327684:SRK327684 TBD327684:TBG327684 TKZ327684:TLC327684 TUV327684:TUY327684 UER327684:UEU327684 UON327684:UOQ327684 UYJ327684:UYM327684 VIF327684:VII327684 VSB327684:VSE327684 WBX327684:WCA327684 WLT327684:WLW327684 WVP327684:WVS327684 JD393220:JG393220 SZ393220:TC393220 ACV393220:ACY393220 AMR393220:AMU393220 AWN393220:AWQ393220 BGJ393220:BGM393220 BQF393220:BQI393220 CAB393220:CAE393220 CJX393220:CKA393220 CTT393220:CTW393220 DDP393220:DDS393220 DNL393220:DNO393220 DXH393220:DXK393220 EHD393220:EHG393220 EQZ393220:ERC393220 FAV393220:FAY393220 FKR393220:FKU393220 FUN393220:FUQ393220 GEJ393220:GEM393220 GOF393220:GOI393220 GYB393220:GYE393220 HHX393220:HIA393220 HRT393220:HRW393220 IBP393220:IBS393220 ILL393220:ILO393220 IVH393220:IVK393220 JFD393220:JFG393220 JOZ393220:JPC393220 JYV393220:JYY393220 KIR393220:KIU393220 KSN393220:KSQ393220 LCJ393220:LCM393220 LMF393220:LMI393220 LWB393220:LWE393220 MFX393220:MGA393220 MPT393220:MPW393220 MZP393220:MZS393220 NJL393220:NJO393220 NTH393220:NTK393220 ODD393220:ODG393220 OMZ393220:ONC393220 OWV393220:OWY393220 PGR393220:PGU393220 PQN393220:PQQ393220 QAJ393220:QAM393220 QKF393220:QKI393220 QUB393220:QUE393220 RDX393220:REA393220 RNT393220:RNW393220 RXP393220:RXS393220 SHL393220:SHO393220 SRH393220:SRK393220 TBD393220:TBG393220 TKZ393220:TLC393220 TUV393220:TUY393220 UER393220:UEU393220 UON393220:UOQ393220 UYJ393220:UYM393220 VIF393220:VII393220 VSB393220:VSE393220 WBX393220:WCA393220 WLT393220:WLW393220 WVP393220:WVS393220 JD458756:JG458756 SZ458756:TC458756 ACV458756:ACY458756 AMR458756:AMU458756 AWN458756:AWQ458756 BGJ458756:BGM458756 BQF458756:BQI458756 CAB458756:CAE458756 CJX458756:CKA458756 CTT458756:CTW458756 DDP458756:DDS458756 DNL458756:DNO458756 DXH458756:DXK458756 EHD458756:EHG458756 EQZ458756:ERC458756 FAV458756:FAY458756 FKR458756:FKU458756 FUN458756:FUQ458756 GEJ458756:GEM458756 GOF458756:GOI458756 GYB458756:GYE458756 HHX458756:HIA458756 HRT458756:HRW458756 IBP458756:IBS458756 ILL458756:ILO458756 IVH458756:IVK458756 JFD458756:JFG458756 JOZ458756:JPC458756 JYV458756:JYY458756 KIR458756:KIU458756 KSN458756:KSQ458756 LCJ458756:LCM458756 LMF458756:LMI458756 LWB458756:LWE458756 MFX458756:MGA458756 MPT458756:MPW458756 MZP458756:MZS458756 NJL458756:NJO458756 NTH458756:NTK458756 ODD458756:ODG458756 OMZ458756:ONC458756 OWV458756:OWY458756 PGR458756:PGU458756 PQN458756:PQQ458756 QAJ458756:QAM458756 QKF458756:QKI458756 QUB458756:QUE458756 RDX458756:REA458756 RNT458756:RNW458756 RXP458756:RXS458756 SHL458756:SHO458756 SRH458756:SRK458756 TBD458756:TBG458756 TKZ458756:TLC458756 TUV458756:TUY458756 UER458756:UEU458756 UON458756:UOQ458756 UYJ458756:UYM458756 VIF458756:VII458756 VSB458756:VSE458756 WBX458756:WCA458756 WLT458756:WLW458756 WVP458756:WVS458756 JD524292:JG524292 SZ524292:TC524292 ACV524292:ACY524292 AMR524292:AMU524292 AWN524292:AWQ524292 BGJ524292:BGM524292 BQF524292:BQI524292 CAB524292:CAE524292 CJX524292:CKA524292 CTT524292:CTW524292 DDP524292:DDS524292 DNL524292:DNO524292 DXH524292:DXK524292 EHD524292:EHG524292 EQZ524292:ERC524292 FAV524292:FAY524292 FKR524292:FKU524292 FUN524292:FUQ524292 GEJ524292:GEM524292 GOF524292:GOI524292 GYB524292:GYE524292 HHX524292:HIA524292 HRT524292:HRW524292 IBP524292:IBS524292 ILL524292:ILO524292 IVH524292:IVK524292 JFD524292:JFG524292 JOZ524292:JPC524292 JYV524292:JYY524292 KIR524292:KIU524292 KSN524292:KSQ524292 LCJ524292:LCM524292 LMF524292:LMI524292 LWB524292:LWE524292 MFX524292:MGA524292 MPT524292:MPW524292 MZP524292:MZS524292 NJL524292:NJO524292 NTH524292:NTK524292 ODD524292:ODG524292 OMZ524292:ONC524292 OWV524292:OWY524292 PGR524292:PGU524292 PQN524292:PQQ524292 QAJ524292:QAM524292 QKF524292:QKI524292 QUB524292:QUE524292 RDX524292:REA524292 RNT524292:RNW524292 RXP524292:RXS524292 SHL524292:SHO524292 SRH524292:SRK524292 TBD524292:TBG524292 TKZ524292:TLC524292 TUV524292:TUY524292 UER524292:UEU524292 UON524292:UOQ524292 UYJ524292:UYM524292 VIF524292:VII524292 VSB524292:VSE524292 WBX524292:WCA524292 WLT524292:WLW524292 WVP524292:WVS524292 JD589828:JG589828 SZ589828:TC589828 ACV589828:ACY589828 AMR589828:AMU589828 AWN589828:AWQ589828 BGJ589828:BGM589828 BQF589828:BQI589828 CAB589828:CAE589828 CJX589828:CKA589828 CTT589828:CTW589828 DDP589828:DDS589828 DNL589828:DNO589828 DXH589828:DXK589828 EHD589828:EHG589828 EQZ589828:ERC589828 FAV589828:FAY589828 FKR589828:FKU589828 FUN589828:FUQ589828 GEJ589828:GEM589828 GOF589828:GOI589828 GYB589828:GYE589828 HHX589828:HIA589828 HRT589828:HRW589828 IBP589828:IBS589828 ILL589828:ILO589828 IVH589828:IVK589828 JFD589828:JFG589828 JOZ589828:JPC589828 JYV589828:JYY589828 KIR589828:KIU589828 KSN589828:KSQ589828 LCJ589828:LCM589828 LMF589828:LMI589828 LWB589828:LWE589828 MFX589828:MGA589828 MPT589828:MPW589828 MZP589828:MZS589828 NJL589828:NJO589828 NTH589828:NTK589828 ODD589828:ODG589828 OMZ589828:ONC589828 OWV589828:OWY589828 PGR589828:PGU589828 PQN589828:PQQ589828 QAJ589828:QAM589828 QKF589828:QKI589828 QUB589828:QUE589828 RDX589828:REA589828 RNT589828:RNW589828 RXP589828:RXS589828 SHL589828:SHO589828 SRH589828:SRK589828 TBD589828:TBG589828 TKZ589828:TLC589828 TUV589828:TUY589828 UER589828:UEU589828 UON589828:UOQ589828 UYJ589828:UYM589828 VIF589828:VII589828 VSB589828:VSE589828 WBX589828:WCA589828 WLT589828:WLW589828 WVP589828:WVS589828 JD655364:JG655364 SZ655364:TC655364 ACV655364:ACY655364 AMR655364:AMU655364 AWN655364:AWQ655364 BGJ655364:BGM655364 BQF655364:BQI655364 CAB655364:CAE655364 CJX655364:CKA655364 CTT655364:CTW655364 DDP655364:DDS655364 DNL655364:DNO655364 DXH655364:DXK655364 EHD655364:EHG655364 EQZ655364:ERC655364 FAV655364:FAY655364 FKR655364:FKU655364 FUN655364:FUQ655364 GEJ655364:GEM655364 GOF655364:GOI655364 GYB655364:GYE655364 HHX655364:HIA655364 HRT655364:HRW655364 IBP655364:IBS655364 ILL655364:ILO655364 IVH655364:IVK655364 JFD655364:JFG655364 JOZ655364:JPC655364 JYV655364:JYY655364 KIR655364:KIU655364 KSN655364:KSQ655364 LCJ655364:LCM655364 LMF655364:LMI655364 LWB655364:LWE655364 MFX655364:MGA655364 MPT655364:MPW655364 MZP655364:MZS655364 NJL655364:NJO655364 NTH655364:NTK655364 ODD655364:ODG655364 OMZ655364:ONC655364 OWV655364:OWY655364 PGR655364:PGU655364 PQN655364:PQQ655364 QAJ655364:QAM655364 QKF655364:QKI655364 QUB655364:QUE655364 RDX655364:REA655364 RNT655364:RNW655364 RXP655364:RXS655364 SHL655364:SHO655364 SRH655364:SRK655364 TBD655364:TBG655364 TKZ655364:TLC655364 TUV655364:TUY655364 UER655364:UEU655364 UON655364:UOQ655364 UYJ655364:UYM655364 VIF655364:VII655364 VSB655364:VSE655364 WBX655364:WCA655364 WLT655364:WLW655364 WVP655364:WVS655364 JD720900:JG720900 SZ720900:TC720900 ACV720900:ACY720900 AMR720900:AMU720900 AWN720900:AWQ720900 BGJ720900:BGM720900 BQF720900:BQI720900 CAB720900:CAE720900 CJX720900:CKA720900 CTT720900:CTW720900 DDP720900:DDS720900 DNL720900:DNO720900 DXH720900:DXK720900 EHD720900:EHG720900 EQZ720900:ERC720900 FAV720900:FAY720900 FKR720900:FKU720900 FUN720900:FUQ720900 GEJ720900:GEM720900 GOF720900:GOI720900 GYB720900:GYE720900 HHX720900:HIA720900 HRT720900:HRW720900 IBP720900:IBS720900 ILL720900:ILO720900 IVH720900:IVK720900 JFD720900:JFG720900 JOZ720900:JPC720900 JYV720900:JYY720900 KIR720900:KIU720900 KSN720900:KSQ720900 LCJ720900:LCM720900 LMF720900:LMI720900 LWB720900:LWE720900 MFX720900:MGA720900 MPT720900:MPW720900 MZP720900:MZS720900 NJL720900:NJO720900 NTH720900:NTK720900 ODD720900:ODG720900 OMZ720900:ONC720900 OWV720900:OWY720900 PGR720900:PGU720900 PQN720900:PQQ720900 QAJ720900:QAM720900 QKF720900:QKI720900 QUB720900:QUE720900 RDX720900:REA720900 RNT720900:RNW720900 RXP720900:RXS720900 SHL720900:SHO720900 SRH720900:SRK720900 TBD720900:TBG720900 TKZ720900:TLC720900 TUV720900:TUY720900 UER720900:UEU720900 UON720900:UOQ720900 UYJ720900:UYM720900 VIF720900:VII720900 VSB720900:VSE720900 WBX720900:WCA720900 WLT720900:WLW720900 WVP720900:WVS720900 JD786436:JG786436 SZ786436:TC786436 ACV786436:ACY786436 AMR786436:AMU786436 AWN786436:AWQ786436 BGJ786436:BGM786436 BQF786436:BQI786436 CAB786436:CAE786436 CJX786436:CKA786436 CTT786436:CTW786436 DDP786436:DDS786436 DNL786436:DNO786436 DXH786436:DXK786436 EHD786436:EHG786436 EQZ786436:ERC786436 FAV786436:FAY786436 FKR786436:FKU786436 FUN786436:FUQ786436 GEJ786436:GEM786436 GOF786436:GOI786436 GYB786436:GYE786436 HHX786436:HIA786436 HRT786436:HRW786436 IBP786436:IBS786436 ILL786436:ILO786436 IVH786436:IVK786436 JFD786436:JFG786436 JOZ786436:JPC786436 JYV786436:JYY786436 KIR786436:KIU786436 KSN786436:KSQ786436 LCJ786436:LCM786436 LMF786436:LMI786436 LWB786436:LWE786436 MFX786436:MGA786436 MPT786436:MPW786436 MZP786436:MZS786436 NJL786436:NJO786436 NTH786436:NTK786436 ODD786436:ODG786436 OMZ786436:ONC786436 OWV786436:OWY786436 PGR786436:PGU786436 PQN786436:PQQ786436 QAJ786436:QAM786436 QKF786436:QKI786436 QUB786436:QUE786436 RDX786436:REA786436 RNT786436:RNW786436 RXP786436:RXS786436 SHL786436:SHO786436 SRH786436:SRK786436 TBD786436:TBG786436 TKZ786436:TLC786436 TUV786436:TUY786436 UER786436:UEU786436 UON786436:UOQ786436 UYJ786436:UYM786436 VIF786436:VII786436 VSB786436:VSE786436 WBX786436:WCA786436 WLT786436:WLW786436 WVP786436:WVS786436 JD851972:JG851972 SZ851972:TC851972 ACV851972:ACY851972 AMR851972:AMU851972 AWN851972:AWQ851972 BGJ851972:BGM851972 BQF851972:BQI851972 CAB851972:CAE851972 CJX851972:CKA851972 CTT851972:CTW851972 DDP851972:DDS851972 DNL851972:DNO851972 DXH851972:DXK851972 EHD851972:EHG851972 EQZ851972:ERC851972 FAV851972:FAY851972 FKR851972:FKU851972 FUN851972:FUQ851972 GEJ851972:GEM851972 GOF851972:GOI851972 GYB851972:GYE851972 HHX851972:HIA851972 HRT851972:HRW851972 IBP851972:IBS851972 ILL851972:ILO851972 IVH851972:IVK851972 JFD851972:JFG851972 JOZ851972:JPC851972 JYV851972:JYY851972 KIR851972:KIU851972 KSN851972:KSQ851972 LCJ851972:LCM851972 LMF851972:LMI851972 LWB851972:LWE851972 MFX851972:MGA851972 MPT851972:MPW851972 MZP851972:MZS851972 NJL851972:NJO851972 NTH851972:NTK851972 ODD851972:ODG851972 OMZ851972:ONC851972 OWV851972:OWY851972 PGR851972:PGU851972 PQN851972:PQQ851972 QAJ851972:QAM851972 QKF851972:QKI851972 QUB851972:QUE851972 RDX851972:REA851972 RNT851972:RNW851972 RXP851972:RXS851972 SHL851972:SHO851972 SRH851972:SRK851972 TBD851972:TBG851972 TKZ851972:TLC851972 TUV851972:TUY851972 UER851972:UEU851972 UON851972:UOQ851972 UYJ851972:UYM851972 VIF851972:VII851972 VSB851972:VSE851972 WBX851972:WCA851972 WLT851972:WLW851972 WVP851972:WVS851972 JD917508:JG917508 SZ917508:TC917508 ACV917508:ACY917508 AMR917508:AMU917508 AWN917508:AWQ917508 BGJ917508:BGM917508 BQF917508:BQI917508 CAB917508:CAE917508 CJX917508:CKA917508 CTT917508:CTW917508 DDP917508:DDS917508 DNL917508:DNO917508 DXH917508:DXK917508 EHD917508:EHG917508 EQZ917508:ERC917508 FAV917508:FAY917508 FKR917508:FKU917508 FUN917508:FUQ917508 GEJ917508:GEM917508 GOF917508:GOI917508 GYB917508:GYE917508 HHX917508:HIA917508 HRT917508:HRW917508 IBP917508:IBS917508 ILL917508:ILO917508 IVH917508:IVK917508 JFD917508:JFG917508 JOZ917508:JPC917508 JYV917508:JYY917508 KIR917508:KIU917508 KSN917508:KSQ917508 LCJ917508:LCM917508 LMF917508:LMI917508 LWB917508:LWE917508 MFX917508:MGA917508 MPT917508:MPW917508 MZP917508:MZS917508 NJL917508:NJO917508 NTH917508:NTK917508 ODD917508:ODG917508 OMZ917508:ONC917508 OWV917508:OWY917508 PGR917508:PGU917508 PQN917508:PQQ917508 QAJ917508:QAM917508 QKF917508:QKI917508 QUB917508:QUE917508 RDX917508:REA917508 RNT917508:RNW917508 RXP917508:RXS917508 SHL917508:SHO917508 SRH917508:SRK917508 TBD917508:TBG917508 TKZ917508:TLC917508 TUV917508:TUY917508 UER917508:UEU917508 UON917508:UOQ917508 UYJ917508:UYM917508 VIF917508:VII917508 VSB917508:VSE917508 WBX917508:WCA917508 WLT917508:WLW917508 WVP917508:WVS917508 JD983044:JG983044 SZ983044:TC983044 ACV983044:ACY983044 AMR983044:AMU983044 AWN983044:AWQ983044 BGJ983044:BGM983044 BQF983044:BQI983044 CAB983044:CAE983044 CJX983044:CKA983044 CTT983044:CTW983044 DDP983044:DDS983044 DNL983044:DNO983044 DXH983044:DXK983044 EHD983044:EHG983044 EQZ983044:ERC983044 FAV983044:FAY983044 FKR983044:FKU983044 FUN983044:FUQ983044 GEJ983044:GEM983044 GOF983044:GOI983044 GYB983044:GYE983044 HHX983044:HIA983044 HRT983044:HRW983044 IBP983044:IBS983044 ILL983044:ILO983044 IVH983044:IVK983044 JFD983044:JFG983044 JOZ983044:JPC983044 JYV983044:JYY983044 KIR983044:KIU983044 KSN983044:KSQ983044 LCJ983044:LCM983044 LMF983044:LMI983044 LWB983044:LWE983044 MFX983044:MGA983044 MPT983044:MPW983044 MZP983044:MZS983044 NJL983044:NJO983044 NTH983044:NTK983044 ODD983044:ODG983044 OMZ983044:ONC983044 OWV983044:OWY983044 PGR983044:PGU983044 PQN983044:PQQ983044 QAJ983044:QAM983044 QKF983044:QKI983044 QUB983044:QUE983044 RDX983044:REA983044 RNT983044:RNW983044 RXP983044:RXS983044 SHL983044:SHO983044 SRH983044:SRK983044 TBD983044:TBG983044 TKZ983044:TLC983044 TUV983044:TUY983044 UER983044:UEU983044 UON983044:UOQ983044 UYJ983044:UYM983044 VIF983044:VII983044 VSB983044:VSE983044 WBX983044:WCA983044 WLT983044:WLW983044 WVP983044:WVS983044 I983044:M983044 I917508:M917508 I851972:M851972 I786436:M786436 I720900:M720900 I655364:M655364 I589828:M589828 I524292:M524292 I458756:M458756 I393220:M393220 I327684:M327684 I262148:M262148 I196612:M196612 I131076:M131076 I65540:M65540 I8:M8 WVO1:WVO36 WLS1:WLS36 WBW1:WBW36 VSA1:VSA36 VIE1:VIE36 UYI1:UYI36 UOM1:UOM36 UEQ1:UEQ36 TUU1:TUU36 TKY1:TKY36 TBC1:TBC36 SRG1:SRG36 SHK1:SHK36 RXO1:RXO36 RNS1:RNS36 RDW1:RDW36 QUA1:QUA36 QKE1:QKE36 QAI1:QAI36 PQM1:PQM36 PGQ1:PGQ36 OWU1:OWU36 OMY1:OMY36 ODC1:ODC36 NTG1:NTG36 NJK1:NJK36 MZO1:MZO36 MPS1:MPS36 MFW1:MFW36 LWA1:LWA36 LME1:LME36 LCI1:LCI36 KSM1:KSM36 KIQ1:KIQ36 JYU1:JYU36 JOY1:JOY36 JFC1:JFC36 IVG1:IVG36 ILK1:ILK36 IBO1:IBO36 HRS1:HRS36 HHW1:HHW36 GYA1:GYA36 GOE1:GOE36 GEI1:GEI36 FUM1:FUM36 FKQ1:FKQ36 FAU1:FAU36 EQY1:EQY36 EHC1:EHC36 DXG1:DXG36 DNK1:DNK36 DDO1:DDO36 CTS1:CTS36 CJW1:CJW36 CAA1:CAA36 BQE1:BQE36 BGI1:BGI36 AWM1:AWM36 AMQ1:AMQ36 ACU1:ACU36 SY1:SY36 JC1:JC36 H1:H36" xr:uid="{00000000-0002-0000-0700-000000000000}">
      <formula1>0</formula1>
    </dataValidation>
    <dataValidation operator="equal" allowBlank="1" error="Access denied ,Cell containing a formula" prompt="Access denied ,Cell containing a formula" sqref="JC37:JG37 SY37:TC37 ACU37:ACY37 AMQ37:AMU37 AWM37:AWQ37 BGI37:BGM37 BQE37:BQI37 CAA37:CAE37 CJW37:CKA37 CTS37:CTW37 DDO37:DDS37 DNK37:DNO37 DXG37:DXK37 EHC37:EHG37 EQY37:ERC37 FAU37:FAY37 FKQ37:FKU37 FUM37:FUQ37 GEI37:GEM37 GOE37:GOI37 GYA37:GYE37 HHW37:HIA37 HRS37:HRW37 IBO37:IBS37 ILK37:ILO37 IVG37:IVK37 JFC37:JFG37 JOY37:JPC37 JYU37:JYY37 KIQ37:KIU37 KSM37:KSQ37 LCI37:LCM37 LME37:LMI37 LWA37:LWE37 MFW37:MGA37 MPS37:MPW37 MZO37:MZS37 NJK37:NJO37 NTG37:NTK37 ODC37:ODG37 OMY37:ONC37 OWU37:OWY37 PGQ37:PGU37 PQM37:PQQ37 QAI37:QAM37 QKE37:QKI37 QUA37:QUE37 RDW37:REA37 RNS37:RNW37 RXO37:RXS37 SHK37:SHO37 SRG37:SRK37 TBC37:TBG37 TKY37:TLC37 TUU37:TUY37 UEQ37:UEU37 UOM37:UOQ37 UYI37:UYM37 VIE37:VII37 VSA37:VSE37 WBW37:WCA37 WLS37:WLW37 WVO37:WVS37 JC65573:JG65573 SY65573:TC65573 ACU65573:ACY65573 AMQ65573:AMU65573 AWM65573:AWQ65573 BGI65573:BGM65573 BQE65573:BQI65573 CAA65573:CAE65573 CJW65573:CKA65573 CTS65573:CTW65573 DDO65573:DDS65573 DNK65573:DNO65573 DXG65573:DXK65573 EHC65573:EHG65573 EQY65573:ERC65573 FAU65573:FAY65573 FKQ65573:FKU65573 FUM65573:FUQ65573 GEI65573:GEM65573 GOE65573:GOI65573 GYA65573:GYE65573 HHW65573:HIA65573 HRS65573:HRW65573 IBO65573:IBS65573 ILK65573:ILO65573 IVG65573:IVK65573 JFC65573:JFG65573 JOY65573:JPC65573 JYU65573:JYY65573 KIQ65573:KIU65573 KSM65573:KSQ65573 LCI65573:LCM65573 LME65573:LMI65573 LWA65573:LWE65573 MFW65573:MGA65573 MPS65573:MPW65573 MZO65573:MZS65573 NJK65573:NJO65573 NTG65573:NTK65573 ODC65573:ODG65573 OMY65573:ONC65573 OWU65573:OWY65573 PGQ65573:PGU65573 PQM65573:PQQ65573 QAI65573:QAM65573 QKE65573:QKI65573 QUA65573:QUE65573 RDW65573:REA65573 RNS65573:RNW65573 RXO65573:RXS65573 SHK65573:SHO65573 SRG65573:SRK65573 TBC65573:TBG65573 TKY65573:TLC65573 TUU65573:TUY65573 UEQ65573:UEU65573 UOM65573:UOQ65573 UYI65573:UYM65573 VIE65573:VII65573 VSA65573:VSE65573 WBW65573:WCA65573 WLS65573:WLW65573 WVO65573:WVS65573 JC131109:JG131109 SY131109:TC131109 ACU131109:ACY131109 AMQ131109:AMU131109 AWM131109:AWQ131109 BGI131109:BGM131109 BQE131109:BQI131109 CAA131109:CAE131109 CJW131109:CKA131109 CTS131109:CTW131109 DDO131109:DDS131109 DNK131109:DNO131109 DXG131109:DXK131109 EHC131109:EHG131109 EQY131109:ERC131109 FAU131109:FAY131109 FKQ131109:FKU131109 FUM131109:FUQ131109 GEI131109:GEM131109 GOE131109:GOI131109 GYA131109:GYE131109 HHW131109:HIA131109 HRS131109:HRW131109 IBO131109:IBS131109 ILK131109:ILO131109 IVG131109:IVK131109 JFC131109:JFG131109 JOY131109:JPC131109 JYU131109:JYY131109 KIQ131109:KIU131109 KSM131109:KSQ131109 LCI131109:LCM131109 LME131109:LMI131109 LWA131109:LWE131109 MFW131109:MGA131109 MPS131109:MPW131109 MZO131109:MZS131109 NJK131109:NJO131109 NTG131109:NTK131109 ODC131109:ODG131109 OMY131109:ONC131109 OWU131109:OWY131109 PGQ131109:PGU131109 PQM131109:PQQ131109 QAI131109:QAM131109 QKE131109:QKI131109 QUA131109:QUE131109 RDW131109:REA131109 RNS131109:RNW131109 RXO131109:RXS131109 SHK131109:SHO131109 SRG131109:SRK131109 TBC131109:TBG131109 TKY131109:TLC131109 TUU131109:TUY131109 UEQ131109:UEU131109 UOM131109:UOQ131109 UYI131109:UYM131109 VIE131109:VII131109 VSA131109:VSE131109 WBW131109:WCA131109 WLS131109:WLW131109 WVO131109:WVS131109 JC196645:JG196645 SY196645:TC196645 ACU196645:ACY196645 AMQ196645:AMU196645 AWM196645:AWQ196645 BGI196645:BGM196645 BQE196645:BQI196645 CAA196645:CAE196645 CJW196645:CKA196645 CTS196645:CTW196645 DDO196645:DDS196645 DNK196645:DNO196645 DXG196645:DXK196645 EHC196645:EHG196645 EQY196645:ERC196645 FAU196645:FAY196645 FKQ196645:FKU196645 FUM196645:FUQ196645 GEI196645:GEM196645 GOE196645:GOI196645 GYA196645:GYE196645 HHW196645:HIA196645 HRS196645:HRW196645 IBO196645:IBS196645 ILK196645:ILO196645 IVG196645:IVK196645 JFC196645:JFG196645 JOY196645:JPC196645 JYU196645:JYY196645 KIQ196645:KIU196645 KSM196645:KSQ196645 LCI196645:LCM196645 LME196645:LMI196645 LWA196645:LWE196645 MFW196645:MGA196645 MPS196645:MPW196645 MZO196645:MZS196645 NJK196645:NJO196645 NTG196645:NTK196645 ODC196645:ODG196645 OMY196645:ONC196645 OWU196645:OWY196645 PGQ196645:PGU196645 PQM196645:PQQ196645 QAI196645:QAM196645 QKE196645:QKI196645 QUA196645:QUE196645 RDW196645:REA196645 RNS196645:RNW196645 RXO196645:RXS196645 SHK196645:SHO196645 SRG196645:SRK196645 TBC196645:TBG196645 TKY196645:TLC196645 TUU196645:TUY196645 UEQ196645:UEU196645 UOM196645:UOQ196645 UYI196645:UYM196645 VIE196645:VII196645 VSA196645:VSE196645 WBW196645:WCA196645 WLS196645:WLW196645 WVO196645:WVS196645 JC262181:JG262181 SY262181:TC262181 ACU262181:ACY262181 AMQ262181:AMU262181 AWM262181:AWQ262181 BGI262181:BGM262181 BQE262181:BQI262181 CAA262181:CAE262181 CJW262181:CKA262181 CTS262181:CTW262181 DDO262181:DDS262181 DNK262181:DNO262181 DXG262181:DXK262181 EHC262181:EHG262181 EQY262181:ERC262181 FAU262181:FAY262181 FKQ262181:FKU262181 FUM262181:FUQ262181 GEI262181:GEM262181 GOE262181:GOI262181 GYA262181:GYE262181 HHW262181:HIA262181 HRS262181:HRW262181 IBO262181:IBS262181 ILK262181:ILO262181 IVG262181:IVK262181 JFC262181:JFG262181 JOY262181:JPC262181 JYU262181:JYY262181 KIQ262181:KIU262181 KSM262181:KSQ262181 LCI262181:LCM262181 LME262181:LMI262181 LWA262181:LWE262181 MFW262181:MGA262181 MPS262181:MPW262181 MZO262181:MZS262181 NJK262181:NJO262181 NTG262181:NTK262181 ODC262181:ODG262181 OMY262181:ONC262181 OWU262181:OWY262181 PGQ262181:PGU262181 PQM262181:PQQ262181 QAI262181:QAM262181 QKE262181:QKI262181 QUA262181:QUE262181 RDW262181:REA262181 RNS262181:RNW262181 RXO262181:RXS262181 SHK262181:SHO262181 SRG262181:SRK262181 TBC262181:TBG262181 TKY262181:TLC262181 TUU262181:TUY262181 UEQ262181:UEU262181 UOM262181:UOQ262181 UYI262181:UYM262181 VIE262181:VII262181 VSA262181:VSE262181 WBW262181:WCA262181 WLS262181:WLW262181 WVO262181:WVS262181 JC327717:JG327717 SY327717:TC327717 ACU327717:ACY327717 AMQ327717:AMU327717 AWM327717:AWQ327717 BGI327717:BGM327717 BQE327717:BQI327717 CAA327717:CAE327717 CJW327717:CKA327717 CTS327717:CTW327717 DDO327717:DDS327717 DNK327717:DNO327717 DXG327717:DXK327717 EHC327717:EHG327717 EQY327717:ERC327717 FAU327717:FAY327717 FKQ327717:FKU327717 FUM327717:FUQ327717 GEI327717:GEM327717 GOE327717:GOI327717 GYA327717:GYE327717 HHW327717:HIA327717 HRS327717:HRW327717 IBO327717:IBS327717 ILK327717:ILO327717 IVG327717:IVK327717 JFC327717:JFG327717 JOY327717:JPC327717 JYU327717:JYY327717 KIQ327717:KIU327717 KSM327717:KSQ327717 LCI327717:LCM327717 LME327717:LMI327717 LWA327717:LWE327717 MFW327717:MGA327717 MPS327717:MPW327717 MZO327717:MZS327717 NJK327717:NJO327717 NTG327717:NTK327717 ODC327717:ODG327717 OMY327717:ONC327717 OWU327717:OWY327717 PGQ327717:PGU327717 PQM327717:PQQ327717 QAI327717:QAM327717 QKE327717:QKI327717 QUA327717:QUE327717 RDW327717:REA327717 RNS327717:RNW327717 RXO327717:RXS327717 SHK327717:SHO327717 SRG327717:SRK327717 TBC327717:TBG327717 TKY327717:TLC327717 TUU327717:TUY327717 UEQ327717:UEU327717 UOM327717:UOQ327717 UYI327717:UYM327717 VIE327717:VII327717 VSA327717:VSE327717 WBW327717:WCA327717 WLS327717:WLW327717 WVO327717:WVS327717 JC393253:JG393253 SY393253:TC393253 ACU393253:ACY393253 AMQ393253:AMU393253 AWM393253:AWQ393253 BGI393253:BGM393253 BQE393253:BQI393253 CAA393253:CAE393253 CJW393253:CKA393253 CTS393253:CTW393253 DDO393253:DDS393253 DNK393253:DNO393253 DXG393253:DXK393253 EHC393253:EHG393253 EQY393253:ERC393253 FAU393253:FAY393253 FKQ393253:FKU393253 FUM393253:FUQ393253 GEI393253:GEM393253 GOE393253:GOI393253 GYA393253:GYE393253 HHW393253:HIA393253 HRS393253:HRW393253 IBO393253:IBS393253 ILK393253:ILO393253 IVG393253:IVK393253 JFC393253:JFG393253 JOY393253:JPC393253 JYU393253:JYY393253 KIQ393253:KIU393253 KSM393253:KSQ393253 LCI393253:LCM393253 LME393253:LMI393253 LWA393253:LWE393253 MFW393253:MGA393253 MPS393253:MPW393253 MZO393253:MZS393253 NJK393253:NJO393253 NTG393253:NTK393253 ODC393253:ODG393253 OMY393253:ONC393253 OWU393253:OWY393253 PGQ393253:PGU393253 PQM393253:PQQ393253 QAI393253:QAM393253 QKE393253:QKI393253 QUA393253:QUE393253 RDW393253:REA393253 RNS393253:RNW393253 RXO393253:RXS393253 SHK393253:SHO393253 SRG393253:SRK393253 TBC393253:TBG393253 TKY393253:TLC393253 TUU393253:TUY393253 UEQ393253:UEU393253 UOM393253:UOQ393253 UYI393253:UYM393253 VIE393253:VII393253 VSA393253:VSE393253 WBW393253:WCA393253 WLS393253:WLW393253 WVO393253:WVS393253 JC458789:JG458789 SY458789:TC458789 ACU458789:ACY458789 AMQ458789:AMU458789 AWM458789:AWQ458789 BGI458789:BGM458789 BQE458789:BQI458789 CAA458789:CAE458789 CJW458789:CKA458789 CTS458789:CTW458789 DDO458789:DDS458789 DNK458789:DNO458789 DXG458789:DXK458789 EHC458789:EHG458789 EQY458789:ERC458789 FAU458789:FAY458789 FKQ458789:FKU458789 FUM458789:FUQ458789 GEI458789:GEM458789 GOE458789:GOI458789 GYA458789:GYE458789 HHW458789:HIA458789 HRS458789:HRW458789 IBO458789:IBS458789 ILK458789:ILO458789 IVG458789:IVK458789 JFC458789:JFG458789 JOY458789:JPC458789 JYU458789:JYY458789 KIQ458789:KIU458789 KSM458789:KSQ458789 LCI458789:LCM458789 LME458789:LMI458789 LWA458789:LWE458789 MFW458789:MGA458789 MPS458789:MPW458789 MZO458789:MZS458789 NJK458789:NJO458789 NTG458789:NTK458789 ODC458789:ODG458789 OMY458789:ONC458789 OWU458789:OWY458789 PGQ458789:PGU458789 PQM458789:PQQ458789 QAI458789:QAM458789 QKE458789:QKI458789 QUA458789:QUE458789 RDW458789:REA458789 RNS458789:RNW458789 RXO458789:RXS458789 SHK458789:SHO458789 SRG458789:SRK458789 TBC458789:TBG458789 TKY458789:TLC458789 TUU458789:TUY458789 UEQ458789:UEU458789 UOM458789:UOQ458789 UYI458789:UYM458789 VIE458789:VII458789 VSA458789:VSE458789 WBW458789:WCA458789 WLS458789:WLW458789 WVO458789:WVS458789 JC524325:JG524325 SY524325:TC524325 ACU524325:ACY524325 AMQ524325:AMU524325 AWM524325:AWQ524325 BGI524325:BGM524325 BQE524325:BQI524325 CAA524325:CAE524325 CJW524325:CKA524325 CTS524325:CTW524325 DDO524325:DDS524325 DNK524325:DNO524325 DXG524325:DXK524325 EHC524325:EHG524325 EQY524325:ERC524325 FAU524325:FAY524325 FKQ524325:FKU524325 FUM524325:FUQ524325 GEI524325:GEM524325 GOE524325:GOI524325 GYA524325:GYE524325 HHW524325:HIA524325 HRS524325:HRW524325 IBO524325:IBS524325 ILK524325:ILO524325 IVG524325:IVK524325 JFC524325:JFG524325 JOY524325:JPC524325 JYU524325:JYY524325 KIQ524325:KIU524325 KSM524325:KSQ524325 LCI524325:LCM524325 LME524325:LMI524325 LWA524325:LWE524325 MFW524325:MGA524325 MPS524325:MPW524325 MZO524325:MZS524325 NJK524325:NJO524325 NTG524325:NTK524325 ODC524325:ODG524325 OMY524325:ONC524325 OWU524325:OWY524325 PGQ524325:PGU524325 PQM524325:PQQ524325 QAI524325:QAM524325 QKE524325:QKI524325 QUA524325:QUE524325 RDW524325:REA524325 RNS524325:RNW524325 RXO524325:RXS524325 SHK524325:SHO524325 SRG524325:SRK524325 TBC524325:TBG524325 TKY524325:TLC524325 TUU524325:TUY524325 UEQ524325:UEU524325 UOM524325:UOQ524325 UYI524325:UYM524325 VIE524325:VII524325 VSA524325:VSE524325 WBW524325:WCA524325 WLS524325:WLW524325 WVO524325:WVS524325 JC589861:JG589861 SY589861:TC589861 ACU589861:ACY589861 AMQ589861:AMU589861 AWM589861:AWQ589861 BGI589861:BGM589861 BQE589861:BQI589861 CAA589861:CAE589861 CJW589861:CKA589861 CTS589861:CTW589861 DDO589861:DDS589861 DNK589861:DNO589861 DXG589861:DXK589861 EHC589861:EHG589861 EQY589861:ERC589861 FAU589861:FAY589861 FKQ589861:FKU589861 FUM589861:FUQ589861 GEI589861:GEM589861 GOE589861:GOI589861 GYA589861:GYE589861 HHW589861:HIA589861 HRS589861:HRW589861 IBO589861:IBS589861 ILK589861:ILO589861 IVG589861:IVK589861 JFC589861:JFG589861 JOY589861:JPC589861 JYU589861:JYY589861 KIQ589861:KIU589861 KSM589861:KSQ589861 LCI589861:LCM589861 LME589861:LMI589861 LWA589861:LWE589861 MFW589861:MGA589861 MPS589861:MPW589861 MZO589861:MZS589861 NJK589861:NJO589861 NTG589861:NTK589861 ODC589861:ODG589861 OMY589861:ONC589861 OWU589861:OWY589861 PGQ589861:PGU589861 PQM589861:PQQ589861 QAI589861:QAM589861 QKE589861:QKI589861 QUA589861:QUE589861 RDW589861:REA589861 RNS589861:RNW589861 RXO589861:RXS589861 SHK589861:SHO589861 SRG589861:SRK589861 TBC589861:TBG589861 TKY589861:TLC589861 TUU589861:TUY589861 UEQ589861:UEU589861 UOM589861:UOQ589861 UYI589861:UYM589861 VIE589861:VII589861 VSA589861:VSE589861 WBW589861:WCA589861 WLS589861:WLW589861 WVO589861:WVS589861 JC655397:JG655397 SY655397:TC655397 ACU655397:ACY655397 AMQ655397:AMU655397 AWM655397:AWQ655397 BGI655397:BGM655397 BQE655397:BQI655397 CAA655397:CAE655397 CJW655397:CKA655397 CTS655397:CTW655397 DDO655397:DDS655397 DNK655397:DNO655397 DXG655397:DXK655397 EHC655397:EHG655397 EQY655397:ERC655397 FAU655397:FAY655397 FKQ655397:FKU655397 FUM655397:FUQ655397 GEI655397:GEM655397 GOE655397:GOI655397 GYA655397:GYE655397 HHW655397:HIA655397 HRS655397:HRW655397 IBO655397:IBS655397 ILK655397:ILO655397 IVG655397:IVK655397 JFC655397:JFG655397 JOY655397:JPC655397 JYU655397:JYY655397 KIQ655397:KIU655397 KSM655397:KSQ655397 LCI655397:LCM655397 LME655397:LMI655397 LWA655397:LWE655397 MFW655397:MGA655397 MPS655397:MPW655397 MZO655397:MZS655397 NJK655397:NJO655397 NTG655397:NTK655397 ODC655397:ODG655397 OMY655397:ONC655397 OWU655397:OWY655397 PGQ655397:PGU655397 PQM655397:PQQ655397 QAI655397:QAM655397 QKE655397:QKI655397 QUA655397:QUE655397 RDW655397:REA655397 RNS655397:RNW655397 RXO655397:RXS655397 SHK655397:SHO655397 SRG655397:SRK655397 TBC655397:TBG655397 TKY655397:TLC655397 TUU655397:TUY655397 UEQ655397:UEU655397 UOM655397:UOQ655397 UYI655397:UYM655397 VIE655397:VII655397 VSA655397:VSE655397 WBW655397:WCA655397 WLS655397:WLW655397 WVO655397:WVS655397 JC720933:JG720933 SY720933:TC720933 ACU720933:ACY720933 AMQ720933:AMU720933 AWM720933:AWQ720933 BGI720933:BGM720933 BQE720933:BQI720933 CAA720933:CAE720933 CJW720933:CKA720933 CTS720933:CTW720933 DDO720933:DDS720933 DNK720933:DNO720933 DXG720933:DXK720933 EHC720933:EHG720933 EQY720933:ERC720933 FAU720933:FAY720933 FKQ720933:FKU720933 FUM720933:FUQ720933 GEI720933:GEM720933 GOE720933:GOI720933 GYA720933:GYE720933 HHW720933:HIA720933 HRS720933:HRW720933 IBO720933:IBS720933 ILK720933:ILO720933 IVG720933:IVK720933 JFC720933:JFG720933 JOY720933:JPC720933 JYU720933:JYY720933 KIQ720933:KIU720933 KSM720933:KSQ720933 LCI720933:LCM720933 LME720933:LMI720933 LWA720933:LWE720933 MFW720933:MGA720933 MPS720933:MPW720933 MZO720933:MZS720933 NJK720933:NJO720933 NTG720933:NTK720933 ODC720933:ODG720933 OMY720933:ONC720933 OWU720933:OWY720933 PGQ720933:PGU720933 PQM720933:PQQ720933 QAI720933:QAM720933 QKE720933:QKI720933 QUA720933:QUE720933 RDW720933:REA720933 RNS720933:RNW720933 RXO720933:RXS720933 SHK720933:SHO720933 SRG720933:SRK720933 TBC720933:TBG720933 TKY720933:TLC720933 TUU720933:TUY720933 UEQ720933:UEU720933 UOM720933:UOQ720933 UYI720933:UYM720933 VIE720933:VII720933 VSA720933:VSE720933 WBW720933:WCA720933 WLS720933:WLW720933 WVO720933:WVS720933 JC786469:JG786469 SY786469:TC786469 ACU786469:ACY786469 AMQ786469:AMU786469 AWM786469:AWQ786469 BGI786469:BGM786469 BQE786469:BQI786469 CAA786469:CAE786469 CJW786469:CKA786469 CTS786469:CTW786469 DDO786469:DDS786469 DNK786469:DNO786469 DXG786469:DXK786469 EHC786469:EHG786469 EQY786469:ERC786469 FAU786469:FAY786469 FKQ786469:FKU786469 FUM786469:FUQ786469 GEI786469:GEM786469 GOE786469:GOI786469 GYA786469:GYE786469 HHW786469:HIA786469 HRS786469:HRW786469 IBO786469:IBS786469 ILK786469:ILO786469 IVG786469:IVK786469 JFC786469:JFG786469 JOY786469:JPC786469 JYU786469:JYY786469 KIQ786469:KIU786469 KSM786469:KSQ786469 LCI786469:LCM786469 LME786469:LMI786469 LWA786469:LWE786469 MFW786469:MGA786469 MPS786469:MPW786469 MZO786469:MZS786469 NJK786469:NJO786469 NTG786469:NTK786469 ODC786469:ODG786469 OMY786469:ONC786469 OWU786469:OWY786469 PGQ786469:PGU786469 PQM786469:PQQ786469 QAI786469:QAM786469 QKE786469:QKI786469 QUA786469:QUE786469 RDW786469:REA786469 RNS786469:RNW786469 RXO786469:RXS786469 SHK786469:SHO786469 SRG786469:SRK786469 TBC786469:TBG786469 TKY786469:TLC786469 TUU786469:TUY786469 UEQ786469:UEU786469 UOM786469:UOQ786469 UYI786469:UYM786469 VIE786469:VII786469 VSA786469:VSE786469 WBW786469:WCA786469 WLS786469:WLW786469 WVO786469:WVS786469 JC852005:JG852005 SY852005:TC852005 ACU852005:ACY852005 AMQ852005:AMU852005 AWM852005:AWQ852005 BGI852005:BGM852005 BQE852005:BQI852005 CAA852005:CAE852005 CJW852005:CKA852005 CTS852005:CTW852005 DDO852005:DDS852005 DNK852005:DNO852005 DXG852005:DXK852005 EHC852005:EHG852005 EQY852005:ERC852005 FAU852005:FAY852005 FKQ852005:FKU852005 FUM852005:FUQ852005 GEI852005:GEM852005 GOE852005:GOI852005 GYA852005:GYE852005 HHW852005:HIA852005 HRS852005:HRW852005 IBO852005:IBS852005 ILK852005:ILO852005 IVG852005:IVK852005 JFC852005:JFG852005 JOY852005:JPC852005 JYU852005:JYY852005 KIQ852005:KIU852005 KSM852005:KSQ852005 LCI852005:LCM852005 LME852005:LMI852005 LWA852005:LWE852005 MFW852005:MGA852005 MPS852005:MPW852005 MZO852005:MZS852005 NJK852005:NJO852005 NTG852005:NTK852005 ODC852005:ODG852005 OMY852005:ONC852005 OWU852005:OWY852005 PGQ852005:PGU852005 PQM852005:PQQ852005 QAI852005:QAM852005 QKE852005:QKI852005 QUA852005:QUE852005 RDW852005:REA852005 RNS852005:RNW852005 RXO852005:RXS852005 SHK852005:SHO852005 SRG852005:SRK852005 TBC852005:TBG852005 TKY852005:TLC852005 TUU852005:TUY852005 UEQ852005:UEU852005 UOM852005:UOQ852005 UYI852005:UYM852005 VIE852005:VII852005 VSA852005:VSE852005 WBW852005:WCA852005 WLS852005:WLW852005 WVO852005:WVS852005 JC917541:JG917541 SY917541:TC917541 ACU917541:ACY917541 AMQ917541:AMU917541 AWM917541:AWQ917541 BGI917541:BGM917541 BQE917541:BQI917541 CAA917541:CAE917541 CJW917541:CKA917541 CTS917541:CTW917541 DDO917541:DDS917541 DNK917541:DNO917541 DXG917541:DXK917541 EHC917541:EHG917541 EQY917541:ERC917541 FAU917541:FAY917541 FKQ917541:FKU917541 FUM917541:FUQ917541 GEI917541:GEM917541 GOE917541:GOI917541 GYA917541:GYE917541 HHW917541:HIA917541 HRS917541:HRW917541 IBO917541:IBS917541 ILK917541:ILO917541 IVG917541:IVK917541 JFC917541:JFG917541 JOY917541:JPC917541 JYU917541:JYY917541 KIQ917541:KIU917541 KSM917541:KSQ917541 LCI917541:LCM917541 LME917541:LMI917541 LWA917541:LWE917541 MFW917541:MGA917541 MPS917541:MPW917541 MZO917541:MZS917541 NJK917541:NJO917541 NTG917541:NTK917541 ODC917541:ODG917541 OMY917541:ONC917541 OWU917541:OWY917541 PGQ917541:PGU917541 PQM917541:PQQ917541 QAI917541:QAM917541 QKE917541:QKI917541 QUA917541:QUE917541 RDW917541:REA917541 RNS917541:RNW917541 RXO917541:RXS917541 SHK917541:SHO917541 SRG917541:SRK917541 TBC917541:TBG917541 TKY917541:TLC917541 TUU917541:TUY917541 UEQ917541:UEU917541 UOM917541:UOQ917541 UYI917541:UYM917541 VIE917541:VII917541 VSA917541:VSE917541 WBW917541:WCA917541 WLS917541:WLW917541 WVO917541:WVS917541 JC983077:JG983077 SY983077:TC983077 ACU983077:ACY983077 AMQ983077:AMU983077 AWM983077:AWQ983077 BGI983077:BGM983077 BQE983077:BQI983077 CAA983077:CAE983077 CJW983077:CKA983077 CTS983077:CTW983077 DDO983077:DDS983077 DNK983077:DNO983077 DXG983077:DXK983077 EHC983077:EHG983077 EQY983077:ERC983077 FAU983077:FAY983077 FKQ983077:FKU983077 FUM983077:FUQ983077 GEI983077:GEM983077 GOE983077:GOI983077 GYA983077:GYE983077 HHW983077:HIA983077 HRS983077:HRW983077 IBO983077:IBS983077 ILK983077:ILO983077 IVG983077:IVK983077 JFC983077:JFG983077 JOY983077:JPC983077 JYU983077:JYY983077 KIQ983077:KIU983077 KSM983077:KSQ983077 LCI983077:LCM983077 LME983077:LMI983077 LWA983077:LWE983077 MFW983077:MGA983077 MPS983077:MPW983077 MZO983077:MZS983077 NJK983077:NJO983077 NTG983077:NTK983077 ODC983077:ODG983077 OMY983077:ONC983077 OWU983077:OWY983077 PGQ983077:PGU983077 PQM983077:PQQ983077 QAI983077:QAM983077 QKE983077:QKI983077 QUA983077:QUE983077 RDW983077:REA983077 RNS983077:RNW983077 RXO983077:RXS983077 SHK983077:SHO983077 SRG983077:SRK983077 TBC983077:TBG983077 TKY983077:TLC983077 TUU983077:TUY983077 UEQ983077:UEU983077 UOM983077:UOQ983077 UYI983077:UYM983077 VIE983077:VII983077 VSA983077:VSE983077 WBW983077:WCA983077 WLS983077:WLW983077 WVO983077:WVS983077 H983077:M983077 H917541:M917541 H852005:M852005 H786469:M786469 H720933:M720933 H655397:M655397 H589861:M589861 H524325:M524325 H458789:M458789 H393253:M393253 H327717:M327717 H262181:M262181 H196645:M196645 H131109:M131109 H65573:M65573 H37:M37" xr:uid="{00000000-0002-0000-0700-000001000000}"/>
  </dataValidations>
  <pageMargins left="0.7" right="0.7" top="0.75" bottom="0.75" header="0.3" footer="0.3"/>
  <pageSetup scale="4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61"/>
  <sheetViews>
    <sheetView view="pageBreakPreview" topLeftCell="A22" zoomScale="85" zoomScaleNormal="100" zoomScaleSheetLayoutView="85" workbookViewId="0">
      <selection activeCell="N20" sqref="N20"/>
    </sheetView>
  </sheetViews>
  <sheetFormatPr defaultRowHeight="14.5"/>
  <cols>
    <col min="1" max="2" width="8.26953125" style="538" customWidth="1"/>
    <col min="3" max="3" width="8.54296875" style="538" customWidth="1"/>
    <col min="4" max="4" width="20.453125" style="539" customWidth="1"/>
    <col min="5" max="5" width="10.54296875" style="649" customWidth="1"/>
    <col min="6" max="6" width="13" style="649" customWidth="1"/>
    <col min="7" max="7" width="6.7265625" style="540" customWidth="1"/>
    <col min="8" max="9" width="11.7265625" style="541" customWidth="1"/>
    <col min="10" max="10" width="15.54296875" style="541" customWidth="1"/>
    <col min="11" max="11" width="11.54296875" style="541" customWidth="1"/>
    <col min="12" max="13" width="9.7265625" style="542" customWidth="1"/>
    <col min="14" max="14" width="11.7265625" style="543" customWidth="1"/>
    <col min="15" max="15" width="7.453125" style="544" customWidth="1"/>
    <col min="16" max="16" width="0.453125" style="472" customWidth="1"/>
    <col min="17" max="17" width="7" style="472" customWidth="1"/>
  </cols>
  <sheetData>
    <row r="1" spans="1:17">
      <c r="A1" s="465" t="s">
        <v>342</v>
      </c>
      <c r="B1" s="466"/>
      <c r="C1" s="466"/>
      <c r="D1" s="466"/>
      <c r="E1" s="632"/>
      <c r="F1" s="632"/>
      <c r="G1" s="467"/>
      <c r="H1" s="468"/>
      <c r="I1" s="468"/>
      <c r="J1" s="469"/>
      <c r="K1" s="469"/>
      <c r="L1" s="470"/>
      <c r="M1" s="470"/>
      <c r="N1" s="469"/>
      <c r="O1" s="471"/>
    </row>
    <row r="2" spans="1:17">
      <c r="A2" s="633" t="s">
        <v>468</v>
      </c>
      <c r="B2" s="473"/>
      <c r="C2" s="473"/>
      <c r="D2" s="474"/>
      <c r="E2" s="634"/>
      <c r="F2" s="634"/>
      <c r="G2" s="473"/>
      <c r="H2" s="475"/>
      <c r="I2" s="475"/>
      <c r="J2" s="476"/>
      <c r="K2" s="476"/>
      <c r="L2" s="477"/>
      <c r="M2" s="477"/>
      <c r="N2" s="476"/>
      <c r="O2" s="478"/>
    </row>
    <row r="3" spans="1:17">
      <c r="A3" s="1713" t="s">
        <v>469</v>
      </c>
      <c r="B3" s="1714"/>
      <c r="C3" s="1714"/>
      <c r="D3" s="1714"/>
      <c r="E3" s="634"/>
      <c r="F3" s="634"/>
      <c r="G3" s="473"/>
      <c r="H3" s="475"/>
      <c r="I3" s="475"/>
      <c r="J3" s="476"/>
      <c r="K3" s="476"/>
      <c r="L3" s="477"/>
      <c r="M3" s="477"/>
      <c r="N3" s="476"/>
      <c r="O3" s="478"/>
    </row>
    <row r="4" spans="1:17">
      <c r="A4" s="1768" t="s">
        <v>470</v>
      </c>
      <c r="B4" s="1769"/>
      <c r="C4" s="1769"/>
      <c r="D4" s="1769"/>
      <c r="E4" s="1769"/>
      <c r="F4" s="1769"/>
      <c r="G4" s="1769"/>
      <c r="H4" s="1769"/>
      <c r="I4" s="1769"/>
      <c r="J4" s="1769"/>
      <c r="K4" s="1769"/>
      <c r="L4" s="1769"/>
      <c r="M4" s="1769"/>
      <c r="N4" s="1769"/>
      <c r="O4" s="1770"/>
    </row>
    <row r="5" spans="1:17">
      <c r="A5" s="485"/>
      <c r="B5" s="486"/>
      <c r="C5" s="1716"/>
      <c r="D5" s="1717"/>
      <c r="E5" s="1717"/>
      <c r="F5" s="1717"/>
      <c r="G5" s="1717"/>
      <c r="H5" s="1717"/>
      <c r="I5" s="1717"/>
      <c r="J5" s="1717"/>
      <c r="K5" s="1717"/>
      <c r="L5" s="1717"/>
      <c r="M5" s="1717"/>
      <c r="N5" s="1717"/>
      <c r="O5" s="1718"/>
    </row>
    <row r="6" spans="1:17">
      <c r="A6" s="487"/>
      <c r="B6" s="488"/>
      <c r="C6" s="488"/>
      <c r="D6" s="489"/>
      <c r="E6" s="635"/>
      <c r="F6" s="635"/>
      <c r="G6" s="490"/>
      <c r="H6" s="491"/>
      <c r="I6" s="636"/>
      <c r="J6" s="492" t="s">
        <v>347</v>
      </c>
      <c r="K6" s="492" t="s">
        <v>348</v>
      </c>
      <c r="L6" s="492" t="s">
        <v>349</v>
      </c>
      <c r="M6" s="637" t="s">
        <v>160</v>
      </c>
      <c r="N6" s="494" t="s">
        <v>471</v>
      </c>
      <c r="O6" s="1719"/>
    </row>
    <row r="7" spans="1:17">
      <c r="A7" s="495" t="s">
        <v>413</v>
      </c>
      <c r="B7" s="495" t="s">
        <v>122</v>
      </c>
      <c r="C7" s="495" t="s">
        <v>123</v>
      </c>
      <c r="D7" s="495" t="s">
        <v>352</v>
      </c>
      <c r="E7" s="500" t="s">
        <v>472</v>
      </c>
      <c r="F7" s="495" t="s">
        <v>239</v>
      </c>
      <c r="G7" s="496" t="s">
        <v>353</v>
      </c>
      <c r="H7" s="497" t="s">
        <v>4</v>
      </c>
      <c r="I7" s="638" t="s">
        <v>415</v>
      </c>
      <c r="J7" s="498">
        <v>0.65</v>
      </c>
      <c r="K7" s="498">
        <v>0.3</v>
      </c>
      <c r="L7" s="498">
        <v>0.05</v>
      </c>
      <c r="M7" s="499" t="s">
        <v>259</v>
      </c>
      <c r="N7" s="500" t="s">
        <v>354</v>
      </c>
      <c r="O7" s="1720"/>
      <c r="P7" s="501"/>
      <c r="Q7" s="501"/>
    </row>
    <row r="8" spans="1:17">
      <c r="A8" s="502"/>
      <c r="B8" s="503"/>
      <c r="C8" s="503"/>
      <c r="D8" s="504"/>
      <c r="E8" s="503"/>
      <c r="F8" s="503"/>
      <c r="G8" s="155"/>
      <c r="H8" s="505"/>
      <c r="I8" s="505"/>
      <c r="J8" s="505"/>
      <c r="K8" s="505"/>
      <c r="L8" s="505"/>
      <c r="M8" s="505"/>
      <c r="N8" s="506"/>
      <c r="O8" s="507"/>
      <c r="P8" s="501"/>
      <c r="Q8" s="501"/>
    </row>
    <row r="9" spans="1:17" ht="15" customHeight="1">
      <c r="A9" s="502">
        <v>1</v>
      </c>
      <c r="B9" s="639"/>
      <c r="C9" s="640" t="s">
        <v>1026</v>
      </c>
      <c r="D9" s="640" t="s">
        <v>1027</v>
      </c>
      <c r="E9" s="509"/>
      <c r="F9" s="155">
        <v>1</v>
      </c>
      <c r="G9" s="155">
        <v>1</v>
      </c>
      <c r="H9" s="676">
        <v>1359</v>
      </c>
      <c r="I9" s="505">
        <v>1223</v>
      </c>
      <c r="J9" s="526">
        <v>0.9</v>
      </c>
      <c r="K9" s="526">
        <v>0.87</v>
      </c>
      <c r="L9" s="527">
        <v>0.87</v>
      </c>
      <c r="M9" s="527">
        <v>0.87</v>
      </c>
      <c r="N9" s="505">
        <f>H9*M9</f>
        <v>1182.33</v>
      </c>
      <c r="O9" s="528"/>
      <c r="P9" s="501"/>
      <c r="Q9" s="501"/>
    </row>
    <row r="10" spans="1:17">
      <c r="A10" s="502"/>
      <c r="B10" s="639"/>
      <c r="C10" s="639"/>
      <c r="D10" s="640" t="s">
        <v>417</v>
      </c>
      <c r="E10" s="641"/>
      <c r="F10" s="641"/>
      <c r="G10" s="155"/>
      <c r="H10" s="505"/>
      <c r="I10" s="505"/>
      <c r="J10" s="505"/>
      <c r="K10" s="505"/>
      <c r="L10" s="505"/>
      <c r="M10" s="505"/>
      <c r="N10" s="506"/>
      <c r="O10" s="507"/>
      <c r="P10" s="501"/>
      <c r="Q10" s="501"/>
    </row>
    <row r="11" spans="1:17" ht="15" customHeight="1">
      <c r="A11" s="502">
        <v>2</v>
      </c>
      <c r="B11" s="639"/>
      <c r="C11" s="1710" t="s">
        <v>474</v>
      </c>
      <c r="D11" s="1711"/>
      <c r="E11" s="1711"/>
      <c r="F11" s="1711"/>
      <c r="G11" s="155">
        <v>1</v>
      </c>
      <c r="H11" s="676"/>
      <c r="I11" s="505"/>
      <c r="J11" s="505"/>
      <c r="K11" s="505"/>
      <c r="L11" s="505"/>
      <c r="M11" s="505"/>
      <c r="N11" s="506"/>
      <c r="O11" s="507"/>
      <c r="P11" s="501"/>
      <c r="Q11" s="501"/>
    </row>
    <row r="12" spans="1:17">
      <c r="A12" s="502">
        <v>3</v>
      </c>
      <c r="B12" s="509" t="s">
        <v>163</v>
      </c>
      <c r="C12" s="640" t="s">
        <v>859</v>
      </c>
      <c r="D12" s="640" t="s">
        <v>418</v>
      </c>
      <c r="E12" s="509"/>
      <c r="F12" s="155">
        <v>1</v>
      </c>
      <c r="G12" s="155">
        <v>1</v>
      </c>
      <c r="H12" s="676">
        <v>973</v>
      </c>
      <c r="I12" s="505">
        <f>H12-90</f>
        <v>883</v>
      </c>
      <c r="J12" s="526">
        <f>I12/H12</f>
        <v>0.90750256937307294</v>
      </c>
      <c r="K12" s="526">
        <f>I12/H12</f>
        <v>0.90750256937307294</v>
      </c>
      <c r="L12" s="527">
        <f>I12/H12</f>
        <v>0.90750256937307294</v>
      </c>
      <c r="M12" s="527">
        <f>J12*0.65+K12*0.3+L12*0.05</f>
        <v>0.90750256937307294</v>
      </c>
      <c r="N12" s="505">
        <f>H12*M12</f>
        <v>883</v>
      </c>
      <c r="O12" s="507"/>
      <c r="P12" s="501"/>
      <c r="Q12" s="501"/>
    </row>
    <row r="13" spans="1:17">
      <c r="A13" s="509"/>
      <c r="B13" s="509" t="s">
        <v>130</v>
      </c>
      <c r="C13" s="504" t="s">
        <v>859</v>
      </c>
      <c r="D13" s="503"/>
      <c r="E13" s="509"/>
      <c r="F13" s="155">
        <v>1</v>
      </c>
      <c r="G13" s="155"/>
      <c r="H13" s="676">
        <v>266.60000000000002</v>
      </c>
      <c r="I13" s="505">
        <v>266</v>
      </c>
      <c r="J13" s="526">
        <f>I13/H13</f>
        <v>0.99774943735933974</v>
      </c>
      <c r="K13" s="526">
        <f>I13/H13</f>
        <v>0.99774943735933974</v>
      </c>
      <c r="L13" s="527">
        <f>I13/H13</f>
        <v>0.99774943735933974</v>
      </c>
      <c r="M13" s="527">
        <f>J13*0.65+K13*0.3+L13*0.05</f>
        <v>0.99774943735933963</v>
      </c>
      <c r="N13" s="505">
        <f>H13*M13</f>
        <v>265.99999999999994</v>
      </c>
      <c r="O13" s="507"/>
      <c r="P13" s="501"/>
      <c r="Q13" s="501"/>
    </row>
    <row r="14" spans="1:17">
      <c r="A14" s="502"/>
      <c r="B14" s="639"/>
      <c r="C14" s="639"/>
      <c r="D14" s="640"/>
      <c r="E14" s="641"/>
      <c r="F14" s="641"/>
      <c r="G14" s="155"/>
      <c r="H14" s="505"/>
      <c r="I14" s="505"/>
      <c r="J14" s="505"/>
      <c r="K14" s="505"/>
      <c r="L14" s="505"/>
      <c r="M14" s="505"/>
      <c r="N14" s="506"/>
      <c r="O14" s="507"/>
      <c r="P14" s="501"/>
      <c r="Q14" s="501"/>
    </row>
    <row r="15" spans="1:17" ht="15" customHeight="1">
      <c r="A15" s="502">
        <v>4</v>
      </c>
      <c r="B15" s="508"/>
      <c r="C15" s="1771" t="s">
        <v>475</v>
      </c>
      <c r="D15" s="1772"/>
      <c r="E15" s="1772"/>
      <c r="F15" s="1773"/>
      <c r="G15" s="155">
        <v>1</v>
      </c>
      <c r="H15" s="505">
        <v>122</v>
      </c>
      <c r="I15" s="505">
        <v>122</v>
      </c>
      <c r="J15" s="526">
        <v>0.85</v>
      </c>
      <c r="K15" s="526">
        <v>0.85</v>
      </c>
      <c r="L15" s="527">
        <v>0.85</v>
      </c>
      <c r="M15" s="527">
        <f>J15*0.65+K15*0.3+L15*0.05</f>
        <v>0.85</v>
      </c>
      <c r="N15" s="505">
        <f>H15*M15</f>
        <v>103.7</v>
      </c>
      <c r="O15" s="507"/>
      <c r="P15" s="501"/>
      <c r="Q15" s="501"/>
    </row>
    <row r="16" spans="1:17">
      <c r="A16" s="502"/>
      <c r="B16" s="509"/>
      <c r="C16" s="503"/>
      <c r="D16" s="640"/>
      <c r="E16" s="503"/>
      <c r="F16" s="509"/>
      <c r="G16" s="155"/>
      <c r="H16" s="155"/>
      <c r="I16" s="505"/>
      <c r="J16" s="526"/>
      <c r="K16" s="677"/>
      <c r="L16" s="528"/>
      <c r="M16" s="512">
        <v>0</v>
      </c>
      <c r="N16" s="505">
        <v>0</v>
      </c>
      <c r="O16" s="507"/>
      <c r="P16" s="501"/>
      <c r="Q16" s="501"/>
    </row>
    <row r="17" spans="1:17">
      <c r="A17" s="502"/>
      <c r="B17" s="509"/>
      <c r="C17" s="503"/>
      <c r="D17" s="504"/>
      <c r="E17" s="503"/>
      <c r="F17" s="509"/>
      <c r="G17" s="155"/>
      <c r="H17" s="155"/>
      <c r="I17" s="505"/>
      <c r="J17" s="526"/>
      <c r="K17" s="526"/>
      <c r="L17" s="528"/>
      <c r="M17" s="512">
        <v>0</v>
      </c>
      <c r="N17" s="505">
        <v>0</v>
      </c>
      <c r="O17" s="507"/>
      <c r="P17" s="501"/>
      <c r="Q17" s="501"/>
    </row>
    <row r="18" spans="1:17">
      <c r="A18" s="502"/>
      <c r="B18" s="639"/>
      <c r="C18" s="155"/>
      <c r="D18" s="155"/>
      <c r="E18" s="155"/>
      <c r="F18" s="155"/>
      <c r="G18" s="155"/>
      <c r="H18" s="505"/>
      <c r="I18" s="505"/>
      <c r="J18" s="505"/>
      <c r="K18" s="505"/>
      <c r="L18" s="505"/>
      <c r="M18" s="505"/>
      <c r="N18" s="506"/>
      <c r="O18" s="507"/>
      <c r="P18" s="501"/>
      <c r="Q18" s="501"/>
    </row>
    <row r="19" spans="1:17" ht="15" customHeight="1">
      <c r="A19" s="495">
        <v>4</v>
      </c>
      <c r="B19" s="515"/>
      <c r="C19" s="1721" t="s">
        <v>475</v>
      </c>
      <c r="D19" s="1722"/>
      <c r="E19" s="1722"/>
      <c r="F19" s="1722"/>
      <c r="G19" s="1722"/>
      <c r="H19" s="516">
        <v>0</v>
      </c>
      <c r="I19" s="516"/>
      <c r="J19" s="516"/>
      <c r="K19" s="516"/>
      <c r="L19" s="516"/>
      <c r="M19" s="516"/>
      <c r="N19" s="642">
        <v>0</v>
      </c>
      <c r="O19" s="675"/>
      <c r="P19" s="501"/>
      <c r="Q19" s="501"/>
    </row>
    <row r="20" spans="1:17">
      <c r="A20" s="502"/>
      <c r="B20" s="639"/>
      <c r="C20" s="639"/>
      <c r="D20" s="640"/>
      <c r="E20" s="641"/>
      <c r="F20" s="641"/>
      <c r="G20" s="155"/>
      <c r="H20" s="505"/>
      <c r="I20" s="505"/>
      <c r="J20" s="505"/>
      <c r="K20" s="505"/>
      <c r="L20" s="505"/>
      <c r="M20" s="505"/>
      <c r="N20" s="506"/>
      <c r="O20" s="507"/>
      <c r="P20" s="501"/>
      <c r="Q20" s="501"/>
    </row>
    <row r="21" spans="1:17">
      <c r="A21" s="502"/>
      <c r="B21" s="639"/>
      <c r="C21" s="639"/>
      <c r="D21" s="640"/>
      <c r="E21" s="641"/>
      <c r="F21" s="641"/>
      <c r="G21" s="155"/>
      <c r="H21" s="505"/>
      <c r="I21" s="505"/>
      <c r="J21" s="505"/>
      <c r="K21" s="505"/>
      <c r="L21" s="505"/>
      <c r="M21" s="505"/>
      <c r="N21" s="506"/>
      <c r="O21" s="507"/>
      <c r="P21" s="501"/>
      <c r="Q21" s="501"/>
    </row>
    <row r="22" spans="1:17" ht="15" customHeight="1">
      <c r="A22" s="502">
        <v>5</v>
      </c>
      <c r="B22" s="508"/>
      <c r="C22" s="1710" t="s">
        <v>476</v>
      </c>
      <c r="D22" s="1711"/>
      <c r="E22" s="1711"/>
      <c r="F22" s="1711"/>
      <c r="G22" s="155"/>
      <c r="H22" s="505"/>
      <c r="I22" s="505"/>
      <c r="J22" s="505"/>
      <c r="K22" s="505"/>
      <c r="L22" s="505"/>
      <c r="M22" s="505"/>
      <c r="N22" s="506"/>
      <c r="O22" s="507"/>
      <c r="P22" s="501"/>
      <c r="Q22" s="501"/>
    </row>
    <row r="23" spans="1:17">
      <c r="A23" s="502"/>
      <c r="B23" s="503"/>
      <c r="C23" s="503"/>
      <c r="D23" s="504"/>
      <c r="E23" s="509"/>
      <c r="F23" s="509"/>
      <c r="G23" s="155"/>
      <c r="H23" s="155"/>
      <c r="I23" s="643"/>
      <c r="J23" s="505"/>
      <c r="K23" s="505"/>
      <c r="L23" s="505"/>
      <c r="M23" s="505"/>
      <c r="N23" s="505"/>
      <c r="O23" s="507"/>
      <c r="P23" s="501"/>
      <c r="Q23" s="501"/>
    </row>
    <row r="24" spans="1:17">
      <c r="A24" s="503"/>
      <c r="B24" s="644"/>
      <c r="C24" s="503"/>
      <c r="D24" s="504"/>
      <c r="E24" s="503"/>
      <c r="F24" s="644"/>
      <c r="G24" s="165"/>
      <c r="H24" s="165"/>
      <c r="I24" s="645"/>
      <c r="J24" s="510"/>
      <c r="K24" s="510"/>
      <c r="L24" s="678"/>
      <c r="M24" s="678"/>
      <c r="N24" s="510"/>
      <c r="O24" s="507"/>
      <c r="P24" s="501"/>
      <c r="Q24" s="501"/>
    </row>
    <row r="25" spans="1:17">
      <c r="A25" s="503"/>
      <c r="B25" s="509" t="s">
        <v>163</v>
      </c>
      <c r="C25" s="503">
        <v>18</v>
      </c>
      <c r="D25" s="504" t="s">
        <v>477</v>
      </c>
      <c r="E25" s="503">
        <v>2</v>
      </c>
      <c r="F25" s="509"/>
      <c r="G25" s="155">
        <v>1</v>
      </c>
      <c r="H25" s="155">
        <v>12</v>
      </c>
      <c r="I25" s="643">
        <v>12</v>
      </c>
      <c r="J25" s="526">
        <f>I25/H25</f>
        <v>1</v>
      </c>
      <c r="K25" s="526">
        <f>I25/H25</f>
        <v>1</v>
      </c>
      <c r="L25" s="527">
        <f>I25/H25</f>
        <v>1</v>
      </c>
      <c r="M25" s="527">
        <f>J25*0.65+K25*0.3+L25*0.05</f>
        <v>1</v>
      </c>
      <c r="N25" s="505">
        <f>H25*M25</f>
        <v>12</v>
      </c>
      <c r="O25" s="507" t="s">
        <v>54</v>
      </c>
      <c r="P25" s="501"/>
      <c r="Q25" s="501"/>
    </row>
    <row r="26" spans="1:17">
      <c r="A26" s="503"/>
      <c r="B26" s="509" t="s">
        <v>163</v>
      </c>
      <c r="C26" s="503">
        <v>19</v>
      </c>
      <c r="D26" s="504" t="s">
        <v>356</v>
      </c>
      <c r="E26" s="503">
        <v>2</v>
      </c>
      <c r="F26" s="509"/>
      <c r="G26" s="155">
        <v>1</v>
      </c>
      <c r="H26" s="155">
        <v>9</v>
      </c>
      <c r="I26" s="643"/>
      <c r="J26" s="526"/>
      <c r="K26" s="677"/>
      <c r="L26" s="679"/>
      <c r="M26" s="679">
        <v>0</v>
      </c>
      <c r="N26" s="505">
        <v>0</v>
      </c>
      <c r="O26" s="507" t="s">
        <v>54</v>
      </c>
      <c r="P26" s="501"/>
      <c r="Q26" s="501"/>
    </row>
    <row r="27" spans="1:17">
      <c r="A27" s="503"/>
      <c r="B27" s="509" t="s">
        <v>163</v>
      </c>
      <c r="C27" s="503">
        <v>20</v>
      </c>
      <c r="D27" s="504" t="s">
        <v>478</v>
      </c>
      <c r="E27" s="503">
        <v>2</v>
      </c>
      <c r="F27" s="509"/>
      <c r="G27" s="155">
        <v>1</v>
      </c>
      <c r="H27" s="155">
        <v>10</v>
      </c>
      <c r="I27" s="643"/>
      <c r="J27" s="526"/>
      <c r="K27" s="677"/>
      <c r="L27" s="679"/>
      <c r="M27" s="527">
        <v>0</v>
      </c>
      <c r="N27" s="505">
        <v>0</v>
      </c>
      <c r="O27" s="507"/>
      <c r="P27" s="501"/>
      <c r="Q27" s="501"/>
    </row>
    <row r="28" spans="1:17">
      <c r="A28" s="503"/>
      <c r="B28" s="509" t="s">
        <v>163</v>
      </c>
      <c r="C28" s="503">
        <v>21</v>
      </c>
      <c r="D28" s="504" t="s">
        <v>479</v>
      </c>
      <c r="E28" s="503">
        <v>2</v>
      </c>
      <c r="F28" s="509"/>
      <c r="G28" s="155">
        <v>1</v>
      </c>
      <c r="H28" s="155">
        <v>10</v>
      </c>
      <c r="I28" s="643"/>
      <c r="J28" s="526"/>
      <c r="K28" s="677"/>
      <c r="L28" s="679"/>
      <c r="M28" s="527">
        <v>0</v>
      </c>
      <c r="N28" s="505">
        <v>0</v>
      </c>
      <c r="O28" s="507"/>
      <c r="P28" s="501"/>
      <c r="Q28" s="501"/>
    </row>
    <row r="29" spans="1:17">
      <c r="A29" s="503"/>
      <c r="B29" s="509" t="s">
        <v>163</v>
      </c>
      <c r="C29" s="503">
        <v>22</v>
      </c>
      <c r="D29" s="504" t="s">
        <v>480</v>
      </c>
      <c r="E29" s="503">
        <v>2</v>
      </c>
      <c r="F29" s="509"/>
      <c r="G29" s="155">
        <v>1</v>
      </c>
      <c r="H29" s="155">
        <v>36</v>
      </c>
      <c r="I29" s="643">
        <v>26</v>
      </c>
      <c r="J29" s="526">
        <f>I29/H29</f>
        <v>0.72222222222222221</v>
      </c>
      <c r="K29" s="526">
        <f>I29/H29</f>
        <v>0.72222222222222221</v>
      </c>
      <c r="L29" s="527">
        <f>I29/H29</f>
        <v>0.72222222222222221</v>
      </c>
      <c r="M29" s="527">
        <f>J29*0.65+K29*0.3+L29*0.05</f>
        <v>0.72222222222222221</v>
      </c>
      <c r="N29" s="505">
        <f>H29*M29</f>
        <v>26</v>
      </c>
      <c r="O29" s="507"/>
      <c r="P29" s="501"/>
      <c r="Q29" s="646"/>
    </row>
    <row r="30" spans="1:17">
      <c r="A30" s="503"/>
      <c r="B30" s="509" t="s">
        <v>163</v>
      </c>
      <c r="C30" s="503">
        <v>23</v>
      </c>
      <c r="D30" s="504" t="s">
        <v>481</v>
      </c>
      <c r="E30" s="503">
        <v>2</v>
      </c>
      <c r="F30" s="509"/>
      <c r="G30" s="155">
        <v>1</v>
      </c>
      <c r="H30" s="155">
        <v>26</v>
      </c>
      <c r="I30" s="643">
        <v>18</v>
      </c>
      <c r="J30" s="526">
        <f>I30/H30</f>
        <v>0.69230769230769229</v>
      </c>
      <c r="K30" s="526">
        <f>I30/H30</f>
        <v>0.69230769230769229</v>
      </c>
      <c r="L30" s="527">
        <f>I30/H30</f>
        <v>0.69230769230769229</v>
      </c>
      <c r="M30" s="527">
        <f>J30*0.65+K30*0.3+L30*0.05</f>
        <v>0.69230769230769229</v>
      </c>
      <c r="N30" s="505">
        <f>H30*M30</f>
        <v>18</v>
      </c>
      <c r="O30" s="507"/>
      <c r="P30" s="501"/>
      <c r="Q30" s="501"/>
    </row>
    <row r="31" spans="1:17">
      <c r="A31" s="503"/>
      <c r="B31" s="509" t="s">
        <v>163</v>
      </c>
      <c r="C31" s="503">
        <v>24</v>
      </c>
      <c r="D31" s="504" t="s">
        <v>482</v>
      </c>
      <c r="E31" s="503">
        <v>2</v>
      </c>
      <c r="F31" s="509"/>
      <c r="G31" s="155">
        <v>1</v>
      </c>
      <c r="H31" s="155">
        <v>48</v>
      </c>
      <c r="I31" s="643"/>
      <c r="J31" s="526"/>
      <c r="K31" s="526"/>
      <c r="L31" s="527"/>
      <c r="M31" s="527">
        <v>0</v>
      </c>
      <c r="N31" s="505">
        <v>0</v>
      </c>
      <c r="O31" s="507"/>
      <c r="P31" s="501"/>
      <c r="Q31" s="501"/>
    </row>
    <row r="32" spans="1:17">
      <c r="A32" s="503"/>
      <c r="B32" s="509" t="s">
        <v>163</v>
      </c>
      <c r="C32" s="503">
        <v>25</v>
      </c>
      <c r="D32" s="504" t="s">
        <v>362</v>
      </c>
      <c r="E32" s="503">
        <v>2</v>
      </c>
      <c r="F32" s="509"/>
      <c r="G32" s="155">
        <v>1</v>
      </c>
      <c r="H32" s="155">
        <v>41</v>
      </c>
      <c r="I32" s="643">
        <v>31</v>
      </c>
      <c r="J32" s="526">
        <f>I32/H32</f>
        <v>0.75609756097560976</v>
      </c>
      <c r="K32" s="526">
        <f>I32/H32</f>
        <v>0.75609756097560976</v>
      </c>
      <c r="L32" s="527">
        <f>I32/H32</f>
        <v>0.75609756097560976</v>
      </c>
      <c r="M32" s="527">
        <f>J32*0.65+K32*0.3+L32*0.05</f>
        <v>0.75609756097560976</v>
      </c>
      <c r="N32" s="505">
        <f>H32*M32</f>
        <v>31</v>
      </c>
      <c r="O32" s="507"/>
      <c r="P32" s="501"/>
      <c r="Q32" s="501"/>
    </row>
    <row r="33" spans="1:17">
      <c r="A33" s="503"/>
      <c r="B33" s="509" t="s">
        <v>163</v>
      </c>
      <c r="C33" s="503">
        <v>26</v>
      </c>
      <c r="D33" s="504" t="s">
        <v>371</v>
      </c>
      <c r="E33" s="503">
        <v>2</v>
      </c>
      <c r="F33" s="509"/>
      <c r="G33" s="155">
        <v>1</v>
      </c>
      <c r="H33" s="155">
        <v>72</v>
      </c>
      <c r="I33" s="643">
        <v>40</v>
      </c>
      <c r="J33" s="526">
        <f>I33/H33</f>
        <v>0.55555555555555558</v>
      </c>
      <c r="K33" s="526">
        <f>I33/H33</f>
        <v>0.55555555555555558</v>
      </c>
      <c r="L33" s="527">
        <f>I33/H33</f>
        <v>0.55555555555555558</v>
      </c>
      <c r="M33" s="527">
        <f>J33*0.65+K33*0.3+L33*0.05</f>
        <v>0.55555555555555558</v>
      </c>
      <c r="N33" s="505">
        <f>H33*M33</f>
        <v>40</v>
      </c>
      <c r="O33" s="507"/>
      <c r="P33" s="501"/>
      <c r="Q33" s="501"/>
    </row>
    <row r="34" spans="1:17">
      <c r="A34" s="503"/>
      <c r="B34" s="509" t="s">
        <v>163</v>
      </c>
      <c r="C34" s="503">
        <v>27</v>
      </c>
      <c r="D34" s="504" t="s">
        <v>359</v>
      </c>
      <c r="E34" s="503">
        <v>2</v>
      </c>
      <c r="F34" s="509"/>
      <c r="G34" s="155">
        <v>1</v>
      </c>
      <c r="H34" s="155">
        <v>81</v>
      </c>
      <c r="I34" s="643">
        <v>32</v>
      </c>
      <c r="J34" s="526">
        <f>I34/H34</f>
        <v>0.39506172839506171</v>
      </c>
      <c r="K34" s="526">
        <f>I34/H34</f>
        <v>0.39506172839506171</v>
      </c>
      <c r="L34" s="527">
        <f>I34/H34</f>
        <v>0.39506172839506171</v>
      </c>
      <c r="M34" s="527">
        <f>J34*0.65+K34*0.3+L34*0.05</f>
        <v>0.39506172839506176</v>
      </c>
      <c r="N34" s="505">
        <f>H34*M34</f>
        <v>32</v>
      </c>
      <c r="O34" s="507"/>
      <c r="P34" s="501"/>
      <c r="Q34" s="501"/>
    </row>
    <row r="35" spans="1:17">
      <c r="A35" s="503"/>
      <c r="B35" s="509" t="s">
        <v>163</v>
      </c>
      <c r="C35" s="503">
        <v>28</v>
      </c>
      <c r="D35" s="504" t="s">
        <v>483</v>
      </c>
      <c r="E35" s="503">
        <v>2</v>
      </c>
      <c r="F35" s="509"/>
      <c r="G35" s="155">
        <v>1</v>
      </c>
      <c r="H35" s="155">
        <v>209.58</v>
      </c>
      <c r="I35" s="643">
        <v>209.58</v>
      </c>
      <c r="J35" s="526">
        <v>0.25</v>
      </c>
      <c r="K35" s="526">
        <v>0.25</v>
      </c>
      <c r="L35" s="527">
        <v>0.25</v>
      </c>
      <c r="M35" s="527">
        <v>0.25</v>
      </c>
      <c r="N35" s="505">
        <v>52.395000000000003</v>
      </c>
      <c r="O35" s="507"/>
      <c r="P35" s="501"/>
      <c r="Q35" s="501"/>
    </row>
    <row r="36" spans="1:17">
      <c r="A36" s="503"/>
      <c r="B36" s="644"/>
      <c r="C36" s="503"/>
      <c r="D36" s="504"/>
      <c r="E36" s="503"/>
      <c r="F36" s="644"/>
      <c r="G36" s="165"/>
      <c r="H36" s="165"/>
      <c r="I36" s="645"/>
      <c r="J36" s="510"/>
      <c r="K36" s="510"/>
      <c r="L36" s="510"/>
      <c r="M36" s="510"/>
      <c r="N36" s="510"/>
      <c r="O36" s="507"/>
      <c r="P36" s="501"/>
      <c r="Q36" s="501"/>
    </row>
    <row r="37" spans="1:17">
      <c r="A37" s="503"/>
      <c r="B37" s="503"/>
      <c r="C37" s="503"/>
      <c r="D37" s="504"/>
      <c r="E37" s="503"/>
      <c r="F37" s="503"/>
      <c r="G37" s="165"/>
      <c r="H37" s="510"/>
      <c r="I37" s="510"/>
      <c r="J37" s="510"/>
      <c r="K37" s="510"/>
      <c r="L37" s="510"/>
      <c r="M37" s="510"/>
      <c r="N37" s="511"/>
      <c r="O37" s="507"/>
      <c r="P37" s="501"/>
      <c r="Q37" s="501"/>
    </row>
    <row r="38" spans="1:17" ht="15" customHeight="1">
      <c r="A38" s="495">
        <v>5</v>
      </c>
      <c r="B38" s="515"/>
      <c r="C38" s="1721" t="s">
        <v>476</v>
      </c>
      <c r="D38" s="1722"/>
      <c r="E38" s="1722"/>
      <c r="F38" s="1722"/>
      <c r="G38" s="1722"/>
      <c r="H38" s="516"/>
      <c r="I38" s="516"/>
      <c r="J38" s="516"/>
      <c r="K38" s="516"/>
      <c r="L38" s="516"/>
      <c r="M38" s="516"/>
      <c r="N38" s="642"/>
      <c r="O38" s="675"/>
      <c r="P38" s="501"/>
      <c r="Q38" s="501"/>
    </row>
    <row r="39" spans="1:17">
      <c r="A39" s="520"/>
      <c r="B39" s="521"/>
      <c r="C39" s="521"/>
      <c r="D39" s="522"/>
      <c r="E39" s="521"/>
      <c r="F39" s="521"/>
      <c r="G39" s="523"/>
      <c r="H39" s="524"/>
      <c r="I39" s="524"/>
      <c r="J39" s="524"/>
      <c r="K39" s="524"/>
      <c r="L39" s="524"/>
      <c r="M39" s="524"/>
      <c r="N39" s="525"/>
      <c r="O39" s="507"/>
      <c r="P39" s="501"/>
      <c r="Q39" s="501"/>
    </row>
    <row r="40" spans="1:17" ht="15" customHeight="1">
      <c r="A40" s="502">
        <v>6</v>
      </c>
      <c r="B40" s="508"/>
      <c r="C40" s="1710" t="s">
        <v>484</v>
      </c>
      <c r="D40" s="1711"/>
      <c r="E40" s="1711"/>
      <c r="F40" s="1711"/>
      <c r="G40" s="155"/>
      <c r="H40" s="505"/>
      <c r="I40" s="505"/>
      <c r="J40" s="505"/>
      <c r="K40" s="505"/>
      <c r="L40" s="505"/>
      <c r="M40" s="505"/>
      <c r="N40" s="506"/>
      <c r="O40" s="507"/>
      <c r="P40" s="501"/>
      <c r="Q40" s="647"/>
    </row>
    <row r="41" spans="1:17">
      <c r="A41" s="502"/>
      <c r="B41" s="503"/>
      <c r="C41" s="503"/>
      <c r="D41" s="504"/>
      <c r="E41" s="509"/>
      <c r="F41" s="509"/>
      <c r="G41" s="155"/>
      <c r="H41" s="155"/>
      <c r="I41" s="643"/>
      <c r="J41" s="505"/>
      <c r="K41" s="505"/>
      <c r="L41" s="505"/>
      <c r="M41" s="505"/>
      <c r="N41" s="505"/>
      <c r="O41" s="507"/>
      <c r="P41" s="501"/>
      <c r="Q41" s="501"/>
    </row>
    <row r="42" spans="1:17">
      <c r="A42" s="502"/>
      <c r="B42" s="509" t="s">
        <v>130</v>
      </c>
      <c r="C42" s="503">
        <v>23</v>
      </c>
      <c r="D42" s="504" t="s">
        <v>481</v>
      </c>
      <c r="E42" s="503">
        <v>3</v>
      </c>
      <c r="F42" s="509"/>
      <c r="G42" s="155">
        <v>1</v>
      </c>
      <c r="H42" s="155">
        <v>99</v>
      </c>
      <c r="I42" s="643"/>
      <c r="J42" s="505"/>
      <c r="K42" s="505"/>
      <c r="L42" s="505"/>
      <c r="M42" s="512">
        <v>1</v>
      </c>
      <c r="N42" s="505">
        <v>0</v>
      </c>
      <c r="O42" s="507"/>
      <c r="P42" s="501"/>
      <c r="Q42" s="501"/>
    </row>
    <row r="43" spans="1:17">
      <c r="A43" s="502"/>
      <c r="B43" s="509" t="s">
        <v>130</v>
      </c>
      <c r="C43" s="503">
        <v>24</v>
      </c>
      <c r="D43" s="504" t="s">
        <v>482</v>
      </c>
      <c r="E43" s="503">
        <v>3</v>
      </c>
      <c r="F43" s="509"/>
      <c r="G43" s="155">
        <v>1</v>
      </c>
      <c r="H43" s="155">
        <v>82</v>
      </c>
      <c r="I43" s="643"/>
      <c r="J43" s="505"/>
      <c r="K43" s="505"/>
      <c r="L43" s="505"/>
      <c r="M43" s="512">
        <v>0</v>
      </c>
      <c r="N43" s="505">
        <v>0</v>
      </c>
      <c r="O43" s="507"/>
      <c r="P43" s="501"/>
      <c r="Q43" s="501"/>
    </row>
    <row r="44" spans="1:17">
      <c r="A44" s="502"/>
      <c r="B44" s="509" t="s">
        <v>130</v>
      </c>
      <c r="C44" s="503">
        <v>25</v>
      </c>
      <c r="D44" s="504" t="s">
        <v>362</v>
      </c>
      <c r="E44" s="503">
        <v>3</v>
      </c>
      <c r="F44" s="509"/>
      <c r="G44" s="155">
        <v>1</v>
      </c>
      <c r="H44" s="155">
        <v>52</v>
      </c>
      <c r="I44" s="643"/>
      <c r="J44" s="505"/>
      <c r="K44" s="505"/>
      <c r="L44" s="505"/>
      <c r="M44" s="512">
        <v>0</v>
      </c>
      <c r="N44" s="505">
        <v>0</v>
      </c>
      <c r="O44" s="507"/>
      <c r="P44" s="501"/>
      <c r="Q44" s="501"/>
    </row>
    <row r="45" spans="1:17">
      <c r="A45" s="502"/>
      <c r="B45" s="509" t="s">
        <v>130</v>
      </c>
      <c r="C45" s="503">
        <v>26</v>
      </c>
      <c r="D45" s="504" t="s">
        <v>371</v>
      </c>
      <c r="E45" s="503">
        <v>3</v>
      </c>
      <c r="F45" s="509"/>
      <c r="G45" s="155">
        <v>1</v>
      </c>
      <c r="H45" s="155">
        <v>48</v>
      </c>
      <c r="I45" s="643"/>
      <c r="J45" s="505"/>
      <c r="K45" s="505"/>
      <c r="L45" s="505"/>
      <c r="M45" s="512">
        <v>0</v>
      </c>
      <c r="N45" s="505">
        <v>0</v>
      </c>
      <c r="O45" s="507"/>
      <c r="P45" s="501"/>
      <c r="Q45" s="501"/>
    </row>
    <row r="46" spans="1:17">
      <c r="A46" s="502"/>
      <c r="B46" s="509" t="s">
        <v>130</v>
      </c>
      <c r="C46" s="503">
        <v>27</v>
      </c>
      <c r="D46" s="504" t="s">
        <v>359</v>
      </c>
      <c r="E46" s="503">
        <v>3</v>
      </c>
      <c r="F46" s="509"/>
      <c r="G46" s="155">
        <v>1</v>
      </c>
      <c r="H46" s="155">
        <v>43</v>
      </c>
      <c r="I46" s="643"/>
      <c r="J46" s="505"/>
      <c r="K46" s="505"/>
      <c r="L46" s="505"/>
      <c r="M46" s="512">
        <v>0</v>
      </c>
      <c r="N46" s="505">
        <v>0</v>
      </c>
      <c r="O46" s="507"/>
      <c r="P46" s="501"/>
      <c r="Q46" s="501"/>
    </row>
    <row r="47" spans="1:17">
      <c r="A47" s="502"/>
      <c r="B47" s="509" t="s">
        <v>130</v>
      </c>
      <c r="C47" s="503">
        <v>28</v>
      </c>
      <c r="D47" s="504" t="s">
        <v>483</v>
      </c>
      <c r="E47" s="503">
        <v>3</v>
      </c>
      <c r="F47" s="509"/>
      <c r="G47" s="155">
        <v>1</v>
      </c>
      <c r="H47" s="155">
        <v>152</v>
      </c>
      <c r="I47" s="643"/>
      <c r="J47" s="505"/>
      <c r="K47" s="505"/>
      <c r="L47" s="505"/>
      <c r="M47" s="512">
        <v>0</v>
      </c>
      <c r="N47" s="505">
        <v>0</v>
      </c>
      <c r="O47" s="507"/>
      <c r="P47" s="501"/>
      <c r="Q47" s="501"/>
    </row>
    <row r="48" spans="1:17">
      <c r="A48" s="502"/>
      <c r="B48" s="509" t="s">
        <v>130</v>
      </c>
      <c r="C48" s="503">
        <v>29</v>
      </c>
      <c r="D48" s="504" t="s">
        <v>485</v>
      </c>
      <c r="E48" s="503">
        <v>3</v>
      </c>
      <c r="F48" s="509"/>
      <c r="G48" s="155">
        <v>1</v>
      </c>
      <c r="H48" s="155">
        <v>27.93</v>
      </c>
      <c r="I48" s="643"/>
      <c r="J48" s="505"/>
      <c r="K48" s="505"/>
      <c r="L48" s="505"/>
      <c r="M48" s="505"/>
      <c r="N48" s="505"/>
      <c r="O48" s="507"/>
      <c r="P48" s="501"/>
      <c r="Q48" s="501"/>
    </row>
    <row r="49" spans="1:17">
      <c r="A49" s="502"/>
      <c r="B49" s="509" t="s">
        <v>130</v>
      </c>
      <c r="C49" s="503">
        <v>30</v>
      </c>
      <c r="D49" s="504"/>
      <c r="E49" s="503">
        <v>3</v>
      </c>
      <c r="F49" s="509"/>
      <c r="G49" s="155">
        <v>1</v>
      </c>
      <c r="H49" s="155"/>
      <c r="I49" s="643"/>
      <c r="J49" s="505"/>
      <c r="K49" s="505"/>
      <c r="L49" s="505"/>
      <c r="M49" s="505"/>
      <c r="N49" s="505"/>
      <c r="O49" s="507"/>
      <c r="P49" s="501"/>
      <c r="Q49" s="501"/>
    </row>
    <row r="50" spans="1:17">
      <c r="A50" s="502"/>
      <c r="B50" s="503"/>
      <c r="C50" s="503"/>
      <c r="D50" s="504"/>
      <c r="E50" s="509"/>
      <c r="F50" s="509"/>
      <c r="G50" s="155"/>
      <c r="H50" s="155"/>
      <c r="I50" s="643"/>
      <c r="J50" s="505"/>
      <c r="K50" s="505"/>
      <c r="L50" s="505"/>
      <c r="M50" s="505"/>
      <c r="N50" s="505"/>
      <c r="O50" s="507"/>
      <c r="P50" s="501"/>
      <c r="Q50" s="501"/>
    </row>
    <row r="51" spans="1:17">
      <c r="A51" s="503"/>
      <c r="B51" s="503"/>
      <c r="C51" s="503"/>
      <c r="D51" s="504"/>
      <c r="E51" s="503"/>
      <c r="F51" s="503"/>
      <c r="G51" s="165"/>
      <c r="H51" s="510"/>
      <c r="I51" s="510"/>
      <c r="J51" s="510"/>
      <c r="K51" s="510"/>
      <c r="L51" s="510"/>
      <c r="M51" s="510"/>
      <c r="N51" s="511"/>
      <c r="O51" s="507"/>
      <c r="P51" s="501"/>
      <c r="Q51" s="501"/>
    </row>
    <row r="52" spans="1:17" ht="15" customHeight="1">
      <c r="A52" s="683" t="s">
        <v>11</v>
      </c>
      <c r="B52" s="1777" t="s">
        <v>13</v>
      </c>
      <c r="C52" s="1778"/>
      <c r="D52" s="1778"/>
      <c r="E52" s="1778"/>
      <c r="F52" s="1778"/>
      <c r="G52" s="1778"/>
      <c r="H52" s="642"/>
      <c r="I52" s="516"/>
      <c r="J52" s="516"/>
      <c r="K52" s="516"/>
      <c r="L52" s="516"/>
      <c r="M52" s="516"/>
      <c r="N52" s="682">
        <f>SUM(N8:N51)</f>
        <v>2646.4249999999997</v>
      </c>
      <c r="O52" s="528"/>
      <c r="P52" s="501"/>
      <c r="Q52" s="501"/>
    </row>
    <row r="53" spans="1:17">
      <c r="A53" s="502"/>
      <c r="B53" s="684"/>
      <c r="C53" s="684"/>
      <c r="D53" s="685"/>
      <c r="E53" s="686"/>
      <c r="F53" s="686"/>
      <c r="G53" s="687"/>
      <c r="H53" s="688"/>
      <c r="I53" s="688"/>
      <c r="J53" s="688"/>
      <c r="K53" s="688"/>
      <c r="L53" s="688"/>
      <c r="M53" s="688"/>
      <c r="N53" s="525"/>
      <c r="O53" s="507"/>
      <c r="P53" s="501"/>
      <c r="Q53" s="501"/>
    </row>
    <row r="54" spans="1:17">
      <c r="A54" s="681" t="s">
        <v>16</v>
      </c>
      <c r="B54" s="1774" t="s">
        <v>17</v>
      </c>
      <c r="C54" s="1775"/>
      <c r="D54" s="1775"/>
      <c r="E54" s="1776"/>
      <c r="F54" s="672"/>
      <c r="G54" s="690"/>
      <c r="H54" s="516"/>
      <c r="I54" s="516"/>
      <c r="J54" s="516"/>
      <c r="K54" s="516"/>
      <c r="L54" s="516"/>
      <c r="M54" s="516"/>
      <c r="N54" s="525"/>
      <c r="O54" s="507"/>
      <c r="P54" s="501"/>
      <c r="Q54" s="501"/>
    </row>
    <row r="55" spans="1:17">
      <c r="A55" s="502"/>
      <c r="B55" s="521"/>
      <c r="C55" s="521"/>
      <c r="D55" s="522"/>
      <c r="E55" s="689"/>
      <c r="F55" s="689"/>
      <c r="G55" s="523"/>
      <c r="H55" s="524"/>
      <c r="I55" s="524"/>
      <c r="J55" s="524"/>
      <c r="K55" s="524"/>
      <c r="L55" s="524"/>
      <c r="M55" s="524"/>
      <c r="N55" s="525"/>
      <c r="O55" s="507"/>
      <c r="P55" s="501"/>
      <c r="Q55" s="501"/>
    </row>
    <row r="56" spans="1:17">
      <c r="A56" s="502"/>
      <c r="B56" s="503"/>
      <c r="C56" s="503" t="s">
        <v>167</v>
      </c>
      <c r="D56" s="640" t="s">
        <v>417</v>
      </c>
      <c r="E56" s="503">
        <v>2</v>
      </c>
      <c r="F56" s="509"/>
      <c r="G56" s="523">
        <v>1</v>
      </c>
      <c r="H56" s="524">
        <v>83</v>
      </c>
      <c r="I56" s="643">
        <v>83</v>
      </c>
      <c r="J56" s="526">
        <f>I56/H56</f>
        <v>1</v>
      </c>
      <c r="K56" s="526">
        <f>I56/H56</f>
        <v>1</v>
      </c>
      <c r="L56" s="527">
        <f>I56/H56</f>
        <v>1</v>
      </c>
      <c r="M56" s="527">
        <f>J56*0.65+K56*0.3+L56*0.05</f>
        <v>1</v>
      </c>
      <c r="N56" s="505">
        <f>H56*M56</f>
        <v>83</v>
      </c>
      <c r="O56" s="507"/>
      <c r="P56" s="501"/>
      <c r="Q56" s="501"/>
    </row>
    <row r="57" spans="1:17">
      <c r="A57" s="502"/>
      <c r="B57" s="684"/>
      <c r="C57" s="684"/>
      <c r="D57" s="685"/>
      <c r="E57" s="509"/>
      <c r="F57" s="509"/>
      <c r="G57" s="523"/>
      <c r="H57" s="524"/>
      <c r="I57" s="524"/>
      <c r="J57" s="524"/>
      <c r="K57" s="524"/>
      <c r="L57" s="524"/>
      <c r="M57" s="524"/>
      <c r="N57" s="525"/>
      <c r="O57" s="507"/>
      <c r="P57" s="501"/>
      <c r="Q57" s="501"/>
    </row>
    <row r="58" spans="1:17">
      <c r="A58" s="1227"/>
      <c r="B58" s="1228"/>
      <c r="C58" s="503" t="s">
        <v>170</v>
      </c>
      <c r="D58" s="640" t="s">
        <v>418</v>
      </c>
      <c r="E58" s="503">
        <v>2</v>
      </c>
      <c r="F58" s="509"/>
      <c r="G58" s="523">
        <v>1</v>
      </c>
      <c r="H58" s="524">
        <v>272.89999999999998</v>
      </c>
      <c r="I58" s="524">
        <v>272.89999999999998</v>
      </c>
      <c r="J58" s="526">
        <f>I58/H58</f>
        <v>1</v>
      </c>
      <c r="K58" s="526">
        <f>I58/H58</f>
        <v>1</v>
      </c>
      <c r="L58" s="527">
        <f>I58/H58</f>
        <v>1</v>
      </c>
      <c r="M58" s="527">
        <f>J58*0.65+K58*0.3+L58*0.05</f>
        <v>1</v>
      </c>
      <c r="N58" s="505">
        <f>H58*M58</f>
        <v>272.89999999999998</v>
      </c>
      <c r="O58" s="1229"/>
      <c r="P58" s="501"/>
      <c r="Q58" s="501"/>
    </row>
    <row r="59" spans="1:17">
      <c r="A59" s="502"/>
      <c r="B59" s="684"/>
      <c r="C59" s="684"/>
      <c r="D59" s="685"/>
      <c r="E59" s="509"/>
      <c r="F59" s="509"/>
      <c r="G59" s="523"/>
      <c r="H59" s="524"/>
      <c r="I59" s="524"/>
      <c r="J59" s="524"/>
      <c r="K59" s="524"/>
      <c r="L59" s="524"/>
      <c r="M59" s="524"/>
      <c r="N59" s="525"/>
      <c r="O59" s="507"/>
    </row>
    <row r="60" spans="1:17">
      <c r="A60" s="684"/>
      <c r="B60" s="503"/>
      <c r="C60" s="503"/>
      <c r="D60" s="504"/>
      <c r="E60" s="509"/>
      <c r="F60" s="509"/>
      <c r="G60" s="523"/>
      <c r="H60" s="524"/>
      <c r="I60" s="524"/>
      <c r="J60" s="524"/>
      <c r="K60" s="524"/>
      <c r="L60" s="530"/>
      <c r="M60" s="530"/>
      <c r="N60" s="525"/>
      <c r="O60" s="507"/>
    </row>
    <row r="61" spans="1:17">
      <c r="A61" s="691" t="s">
        <v>16</v>
      </c>
      <c r="B61" s="1774" t="s">
        <v>17</v>
      </c>
      <c r="C61" s="1775"/>
      <c r="D61" s="1775"/>
      <c r="E61" s="1776"/>
      <c r="F61" s="648"/>
      <c r="G61" s="533"/>
      <c r="H61" s="534"/>
      <c r="I61" s="534"/>
      <c r="J61" s="534"/>
      <c r="K61" s="534"/>
      <c r="L61" s="535"/>
      <c r="M61" s="535"/>
      <c r="N61" s="682">
        <f>SUM(N56:N59)</f>
        <v>355.9</v>
      </c>
      <c r="O61" s="537"/>
    </row>
  </sheetData>
  <mergeCells count="13">
    <mergeCell ref="B54:E54"/>
    <mergeCell ref="B61:E61"/>
    <mergeCell ref="B52:G52"/>
    <mergeCell ref="C40:F40"/>
    <mergeCell ref="C22:F22"/>
    <mergeCell ref="C38:G38"/>
    <mergeCell ref="C19:G19"/>
    <mergeCell ref="C11:F11"/>
    <mergeCell ref="A3:D3"/>
    <mergeCell ref="A4:O4"/>
    <mergeCell ref="C5:O5"/>
    <mergeCell ref="O6:O7"/>
    <mergeCell ref="C15:F15"/>
  </mergeCells>
  <pageMargins left="0.7" right="0.7" top="0.75" bottom="0.75" header="0.3" footer="0.3"/>
  <pageSetup paperSize="9" scale="50"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90"/>
  <sheetViews>
    <sheetView view="pageBreakPreview" topLeftCell="F1" zoomScale="85" zoomScaleNormal="100" zoomScaleSheetLayoutView="85" workbookViewId="0">
      <selection activeCell="L16" sqref="L16"/>
    </sheetView>
  </sheetViews>
  <sheetFormatPr defaultRowHeight="14.5"/>
  <cols>
    <col min="1" max="1" width="8.81640625" style="472"/>
    <col min="2" max="3" width="8.26953125" style="538" customWidth="1"/>
    <col min="4" max="4" width="8.54296875" style="538" customWidth="1"/>
    <col min="5" max="5" width="20.453125" style="539" customWidth="1"/>
    <col min="6" max="6" width="10.54296875" style="649" customWidth="1"/>
    <col min="7" max="7" width="13" style="649" customWidth="1"/>
    <col min="8" max="8" width="6.7265625" style="540" customWidth="1"/>
    <col min="9" max="10" width="11.7265625" style="541" customWidth="1"/>
    <col min="11" max="11" width="9.1796875" style="541" customWidth="1"/>
    <col min="12" max="12" width="8.1796875" style="541" customWidth="1"/>
    <col min="13" max="13" width="8.7265625" style="541" customWidth="1"/>
    <col min="14" max="14" width="9.26953125" style="542" customWidth="1"/>
    <col min="15" max="15" width="9" style="542" customWidth="1"/>
    <col min="16" max="16" width="14.54296875" style="543" customWidth="1"/>
    <col min="17" max="17" width="5.453125" style="544" customWidth="1"/>
    <col min="18" max="18" width="0.453125" style="472" customWidth="1"/>
    <col min="19" max="19" width="8.81640625" style="472"/>
  </cols>
  <sheetData>
    <row r="1" spans="1:19">
      <c r="B1" s="465" t="s">
        <v>342</v>
      </c>
      <c r="C1" s="466"/>
      <c r="D1" s="466"/>
      <c r="E1" s="466"/>
      <c r="F1" s="632"/>
      <c r="G1" s="632"/>
      <c r="H1" s="467"/>
      <c r="I1" s="468"/>
      <c r="J1" s="468"/>
      <c r="K1" s="469"/>
      <c r="L1" s="469"/>
      <c r="M1" s="469"/>
      <c r="N1" s="470"/>
      <c r="O1" s="470"/>
      <c r="P1" s="469"/>
      <c r="Q1" s="471"/>
    </row>
    <row r="2" spans="1:19">
      <c r="B2" s="465" t="s">
        <v>343</v>
      </c>
      <c r="C2" s="473"/>
      <c r="D2" s="473"/>
      <c r="E2" s="474"/>
      <c r="F2" s="634"/>
      <c r="G2" s="634"/>
      <c r="H2" s="473"/>
      <c r="I2" s="475"/>
      <c r="J2" s="475"/>
      <c r="K2" s="476"/>
      <c r="L2" s="476"/>
      <c r="M2" s="476"/>
      <c r="N2" s="477"/>
      <c r="O2" s="477"/>
      <c r="P2" s="476"/>
      <c r="Q2" s="478"/>
    </row>
    <row r="3" spans="1:19">
      <c r="B3" s="1713" t="s">
        <v>469</v>
      </c>
      <c r="C3" s="1714"/>
      <c r="D3" s="1714"/>
      <c r="E3" s="1714"/>
      <c r="F3" s="634"/>
      <c r="G3" s="634"/>
      <c r="H3" s="473"/>
      <c r="I3" s="475"/>
      <c r="J3" s="475"/>
      <c r="K3" s="476"/>
      <c r="L3" s="476"/>
      <c r="M3" s="476"/>
      <c r="N3" s="477"/>
      <c r="O3" s="477"/>
      <c r="P3" s="476"/>
      <c r="Q3" s="478"/>
    </row>
    <row r="4" spans="1:19">
      <c r="B4" s="479"/>
      <c r="C4" s="650"/>
      <c r="D4" s="650"/>
      <c r="E4" s="650"/>
      <c r="F4" s="651"/>
      <c r="G4" s="651"/>
      <c r="H4" s="480"/>
      <c r="I4" s="481"/>
      <c r="J4" s="481"/>
      <c r="K4" s="482"/>
      <c r="L4" s="482"/>
      <c r="M4" s="482"/>
      <c r="N4" s="483"/>
      <c r="O4" s="483"/>
      <c r="P4" s="482"/>
      <c r="Q4" s="484"/>
    </row>
    <row r="5" spans="1:19">
      <c r="B5" s="1779" t="s">
        <v>486</v>
      </c>
      <c r="C5" s="1780"/>
      <c r="D5" s="1780"/>
      <c r="E5" s="1780"/>
      <c r="F5" s="1780"/>
      <c r="G5" s="1780"/>
      <c r="H5" s="1780"/>
      <c r="I5" s="1780"/>
      <c r="J5" s="1780"/>
      <c r="K5" s="1780"/>
      <c r="L5" s="1780"/>
      <c r="M5" s="1780"/>
      <c r="N5" s="1780"/>
      <c r="O5" s="1780"/>
      <c r="P5" s="1780"/>
      <c r="Q5" s="1781"/>
    </row>
    <row r="6" spans="1:19">
      <c r="B6" s="487"/>
      <c r="C6" s="488"/>
      <c r="D6" s="488"/>
      <c r="E6" s="489"/>
      <c r="F6" s="635"/>
      <c r="G6" s="635"/>
      <c r="H6" s="490"/>
      <c r="I6" s="491"/>
      <c r="J6" s="636"/>
      <c r="K6" s="492" t="s">
        <v>487</v>
      </c>
      <c r="L6" s="492" t="s">
        <v>488</v>
      </c>
      <c r="M6" s="492" t="s">
        <v>489</v>
      </c>
      <c r="N6" s="492" t="s">
        <v>490</v>
      </c>
      <c r="O6" s="652" t="s">
        <v>160</v>
      </c>
      <c r="P6" s="653" t="s">
        <v>471</v>
      </c>
      <c r="Q6" s="1719"/>
    </row>
    <row r="7" spans="1:19">
      <c r="A7" s="501"/>
      <c r="B7" s="495" t="s">
        <v>413</v>
      </c>
      <c r="C7" s="495" t="s">
        <v>122</v>
      </c>
      <c r="D7" s="495" t="s">
        <v>123</v>
      </c>
      <c r="E7" s="495" t="s">
        <v>352</v>
      </c>
      <c r="F7" s="500" t="s">
        <v>472</v>
      </c>
      <c r="G7" s="495" t="s">
        <v>239</v>
      </c>
      <c r="H7" s="496" t="s">
        <v>353</v>
      </c>
      <c r="I7" s="497" t="s">
        <v>4</v>
      </c>
      <c r="J7" s="500" t="s">
        <v>160</v>
      </c>
      <c r="K7" s="498">
        <v>0.1</v>
      </c>
      <c r="L7" s="498">
        <v>0.3</v>
      </c>
      <c r="M7" s="498">
        <v>0.3</v>
      </c>
      <c r="N7" s="498">
        <v>0.3</v>
      </c>
      <c r="O7" s="498" t="s">
        <v>259</v>
      </c>
      <c r="P7" s="500" t="s">
        <v>354</v>
      </c>
      <c r="Q7" s="1720"/>
      <c r="R7" s="501"/>
      <c r="S7" s="501"/>
    </row>
    <row r="8" spans="1:19">
      <c r="A8" s="501"/>
      <c r="B8" s="654"/>
      <c r="C8" s="654"/>
      <c r="D8" s="654"/>
      <c r="E8" s="654"/>
      <c r="F8" s="655"/>
      <c r="G8" s="654"/>
      <c r="H8" s="656"/>
      <c r="I8" s="657"/>
      <c r="J8" s="1225"/>
      <c r="K8" s="1226"/>
      <c r="L8" s="1226"/>
      <c r="M8" s="1226"/>
      <c r="N8" s="1226"/>
      <c r="O8" s="1226"/>
      <c r="P8" s="655"/>
      <c r="Q8" s="659"/>
      <c r="R8" s="501"/>
      <c r="S8" s="501"/>
    </row>
    <row r="9" spans="1:19">
      <c r="A9" s="501"/>
      <c r="B9" s="502">
        <v>1</v>
      </c>
      <c r="C9" s="639"/>
      <c r="D9" s="1771" t="s">
        <v>473</v>
      </c>
      <c r="E9" s="1772"/>
      <c r="F9" s="1772"/>
      <c r="G9" s="1773"/>
      <c r="H9" s="155">
        <v>1</v>
      </c>
      <c r="I9" s="676">
        <v>1359</v>
      </c>
      <c r="J9" s="505">
        <f>I9*0.9</f>
        <v>1223.1000000000001</v>
      </c>
      <c r="K9" s="526">
        <v>0.85</v>
      </c>
      <c r="L9" s="526">
        <v>0.85</v>
      </c>
      <c r="M9" s="527">
        <v>0.85</v>
      </c>
      <c r="N9" s="1226">
        <v>0.85</v>
      </c>
      <c r="O9" s="512">
        <f>K9*0.1+L9*0.3+M9*0.3+N9*0.3</f>
        <v>0.85</v>
      </c>
      <c r="P9" s="505">
        <f>J9*O9</f>
        <v>1039.635</v>
      </c>
      <c r="Q9" s="659"/>
      <c r="R9" s="501"/>
      <c r="S9" s="1161"/>
    </row>
    <row r="10" spans="1:19">
      <c r="A10" s="501"/>
      <c r="B10" s="509"/>
      <c r="C10" s="509" t="s">
        <v>163</v>
      </c>
      <c r="D10" s="640" t="s">
        <v>859</v>
      </c>
      <c r="E10" s="640" t="s">
        <v>418</v>
      </c>
      <c r="F10" s="509"/>
      <c r="G10" s="155">
        <v>1</v>
      </c>
      <c r="H10" s="155">
        <v>1</v>
      </c>
      <c r="I10" s="676">
        <v>973</v>
      </c>
      <c r="J10" s="505">
        <f>951-272.9</f>
        <v>678.1</v>
      </c>
      <c r="K10" s="526">
        <f>J10/I10</f>
        <v>0.69691675231243577</v>
      </c>
      <c r="L10" s="526">
        <f>J10/I10</f>
        <v>0.69691675231243577</v>
      </c>
      <c r="M10" s="527">
        <f>J10/I10</f>
        <v>0.69691675231243577</v>
      </c>
      <c r="N10" s="527">
        <f>K10*0.65+L10*0.3+M10*0.05</f>
        <v>0.69691675231243577</v>
      </c>
      <c r="O10" s="512">
        <f t="shared" ref="O10" si="0">K10*0.1+L10*0.3+M10*0.3+N10*0.3</f>
        <v>0.69691675231243577</v>
      </c>
      <c r="P10" s="505">
        <f>I10*O10</f>
        <v>678.1</v>
      </c>
      <c r="Q10" s="659"/>
      <c r="R10" s="501"/>
      <c r="S10" s="1161"/>
    </row>
    <row r="11" spans="1:19">
      <c r="A11" s="501"/>
      <c r="B11" s="509"/>
      <c r="C11" s="509" t="s">
        <v>130</v>
      </c>
      <c r="D11" s="504" t="s">
        <v>859</v>
      </c>
      <c r="E11" s="503"/>
      <c r="F11" s="509"/>
      <c r="G11" s="155">
        <v>1</v>
      </c>
      <c r="H11" s="155"/>
      <c r="I11" s="676">
        <v>266.60000000000002</v>
      </c>
      <c r="J11" s="505">
        <f>I11*0.9</f>
        <v>239.94000000000003</v>
      </c>
      <c r="K11" s="526">
        <f>J11/I11</f>
        <v>0.9</v>
      </c>
      <c r="L11" s="526">
        <f>J11/I11</f>
        <v>0.9</v>
      </c>
      <c r="M11" s="527">
        <f>J11/I11</f>
        <v>0.9</v>
      </c>
      <c r="N11" s="527">
        <f>K11*0.65+L11*0.3+M11*0.05</f>
        <v>0.90000000000000013</v>
      </c>
      <c r="O11" s="512">
        <f t="shared" ref="O11" si="1">K11*0.1+L11*0.3+M11*0.3+N11*0.3</f>
        <v>0.90000000000000013</v>
      </c>
      <c r="P11" s="505">
        <f>I11*O11</f>
        <v>239.94000000000005</v>
      </c>
      <c r="Q11" s="659"/>
      <c r="R11" s="501"/>
      <c r="S11" s="1161"/>
    </row>
    <row r="12" spans="1:19">
      <c r="A12" s="501"/>
      <c r="B12" s="502"/>
      <c r="C12" s="639"/>
      <c r="D12" s="639"/>
      <c r="E12" s="640"/>
      <c r="F12" s="641"/>
      <c r="G12" s="641"/>
      <c r="H12" s="155"/>
      <c r="I12" s="505"/>
      <c r="J12" s="655"/>
      <c r="K12" s="1226"/>
      <c r="L12" s="1226"/>
      <c r="M12" s="1226"/>
      <c r="N12" s="1226"/>
      <c r="O12" s="1226"/>
      <c r="P12" s="655"/>
      <c r="Q12" s="659"/>
      <c r="R12" s="501"/>
      <c r="S12" s="1161"/>
    </row>
    <row r="13" spans="1:19">
      <c r="A13" s="501"/>
      <c r="B13" s="502">
        <v>3</v>
      </c>
      <c r="C13" s="639"/>
      <c r="D13" s="1782" t="s">
        <v>491</v>
      </c>
      <c r="E13" s="1783"/>
      <c r="F13" s="1783"/>
      <c r="G13" s="1784"/>
      <c r="H13" s="660">
        <v>1</v>
      </c>
      <c r="I13" s="661">
        <v>102.86</v>
      </c>
      <c r="J13" s="655"/>
      <c r="K13" s="658"/>
      <c r="L13" s="658"/>
      <c r="M13" s="658"/>
      <c r="N13" s="658"/>
      <c r="O13" s="658"/>
      <c r="P13" s="655"/>
      <c r="Q13" s="659"/>
      <c r="R13" s="501"/>
      <c r="S13" s="1161"/>
    </row>
    <row r="14" spans="1:19">
      <c r="A14" s="501"/>
      <c r="B14" s="502"/>
      <c r="C14" s="503"/>
      <c r="D14" s="503"/>
      <c r="E14" s="504"/>
      <c r="F14" s="503"/>
      <c r="G14" s="503"/>
      <c r="H14" s="155"/>
      <c r="I14" s="505"/>
      <c r="J14" s="505"/>
      <c r="K14" s="505"/>
      <c r="L14" s="505"/>
      <c r="M14" s="168"/>
      <c r="N14" s="505"/>
      <c r="O14" s="505"/>
      <c r="P14" s="506"/>
      <c r="Q14" s="507"/>
      <c r="R14" s="501"/>
      <c r="S14" s="1161"/>
    </row>
    <row r="15" spans="1:19">
      <c r="A15" s="501"/>
      <c r="B15" s="502">
        <v>345</v>
      </c>
      <c r="C15" s="508"/>
      <c r="D15" s="1710" t="s">
        <v>475</v>
      </c>
      <c r="E15" s="1711"/>
      <c r="F15" s="1711"/>
      <c r="G15" s="1711"/>
      <c r="H15" s="155"/>
      <c r="I15" s="505"/>
      <c r="J15" s="505"/>
      <c r="K15" s="505"/>
      <c r="L15" s="505"/>
      <c r="M15" s="168"/>
      <c r="N15" s="505"/>
      <c r="O15" s="505"/>
      <c r="P15" s="506"/>
      <c r="Q15" s="507"/>
      <c r="R15" s="501"/>
      <c r="S15" s="1161"/>
    </row>
    <row r="16" spans="1:19">
      <c r="A16" s="501"/>
      <c r="B16" s="502"/>
      <c r="C16" s="509" t="s">
        <v>163</v>
      </c>
      <c r="D16" s="639">
        <v>5</v>
      </c>
      <c r="E16" s="640"/>
      <c r="F16" s="503">
        <v>3</v>
      </c>
      <c r="G16" s="509"/>
      <c r="H16" s="155">
        <v>1</v>
      </c>
      <c r="I16" s="155"/>
      <c r="J16" s="505"/>
      <c r="K16" s="526"/>
      <c r="L16" s="526"/>
      <c r="M16" s="527"/>
      <c r="N16" s="527"/>
      <c r="O16" s="512"/>
      <c r="P16" s="505">
        <f>J16*O16</f>
        <v>0</v>
      </c>
      <c r="Q16" s="507"/>
      <c r="R16" s="501"/>
      <c r="S16" s="501"/>
    </row>
    <row r="17" spans="1:19">
      <c r="A17" s="501"/>
      <c r="B17" s="502"/>
      <c r="C17" s="509" t="s">
        <v>130</v>
      </c>
      <c r="D17" s="503">
        <v>5</v>
      </c>
      <c r="E17" s="504"/>
      <c r="F17" s="503">
        <v>3</v>
      </c>
      <c r="G17" s="509"/>
      <c r="H17" s="155">
        <v>1</v>
      </c>
      <c r="I17" s="155">
        <v>129</v>
      </c>
      <c r="J17" s="505">
        <f>SUM(I17)</f>
        <v>129</v>
      </c>
      <c r="K17" s="527"/>
      <c r="L17" s="527"/>
      <c r="M17" s="527"/>
      <c r="N17" s="527"/>
      <c r="O17" s="512"/>
      <c r="P17" s="505">
        <f>J17*O17</f>
        <v>0</v>
      </c>
      <c r="Q17" s="507"/>
      <c r="R17" s="501"/>
      <c r="S17" s="1161"/>
    </row>
    <row r="18" spans="1:19">
      <c r="A18" s="501"/>
      <c r="B18" s="502"/>
      <c r="C18" s="639"/>
      <c r="D18" s="639"/>
      <c r="E18" s="640"/>
      <c r="F18" s="641"/>
      <c r="G18" s="641"/>
      <c r="H18" s="155"/>
      <c r="I18" s="505"/>
      <c r="J18" s="510"/>
      <c r="K18" s="505"/>
      <c r="L18" s="505"/>
      <c r="M18" s="168"/>
      <c r="N18" s="505"/>
      <c r="O18" s="505"/>
      <c r="P18" s="506"/>
      <c r="Q18" s="507"/>
      <c r="R18" s="501"/>
      <c r="S18" s="501"/>
    </row>
    <row r="19" spans="1:19" ht="15" thickBot="1">
      <c r="A19" s="501"/>
      <c r="B19" s="502"/>
      <c r="C19" s="639"/>
      <c r="D19" s="639"/>
      <c r="E19" s="640"/>
      <c r="F19" s="641"/>
      <c r="G19" s="641"/>
      <c r="H19" s="155"/>
      <c r="I19" s="505"/>
      <c r="J19" s="662"/>
      <c r="K19" s="505"/>
      <c r="L19" s="505"/>
      <c r="M19" s="168"/>
      <c r="N19" s="505"/>
      <c r="O19" s="505"/>
      <c r="P19" s="662">
        <f>SUM(P16:P18)</f>
        <v>0</v>
      </c>
      <c r="Q19" s="663" t="e">
        <f>P19/J19</f>
        <v>#DIV/0!</v>
      </c>
      <c r="R19" s="501"/>
      <c r="S19" s="501"/>
    </row>
    <row r="20" spans="1:19" ht="15" thickTop="1">
      <c r="A20" s="501"/>
      <c r="B20" s="502"/>
      <c r="C20" s="639"/>
      <c r="D20" s="639"/>
      <c r="E20" s="640"/>
      <c r="F20" s="641"/>
      <c r="G20" s="641"/>
      <c r="H20" s="155"/>
      <c r="I20" s="505"/>
      <c r="J20" s="524"/>
      <c r="K20" s="505"/>
      <c r="L20" s="505"/>
      <c r="M20" s="168"/>
      <c r="N20" s="505"/>
      <c r="O20" s="505"/>
      <c r="P20" s="506"/>
      <c r="Q20" s="507"/>
      <c r="R20" s="501"/>
      <c r="S20" s="501"/>
    </row>
    <row r="21" spans="1:19">
      <c r="A21" s="501"/>
      <c r="B21" s="502">
        <v>346</v>
      </c>
      <c r="C21" s="508"/>
      <c r="D21" s="1710" t="s">
        <v>476</v>
      </c>
      <c r="E21" s="1711"/>
      <c r="F21" s="1711"/>
      <c r="G21" s="1711"/>
      <c r="H21" s="155"/>
      <c r="I21" s="505"/>
      <c r="J21" s="505"/>
      <c r="K21" s="505"/>
      <c r="L21" s="505"/>
      <c r="M21" s="168"/>
      <c r="N21" s="505"/>
      <c r="O21" s="505"/>
      <c r="P21" s="506"/>
      <c r="Q21" s="507"/>
      <c r="R21" s="501"/>
      <c r="S21" s="501"/>
    </row>
    <row r="22" spans="1:19">
      <c r="A22" s="501"/>
      <c r="B22" s="502"/>
      <c r="C22" s="503"/>
      <c r="D22" s="503"/>
      <c r="E22" s="504"/>
      <c r="F22" s="509"/>
      <c r="G22" s="509"/>
      <c r="H22" s="155"/>
      <c r="I22" s="155"/>
      <c r="J22" s="643"/>
      <c r="K22" s="505"/>
      <c r="L22" s="505"/>
      <c r="M22" s="168"/>
      <c r="N22" s="505"/>
      <c r="O22" s="505"/>
      <c r="P22" s="505"/>
      <c r="Q22" s="507"/>
      <c r="R22" s="501"/>
      <c r="S22" s="155"/>
    </row>
    <row r="23" spans="1:19">
      <c r="A23" s="501"/>
      <c r="B23" s="503"/>
      <c r="C23" s="509" t="s">
        <v>163</v>
      </c>
      <c r="D23" s="503">
        <v>18</v>
      </c>
      <c r="E23" s="504" t="s">
        <v>492</v>
      </c>
      <c r="F23" s="503">
        <v>2</v>
      </c>
      <c r="G23" s="644"/>
      <c r="H23" s="165">
        <v>1</v>
      </c>
      <c r="I23" s="155">
        <v>12</v>
      </c>
      <c r="J23" s="643">
        <f t="shared" ref="J23:J34" si="2">H23*I23</f>
        <v>12</v>
      </c>
      <c r="K23" s="526">
        <v>1</v>
      </c>
      <c r="L23" s="526">
        <v>1</v>
      </c>
      <c r="M23" s="527">
        <v>1</v>
      </c>
      <c r="N23" s="527">
        <v>1</v>
      </c>
      <c r="O23" s="512">
        <f t="shared" ref="O23:O29" si="3">K23*0.1+L23*0.3+M23*0.3+N23*0.3</f>
        <v>1</v>
      </c>
      <c r="P23" s="505">
        <f t="shared" ref="P23:P29" si="4">J23*O23</f>
        <v>12</v>
      </c>
      <c r="Q23" s="507"/>
      <c r="R23" s="501"/>
      <c r="S23" s="155"/>
    </row>
    <row r="24" spans="1:19">
      <c r="A24" s="501"/>
      <c r="B24" s="503"/>
      <c r="C24" s="509" t="s">
        <v>163</v>
      </c>
      <c r="D24" s="503">
        <v>19</v>
      </c>
      <c r="E24" s="504" t="s">
        <v>493</v>
      </c>
      <c r="F24" s="503">
        <v>2</v>
      </c>
      <c r="G24" s="644"/>
      <c r="H24" s="165">
        <v>1</v>
      </c>
      <c r="I24" s="155">
        <v>12.5</v>
      </c>
      <c r="J24" s="643">
        <f t="shared" si="2"/>
        <v>12.5</v>
      </c>
      <c r="K24" s="526">
        <v>1</v>
      </c>
      <c r="L24" s="526">
        <v>1</v>
      </c>
      <c r="M24" s="527">
        <v>1</v>
      </c>
      <c r="N24" s="527">
        <v>1</v>
      </c>
      <c r="O24" s="512">
        <f t="shared" ref="O24" si="5">K24*0.1+L24*0.3+M24*0.3+N24*0.3</f>
        <v>1</v>
      </c>
      <c r="P24" s="505">
        <f t="shared" ref="P24" si="6">J24*O24</f>
        <v>12.5</v>
      </c>
      <c r="Q24" s="507"/>
      <c r="R24" s="501"/>
      <c r="S24" s="155"/>
    </row>
    <row r="25" spans="1:19">
      <c r="A25" s="501"/>
      <c r="B25" s="503"/>
      <c r="C25" s="509" t="s">
        <v>163</v>
      </c>
      <c r="D25" s="503">
        <v>20</v>
      </c>
      <c r="E25" s="504" t="s">
        <v>494</v>
      </c>
      <c r="F25" s="503">
        <v>2</v>
      </c>
      <c r="G25" s="644"/>
      <c r="H25" s="165">
        <v>1</v>
      </c>
      <c r="I25" s="155">
        <v>35</v>
      </c>
      <c r="J25" s="643">
        <f t="shared" si="2"/>
        <v>35</v>
      </c>
      <c r="K25" s="526">
        <v>1</v>
      </c>
      <c r="L25" s="526">
        <v>1</v>
      </c>
      <c r="M25" s="527">
        <v>1</v>
      </c>
      <c r="N25" s="527">
        <v>1</v>
      </c>
      <c r="O25" s="512">
        <f t="shared" ref="O25:O27" si="7">K25*0.1+L25*0.3+M25*0.3+N25*0.3</f>
        <v>1</v>
      </c>
      <c r="P25" s="505">
        <f t="shared" ref="P25:P27" si="8">J25*O25</f>
        <v>35</v>
      </c>
      <c r="Q25" s="507"/>
      <c r="R25" s="501"/>
      <c r="S25" s="155"/>
    </row>
    <row r="26" spans="1:19">
      <c r="A26" s="501"/>
      <c r="B26" s="503"/>
      <c r="C26" s="509" t="s">
        <v>163</v>
      </c>
      <c r="D26" s="503">
        <v>21</v>
      </c>
      <c r="E26" s="504" t="s">
        <v>495</v>
      </c>
      <c r="F26" s="503">
        <v>2</v>
      </c>
      <c r="G26" s="644"/>
      <c r="H26" s="165">
        <v>1</v>
      </c>
      <c r="I26" s="155">
        <v>47</v>
      </c>
      <c r="J26" s="643">
        <f t="shared" si="2"/>
        <v>47</v>
      </c>
      <c r="K26" s="526">
        <v>1</v>
      </c>
      <c r="L26" s="526">
        <v>1</v>
      </c>
      <c r="M26" s="527">
        <v>1</v>
      </c>
      <c r="N26" s="527">
        <v>1</v>
      </c>
      <c r="O26" s="512">
        <f t="shared" si="7"/>
        <v>1</v>
      </c>
      <c r="P26" s="505">
        <f t="shared" si="8"/>
        <v>47</v>
      </c>
      <c r="Q26" s="507"/>
      <c r="R26" s="501"/>
      <c r="S26" s="155"/>
    </row>
    <row r="27" spans="1:19">
      <c r="A27" s="501"/>
      <c r="B27" s="503"/>
      <c r="C27" s="509" t="s">
        <v>163</v>
      </c>
      <c r="D27" s="503">
        <v>22</v>
      </c>
      <c r="E27" s="504" t="s">
        <v>496</v>
      </c>
      <c r="F27" s="503">
        <v>2</v>
      </c>
      <c r="G27" s="644"/>
      <c r="H27" s="165">
        <v>1</v>
      </c>
      <c r="I27" s="155">
        <v>110</v>
      </c>
      <c r="J27" s="645">
        <f t="shared" si="2"/>
        <v>110</v>
      </c>
      <c r="K27" s="526">
        <v>0.7</v>
      </c>
      <c r="L27" s="526">
        <v>0.7</v>
      </c>
      <c r="M27" s="527">
        <v>0.7</v>
      </c>
      <c r="N27" s="527">
        <v>0.7</v>
      </c>
      <c r="O27" s="512">
        <f t="shared" si="7"/>
        <v>0.7</v>
      </c>
      <c r="P27" s="505">
        <f t="shared" si="8"/>
        <v>77</v>
      </c>
      <c r="Q27" s="507"/>
      <c r="R27" s="501"/>
      <c r="S27" s="155"/>
    </row>
    <row r="28" spans="1:19">
      <c r="A28" s="501"/>
      <c r="B28" s="503"/>
      <c r="C28" s="509" t="s">
        <v>163</v>
      </c>
      <c r="D28" s="503">
        <v>23</v>
      </c>
      <c r="E28" s="504" t="s">
        <v>497</v>
      </c>
      <c r="F28" s="503">
        <v>1</v>
      </c>
      <c r="G28" s="644"/>
      <c r="H28" s="165">
        <v>1</v>
      </c>
      <c r="I28" s="155">
        <v>180</v>
      </c>
      <c r="J28" s="643">
        <f t="shared" si="2"/>
        <v>180</v>
      </c>
      <c r="K28" s="526">
        <v>0.7</v>
      </c>
      <c r="L28" s="526">
        <v>0.7</v>
      </c>
      <c r="M28" s="527">
        <v>0.7</v>
      </c>
      <c r="N28" s="527">
        <v>0.7</v>
      </c>
      <c r="O28" s="512">
        <f t="shared" ref="O28" si="9">K28*0.1+L28*0.3+M28*0.3+N28*0.3</f>
        <v>0.7</v>
      </c>
      <c r="P28" s="505">
        <f t="shared" ref="P28" si="10">J28*O28</f>
        <v>125.99999999999999</v>
      </c>
      <c r="Q28" s="507"/>
      <c r="R28" s="501"/>
      <c r="S28" s="165"/>
    </row>
    <row r="29" spans="1:19">
      <c r="A29" s="501"/>
      <c r="B29" s="503"/>
      <c r="C29" s="509" t="s">
        <v>163</v>
      </c>
      <c r="D29" s="503">
        <v>24</v>
      </c>
      <c r="E29" s="504" t="s">
        <v>498</v>
      </c>
      <c r="F29" s="503">
        <v>1</v>
      </c>
      <c r="G29" s="644"/>
      <c r="H29" s="165">
        <v>1</v>
      </c>
      <c r="I29" s="165">
        <v>84</v>
      </c>
      <c r="J29" s="643">
        <f t="shared" si="2"/>
        <v>84</v>
      </c>
      <c r="K29" s="526">
        <v>0.25</v>
      </c>
      <c r="L29" s="526">
        <v>0.25</v>
      </c>
      <c r="M29" s="527">
        <v>0.25</v>
      </c>
      <c r="N29" s="527"/>
      <c r="O29" s="512">
        <f t="shared" si="3"/>
        <v>0.17499999999999999</v>
      </c>
      <c r="P29" s="505">
        <f t="shared" si="4"/>
        <v>14.7</v>
      </c>
      <c r="Q29" s="507"/>
      <c r="R29" s="501"/>
      <c r="S29" s="165"/>
    </row>
    <row r="30" spans="1:19">
      <c r="A30" s="501"/>
      <c r="B30" s="503"/>
      <c r="C30" s="509" t="s">
        <v>163</v>
      </c>
      <c r="D30" s="503">
        <v>25</v>
      </c>
      <c r="E30" s="504"/>
      <c r="F30" s="503"/>
      <c r="G30" s="644"/>
      <c r="H30" s="165">
        <v>1</v>
      </c>
      <c r="I30" s="165">
        <v>102</v>
      </c>
      <c r="J30" s="643">
        <f t="shared" si="2"/>
        <v>102</v>
      </c>
      <c r="K30" s="526">
        <v>0.85</v>
      </c>
      <c r="L30" s="526">
        <v>0.85</v>
      </c>
      <c r="M30" s="527">
        <v>0.85</v>
      </c>
      <c r="N30" s="527"/>
      <c r="O30" s="512">
        <f t="shared" ref="O30:O31" si="11">K30*0.1+L30*0.3+M30*0.3+N30*0.3</f>
        <v>0.59499999999999997</v>
      </c>
      <c r="P30" s="505">
        <f t="shared" ref="P30:P31" si="12">J30*O30</f>
        <v>60.69</v>
      </c>
      <c r="Q30" s="507"/>
      <c r="R30" s="501"/>
      <c r="S30" s="165"/>
    </row>
    <row r="31" spans="1:19">
      <c r="A31" s="501"/>
      <c r="B31" s="503"/>
      <c r="C31" s="509" t="s">
        <v>163</v>
      </c>
      <c r="D31" s="503">
        <v>26</v>
      </c>
      <c r="E31" s="504"/>
      <c r="F31" s="503"/>
      <c r="G31" s="644"/>
      <c r="H31" s="165">
        <v>1</v>
      </c>
      <c r="I31" s="165">
        <v>80</v>
      </c>
      <c r="J31" s="643">
        <f t="shared" si="2"/>
        <v>80</v>
      </c>
      <c r="K31" s="526">
        <v>0.5</v>
      </c>
      <c r="L31" s="526">
        <v>0.5</v>
      </c>
      <c r="M31" s="527">
        <v>0.5</v>
      </c>
      <c r="N31" s="527"/>
      <c r="O31" s="512">
        <f t="shared" si="11"/>
        <v>0.35</v>
      </c>
      <c r="P31" s="505">
        <f t="shared" si="12"/>
        <v>28</v>
      </c>
      <c r="Q31" s="507"/>
      <c r="R31" s="501"/>
      <c r="S31" s="165"/>
    </row>
    <row r="32" spans="1:19">
      <c r="A32" s="501"/>
      <c r="B32" s="503"/>
      <c r="C32" s="509" t="s">
        <v>163</v>
      </c>
      <c r="D32" s="503">
        <v>27</v>
      </c>
      <c r="E32" s="504"/>
      <c r="F32" s="503"/>
      <c r="G32" s="644"/>
      <c r="H32" s="165">
        <v>1</v>
      </c>
      <c r="I32" s="165">
        <v>112</v>
      </c>
      <c r="J32" s="643">
        <f t="shared" si="2"/>
        <v>112</v>
      </c>
      <c r="K32" s="526">
        <v>0.4</v>
      </c>
      <c r="L32" s="526">
        <v>0.4</v>
      </c>
      <c r="M32" s="527">
        <v>0.4</v>
      </c>
      <c r="N32" s="527"/>
      <c r="O32" s="512">
        <f t="shared" ref="O32" si="13">K32*0.1+L32*0.3+M32*0.3+N32*0.3</f>
        <v>0.28000000000000003</v>
      </c>
      <c r="P32" s="505">
        <f t="shared" ref="P32" si="14">J32*O32</f>
        <v>31.360000000000003</v>
      </c>
      <c r="Q32" s="507"/>
      <c r="R32" s="501"/>
      <c r="S32" s="165"/>
    </row>
    <row r="33" spans="1:19">
      <c r="A33" s="501"/>
      <c r="B33" s="503"/>
      <c r="C33" s="644"/>
      <c r="D33" s="503"/>
      <c r="E33" s="504"/>
      <c r="F33" s="503"/>
      <c r="G33" s="644"/>
      <c r="H33" s="165">
        <v>1</v>
      </c>
      <c r="I33" s="165"/>
      <c r="J33" s="643"/>
      <c r="K33" s="513"/>
      <c r="L33" s="513"/>
      <c r="M33" s="529"/>
      <c r="N33" s="529"/>
      <c r="O33" s="665"/>
      <c r="P33" s="510"/>
      <c r="Q33" s="507"/>
      <c r="R33" s="501"/>
      <c r="S33" s="165"/>
    </row>
    <row r="34" spans="1:19">
      <c r="A34" s="501"/>
      <c r="B34" s="503"/>
      <c r="C34" s="644" t="s">
        <v>163</v>
      </c>
      <c r="D34" s="503">
        <v>28</v>
      </c>
      <c r="E34" s="504" t="s">
        <v>483</v>
      </c>
      <c r="F34" s="503">
        <v>2</v>
      </c>
      <c r="G34" s="644"/>
      <c r="H34" s="165">
        <v>1</v>
      </c>
      <c r="I34" s="165">
        <v>206</v>
      </c>
      <c r="J34" s="643">
        <f t="shared" si="2"/>
        <v>206</v>
      </c>
      <c r="K34" s="526">
        <v>0.25</v>
      </c>
      <c r="L34" s="526">
        <v>0.25</v>
      </c>
      <c r="M34" s="527">
        <v>0.25</v>
      </c>
      <c r="N34" s="527"/>
      <c r="O34" s="512">
        <f t="shared" ref="O34" si="15">K34*0.1+L34*0.3+M34*0.3+N34*0.3</f>
        <v>0.17499999999999999</v>
      </c>
      <c r="P34" s="505">
        <f t="shared" ref="P34" si="16">J34*O34</f>
        <v>36.049999999999997</v>
      </c>
      <c r="Q34" s="507"/>
      <c r="R34" s="501"/>
      <c r="S34" s="501"/>
    </row>
    <row r="35" spans="1:19">
      <c r="A35" s="501"/>
      <c r="B35" s="503"/>
      <c r="C35" s="644"/>
      <c r="D35" s="503"/>
      <c r="E35" s="504"/>
      <c r="F35" s="503"/>
      <c r="G35" s="644"/>
      <c r="H35" s="165"/>
      <c r="I35" s="165"/>
      <c r="J35" s="645"/>
      <c r="K35" s="513"/>
      <c r="L35" s="513"/>
      <c r="M35" s="529"/>
      <c r="N35" s="529"/>
      <c r="O35" s="665"/>
      <c r="P35" s="510"/>
      <c r="Q35" s="507"/>
      <c r="R35" s="501"/>
      <c r="S35" s="501"/>
    </row>
    <row r="36" spans="1:19">
      <c r="A36" s="501"/>
      <c r="B36" s="503"/>
      <c r="C36" s="503"/>
      <c r="D36" s="503"/>
      <c r="E36" s="504"/>
      <c r="F36" s="503"/>
      <c r="G36" s="503"/>
      <c r="H36" s="165"/>
      <c r="I36" s="510"/>
      <c r="J36" s="510"/>
      <c r="K36" s="510"/>
      <c r="L36" s="510"/>
      <c r="M36" s="510"/>
      <c r="N36" s="510"/>
      <c r="O36" s="510"/>
      <c r="P36" s="511"/>
      <c r="Q36" s="507"/>
      <c r="R36" s="501"/>
      <c r="S36" s="501"/>
    </row>
    <row r="37" spans="1:19">
      <c r="A37" s="501"/>
      <c r="B37" s="520"/>
      <c r="C37" s="521"/>
      <c r="D37" s="521"/>
      <c r="E37" s="522"/>
      <c r="F37" s="521"/>
      <c r="G37" s="521"/>
      <c r="H37" s="523"/>
      <c r="I37" s="524"/>
      <c r="J37" s="524"/>
      <c r="K37" s="524"/>
      <c r="L37" s="524"/>
      <c r="M37" s="524"/>
      <c r="N37" s="524"/>
      <c r="O37" s="524"/>
      <c r="P37" s="525"/>
      <c r="Q37" s="507"/>
      <c r="R37" s="501"/>
      <c r="S37" s="501"/>
    </row>
    <row r="38" spans="1:19">
      <c r="A38" s="501"/>
      <c r="B38" s="502">
        <v>347</v>
      </c>
      <c r="C38" s="508"/>
      <c r="D38" s="1710" t="s">
        <v>484</v>
      </c>
      <c r="E38" s="1711"/>
      <c r="F38" s="1711"/>
      <c r="G38" s="1711"/>
      <c r="H38" s="155"/>
      <c r="I38" s="505"/>
      <c r="J38" s="505"/>
      <c r="K38" s="505"/>
      <c r="L38" s="505"/>
      <c r="M38" s="505"/>
      <c r="N38" s="505"/>
      <c r="O38" s="505"/>
      <c r="P38" s="506"/>
      <c r="Q38" s="507"/>
      <c r="R38" s="501"/>
      <c r="S38" s="501"/>
    </row>
    <row r="39" spans="1:19">
      <c r="A39" s="501"/>
      <c r="B39" s="502"/>
      <c r="C39" s="503"/>
      <c r="D39" s="503"/>
      <c r="E39" s="504"/>
      <c r="F39" s="509"/>
      <c r="G39" s="509"/>
      <c r="H39" s="155"/>
      <c r="I39" s="155"/>
      <c r="J39" s="643"/>
      <c r="K39" s="505"/>
      <c r="L39" s="505"/>
      <c r="M39" s="505"/>
      <c r="N39" s="505"/>
      <c r="O39" s="505"/>
      <c r="P39" s="505"/>
      <c r="Q39" s="507"/>
      <c r="R39" s="501"/>
      <c r="S39" s="501"/>
    </row>
    <row r="40" spans="1:19">
      <c r="A40" s="501"/>
      <c r="B40" s="502"/>
      <c r="C40" s="509" t="s">
        <v>130</v>
      </c>
      <c r="D40" s="503">
        <v>6</v>
      </c>
      <c r="E40" s="504" t="s">
        <v>499</v>
      </c>
      <c r="F40" s="503">
        <v>3</v>
      </c>
      <c r="G40" s="509" t="s">
        <v>500</v>
      </c>
      <c r="H40" s="155">
        <v>1</v>
      </c>
      <c r="I40" s="155">
        <v>44</v>
      </c>
      <c r="J40" s="643">
        <f>H40*I40</f>
        <v>44</v>
      </c>
      <c r="K40" s="526"/>
      <c r="L40" s="526"/>
      <c r="M40" s="528"/>
      <c r="N40" s="528"/>
      <c r="O40" s="512"/>
      <c r="P40" s="505"/>
      <c r="Q40" s="507"/>
      <c r="R40" s="501"/>
      <c r="S40" s="1161"/>
    </row>
    <row r="41" spans="1:19">
      <c r="A41" s="501"/>
      <c r="B41" s="502"/>
      <c r="C41" s="503"/>
      <c r="D41" s="503"/>
      <c r="E41" s="504"/>
      <c r="F41" s="503"/>
      <c r="G41" s="509"/>
      <c r="H41" s="155"/>
      <c r="I41" s="155"/>
      <c r="J41" s="643"/>
      <c r="K41" s="505"/>
      <c r="L41" s="505"/>
      <c r="M41" s="505"/>
      <c r="N41" s="505"/>
      <c r="O41" s="505"/>
      <c r="P41" s="505"/>
      <c r="Q41" s="507"/>
      <c r="R41" s="501"/>
      <c r="S41" s="1161"/>
    </row>
    <row r="42" spans="1:19">
      <c r="A42" s="501"/>
      <c r="B42" s="502"/>
      <c r="C42" s="509" t="s">
        <v>130</v>
      </c>
      <c r="D42" s="503">
        <v>7</v>
      </c>
      <c r="E42" s="504" t="s">
        <v>501</v>
      </c>
      <c r="F42" s="503">
        <v>3</v>
      </c>
      <c r="G42" s="509" t="s">
        <v>502</v>
      </c>
      <c r="H42" s="155">
        <v>1</v>
      </c>
      <c r="I42" s="155">
        <v>8</v>
      </c>
      <c r="J42" s="643">
        <f>H42*I42</f>
        <v>8</v>
      </c>
      <c r="K42" s="526"/>
      <c r="L42" s="526"/>
      <c r="M42" s="528"/>
      <c r="N42" s="528"/>
      <c r="O42" s="512"/>
      <c r="P42" s="505"/>
      <c r="Q42" s="507"/>
      <c r="R42" s="501"/>
      <c r="S42" s="1161"/>
    </row>
    <row r="43" spans="1:19">
      <c r="A43" s="501"/>
      <c r="B43" s="502"/>
      <c r="C43" s="503"/>
      <c r="D43" s="503"/>
      <c r="E43" s="504"/>
      <c r="F43" s="503"/>
      <c r="G43" s="509" t="s">
        <v>503</v>
      </c>
      <c r="H43" s="155">
        <v>1</v>
      </c>
      <c r="I43" s="155">
        <v>16</v>
      </c>
      <c r="J43" s="643">
        <f>H43*I43</f>
        <v>16</v>
      </c>
      <c r="K43" s="526"/>
      <c r="L43" s="526"/>
      <c r="M43" s="528"/>
      <c r="N43" s="528"/>
      <c r="O43" s="512"/>
      <c r="P43" s="505"/>
      <c r="Q43" s="507"/>
      <c r="R43" s="501"/>
      <c r="S43" s="1161"/>
    </row>
    <row r="44" spans="1:19">
      <c r="A44" s="501"/>
      <c r="B44" s="502"/>
      <c r="C44" s="503"/>
      <c r="D44" s="503"/>
      <c r="E44" s="504"/>
      <c r="F44" s="503"/>
      <c r="G44" s="509" t="s">
        <v>504</v>
      </c>
      <c r="H44" s="155">
        <v>1</v>
      </c>
      <c r="I44" s="155">
        <v>22</v>
      </c>
      <c r="J44" s="643">
        <f>H44*I44</f>
        <v>22</v>
      </c>
      <c r="K44" s="526"/>
      <c r="L44" s="526"/>
      <c r="M44" s="528"/>
      <c r="N44" s="528"/>
      <c r="O44" s="512"/>
      <c r="P44" s="505"/>
      <c r="Q44" s="507"/>
      <c r="R44" s="501"/>
      <c r="S44" s="1161"/>
    </row>
    <row r="45" spans="1:19">
      <c r="A45" s="501"/>
      <c r="B45" s="502"/>
      <c r="C45" s="503"/>
      <c r="D45" s="503"/>
      <c r="E45" s="504"/>
      <c r="F45" s="503"/>
      <c r="G45" s="509"/>
      <c r="H45" s="155"/>
      <c r="I45" s="155"/>
      <c r="J45" s="643"/>
      <c r="K45" s="505"/>
      <c r="L45" s="505"/>
      <c r="M45" s="505"/>
      <c r="N45" s="505"/>
      <c r="O45" s="505"/>
      <c r="P45" s="505"/>
      <c r="Q45" s="507"/>
      <c r="R45" s="501"/>
      <c r="S45" s="1161"/>
    </row>
    <row r="46" spans="1:19">
      <c r="A46" s="501"/>
      <c r="B46" s="502"/>
      <c r="C46" s="509" t="s">
        <v>130</v>
      </c>
      <c r="D46" s="503">
        <v>8</v>
      </c>
      <c r="E46" s="504" t="s">
        <v>505</v>
      </c>
      <c r="F46" s="503">
        <v>3</v>
      </c>
      <c r="G46" s="509" t="s">
        <v>506</v>
      </c>
      <c r="H46" s="155">
        <v>1</v>
      </c>
      <c r="I46" s="155">
        <v>10</v>
      </c>
      <c r="J46" s="643">
        <f>H46*I46</f>
        <v>10</v>
      </c>
      <c r="K46" s="526"/>
      <c r="L46" s="526"/>
      <c r="M46" s="528"/>
      <c r="N46" s="528"/>
      <c r="O46" s="512"/>
      <c r="P46" s="505"/>
      <c r="Q46" s="507" t="s">
        <v>507</v>
      </c>
      <c r="R46" s="501"/>
      <c r="S46" s="1161"/>
    </row>
    <row r="47" spans="1:19">
      <c r="A47" s="501"/>
      <c r="B47" s="502"/>
      <c r="C47" s="509"/>
      <c r="D47" s="503"/>
      <c r="E47" s="504"/>
      <c r="F47" s="503"/>
      <c r="G47" s="509"/>
      <c r="H47" s="155"/>
      <c r="I47" s="155"/>
      <c r="J47" s="643"/>
      <c r="K47" s="505"/>
      <c r="L47" s="505"/>
      <c r="M47" s="505"/>
      <c r="N47" s="505"/>
      <c r="O47" s="505"/>
      <c r="P47" s="505"/>
      <c r="Q47" s="507"/>
      <c r="R47" s="501"/>
      <c r="S47" s="1161"/>
    </row>
    <row r="48" spans="1:19">
      <c r="A48" s="501"/>
      <c r="B48" s="502"/>
      <c r="C48" s="509" t="s">
        <v>130</v>
      </c>
      <c r="D48" s="503">
        <v>9</v>
      </c>
      <c r="E48" s="504" t="s">
        <v>508</v>
      </c>
      <c r="F48" s="503">
        <v>3</v>
      </c>
      <c r="G48" s="509"/>
      <c r="H48" s="155">
        <v>1</v>
      </c>
      <c r="I48" s="155"/>
      <c r="J48" s="643">
        <f>H48*I48</f>
        <v>0</v>
      </c>
      <c r="K48" s="526"/>
      <c r="L48" s="526"/>
      <c r="M48" s="528"/>
      <c r="N48" s="528"/>
      <c r="O48" s="512"/>
      <c r="P48" s="505"/>
      <c r="Q48" s="507"/>
      <c r="R48" s="501"/>
      <c r="S48" s="1161"/>
    </row>
    <row r="49" spans="1:19">
      <c r="A49" s="501"/>
      <c r="B49" s="502"/>
      <c r="C49" s="503"/>
      <c r="D49" s="503"/>
      <c r="E49" s="504"/>
      <c r="F49" s="503"/>
      <c r="G49" s="509"/>
      <c r="H49" s="155"/>
      <c r="I49" s="155"/>
      <c r="J49" s="643"/>
      <c r="K49" s="505"/>
      <c r="L49" s="505"/>
      <c r="M49" s="505"/>
      <c r="N49" s="505"/>
      <c r="O49" s="505"/>
      <c r="P49" s="505"/>
      <c r="Q49" s="507"/>
      <c r="R49" s="501"/>
      <c r="S49" s="1161"/>
    </row>
    <row r="50" spans="1:19">
      <c r="A50" s="501"/>
      <c r="B50" s="502"/>
      <c r="C50" s="509" t="s">
        <v>130</v>
      </c>
      <c r="D50" s="503">
        <v>10</v>
      </c>
      <c r="E50" s="504" t="s">
        <v>509</v>
      </c>
      <c r="F50" s="503">
        <v>3</v>
      </c>
      <c r="G50" s="509"/>
      <c r="H50" s="155">
        <v>1</v>
      </c>
      <c r="I50" s="155">
        <v>12</v>
      </c>
      <c r="J50" s="643">
        <f>H50*I50</f>
        <v>12</v>
      </c>
      <c r="K50" s="526"/>
      <c r="L50" s="526"/>
      <c r="M50" s="528"/>
      <c r="N50" s="528"/>
      <c r="O50" s="512"/>
      <c r="P50" s="505"/>
      <c r="Q50" s="507"/>
      <c r="R50" s="501"/>
      <c r="S50" s="1161"/>
    </row>
    <row r="51" spans="1:19">
      <c r="A51" s="501"/>
      <c r="B51" s="502"/>
      <c r="C51" s="503"/>
      <c r="D51" s="503"/>
      <c r="E51" s="504"/>
      <c r="F51" s="503"/>
      <c r="G51" s="509"/>
      <c r="H51" s="155"/>
      <c r="I51" s="155"/>
      <c r="J51" s="643"/>
      <c r="K51" s="505"/>
      <c r="L51" s="505"/>
      <c r="M51" s="505"/>
      <c r="N51" s="505"/>
      <c r="O51" s="505"/>
      <c r="P51" s="505"/>
      <c r="Q51" s="507"/>
      <c r="R51" s="501"/>
      <c r="S51" s="1161"/>
    </row>
    <row r="52" spans="1:19">
      <c r="A52" s="501"/>
      <c r="B52" s="502"/>
      <c r="C52" s="509" t="s">
        <v>130</v>
      </c>
      <c r="D52" s="503">
        <v>11</v>
      </c>
      <c r="E52" s="504" t="s">
        <v>510</v>
      </c>
      <c r="F52" s="503">
        <v>3</v>
      </c>
      <c r="G52" s="509"/>
      <c r="H52" s="155">
        <v>1</v>
      </c>
      <c r="I52" s="155">
        <v>10</v>
      </c>
      <c r="J52" s="643">
        <f>H52*I52</f>
        <v>10</v>
      </c>
      <c r="K52" s="526"/>
      <c r="L52" s="526"/>
      <c r="M52" s="528"/>
      <c r="N52" s="528"/>
      <c r="O52" s="512"/>
      <c r="P52" s="505"/>
      <c r="Q52" s="507"/>
      <c r="R52" s="501"/>
      <c r="S52" s="1161"/>
    </row>
    <row r="53" spans="1:19">
      <c r="A53" s="501"/>
      <c r="B53" s="502"/>
      <c r="C53" s="644"/>
      <c r="D53" s="503"/>
      <c r="E53" s="504"/>
      <c r="F53" s="503"/>
      <c r="G53" s="509"/>
      <c r="H53" s="155">
        <v>1</v>
      </c>
      <c r="I53" s="155">
        <v>20</v>
      </c>
      <c r="J53" s="643">
        <f>H53*I53</f>
        <v>20</v>
      </c>
      <c r="K53" s="526"/>
      <c r="L53" s="526"/>
      <c r="M53" s="528"/>
      <c r="N53" s="528"/>
      <c r="O53" s="512"/>
      <c r="P53" s="505"/>
      <c r="Q53" s="507"/>
      <c r="R53" s="501"/>
      <c r="S53" s="1161"/>
    </row>
    <row r="54" spans="1:19">
      <c r="A54" s="501"/>
      <c r="B54" s="502"/>
      <c r="C54" s="503"/>
      <c r="D54" s="503"/>
      <c r="E54" s="504"/>
      <c r="F54" s="503"/>
      <c r="G54" s="509"/>
      <c r="H54" s="155"/>
      <c r="I54" s="155"/>
      <c r="J54" s="643"/>
      <c r="K54" s="505"/>
      <c r="L54" s="505"/>
      <c r="M54" s="505"/>
      <c r="N54" s="505"/>
      <c r="O54" s="505"/>
      <c r="P54" s="505"/>
      <c r="Q54" s="507"/>
      <c r="R54" s="501"/>
      <c r="S54" s="1161"/>
    </row>
    <row r="55" spans="1:19">
      <c r="A55" s="501"/>
      <c r="B55" s="502"/>
      <c r="C55" s="509" t="s">
        <v>130</v>
      </c>
      <c r="D55" s="503">
        <v>12</v>
      </c>
      <c r="E55" s="504" t="s">
        <v>511</v>
      </c>
      <c r="F55" s="503">
        <v>3</v>
      </c>
      <c r="G55" s="509"/>
      <c r="H55" s="155">
        <v>1</v>
      </c>
      <c r="I55" s="155">
        <v>10.5</v>
      </c>
      <c r="J55" s="643">
        <f>H55*I55</f>
        <v>10.5</v>
      </c>
      <c r="K55" s="526"/>
      <c r="L55" s="526"/>
      <c r="M55" s="528"/>
      <c r="N55" s="528"/>
      <c r="O55" s="512"/>
      <c r="P55" s="505"/>
      <c r="Q55" s="507"/>
      <c r="R55" s="501"/>
      <c r="S55" s="1161"/>
    </row>
    <row r="56" spans="1:19">
      <c r="A56" s="501"/>
      <c r="B56" s="502"/>
      <c r="C56" s="503"/>
      <c r="D56" s="503"/>
      <c r="E56" s="504"/>
      <c r="F56" s="503"/>
      <c r="G56" s="509"/>
      <c r="H56" s="155"/>
      <c r="I56" s="155"/>
      <c r="J56" s="643"/>
      <c r="K56" s="505"/>
      <c r="L56" s="505"/>
      <c r="M56" s="505"/>
      <c r="N56" s="505"/>
      <c r="O56" s="505"/>
      <c r="P56" s="505"/>
      <c r="Q56" s="507"/>
      <c r="R56" s="501"/>
      <c r="S56" s="1161"/>
    </row>
    <row r="57" spans="1:19">
      <c r="A57" s="501"/>
      <c r="B57" s="502"/>
      <c r="C57" s="509" t="s">
        <v>130</v>
      </c>
      <c r="D57" s="503">
        <v>13</v>
      </c>
      <c r="E57" s="504" t="s">
        <v>512</v>
      </c>
      <c r="F57" s="503">
        <v>3</v>
      </c>
      <c r="G57" s="509"/>
      <c r="H57" s="155">
        <v>1</v>
      </c>
      <c r="I57" s="155">
        <v>10.5</v>
      </c>
      <c r="J57" s="643">
        <f>H57*I57</f>
        <v>10.5</v>
      </c>
      <c r="K57" s="526"/>
      <c r="L57" s="526"/>
      <c r="M57" s="528"/>
      <c r="N57" s="528"/>
      <c r="O57" s="512"/>
      <c r="P57" s="505"/>
      <c r="Q57" s="507"/>
      <c r="R57" s="501"/>
      <c r="S57" s="1161"/>
    </row>
    <row r="58" spans="1:19">
      <c r="A58" s="501"/>
      <c r="B58" s="502"/>
      <c r="C58" s="509" t="s">
        <v>130</v>
      </c>
      <c r="D58" s="503">
        <v>13</v>
      </c>
      <c r="E58" s="504" t="s">
        <v>512</v>
      </c>
      <c r="F58" s="503">
        <v>3</v>
      </c>
      <c r="G58" s="509"/>
      <c r="H58" s="155">
        <v>1</v>
      </c>
      <c r="I58" s="155">
        <v>10.5</v>
      </c>
      <c r="J58" s="643">
        <f>H58*I58</f>
        <v>10.5</v>
      </c>
      <c r="K58" s="526"/>
      <c r="L58" s="526"/>
      <c r="M58" s="528"/>
      <c r="N58" s="528"/>
      <c r="O58" s="512"/>
      <c r="P58" s="505"/>
      <c r="Q58" s="507"/>
      <c r="R58" s="501"/>
      <c r="S58" s="1161"/>
    </row>
    <row r="59" spans="1:19">
      <c r="A59" s="501"/>
      <c r="B59" s="502"/>
      <c r="C59" s="503"/>
      <c r="D59" s="503"/>
      <c r="E59" s="504"/>
      <c r="F59" s="503"/>
      <c r="G59" s="509"/>
      <c r="H59" s="155"/>
      <c r="I59" s="155"/>
      <c r="J59" s="643"/>
      <c r="K59" s="505"/>
      <c r="L59" s="505"/>
      <c r="M59" s="505"/>
      <c r="N59" s="505"/>
      <c r="O59" s="505"/>
      <c r="P59" s="505"/>
      <c r="Q59" s="507"/>
      <c r="R59" s="501"/>
      <c r="S59" s="1161"/>
    </row>
    <row r="60" spans="1:19">
      <c r="A60" s="501"/>
      <c r="B60" s="502"/>
      <c r="C60" s="509" t="s">
        <v>130</v>
      </c>
      <c r="D60" s="503">
        <v>14</v>
      </c>
      <c r="E60" s="504" t="s">
        <v>513</v>
      </c>
      <c r="F60" s="503">
        <v>3</v>
      </c>
      <c r="G60" s="509"/>
      <c r="H60" s="155">
        <v>1</v>
      </c>
      <c r="I60" s="155">
        <v>10.5</v>
      </c>
      <c r="J60" s="643">
        <f>H60*I60</f>
        <v>10.5</v>
      </c>
      <c r="K60" s="526"/>
      <c r="L60" s="526"/>
      <c r="M60" s="528"/>
      <c r="N60" s="528"/>
      <c r="O60" s="512"/>
      <c r="P60" s="505"/>
      <c r="Q60" s="507"/>
      <c r="R60" s="501"/>
      <c r="S60" s="1161"/>
    </row>
    <row r="61" spans="1:19">
      <c r="A61" s="501"/>
      <c r="B61" s="502"/>
      <c r="C61" s="509" t="s">
        <v>130</v>
      </c>
      <c r="D61" s="503">
        <v>15</v>
      </c>
      <c r="E61" s="504" t="s">
        <v>514</v>
      </c>
      <c r="F61" s="503">
        <v>3</v>
      </c>
      <c r="G61" s="509"/>
      <c r="H61" s="155">
        <v>1</v>
      </c>
      <c r="I61" s="155">
        <v>10.5</v>
      </c>
      <c r="J61" s="643">
        <f>H61*I61</f>
        <v>10.5</v>
      </c>
      <c r="K61" s="526"/>
      <c r="L61" s="526"/>
      <c r="M61" s="528"/>
      <c r="N61" s="528"/>
      <c r="O61" s="512"/>
      <c r="P61" s="505"/>
      <c r="Q61" s="507"/>
      <c r="R61" s="501"/>
      <c r="S61" s="1161"/>
    </row>
    <row r="62" spans="1:19">
      <c r="A62" s="501"/>
      <c r="B62" s="502"/>
      <c r="C62" s="509" t="s">
        <v>130</v>
      </c>
      <c r="D62" s="503">
        <v>15</v>
      </c>
      <c r="E62" s="504" t="s">
        <v>514</v>
      </c>
      <c r="F62" s="503">
        <v>3</v>
      </c>
      <c r="G62" s="509"/>
      <c r="H62" s="155">
        <v>1</v>
      </c>
      <c r="I62" s="155">
        <v>10.5</v>
      </c>
      <c r="J62" s="643">
        <f t="shared" ref="J62:J76" si="17">H62*I62</f>
        <v>10.5</v>
      </c>
      <c r="K62" s="526"/>
      <c r="L62" s="526"/>
      <c r="M62" s="528"/>
      <c r="N62" s="528"/>
      <c r="O62" s="512"/>
      <c r="P62" s="505"/>
      <c r="Q62" s="507"/>
      <c r="R62" s="501"/>
      <c r="S62" s="1161"/>
    </row>
    <row r="63" spans="1:19">
      <c r="A63" s="501"/>
      <c r="B63" s="502"/>
      <c r="C63" s="509" t="s">
        <v>130</v>
      </c>
      <c r="D63" s="503">
        <v>16</v>
      </c>
      <c r="E63" s="504" t="s">
        <v>515</v>
      </c>
      <c r="F63" s="503">
        <v>3</v>
      </c>
      <c r="G63" s="509"/>
      <c r="H63" s="155">
        <v>1</v>
      </c>
      <c r="I63" s="155">
        <v>10.5</v>
      </c>
      <c r="J63" s="643">
        <f t="shared" si="17"/>
        <v>10.5</v>
      </c>
      <c r="K63" s="526"/>
      <c r="L63" s="526"/>
      <c r="M63" s="528"/>
      <c r="N63" s="528"/>
      <c r="O63" s="512"/>
      <c r="P63" s="505"/>
      <c r="Q63" s="507"/>
      <c r="R63" s="501"/>
      <c r="S63" s="1161"/>
    </row>
    <row r="64" spans="1:19">
      <c r="A64" s="501"/>
      <c r="B64" s="502"/>
      <c r="C64" s="509" t="s">
        <v>130</v>
      </c>
      <c r="D64" s="503">
        <v>17</v>
      </c>
      <c r="E64" s="504" t="s">
        <v>516</v>
      </c>
      <c r="F64" s="503">
        <v>3</v>
      </c>
      <c r="G64" s="509"/>
      <c r="H64" s="155">
        <v>1</v>
      </c>
      <c r="I64" s="155">
        <v>18</v>
      </c>
      <c r="J64" s="643">
        <f t="shared" si="17"/>
        <v>18</v>
      </c>
      <c r="K64" s="526"/>
      <c r="L64" s="526"/>
      <c r="M64" s="528"/>
      <c r="N64" s="528"/>
      <c r="O64" s="512"/>
      <c r="P64" s="505"/>
      <c r="Q64" s="507"/>
      <c r="R64" s="501"/>
      <c r="S64" s="1161"/>
    </row>
    <row r="65" spans="1:19">
      <c r="A65" s="501"/>
      <c r="B65" s="502"/>
      <c r="C65" s="509" t="s">
        <v>130</v>
      </c>
      <c r="D65" s="503">
        <v>18</v>
      </c>
      <c r="E65" s="504" t="s">
        <v>477</v>
      </c>
      <c r="F65" s="503">
        <v>3</v>
      </c>
      <c r="G65" s="509"/>
      <c r="H65" s="155">
        <v>1</v>
      </c>
      <c r="I65" s="155">
        <v>20</v>
      </c>
      <c r="J65" s="643">
        <f t="shared" si="17"/>
        <v>20</v>
      </c>
      <c r="K65" s="526"/>
      <c r="L65" s="526"/>
      <c r="M65" s="528"/>
      <c r="N65" s="528"/>
      <c r="O65" s="512"/>
      <c r="P65" s="505"/>
      <c r="Q65" s="507"/>
      <c r="R65" s="501"/>
      <c r="S65" s="1161"/>
    </row>
    <row r="66" spans="1:19">
      <c r="A66" s="501"/>
      <c r="B66" s="502"/>
      <c r="C66" s="509" t="s">
        <v>130</v>
      </c>
      <c r="D66" s="503">
        <v>19</v>
      </c>
      <c r="E66" s="504" t="s">
        <v>356</v>
      </c>
      <c r="F66" s="503">
        <v>3</v>
      </c>
      <c r="G66" s="509"/>
      <c r="H66" s="155">
        <v>1</v>
      </c>
      <c r="I66" s="155">
        <v>18</v>
      </c>
      <c r="J66" s="643">
        <f t="shared" si="17"/>
        <v>18</v>
      </c>
      <c r="K66" s="526"/>
      <c r="L66" s="526"/>
      <c r="M66" s="528"/>
      <c r="N66" s="528"/>
      <c r="O66" s="512"/>
      <c r="P66" s="505"/>
      <c r="Q66" s="507"/>
      <c r="R66" s="501"/>
      <c r="S66" s="1161"/>
    </row>
    <row r="67" spans="1:19">
      <c r="A67" s="501"/>
      <c r="B67" s="502"/>
      <c r="C67" s="509" t="s">
        <v>130</v>
      </c>
      <c r="D67" s="503">
        <v>20</v>
      </c>
      <c r="E67" s="504" t="s">
        <v>478</v>
      </c>
      <c r="F67" s="503">
        <v>3</v>
      </c>
      <c r="G67" s="509"/>
      <c r="H67" s="155">
        <v>1</v>
      </c>
      <c r="I67" s="155">
        <v>18</v>
      </c>
      <c r="J67" s="643">
        <f t="shared" si="17"/>
        <v>18</v>
      </c>
      <c r="K67" s="526"/>
      <c r="L67" s="526"/>
      <c r="M67" s="528"/>
      <c r="N67" s="528"/>
      <c r="O67" s="512"/>
      <c r="P67" s="505"/>
      <c r="Q67" s="507"/>
      <c r="R67" s="501"/>
      <c r="S67" s="1161"/>
    </row>
    <row r="68" spans="1:19">
      <c r="A68" s="501"/>
      <c r="B68" s="502"/>
      <c r="C68" s="509" t="s">
        <v>130</v>
      </c>
      <c r="D68" s="503">
        <v>21</v>
      </c>
      <c r="E68" s="504" t="s">
        <v>479</v>
      </c>
      <c r="F68" s="503">
        <v>3</v>
      </c>
      <c r="G68" s="509"/>
      <c r="H68" s="155">
        <v>1</v>
      </c>
      <c r="I68" s="155">
        <v>21</v>
      </c>
      <c r="J68" s="643">
        <f t="shared" si="17"/>
        <v>21</v>
      </c>
      <c r="K68" s="526"/>
      <c r="L68" s="526"/>
      <c r="M68" s="528"/>
      <c r="N68" s="528"/>
      <c r="O68" s="512"/>
      <c r="P68" s="505"/>
      <c r="Q68" s="507"/>
      <c r="R68" s="501"/>
      <c r="S68" s="1161"/>
    </row>
    <row r="69" spans="1:19">
      <c r="A69" s="501"/>
      <c r="B69" s="502"/>
      <c r="C69" s="509" t="s">
        <v>130</v>
      </c>
      <c r="D69" s="503">
        <v>22</v>
      </c>
      <c r="E69" s="504" t="s">
        <v>480</v>
      </c>
      <c r="F69" s="503">
        <v>3</v>
      </c>
      <c r="G69" s="509"/>
      <c r="H69" s="155">
        <v>1</v>
      </c>
      <c r="I69" s="155">
        <v>12</v>
      </c>
      <c r="J69" s="643">
        <f t="shared" si="17"/>
        <v>12</v>
      </c>
      <c r="K69" s="526"/>
      <c r="L69" s="526"/>
      <c r="M69" s="528"/>
      <c r="N69" s="528"/>
      <c r="O69" s="512"/>
      <c r="P69" s="505"/>
      <c r="Q69" s="507"/>
      <c r="R69" s="501"/>
      <c r="S69" s="1161"/>
    </row>
    <row r="70" spans="1:19">
      <c r="A70" s="501"/>
      <c r="B70" s="502"/>
      <c r="C70" s="509" t="s">
        <v>130</v>
      </c>
      <c r="D70" s="503">
        <v>23</v>
      </c>
      <c r="E70" s="504" t="s">
        <v>481</v>
      </c>
      <c r="F70" s="503">
        <v>3</v>
      </c>
      <c r="G70" s="509"/>
      <c r="H70" s="155">
        <v>1</v>
      </c>
      <c r="I70" s="155">
        <v>321.5</v>
      </c>
      <c r="J70" s="643">
        <f t="shared" si="17"/>
        <v>321.5</v>
      </c>
      <c r="K70" s="505"/>
      <c r="L70" s="505"/>
      <c r="M70" s="505"/>
      <c r="N70" s="505"/>
      <c r="O70" s="505"/>
      <c r="P70" s="505"/>
      <c r="Q70" s="507"/>
      <c r="R70" s="501"/>
      <c r="S70" s="1161"/>
    </row>
    <row r="71" spans="1:19">
      <c r="A71" s="501"/>
      <c r="B71" s="502"/>
      <c r="C71" s="509" t="s">
        <v>130</v>
      </c>
      <c r="D71" s="503">
        <v>24</v>
      </c>
      <c r="E71" s="504" t="s">
        <v>482</v>
      </c>
      <c r="F71" s="503">
        <v>3</v>
      </c>
      <c r="G71" s="509"/>
      <c r="H71" s="155">
        <v>1</v>
      </c>
      <c r="I71" s="155">
        <v>421</v>
      </c>
      <c r="J71" s="643">
        <f t="shared" si="17"/>
        <v>421</v>
      </c>
      <c r="K71" s="505"/>
      <c r="L71" s="505"/>
      <c r="M71" s="505"/>
      <c r="N71" s="505"/>
      <c r="O71" s="505"/>
      <c r="P71" s="505"/>
      <c r="Q71" s="507"/>
      <c r="R71" s="501"/>
      <c r="S71" s="1161"/>
    </row>
    <row r="72" spans="1:19">
      <c r="A72" s="501"/>
      <c r="B72" s="502"/>
      <c r="C72" s="509" t="s">
        <v>130</v>
      </c>
      <c r="D72" s="503">
        <v>25</v>
      </c>
      <c r="E72" s="504" t="s">
        <v>362</v>
      </c>
      <c r="F72" s="503">
        <v>3</v>
      </c>
      <c r="G72" s="509"/>
      <c r="H72" s="155">
        <v>1</v>
      </c>
      <c r="I72" s="155">
        <v>163.90199999999999</v>
      </c>
      <c r="J72" s="643">
        <f t="shared" si="17"/>
        <v>163.90199999999999</v>
      </c>
      <c r="K72" s="513"/>
      <c r="L72" s="513"/>
      <c r="M72" s="664"/>
      <c r="N72" s="529"/>
      <c r="O72" s="512"/>
      <c r="P72" s="505"/>
      <c r="Q72" s="507"/>
      <c r="R72" s="501"/>
      <c r="S72" s="1161"/>
    </row>
    <row r="73" spans="1:19">
      <c r="A73" s="501"/>
      <c r="B73" s="503"/>
      <c r="C73" s="509" t="s">
        <v>130</v>
      </c>
      <c r="D73" s="503">
        <v>26</v>
      </c>
      <c r="E73" s="504" t="s">
        <v>371</v>
      </c>
      <c r="F73" s="503">
        <v>3</v>
      </c>
      <c r="G73" s="509"/>
      <c r="H73" s="155">
        <v>1</v>
      </c>
      <c r="I73" s="155">
        <v>291</v>
      </c>
      <c r="J73" s="643">
        <f t="shared" si="17"/>
        <v>291</v>
      </c>
      <c r="K73" s="513"/>
      <c r="L73" s="513"/>
      <c r="M73" s="664"/>
      <c r="N73" s="529"/>
      <c r="O73" s="512"/>
      <c r="P73" s="505"/>
      <c r="Q73" s="507"/>
      <c r="R73" s="501"/>
      <c r="S73" s="1161"/>
    </row>
    <row r="74" spans="1:19">
      <c r="A74" s="501"/>
      <c r="B74" s="503"/>
      <c r="C74" s="509" t="s">
        <v>130</v>
      </c>
      <c r="D74" s="503">
        <v>27</v>
      </c>
      <c r="E74" s="504" t="s">
        <v>359</v>
      </c>
      <c r="F74" s="503">
        <v>3</v>
      </c>
      <c r="G74" s="509"/>
      <c r="H74" s="155">
        <v>1</v>
      </c>
      <c r="I74" s="155">
        <f>50.8+33</f>
        <v>83.8</v>
      </c>
      <c r="J74" s="643">
        <f t="shared" si="17"/>
        <v>83.8</v>
      </c>
      <c r="K74" s="513"/>
      <c r="L74" s="513"/>
      <c r="M74" s="664"/>
      <c r="N74" s="529"/>
      <c r="O74" s="512"/>
      <c r="P74" s="505"/>
      <c r="Q74" s="507"/>
      <c r="R74" s="501"/>
      <c r="S74" s="1161"/>
    </row>
    <row r="75" spans="1:19">
      <c r="A75" s="501"/>
      <c r="B75" s="502"/>
      <c r="C75" s="509" t="s">
        <v>130</v>
      </c>
      <c r="D75" s="503">
        <v>28</v>
      </c>
      <c r="E75" s="504" t="s">
        <v>483</v>
      </c>
      <c r="F75" s="503">
        <v>3</v>
      </c>
      <c r="G75" s="509"/>
      <c r="H75" s="155">
        <v>1</v>
      </c>
      <c r="I75" s="155">
        <f>322+20</f>
        <v>342</v>
      </c>
      <c r="J75" s="643">
        <f t="shared" si="17"/>
        <v>342</v>
      </c>
      <c r="K75" s="513"/>
      <c r="L75" s="513"/>
      <c r="M75" s="664"/>
      <c r="N75" s="529"/>
      <c r="O75" s="512"/>
      <c r="P75" s="505"/>
      <c r="Q75" s="507"/>
      <c r="R75" s="501"/>
      <c r="S75" s="1161"/>
    </row>
    <row r="76" spans="1:19">
      <c r="A76" s="501"/>
      <c r="B76" s="502"/>
      <c r="C76" s="509" t="s">
        <v>130</v>
      </c>
      <c r="D76" s="503">
        <v>29</v>
      </c>
      <c r="E76" s="504" t="s">
        <v>485</v>
      </c>
      <c r="F76" s="503">
        <v>3</v>
      </c>
      <c r="G76" s="509"/>
      <c r="H76" s="155">
        <v>1</v>
      </c>
      <c r="I76" s="155">
        <v>27.93</v>
      </c>
      <c r="J76" s="643">
        <f t="shared" si="17"/>
        <v>27.93</v>
      </c>
      <c r="K76" s="524"/>
      <c r="L76" s="524"/>
      <c r="M76" s="524"/>
      <c r="N76" s="524"/>
      <c r="O76" s="524"/>
      <c r="P76" s="525"/>
      <c r="Q76" s="507"/>
      <c r="R76" s="501"/>
      <c r="S76" s="1161"/>
    </row>
    <row r="77" spans="1:19">
      <c r="A77" s="501"/>
      <c r="B77" s="502"/>
      <c r="C77" s="503"/>
      <c r="D77" s="503"/>
      <c r="E77" s="504"/>
      <c r="F77" s="509"/>
      <c r="G77" s="509"/>
      <c r="H77" s="523"/>
      <c r="I77" s="524"/>
      <c r="J77" s="524"/>
      <c r="K77" s="524"/>
      <c r="L77" s="524"/>
      <c r="M77" s="524"/>
      <c r="N77" s="524"/>
      <c r="O77" s="524"/>
      <c r="P77" s="525"/>
      <c r="Q77" s="507"/>
      <c r="R77" s="501"/>
      <c r="S77" s="1161"/>
    </row>
    <row r="78" spans="1:19">
      <c r="A78" s="501"/>
      <c r="B78" s="502"/>
      <c r="C78" s="503"/>
      <c r="D78" s="503"/>
      <c r="E78" s="504"/>
      <c r="F78" s="509"/>
      <c r="G78" s="509"/>
      <c r="H78" s="523"/>
      <c r="I78" s="524"/>
      <c r="J78" s="524"/>
      <c r="K78" s="524"/>
      <c r="L78" s="524"/>
      <c r="M78" s="524"/>
      <c r="N78" s="524"/>
      <c r="O78" s="524"/>
      <c r="P78" s="525"/>
      <c r="Q78" s="507"/>
      <c r="R78" s="501"/>
      <c r="S78" s="1161"/>
    </row>
    <row r="79" spans="1:19">
      <c r="A79" s="501"/>
      <c r="B79" s="666">
        <v>347</v>
      </c>
      <c r="C79" s="503"/>
      <c r="D79" s="503"/>
      <c r="E79" s="504"/>
      <c r="F79" s="509"/>
      <c r="G79" s="509"/>
      <c r="H79" s="523"/>
      <c r="I79" s="524"/>
      <c r="J79" s="524"/>
      <c r="K79" s="524"/>
      <c r="L79" s="524"/>
      <c r="M79" s="524"/>
      <c r="N79" s="530"/>
      <c r="O79" s="530"/>
      <c r="P79" s="642">
        <f>SUM(P39:P78)</f>
        <v>0</v>
      </c>
      <c r="Q79" s="528" t="e">
        <f>P79/J79</f>
        <v>#DIV/0!</v>
      </c>
      <c r="R79" s="501"/>
      <c r="S79" s="1161"/>
    </row>
    <row r="80" spans="1:19">
      <c r="B80" s="531"/>
      <c r="C80" s="531"/>
      <c r="D80" s="531"/>
      <c r="E80" s="532"/>
      <c r="F80" s="648"/>
      <c r="G80" s="648"/>
      <c r="H80" s="533"/>
      <c r="I80" s="534"/>
      <c r="J80" s="534"/>
      <c r="K80" s="534"/>
      <c r="L80" s="534"/>
      <c r="M80" s="534"/>
      <c r="N80" s="535"/>
      <c r="O80" s="535"/>
      <c r="P80" s="536"/>
      <c r="Q80" s="537"/>
      <c r="S80" s="1161"/>
    </row>
    <row r="81" spans="2:19">
      <c r="S81" s="1161"/>
    </row>
    <row r="82" spans="2:19">
      <c r="B82" s="667"/>
      <c r="C82" s="667" t="s">
        <v>17</v>
      </c>
      <c r="D82" s="667"/>
      <c r="E82" s="668"/>
      <c r="S82" s="1161"/>
    </row>
    <row r="83" spans="2:19">
      <c r="B83" s="669">
        <v>348</v>
      </c>
      <c r="C83" s="669" t="s">
        <v>123</v>
      </c>
      <c r="D83" s="670">
        <v>1</v>
      </c>
      <c r="E83" s="671"/>
      <c r="F83" s="670">
        <v>3</v>
      </c>
      <c r="G83" s="672"/>
      <c r="H83" s="155">
        <v>1</v>
      </c>
      <c r="I83" s="155"/>
      <c r="J83" s="643"/>
      <c r="K83" s="526"/>
      <c r="L83" s="526"/>
      <c r="M83" s="528"/>
      <c r="N83" s="528"/>
      <c r="O83" s="512"/>
      <c r="P83" s="505">
        <f>J83*O83</f>
        <v>0</v>
      </c>
      <c r="Q83" s="528"/>
      <c r="S83" s="1161"/>
    </row>
    <row r="84" spans="2:19">
      <c r="B84" s="669">
        <v>349</v>
      </c>
      <c r="C84" s="669" t="s">
        <v>123</v>
      </c>
      <c r="D84" s="670">
        <v>2</v>
      </c>
      <c r="E84" s="671"/>
      <c r="F84" s="670">
        <v>3</v>
      </c>
      <c r="G84" s="672"/>
      <c r="H84" s="155">
        <v>1</v>
      </c>
      <c r="I84" s="155">
        <v>411</v>
      </c>
      <c r="J84" s="643">
        <f t="shared" ref="J84" si="18">H84*I84</f>
        <v>411</v>
      </c>
      <c r="K84" s="526">
        <f>J84/I84</f>
        <v>1</v>
      </c>
      <c r="L84" s="526">
        <f>J84/I84</f>
        <v>1</v>
      </c>
      <c r="M84" s="527">
        <f>J84/I84</f>
        <v>1</v>
      </c>
      <c r="N84" s="527">
        <f>K84*0.65+L84*0.3+M84*0.05</f>
        <v>1</v>
      </c>
      <c r="O84" s="512">
        <f t="shared" ref="O84" si="19">K84*0.1+L84*0.3+M84*0.3+N84*0.3</f>
        <v>1</v>
      </c>
      <c r="P84" s="505">
        <f>I84*O84</f>
        <v>411</v>
      </c>
      <c r="Q84" s="507"/>
      <c r="S84" s="1161"/>
    </row>
    <row r="85" spans="2:19">
      <c r="B85" s="669">
        <v>349</v>
      </c>
      <c r="C85" s="669" t="s">
        <v>163</v>
      </c>
      <c r="D85" s="669" t="s">
        <v>170</v>
      </c>
      <c r="E85" s="640" t="s">
        <v>418</v>
      </c>
      <c r="F85" s="670">
        <v>3</v>
      </c>
      <c r="G85" s="672"/>
      <c r="H85" s="155">
        <v>1</v>
      </c>
      <c r="I85" s="505">
        <v>272.89999999999998</v>
      </c>
      <c r="J85" s="505">
        <v>272.89999999999998</v>
      </c>
      <c r="K85" s="526">
        <f>J85/I85</f>
        <v>1</v>
      </c>
      <c r="L85" s="526">
        <f>J85/I85</f>
        <v>1</v>
      </c>
      <c r="M85" s="527">
        <f>J85/I85</f>
        <v>1</v>
      </c>
      <c r="N85" s="527">
        <f>K85*0.65+L85*0.3+M85*0.05</f>
        <v>1</v>
      </c>
      <c r="O85" s="512">
        <f t="shared" ref="O85" si="20">K85*0.1+L85*0.3+M85*0.3+N85*0.3</f>
        <v>1</v>
      </c>
      <c r="P85" s="505">
        <f>I85*O85</f>
        <v>272.89999999999998</v>
      </c>
      <c r="Q85" s="507"/>
    </row>
    <row r="86" spans="2:19">
      <c r="B86" s="1450" t="s">
        <v>163</v>
      </c>
      <c r="C86" s="1450" t="s">
        <v>1114</v>
      </c>
      <c r="D86" s="1451" t="s">
        <v>1115</v>
      </c>
      <c r="E86" s="1456" t="s">
        <v>1116</v>
      </c>
      <c r="F86" s="1452">
        <v>2</v>
      </c>
      <c r="G86" s="1399">
        <v>13</v>
      </c>
      <c r="H86" s="1399">
        <v>4.72</v>
      </c>
      <c r="I86" s="1399">
        <v>8</v>
      </c>
      <c r="J86" s="1453">
        <f>G86*H86*I86</f>
        <v>490.88</v>
      </c>
      <c r="K86" s="526"/>
      <c r="L86" s="526"/>
      <c r="M86" s="527"/>
      <c r="N86" s="527">
        <f>K86*0.65+L86*0.3+M86*0.05</f>
        <v>0</v>
      </c>
      <c r="O86" s="512">
        <v>0.8</v>
      </c>
      <c r="P86" s="505">
        <f>J86*O86</f>
        <v>392.70400000000001</v>
      </c>
    </row>
    <row r="87" spans="2:19">
      <c r="B87" s="649"/>
      <c r="C87" s="649"/>
      <c r="D87" s="1448"/>
      <c r="E87" s="1449"/>
      <c r="F87" s="1449"/>
      <c r="G87" s="1458"/>
      <c r="H87" s="1458"/>
      <c r="I87" s="1458"/>
      <c r="J87" s="1457"/>
    </row>
    <row r="88" spans="2:19">
      <c r="B88" s="649"/>
      <c r="C88" s="649"/>
      <c r="D88" s="1448"/>
      <c r="E88" s="1449"/>
      <c r="F88" s="1449"/>
      <c r="G88" s="1458"/>
      <c r="H88" s="1458"/>
      <c r="I88" s="1458"/>
      <c r="J88" s="1457"/>
    </row>
    <row r="89" spans="2:19">
      <c r="B89" s="649"/>
      <c r="C89" s="649"/>
      <c r="D89" s="1448"/>
      <c r="E89" s="1449"/>
      <c r="F89" s="1449"/>
      <c r="G89" s="1458"/>
      <c r="H89" s="1458"/>
      <c r="I89" s="1458"/>
      <c r="J89" s="1457"/>
    </row>
    <row r="90" spans="2:19">
      <c r="P90" s="543">
        <f>SUM(P9:P86)</f>
        <v>3514.5790000000006</v>
      </c>
    </row>
  </sheetData>
  <mergeCells count="8">
    <mergeCell ref="D21:G21"/>
    <mergeCell ref="D38:G38"/>
    <mergeCell ref="B3:E3"/>
    <mergeCell ref="B5:Q5"/>
    <mergeCell ref="Q6:Q7"/>
    <mergeCell ref="D9:G9"/>
    <mergeCell ref="D13:G13"/>
    <mergeCell ref="D15:G15"/>
  </mergeCells>
  <pageMargins left="0.7" right="0.7" top="0.75" bottom="0.75" header="0.3" footer="0.3"/>
  <pageSetup paperSize="9" scale="48"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70"/>
  <sheetViews>
    <sheetView view="pageBreakPreview" zoomScaleNormal="84" zoomScaleSheetLayoutView="100" workbookViewId="0">
      <selection activeCell="M24" sqref="M24"/>
    </sheetView>
  </sheetViews>
  <sheetFormatPr defaultColWidth="9.1796875" defaultRowHeight="11.5"/>
  <cols>
    <col min="1" max="1" width="5.7265625" style="293" customWidth="1"/>
    <col min="2" max="2" width="19" style="292" customWidth="1"/>
    <col min="3" max="3" width="11.7265625" style="292" customWidth="1"/>
    <col min="4" max="4" width="9.26953125" style="292" customWidth="1"/>
    <col min="5" max="5" width="17" style="292" customWidth="1"/>
    <col min="6" max="6" width="5.54296875" style="293" customWidth="1"/>
    <col min="7" max="7" width="8.7265625" style="293" customWidth="1"/>
    <col min="8" max="8" width="7.453125" style="293" customWidth="1"/>
    <col min="9" max="9" width="8.7265625" style="294" customWidth="1"/>
    <col min="10" max="10" width="9.7265625" style="293" customWidth="1"/>
    <col min="11" max="11" width="10.54296875" style="293" customWidth="1"/>
    <col min="12" max="256" width="9.1796875" style="295"/>
    <col min="257" max="257" width="5.7265625" style="295" customWidth="1"/>
    <col min="258" max="258" width="19" style="295" customWidth="1"/>
    <col min="259" max="259" width="11.7265625" style="295" customWidth="1"/>
    <col min="260" max="260" width="9.26953125" style="295" customWidth="1"/>
    <col min="261" max="261" width="17" style="295" customWidth="1"/>
    <col min="262" max="262" width="5.54296875" style="295" customWidth="1"/>
    <col min="263" max="263" width="8.7265625" style="295" customWidth="1"/>
    <col min="264" max="264" width="7.453125" style="295" customWidth="1"/>
    <col min="265" max="265" width="8.7265625" style="295" customWidth="1"/>
    <col min="266" max="266" width="9.7265625" style="295" customWidth="1"/>
    <col min="267" max="267" width="10.54296875" style="295" customWidth="1"/>
    <col min="268" max="512" width="9.1796875" style="295"/>
    <col min="513" max="513" width="5.7265625" style="295" customWidth="1"/>
    <col min="514" max="514" width="19" style="295" customWidth="1"/>
    <col min="515" max="515" width="11.7265625" style="295" customWidth="1"/>
    <col min="516" max="516" width="9.26953125" style="295" customWidth="1"/>
    <col min="517" max="517" width="17" style="295" customWidth="1"/>
    <col min="518" max="518" width="5.54296875" style="295" customWidth="1"/>
    <col min="519" max="519" width="8.7265625" style="295" customWidth="1"/>
    <col min="520" max="520" width="7.453125" style="295" customWidth="1"/>
    <col min="521" max="521" width="8.7265625" style="295" customWidth="1"/>
    <col min="522" max="522" width="9.7265625" style="295" customWidth="1"/>
    <col min="523" max="523" width="10.54296875" style="295" customWidth="1"/>
    <col min="524" max="768" width="9.1796875" style="295"/>
    <col min="769" max="769" width="5.7265625" style="295" customWidth="1"/>
    <col min="770" max="770" width="19" style="295" customWidth="1"/>
    <col min="771" max="771" width="11.7265625" style="295" customWidth="1"/>
    <col min="772" max="772" width="9.26953125" style="295" customWidth="1"/>
    <col min="773" max="773" width="17" style="295" customWidth="1"/>
    <col min="774" max="774" width="5.54296875" style="295" customWidth="1"/>
    <col min="775" max="775" width="8.7265625" style="295" customWidth="1"/>
    <col min="776" max="776" width="7.453125" style="295" customWidth="1"/>
    <col min="777" max="777" width="8.7265625" style="295" customWidth="1"/>
    <col min="778" max="778" width="9.7265625" style="295" customWidth="1"/>
    <col min="779" max="779" width="10.54296875" style="295" customWidth="1"/>
    <col min="780" max="1024" width="9.1796875" style="295"/>
    <col min="1025" max="1025" width="5.7265625" style="295" customWidth="1"/>
    <col min="1026" max="1026" width="19" style="295" customWidth="1"/>
    <col min="1027" max="1027" width="11.7265625" style="295" customWidth="1"/>
    <col min="1028" max="1028" width="9.26953125" style="295" customWidth="1"/>
    <col min="1029" max="1029" width="17" style="295" customWidth="1"/>
    <col min="1030" max="1030" width="5.54296875" style="295" customWidth="1"/>
    <col min="1031" max="1031" width="8.7265625" style="295" customWidth="1"/>
    <col min="1032" max="1032" width="7.453125" style="295" customWidth="1"/>
    <col min="1033" max="1033" width="8.7265625" style="295" customWidth="1"/>
    <col min="1034" max="1034" width="9.7265625" style="295" customWidth="1"/>
    <col min="1035" max="1035" width="10.54296875" style="295" customWidth="1"/>
    <col min="1036" max="1280" width="9.1796875" style="295"/>
    <col min="1281" max="1281" width="5.7265625" style="295" customWidth="1"/>
    <col min="1282" max="1282" width="19" style="295" customWidth="1"/>
    <col min="1283" max="1283" width="11.7265625" style="295" customWidth="1"/>
    <col min="1284" max="1284" width="9.26953125" style="295" customWidth="1"/>
    <col min="1285" max="1285" width="17" style="295" customWidth="1"/>
    <col min="1286" max="1286" width="5.54296875" style="295" customWidth="1"/>
    <col min="1287" max="1287" width="8.7265625" style="295" customWidth="1"/>
    <col min="1288" max="1288" width="7.453125" style="295" customWidth="1"/>
    <col min="1289" max="1289" width="8.7265625" style="295" customWidth="1"/>
    <col min="1290" max="1290" width="9.7265625" style="295" customWidth="1"/>
    <col min="1291" max="1291" width="10.54296875" style="295" customWidth="1"/>
    <col min="1292" max="1536" width="9.1796875" style="295"/>
    <col min="1537" max="1537" width="5.7265625" style="295" customWidth="1"/>
    <col min="1538" max="1538" width="19" style="295" customWidth="1"/>
    <col min="1539" max="1539" width="11.7265625" style="295" customWidth="1"/>
    <col min="1540" max="1540" width="9.26953125" style="295" customWidth="1"/>
    <col min="1541" max="1541" width="17" style="295" customWidth="1"/>
    <col min="1542" max="1542" width="5.54296875" style="295" customWidth="1"/>
    <col min="1543" max="1543" width="8.7265625" style="295" customWidth="1"/>
    <col min="1544" max="1544" width="7.453125" style="295" customWidth="1"/>
    <col min="1545" max="1545" width="8.7265625" style="295" customWidth="1"/>
    <col min="1546" max="1546" width="9.7265625" style="295" customWidth="1"/>
    <col min="1547" max="1547" width="10.54296875" style="295" customWidth="1"/>
    <col min="1548" max="1792" width="9.1796875" style="295"/>
    <col min="1793" max="1793" width="5.7265625" style="295" customWidth="1"/>
    <col min="1794" max="1794" width="19" style="295" customWidth="1"/>
    <col min="1795" max="1795" width="11.7265625" style="295" customWidth="1"/>
    <col min="1796" max="1796" width="9.26953125" style="295" customWidth="1"/>
    <col min="1797" max="1797" width="17" style="295" customWidth="1"/>
    <col min="1798" max="1798" width="5.54296875" style="295" customWidth="1"/>
    <col min="1799" max="1799" width="8.7265625" style="295" customWidth="1"/>
    <col min="1800" max="1800" width="7.453125" style="295" customWidth="1"/>
    <col min="1801" max="1801" width="8.7265625" style="295" customWidth="1"/>
    <col min="1802" max="1802" width="9.7265625" style="295" customWidth="1"/>
    <col min="1803" max="1803" width="10.54296875" style="295" customWidth="1"/>
    <col min="1804" max="2048" width="9.1796875" style="295"/>
    <col min="2049" max="2049" width="5.7265625" style="295" customWidth="1"/>
    <col min="2050" max="2050" width="19" style="295" customWidth="1"/>
    <col min="2051" max="2051" width="11.7265625" style="295" customWidth="1"/>
    <col min="2052" max="2052" width="9.26953125" style="295" customWidth="1"/>
    <col min="2053" max="2053" width="17" style="295" customWidth="1"/>
    <col min="2054" max="2054" width="5.54296875" style="295" customWidth="1"/>
    <col min="2055" max="2055" width="8.7265625" style="295" customWidth="1"/>
    <col min="2056" max="2056" width="7.453125" style="295" customWidth="1"/>
    <col min="2057" max="2057" width="8.7265625" style="295" customWidth="1"/>
    <col min="2058" max="2058" width="9.7265625" style="295" customWidth="1"/>
    <col min="2059" max="2059" width="10.54296875" style="295" customWidth="1"/>
    <col min="2060" max="2304" width="9.1796875" style="295"/>
    <col min="2305" max="2305" width="5.7265625" style="295" customWidth="1"/>
    <col min="2306" max="2306" width="19" style="295" customWidth="1"/>
    <col min="2307" max="2307" width="11.7265625" style="295" customWidth="1"/>
    <col min="2308" max="2308" width="9.26953125" style="295" customWidth="1"/>
    <col min="2309" max="2309" width="17" style="295" customWidth="1"/>
    <col min="2310" max="2310" width="5.54296875" style="295" customWidth="1"/>
    <col min="2311" max="2311" width="8.7265625" style="295" customWidth="1"/>
    <col min="2312" max="2312" width="7.453125" style="295" customWidth="1"/>
    <col min="2313" max="2313" width="8.7265625" style="295" customWidth="1"/>
    <col min="2314" max="2314" width="9.7265625" style="295" customWidth="1"/>
    <col min="2315" max="2315" width="10.54296875" style="295" customWidth="1"/>
    <col min="2316" max="2560" width="9.1796875" style="295"/>
    <col min="2561" max="2561" width="5.7265625" style="295" customWidth="1"/>
    <col min="2562" max="2562" width="19" style="295" customWidth="1"/>
    <col min="2563" max="2563" width="11.7265625" style="295" customWidth="1"/>
    <col min="2564" max="2564" width="9.26953125" style="295" customWidth="1"/>
    <col min="2565" max="2565" width="17" style="295" customWidth="1"/>
    <col min="2566" max="2566" width="5.54296875" style="295" customWidth="1"/>
    <col min="2567" max="2567" width="8.7265625" style="295" customWidth="1"/>
    <col min="2568" max="2568" width="7.453125" style="295" customWidth="1"/>
    <col min="2569" max="2569" width="8.7265625" style="295" customWidth="1"/>
    <col min="2570" max="2570" width="9.7265625" style="295" customWidth="1"/>
    <col min="2571" max="2571" width="10.54296875" style="295" customWidth="1"/>
    <col min="2572" max="2816" width="9.1796875" style="295"/>
    <col min="2817" max="2817" width="5.7265625" style="295" customWidth="1"/>
    <col min="2818" max="2818" width="19" style="295" customWidth="1"/>
    <col min="2819" max="2819" width="11.7265625" style="295" customWidth="1"/>
    <col min="2820" max="2820" width="9.26953125" style="295" customWidth="1"/>
    <col min="2821" max="2821" width="17" style="295" customWidth="1"/>
    <col min="2822" max="2822" width="5.54296875" style="295" customWidth="1"/>
    <col min="2823" max="2823" width="8.7265625" style="295" customWidth="1"/>
    <col min="2824" max="2824" width="7.453125" style="295" customWidth="1"/>
    <col min="2825" max="2825" width="8.7265625" style="295" customWidth="1"/>
    <col min="2826" max="2826" width="9.7265625" style="295" customWidth="1"/>
    <col min="2827" max="2827" width="10.54296875" style="295" customWidth="1"/>
    <col min="2828" max="3072" width="9.1796875" style="295"/>
    <col min="3073" max="3073" width="5.7265625" style="295" customWidth="1"/>
    <col min="3074" max="3074" width="19" style="295" customWidth="1"/>
    <col min="3075" max="3075" width="11.7265625" style="295" customWidth="1"/>
    <col min="3076" max="3076" width="9.26953125" style="295" customWidth="1"/>
    <col min="3077" max="3077" width="17" style="295" customWidth="1"/>
    <col min="3078" max="3078" width="5.54296875" style="295" customWidth="1"/>
    <col min="3079" max="3079" width="8.7265625" style="295" customWidth="1"/>
    <col min="3080" max="3080" width="7.453125" style="295" customWidth="1"/>
    <col min="3081" max="3081" width="8.7265625" style="295" customWidth="1"/>
    <col min="3082" max="3082" width="9.7265625" style="295" customWidth="1"/>
    <col min="3083" max="3083" width="10.54296875" style="295" customWidth="1"/>
    <col min="3084" max="3328" width="9.1796875" style="295"/>
    <col min="3329" max="3329" width="5.7265625" style="295" customWidth="1"/>
    <col min="3330" max="3330" width="19" style="295" customWidth="1"/>
    <col min="3331" max="3331" width="11.7265625" style="295" customWidth="1"/>
    <col min="3332" max="3332" width="9.26953125" style="295" customWidth="1"/>
    <col min="3333" max="3333" width="17" style="295" customWidth="1"/>
    <col min="3334" max="3334" width="5.54296875" style="295" customWidth="1"/>
    <col min="3335" max="3335" width="8.7265625" style="295" customWidth="1"/>
    <col min="3336" max="3336" width="7.453125" style="295" customWidth="1"/>
    <col min="3337" max="3337" width="8.7265625" style="295" customWidth="1"/>
    <col min="3338" max="3338" width="9.7265625" style="295" customWidth="1"/>
    <col min="3339" max="3339" width="10.54296875" style="295" customWidth="1"/>
    <col min="3340" max="3584" width="9.1796875" style="295"/>
    <col min="3585" max="3585" width="5.7265625" style="295" customWidth="1"/>
    <col min="3586" max="3586" width="19" style="295" customWidth="1"/>
    <col min="3587" max="3587" width="11.7265625" style="295" customWidth="1"/>
    <col min="3588" max="3588" width="9.26953125" style="295" customWidth="1"/>
    <col min="3589" max="3589" width="17" style="295" customWidth="1"/>
    <col min="3590" max="3590" width="5.54296875" style="295" customWidth="1"/>
    <col min="3591" max="3591" width="8.7265625" style="295" customWidth="1"/>
    <col min="3592" max="3592" width="7.453125" style="295" customWidth="1"/>
    <col min="3593" max="3593" width="8.7265625" style="295" customWidth="1"/>
    <col min="3594" max="3594" width="9.7265625" style="295" customWidth="1"/>
    <col min="3595" max="3595" width="10.54296875" style="295" customWidth="1"/>
    <col min="3596" max="3840" width="9.1796875" style="295"/>
    <col min="3841" max="3841" width="5.7265625" style="295" customWidth="1"/>
    <col min="3842" max="3842" width="19" style="295" customWidth="1"/>
    <col min="3843" max="3843" width="11.7265625" style="295" customWidth="1"/>
    <col min="3844" max="3844" width="9.26953125" style="295" customWidth="1"/>
    <col min="3845" max="3845" width="17" style="295" customWidth="1"/>
    <col min="3846" max="3846" width="5.54296875" style="295" customWidth="1"/>
    <col min="3847" max="3847" width="8.7265625" style="295" customWidth="1"/>
    <col min="3848" max="3848" width="7.453125" style="295" customWidth="1"/>
    <col min="3849" max="3849" width="8.7265625" style="295" customWidth="1"/>
    <col min="3850" max="3850" width="9.7265625" style="295" customWidth="1"/>
    <col min="3851" max="3851" width="10.54296875" style="295" customWidth="1"/>
    <col min="3852" max="4096" width="9.1796875" style="295"/>
    <col min="4097" max="4097" width="5.7265625" style="295" customWidth="1"/>
    <col min="4098" max="4098" width="19" style="295" customWidth="1"/>
    <col min="4099" max="4099" width="11.7265625" style="295" customWidth="1"/>
    <col min="4100" max="4100" width="9.26953125" style="295" customWidth="1"/>
    <col min="4101" max="4101" width="17" style="295" customWidth="1"/>
    <col min="4102" max="4102" width="5.54296875" style="295" customWidth="1"/>
    <col min="4103" max="4103" width="8.7265625" style="295" customWidth="1"/>
    <col min="4104" max="4104" width="7.453125" style="295" customWidth="1"/>
    <col min="4105" max="4105" width="8.7265625" style="295" customWidth="1"/>
    <col min="4106" max="4106" width="9.7265625" style="295" customWidth="1"/>
    <col min="4107" max="4107" width="10.54296875" style="295" customWidth="1"/>
    <col min="4108" max="4352" width="9.1796875" style="295"/>
    <col min="4353" max="4353" width="5.7265625" style="295" customWidth="1"/>
    <col min="4354" max="4354" width="19" style="295" customWidth="1"/>
    <col min="4355" max="4355" width="11.7265625" style="295" customWidth="1"/>
    <col min="4356" max="4356" width="9.26953125" style="295" customWidth="1"/>
    <col min="4357" max="4357" width="17" style="295" customWidth="1"/>
    <col min="4358" max="4358" width="5.54296875" style="295" customWidth="1"/>
    <col min="4359" max="4359" width="8.7265625" style="295" customWidth="1"/>
    <col min="4360" max="4360" width="7.453125" style="295" customWidth="1"/>
    <col min="4361" max="4361" width="8.7265625" style="295" customWidth="1"/>
    <col min="4362" max="4362" width="9.7265625" style="295" customWidth="1"/>
    <col min="4363" max="4363" width="10.54296875" style="295" customWidth="1"/>
    <col min="4364" max="4608" width="9.1796875" style="295"/>
    <col min="4609" max="4609" width="5.7265625" style="295" customWidth="1"/>
    <col min="4610" max="4610" width="19" style="295" customWidth="1"/>
    <col min="4611" max="4611" width="11.7265625" style="295" customWidth="1"/>
    <col min="4612" max="4612" width="9.26953125" style="295" customWidth="1"/>
    <col min="4613" max="4613" width="17" style="295" customWidth="1"/>
    <col min="4614" max="4614" width="5.54296875" style="295" customWidth="1"/>
    <col min="4615" max="4615" width="8.7265625" style="295" customWidth="1"/>
    <col min="4616" max="4616" width="7.453125" style="295" customWidth="1"/>
    <col min="4617" max="4617" width="8.7265625" style="295" customWidth="1"/>
    <col min="4618" max="4618" width="9.7265625" style="295" customWidth="1"/>
    <col min="4619" max="4619" width="10.54296875" style="295" customWidth="1"/>
    <col min="4620" max="4864" width="9.1796875" style="295"/>
    <col min="4865" max="4865" width="5.7265625" style="295" customWidth="1"/>
    <col min="4866" max="4866" width="19" style="295" customWidth="1"/>
    <col min="4867" max="4867" width="11.7265625" style="295" customWidth="1"/>
    <col min="4868" max="4868" width="9.26953125" style="295" customWidth="1"/>
    <col min="4869" max="4869" width="17" style="295" customWidth="1"/>
    <col min="4870" max="4870" width="5.54296875" style="295" customWidth="1"/>
    <col min="4871" max="4871" width="8.7265625" style="295" customWidth="1"/>
    <col min="4872" max="4872" width="7.453125" style="295" customWidth="1"/>
    <col min="4873" max="4873" width="8.7265625" style="295" customWidth="1"/>
    <col min="4874" max="4874" width="9.7265625" style="295" customWidth="1"/>
    <col min="4875" max="4875" width="10.54296875" style="295" customWidth="1"/>
    <col min="4876" max="5120" width="9.1796875" style="295"/>
    <col min="5121" max="5121" width="5.7265625" style="295" customWidth="1"/>
    <col min="5122" max="5122" width="19" style="295" customWidth="1"/>
    <col min="5123" max="5123" width="11.7265625" style="295" customWidth="1"/>
    <col min="5124" max="5124" width="9.26953125" style="295" customWidth="1"/>
    <col min="5125" max="5125" width="17" style="295" customWidth="1"/>
    <col min="5126" max="5126" width="5.54296875" style="295" customWidth="1"/>
    <col min="5127" max="5127" width="8.7265625" style="295" customWidth="1"/>
    <col min="5128" max="5128" width="7.453125" style="295" customWidth="1"/>
    <col min="5129" max="5129" width="8.7265625" style="295" customWidth="1"/>
    <col min="5130" max="5130" width="9.7265625" style="295" customWidth="1"/>
    <col min="5131" max="5131" width="10.54296875" style="295" customWidth="1"/>
    <col min="5132" max="5376" width="9.1796875" style="295"/>
    <col min="5377" max="5377" width="5.7265625" style="295" customWidth="1"/>
    <col min="5378" max="5378" width="19" style="295" customWidth="1"/>
    <col min="5379" max="5379" width="11.7265625" style="295" customWidth="1"/>
    <col min="5380" max="5380" width="9.26953125" style="295" customWidth="1"/>
    <col min="5381" max="5381" width="17" style="295" customWidth="1"/>
    <col min="5382" max="5382" width="5.54296875" style="295" customWidth="1"/>
    <col min="5383" max="5383" width="8.7265625" style="295" customWidth="1"/>
    <col min="5384" max="5384" width="7.453125" style="295" customWidth="1"/>
    <col min="5385" max="5385" width="8.7265625" style="295" customWidth="1"/>
    <col min="5386" max="5386" width="9.7265625" style="295" customWidth="1"/>
    <col min="5387" max="5387" width="10.54296875" style="295" customWidth="1"/>
    <col min="5388" max="5632" width="9.1796875" style="295"/>
    <col min="5633" max="5633" width="5.7265625" style="295" customWidth="1"/>
    <col min="5634" max="5634" width="19" style="295" customWidth="1"/>
    <col min="5635" max="5635" width="11.7265625" style="295" customWidth="1"/>
    <col min="5636" max="5636" width="9.26953125" style="295" customWidth="1"/>
    <col min="5637" max="5637" width="17" style="295" customWidth="1"/>
    <col min="5638" max="5638" width="5.54296875" style="295" customWidth="1"/>
    <col min="5639" max="5639" width="8.7265625" style="295" customWidth="1"/>
    <col min="5640" max="5640" width="7.453125" style="295" customWidth="1"/>
    <col min="5641" max="5641" width="8.7265625" style="295" customWidth="1"/>
    <col min="5642" max="5642" width="9.7265625" style="295" customWidth="1"/>
    <col min="5643" max="5643" width="10.54296875" style="295" customWidth="1"/>
    <col min="5644" max="5888" width="9.1796875" style="295"/>
    <col min="5889" max="5889" width="5.7265625" style="295" customWidth="1"/>
    <col min="5890" max="5890" width="19" style="295" customWidth="1"/>
    <col min="5891" max="5891" width="11.7265625" style="295" customWidth="1"/>
    <col min="5892" max="5892" width="9.26953125" style="295" customWidth="1"/>
    <col min="5893" max="5893" width="17" style="295" customWidth="1"/>
    <col min="5894" max="5894" width="5.54296875" style="295" customWidth="1"/>
    <col min="5895" max="5895" width="8.7265625" style="295" customWidth="1"/>
    <col min="5896" max="5896" width="7.453125" style="295" customWidth="1"/>
    <col min="5897" max="5897" width="8.7265625" style="295" customWidth="1"/>
    <col min="5898" max="5898" width="9.7265625" style="295" customWidth="1"/>
    <col min="5899" max="5899" width="10.54296875" style="295" customWidth="1"/>
    <col min="5900" max="6144" width="9.1796875" style="295"/>
    <col min="6145" max="6145" width="5.7265625" style="295" customWidth="1"/>
    <col min="6146" max="6146" width="19" style="295" customWidth="1"/>
    <col min="6147" max="6147" width="11.7265625" style="295" customWidth="1"/>
    <col min="6148" max="6148" width="9.26953125" style="295" customWidth="1"/>
    <col min="6149" max="6149" width="17" style="295" customWidth="1"/>
    <col min="6150" max="6150" width="5.54296875" style="295" customWidth="1"/>
    <col min="6151" max="6151" width="8.7265625" style="295" customWidth="1"/>
    <col min="6152" max="6152" width="7.453125" style="295" customWidth="1"/>
    <col min="6153" max="6153" width="8.7265625" style="295" customWidth="1"/>
    <col min="6154" max="6154" width="9.7265625" style="295" customWidth="1"/>
    <col min="6155" max="6155" width="10.54296875" style="295" customWidth="1"/>
    <col min="6156" max="6400" width="9.1796875" style="295"/>
    <col min="6401" max="6401" width="5.7265625" style="295" customWidth="1"/>
    <col min="6402" max="6402" width="19" style="295" customWidth="1"/>
    <col min="6403" max="6403" width="11.7265625" style="295" customWidth="1"/>
    <col min="6404" max="6404" width="9.26953125" style="295" customWidth="1"/>
    <col min="6405" max="6405" width="17" style="295" customWidth="1"/>
    <col min="6406" max="6406" width="5.54296875" style="295" customWidth="1"/>
    <col min="6407" max="6407" width="8.7265625" style="295" customWidth="1"/>
    <col min="6408" max="6408" width="7.453125" style="295" customWidth="1"/>
    <col min="6409" max="6409" width="8.7265625" style="295" customWidth="1"/>
    <col min="6410" max="6410" width="9.7265625" style="295" customWidth="1"/>
    <col min="6411" max="6411" width="10.54296875" style="295" customWidth="1"/>
    <col min="6412" max="6656" width="9.1796875" style="295"/>
    <col min="6657" max="6657" width="5.7265625" style="295" customWidth="1"/>
    <col min="6658" max="6658" width="19" style="295" customWidth="1"/>
    <col min="6659" max="6659" width="11.7265625" style="295" customWidth="1"/>
    <col min="6660" max="6660" width="9.26953125" style="295" customWidth="1"/>
    <col min="6661" max="6661" width="17" style="295" customWidth="1"/>
    <col min="6662" max="6662" width="5.54296875" style="295" customWidth="1"/>
    <col min="6663" max="6663" width="8.7265625" style="295" customWidth="1"/>
    <col min="6664" max="6664" width="7.453125" style="295" customWidth="1"/>
    <col min="6665" max="6665" width="8.7265625" style="295" customWidth="1"/>
    <col min="6666" max="6666" width="9.7265625" style="295" customWidth="1"/>
    <col min="6667" max="6667" width="10.54296875" style="295" customWidth="1"/>
    <col min="6668" max="6912" width="9.1796875" style="295"/>
    <col min="6913" max="6913" width="5.7265625" style="295" customWidth="1"/>
    <col min="6914" max="6914" width="19" style="295" customWidth="1"/>
    <col min="6915" max="6915" width="11.7265625" style="295" customWidth="1"/>
    <col min="6916" max="6916" width="9.26953125" style="295" customWidth="1"/>
    <col min="6917" max="6917" width="17" style="295" customWidth="1"/>
    <col min="6918" max="6918" width="5.54296875" style="295" customWidth="1"/>
    <col min="6919" max="6919" width="8.7265625" style="295" customWidth="1"/>
    <col min="6920" max="6920" width="7.453125" style="295" customWidth="1"/>
    <col min="6921" max="6921" width="8.7265625" style="295" customWidth="1"/>
    <col min="6922" max="6922" width="9.7265625" style="295" customWidth="1"/>
    <col min="6923" max="6923" width="10.54296875" style="295" customWidth="1"/>
    <col min="6924" max="7168" width="9.1796875" style="295"/>
    <col min="7169" max="7169" width="5.7265625" style="295" customWidth="1"/>
    <col min="7170" max="7170" width="19" style="295" customWidth="1"/>
    <col min="7171" max="7171" width="11.7265625" style="295" customWidth="1"/>
    <col min="7172" max="7172" width="9.26953125" style="295" customWidth="1"/>
    <col min="7173" max="7173" width="17" style="295" customWidth="1"/>
    <col min="7174" max="7174" width="5.54296875" style="295" customWidth="1"/>
    <col min="7175" max="7175" width="8.7265625" style="295" customWidth="1"/>
    <col min="7176" max="7176" width="7.453125" style="295" customWidth="1"/>
    <col min="7177" max="7177" width="8.7265625" style="295" customWidth="1"/>
    <col min="7178" max="7178" width="9.7265625" style="295" customWidth="1"/>
    <col min="7179" max="7179" width="10.54296875" style="295" customWidth="1"/>
    <col min="7180" max="7424" width="9.1796875" style="295"/>
    <col min="7425" max="7425" width="5.7265625" style="295" customWidth="1"/>
    <col min="7426" max="7426" width="19" style="295" customWidth="1"/>
    <col min="7427" max="7427" width="11.7265625" style="295" customWidth="1"/>
    <col min="7428" max="7428" width="9.26953125" style="295" customWidth="1"/>
    <col min="7429" max="7429" width="17" style="295" customWidth="1"/>
    <col min="7430" max="7430" width="5.54296875" style="295" customWidth="1"/>
    <col min="7431" max="7431" width="8.7265625" style="295" customWidth="1"/>
    <col min="7432" max="7432" width="7.453125" style="295" customWidth="1"/>
    <col min="7433" max="7433" width="8.7265625" style="295" customWidth="1"/>
    <col min="7434" max="7434" width="9.7265625" style="295" customWidth="1"/>
    <col min="7435" max="7435" width="10.54296875" style="295" customWidth="1"/>
    <col min="7436" max="7680" width="9.1796875" style="295"/>
    <col min="7681" max="7681" width="5.7265625" style="295" customWidth="1"/>
    <col min="7682" max="7682" width="19" style="295" customWidth="1"/>
    <col min="7683" max="7683" width="11.7265625" style="295" customWidth="1"/>
    <col min="7684" max="7684" width="9.26953125" style="295" customWidth="1"/>
    <col min="7685" max="7685" width="17" style="295" customWidth="1"/>
    <col min="7686" max="7686" width="5.54296875" style="295" customWidth="1"/>
    <col min="7687" max="7687" width="8.7265625" style="295" customWidth="1"/>
    <col min="7688" max="7688" width="7.453125" style="295" customWidth="1"/>
    <col min="7689" max="7689" width="8.7265625" style="295" customWidth="1"/>
    <col min="7690" max="7690" width="9.7265625" style="295" customWidth="1"/>
    <col min="7691" max="7691" width="10.54296875" style="295" customWidth="1"/>
    <col min="7692" max="7936" width="9.1796875" style="295"/>
    <col min="7937" max="7937" width="5.7265625" style="295" customWidth="1"/>
    <col min="7938" max="7938" width="19" style="295" customWidth="1"/>
    <col min="7939" max="7939" width="11.7265625" style="295" customWidth="1"/>
    <col min="7940" max="7940" width="9.26953125" style="295" customWidth="1"/>
    <col min="7941" max="7941" width="17" style="295" customWidth="1"/>
    <col min="7942" max="7942" width="5.54296875" style="295" customWidth="1"/>
    <col min="7943" max="7943" width="8.7265625" style="295" customWidth="1"/>
    <col min="7944" max="7944" width="7.453125" style="295" customWidth="1"/>
    <col min="7945" max="7945" width="8.7265625" style="295" customWidth="1"/>
    <col min="7946" max="7946" width="9.7265625" style="295" customWidth="1"/>
    <col min="7947" max="7947" width="10.54296875" style="295" customWidth="1"/>
    <col min="7948" max="8192" width="9.1796875" style="295"/>
    <col min="8193" max="8193" width="5.7265625" style="295" customWidth="1"/>
    <col min="8194" max="8194" width="19" style="295" customWidth="1"/>
    <col min="8195" max="8195" width="11.7265625" style="295" customWidth="1"/>
    <col min="8196" max="8196" width="9.26953125" style="295" customWidth="1"/>
    <col min="8197" max="8197" width="17" style="295" customWidth="1"/>
    <col min="8198" max="8198" width="5.54296875" style="295" customWidth="1"/>
    <col min="8199" max="8199" width="8.7265625" style="295" customWidth="1"/>
    <col min="8200" max="8200" width="7.453125" style="295" customWidth="1"/>
    <col min="8201" max="8201" width="8.7265625" style="295" customWidth="1"/>
    <col min="8202" max="8202" width="9.7265625" style="295" customWidth="1"/>
    <col min="8203" max="8203" width="10.54296875" style="295" customWidth="1"/>
    <col min="8204" max="8448" width="9.1796875" style="295"/>
    <col min="8449" max="8449" width="5.7265625" style="295" customWidth="1"/>
    <col min="8450" max="8450" width="19" style="295" customWidth="1"/>
    <col min="8451" max="8451" width="11.7265625" style="295" customWidth="1"/>
    <col min="8452" max="8452" width="9.26953125" style="295" customWidth="1"/>
    <col min="8453" max="8453" width="17" style="295" customWidth="1"/>
    <col min="8454" max="8454" width="5.54296875" style="295" customWidth="1"/>
    <col min="8455" max="8455" width="8.7265625" style="295" customWidth="1"/>
    <col min="8456" max="8456" width="7.453125" style="295" customWidth="1"/>
    <col min="8457" max="8457" width="8.7265625" style="295" customWidth="1"/>
    <col min="8458" max="8458" width="9.7265625" style="295" customWidth="1"/>
    <col min="8459" max="8459" width="10.54296875" style="295" customWidth="1"/>
    <col min="8460" max="8704" width="9.1796875" style="295"/>
    <col min="8705" max="8705" width="5.7265625" style="295" customWidth="1"/>
    <col min="8706" max="8706" width="19" style="295" customWidth="1"/>
    <col min="8707" max="8707" width="11.7265625" style="295" customWidth="1"/>
    <col min="8708" max="8708" width="9.26953125" style="295" customWidth="1"/>
    <col min="8709" max="8709" width="17" style="295" customWidth="1"/>
    <col min="8710" max="8710" width="5.54296875" style="295" customWidth="1"/>
    <col min="8711" max="8711" width="8.7265625" style="295" customWidth="1"/>
    <col min="8712" max="8712" width="7.453125" style="295" customWidth="1"/>
    <col min="8713" max="8713" width="8.7265625" style="295" customWidth="1"/>
    <col min="8714" max="8714" width="9.7265625" style="295" customWidth="1"/>
    <col min="8715" max="8715" width="10.54296875" style="295" customWidth="1"/>
    <col min="8716" max="8960" width="9.1796875" style="295"/>
    <col min="8961" max="8961" width="5.7265625" style="295" customWidth="1"/>
    <col min="8962" max="8962" width="19" style="295" customWidth="1"/>
    <col min="8963" max="8963" width="11.7265625" style="295" customWidth="1"/>
    <col min="8964" max="8964" width="9.26953125" style="295" customWidth="1"/>
    <col min="8965" max="8965" width="17" style="295" customWidth="1"/>
    <col min="8966" max="8966" width="5.54296875" style="295" customWidth="1"/>
    <col min="8967" max="8967" width="8.7265625" style="295" customWidth="1"/>
    <col min="8968" max="8968" width="7.453125" style="295" customWidth="1"/>
    <col min="8969" max="8969" width="8.7265625" style="295" customWidth="1"/>
    <col min="8970" max="8970" width="9.7265625" style="295" customWidth="1"/>
    <col min="8971" max="8971" width="10.54296875" style="295" customWidth="1"/>
    <col min="8972" max="9216" width="9.1796875" style="295"/>
    <col min="9217" max="9217" width="5.7265625" style="295" customWidth="1"/>
    <col min="9218" max="9218" width="19" style="295" customWidth="1"/>
    <col min="9219" max="9219" width="11.7265625" style="295" customWidth="1"/>
    <col min="9220" max="9220" width="9.26953125" style="295" customWidth="1"/>
    <col min="9221" max="9221" width="17" style="295" customWidth="1"/>
    <col min="9222" max="9222" width="5.54296875" style="295" customWidth="1"/>
    <col min="9223" max="9223" width="8.7265625" style="295" customWidth="1"/>
    <col min="9224" max="9224" width="7.453125" style="295" customWidth="1"/>
    <col min="9225" max="9225" width="8.7265625" style="295" customWidth="1"/>
    <col min="9226" max="9226" width="9.7265625" style="295" customWidth="1"/>
    <col min="9227" max="9227" width="10.54296875" style="295" customWidth="1"/>
    <col min="9228" max="9472" width="9.1796875" style="295"/>
    <col min="9473" max="9473" width="5.7265625" style="295" customWidth="1"/>
    <col min="9474" max="9474" width="19" style="295" customWidth="1"/>
    <col min="9475" max="9475" width="11.7265625" style="295" customWidth="1"/>
    <col min="9476" max="9476" width="9.26953125" style="295" customWidth="1"/>
    <col min="9477" max="9477" width="17" style="295" customWidth="1"/>
    <col min="9478" max="9478" width="5.54296875" style="295" customWidth="1"/>
    <col min="9479" max="9479" width="8.7265625" style="295" customWidth="1"/>
    <col min="9480" max="9480" width="7.453125" style="295" customWidth="1"/>
    <col min="9481" max="9481" width="8.7265625" style="295" customWidth="1"/>
    <col min="9482" max="9482" width="9.7265625" style="295" customWidth="1"/>
    <col min="9483" max="9483" width="10.54296875" style="295" customWidth="1"/>
    <col min="9484" max="9728" width="9.1796875" style="295"/>
    <col min="9729" max="9729" width="5.7265625" style="295" customWidth="1"/>
    <col min="9730" max="9730" width="19" style="295" customWidth="1"/>
    <col min="9731" max="9731" width="11.7265625" style="295" customWidth="1"/>
    <col min="9732" max="9732" width="9.26953125" style="295" customWidth="1"/>
    <col min="9733" max="9733" width="17" style="295" customWidth="1"/>
    <col min="9734" max="9734" width="5.54296875" style="295" customWidth="1"/>
    <col min="9735" max="9735" width="8.7265625" style="295" customWidth="1"/>
    <col min="9736" max="9736" width="7.453125" style="295" customWidth="1"/>
    <col min="9737" max="9737" width="8.7265625" style="295" customWidth="1"/>
    <col min="9738" max="9738" width="9.7265625" style="295" customWidth="1"/>
    <col min="9739" max="9739" width="10.54296875" style="295" customWidth="1"/>
    <col min="9740" max="9984" width="9.1796875" style="295"/>
    <col min="9985" max="9985" width="5.7265625" style="295" customWidth="1"/>
    <col min="9986" max="9986" width="19" style="295" customWidth="1"/>
    <col min="9987" max="9987" width="11.7265625" style="295" customWidth="1"/>
    <col min="9988" max="9988" width="9.26953125" style="295" customWidth="1"/>
    <col min="9989" max="9989" width="17" style="295" customWidth="1"/>
    <col min="9990" max="9990" width="5.54296875" style="295" customWidth="1"/>
    <col min="9991" max="9991" width="8.7265625" style="295" customWidth="1"/>
    <col min="9992" max="9992" width="7.453125" style="295" customWidth="1"/>
    <col min="9993" max="9993" width="8.7265625" style="295" customWidth="1"/>
    <col min="9994" max="9994" width="9.7265625" style="295" customWidth="1"/>
    <col min="9995" max="9995" width="10.54296875" style="295" customWidth="1"/>
    <col min="9996" max="10240" width="9.1796875" style="295"/>
    <col min="10241" max="10241" width="5.7265625" style="295" customWidth="1"/>
    <col min="10242" max="10242" width="19" style="295" customWidth="1"/>
    <col min="10243" max="10243" width="11.7265625" style="295" customWidth="1"/>
    <col min="10244" max="10244" width="9.26953125" style="295" customWidth="1"/>
    <col min="10245" max="10245" width="17" style="295" customWidth="1"/>
    <col min="10246" max="10246" width="5.54296875" style="295" customWidth="1"/>
    <col min="10247" max="10247" width="8.7265625" style="295" customWidth="1"/>
    <col min="10248" max="10248" width="7.453125" style="295" customWidth="1"/>
    <col min="10249" max="10249" width="8.7265625" style="295" customWidth="1"/>
    <col min="10250" max="10250" width="9.7265625" style="295" customWidth="1"/>
    <col min="10251" max="10251" width="10.54296875" style="295" customWidth="1"/>
    <col min="10252" max="10496" width="9.1796875" style="295"/>
    <col min="10497" max="10497" width="5.7265625" style="295" customWidth="1"/>
    <col min="10498" max="10498" width="19" style="295" customWidth="1"/>
    <col min="10499" max="10499" width="11.7265625" style="295" customWidth="1"/>
    <col min="10500" max="10500" width="9.26953125" style="295" customWidth="1"/>
    <col min="10501" max="10501" width="17" style="295" customWidth="1"/>
    <col min="10502" max="10502" width="5.54296875" style="295" customWidth="1"/>
    <col min="10503" max="10503" width="8.7265625" style="295" customWidth="1"/>
    <col min="10504" max="10504" width="7.453125" style="295" customWidth="1"/>
    <col min="10505" max="10505" width="8.7265625" style="295" customWidth="1"/>
    <col min="10506" max="10506" width="9.7265625" style="295" customWidth="1"/>
    <col min="10507" max="10507" width="10.54296875" style="295" customWidth="1"/>
    <col min="10508" max="10752" width="9.1796875" style="295"/>
    <col min="10753" max="10753" width="5.7265625" style="295" customWidth="1"/>
    <col min="10754" max="10754" width="19" style="295" customWidth="1"/>
    <col min="10755" max="10755" width="11.7265625" style="295" customWidth="1"/>
    <col min="10756" max="10756" width="9.26953125" style="295" customWidth="1"/>
    <col min="10757" max="10757" width="17" style="295" customWidth="1"/>
    <col min="10758" max="10758" width="5.54296875" style="295" customWidth="1"/>
    <col min="10759" max="10759" width="8.7265625" style="295" customWidth="1"/>
    <col min="10760" max="10760" width="7.453125" style="295" customWidth="1"/>
    <col min="10761" max="10761" width="8.7265625" style="295" customWidth="1"/>
    <col min="10762" max="10762" width="9.7265625" style="295" customWidth="1"/>
    <col min="10763" max="10763" width="10.54296875" style="295" customWidth="1"/>
    <col min="10764" max="11008" width="9.1796875" style="295"/>
    <col min="11009" max="11009" width="5.7265625" style="295" customWidth="1"/>
    <col min="11010" max="11010" width="19" style="295" customWidth="1"/>
    <col min="11011" max="11011" width="11.7265625" style="295" customWidth="1"/>
    <col min="11012" max="11012" width="9.26953125" style="295" customWidth="1"/>
    <col min="11013" max="11013" width="17" style="295" customWidth="1"/>
    <col min="11014" max="11014" width="5.54296875" style="295" customWidth="1"/>
    <col min="11015" max="11015" width="8.7265625" style="295" customWidth="1"/>
    <col min="11016" max="11016" width="7.453125" style="295" customWidth="1"/>
    <col min="11017" max="11017" width="8.7265625" style="295" customWidth="1"/>
    <col min="11018" max="11018" width="9.7265625" style="295" customWidth="1"/>
    <col min="11019" max="11019" width="10.54296875" style="295" customWidth="1"/>
    <col min="11020" max="11264" width="9.1796875" style="295"/>
    <col min="11265" max="11265" width="5.7265625" style="295" customWidth="1"/>
    <col min="11266" max="11266" width="19" style="295" customWidth="1"/>
    <col min="11267" max="11267" width="11.7265625" style="295" customWidth="1"/>
    <col min="11268" max="11268" width="9.26953125" style="295" customWidth="1"/>
    <col min="11269" max="11269" width="17" style="295" customWidth="1"/>
    <col min="11270" max="11270" width="5.54296875" style="295" customWidth="1"/>
    <col min="11271" max="11271" width="8.7265625" style="295" customWidth="1"/>
    <col min="11272" max="11272" width="7.453125" style="295" customWidth="1"/>
    <col min="11273" max="11273" width="8.7265625" style="295" customWidth="1"/>
    <col min="11274" max="11274" width="9.7265625" style="295" customWidth="1"/>
    <col min="11275" max="11275" width="10.54296875" style="295" customWidth="1"/>
    <col min="11276" max="11520" width="9.1796875" style="295"/>
    <col min="11521" max="11521" width="5.7265625" style="295" customWidth="1"/>
    <col min="11522" max="11522" width="19" style="295" customWidth="1"/>
    <col min="11523" max="11523" width="11.7265625" style="295" customWidth="1"/>
    <col min="11524" max="11524" width="9.26953125" style="295" customWidth="1"/>
    <col min="11525" max="11525" width="17" style="295" customWidth="1"/>
    <col min="11526" max="11526" width="5.54296875" style="295" customWidth="1"/>
    <col min="11527" max="11527" width="8.7265625" style="295" customWidth="1"/>
    <col min="11528" max="11528" width="7.453125" style="295" customWidth="1"/>
    <col min="11529" max="11529" width="8.7265625" style="295" customWidth="1"/>
    <col min="11530" max="11530" width="9.7265625" style="295" customWidth="1"/>
    <col min="11531" max="11531" width="10.54296875" style="295" customWidth="1"/>
    <col min="11532" max="11776" width="9.1796875" style="295"/>
    <col min="11777" max="11777" width="5.7265625" style="295" customWidth="1"/>
    <col min="11778" max="11778" width="19" style="295" customWidth="1"/>
    <col min="11779" max="11779" width="11.7265625" style="295" customWidth="1"/>
    <col min="11780" max="11780" width="9.26953125" style="295" customWidth="1"/>
    <col min="11781" max="11781" width="17" style="295" customWidth="1"/>
    <col min="11782" max="11782" width="5.54296875" style="295" customWidth="1"/>
    <col min="11783" max="11783" width="8.7265625" style="295" customWidth="1"/>
    <col min="11784" max="11784" width="7.453125" style="295" customWidth="1"/>
    <col min="11785" max="11785" width="8.7265625" style="295" customWidth="1"/>
    <col min="11786" max="11786" width="9.7265625" style="295" customWidth="1"/>
    <col min="11787" max="11787" width="10.54296875" style="295" customWidth="1"/>
    <col min="11788" max="12032" width="9.1796875" style="295"/>
    <col min="12033" max="12033" width="5.7265625" style="295" customWidth="1"/>
    <col min="12034" max="12034" width="19" style="295" customWidth="1"/>
    <col min="12035" max="12035" width="11.7265625" style="295" customWidth="1"/>
    <col min="12036" max="12036" width="9.26953125" style="295" customWidth="1"/>
    <col min="12037" max="12037" width="17" style="295" customWidth="1"/>
    <col min="12038" max="12038" width="5.54296875" style="295" customWidth="1"/>
    <col min="12039" max="12039" width="8.7265625" style="295" customWidth="1"/>
    <col min="12040" max="12040" width="7.453125" style="295" customWidth="1"/>
    <col min="12041" max="12041" width="8.7265625" style="295" customWidth="1"/>
    <col min="12042" max="12042" width="9.7265625" style="295" customWidth="1"/>
    <col min="12043" max="12043" width="10.54296875" style="295" customWidth="1"/>
    <col min="12044" max="12288" width="9.1796875" style="295"/>
    <col min="12289" max="12289" width="5.7265625" style="295" customWidth="1"/>
    <col min="12290" max="12290" width="19" style="295" customWidth="1"/>
    <col min="12291" max="12291" width="11.7265625" style="295" customWidth="1"/>
    <col min="12292" max="12292" width="9.26953125" style="295" customWidth="1"/>
    <col min="12293" max="12293" width="17" style="295" customWidth="1"/>
    <col min="12294" max="12294" width="5.54296875" style="295" customWidth="1"/>
    <col min="12295" max="12295" width="8.7265625" style="295" customWidth="1"/>
    <col min="12296" max="12296" width="7.453125" style="295" customWidth="1"/>
    <col min="12297" max="12297" width="8.7265625" style="295" customWidth="1"/>
    <col min="12298" max="12298" width="9.7265625" style="295" customWidth="1"/>
    <col min="12299" max="12299" width="10.54296875" style="295" customWidth="1"/>
    <col min="12300" max="12544" width="9.1796875" style="295"/>
    <col min="12545" max="12545" width="5.7265625" style="295" customWidth="1"/>
    <col min="12546" max="12546" width="19" style="295" customWidth="1"/>
    <col min="12547" max="12547" width="11.7265625" style="295" customWidth="1"/>
    <col min="12548" max="12548" width="9.26953125" style="295" customWidth="1"/>
    <col min="12549" max="12549" width="17" style="295" customWidth="1"/>
    <col min="12550" max="12550" width="5.54296875" style="295" customWidth="1"/>
    <col min="12551" max="12551" width="8.7265625" style="295" customWidth="1"/>
    <col min="12552" max="12552" width="7.453125" style="295" customWidth="1"/>
    <col min="12553" max="12553" width="8.7265625" style="295" customWidth="1"/>
    <col min="12554" max="12554" width="9.7265625" style="295" customWidth="1"/>
    <col min="12555" max="12555" width="10.54296875" style="295" customWidth="1"/>
    <col min="12556" max="12800" width="9.1796875" style="295"/>
    <col min="12801" max="12801" width="5.7265625" style="295" customWidth="1"/>
    <col min="12802" max="12802" width="19" style="295" customWidth="1"/>
    <col min="12803" max="12803" width="11.7265625" style="295" customWidth="1"/>
    <col min="12804" max="12804" width="9.26953125" style="295" customWidth="1"/>
    <col min="12805" max="12805" width="17" style="295" customWidth="1"/>
    <col min="12806" max="12806" width="5.54296875" style="295" customWidth="1"/>
    <col min="12807" max="12807" width="8.7265625" style="295" customWidth="1"/>
    <col min="12808" max="12808" width="7.453125" style="295" customWidth="1"/>
    <col min="12809" max="12809" width="8.7265625" style="295" customWidth="1"/>
    <col min="12810" max="12810" width="9.7265625" style="295" customWidth="1"/>
    <col min="12811" max="12811" width="10.54296875" style="295" customWidth="1"/>
    <col min="12812" max="13056" width="9.1796875" style="295"/>
    <col min="13057" max="13057" width="5.7265625" style="295" customWidth="1"/>
    <col min="13058" max="13058" width="19" style="295" customWidth="1"/>
    <col min="13059" max="13059" width="11.7265625" style="295" customWidth="1"/>
    <col min="13060" max="13060" width="9.26953125" style="295" customWidth="1"/>
    <col min="13061" max="13061" width="17" style="295" customWidth="1"/>
    <col min="13062" max="13062" width="5.54296875" style="295" customWidth="1"/>
    <col min="13063" max="13063" width="8.7265625" style="295" customWidth="1"/>
    <col min="13064" max="13064" width="7.453125" style="295" customWidth="1"/>
    <col min="13065" max="13065" width="8.7265625" style="295" customWidth="1"/>
    <col min="13066" max="13066" width="9.7265625" style="295" customWidth="1"/>
    <col min="13067" max="13067" width="10.54296875" style="295" customWidth="1"/>
    <col min="13068" max="13312" width="9.1796875" style="295"/>
    <col min="13313" max="13313" width="5.7265625" style="295" customWidth="1"/>
    <col min="13314" max="13314" width="19" style="295" customWidth="1"/>
    <col min="13315" max="13315" width="11.7265625" style="295" customWidth="1"/>
    <col min="13316" max="13316" width="9.26953125" style="295" customWidth="1"/>
    <col min="13317" max="13317" width="17" style="295" customWidth="1"/>
    <col min="13318" max="13318" width="5.54296875" style="295" customWidth="1"/>
    <col min="13319" max="13319" width="8.7265625" style="295" customWidth="1"/>
    <col min="13320" max="13320" width="7.453125" style="295" customWidth="1"/>
    <col min="13321" max="13321" width="8.7265625" style="295" customWidth="1"/>
    <col min="13322" max="13322" width="9.7265625" style="295" customWidth="1"/>
    <col min="13323" max="13323" width="10.54296875" style="295" customWidth="1"/>
    <col min="13324" max="13568" width="9.1796875" style="295"/>
    <col min="13569" max="13569" width="5.7265625" style="295" customWidth="1"/>
    <col min="13570" max="13570" width="19" style="295" customWidth="1"/>
    <col min="13571" max="13571" width="11.7265625" style="295" customWidth="1"/>
    <col min="13572" max="13572" width="9.26953125" style="295" customWidth="1"/>
    <col min="13573" max="13573" width="17" style="295" customWidth="1"/>
    <col min="13574" max="13574" width="5.54296875" style="295" customWidth="1"/>
    <col min="13575" max="13575" width="8.7265625" style="295" customWidth="1"/>
    <col min="13576" max="13576" width="7.453125" style="295" customWidth="1"/>
    <col min="13577" max="13577" width="8.7265625" style="295" customWidth="1"/>
    <col min="13578" max="13578" width="9.7265625" style="295" customWidth="1"/>
    <col min="13579" max="13579" width="10.54296875" style="295" customWidth="1"/>
    <col min="13580" max="13824" width="9.1796875" style="295"/>
    <col min="13825" max="13825" width="5.7265625" style="295" customWidth="1"/>
    <col min="13826" max="13826" width="19" style="295" customWidth="1"/>
    <col min="13827" max="13827" width="11.7265625" style="295" customWidth="1"/>
    <col min="13828" max="13828" width="9.26953125" style="295" customWidth="1"/>
    <col min="13829" max="13829" width="17" style="295" customWidth="1"/>
    <col min="13830" max="13830" width="5.54296875" style="295" customWidth="1"/>
    <col min="13831" max="13831" width="8.7265625" style="295" customWidth="1"/>
    <col min="13832" max="13832" width="7.453125" style="295" customWidth="1"/>
    <col min="13833" max="13833" width="8.7265625" style="295" customWidth="1"/>
    <col min="13834" max="13834" width="9.7265625" style="295" customWidth="1"/>
    <col min="13835" max="13835" width="10.54296875" style="295" customWidth="1"/>
    <col min="13836" max="14080" width="9.1796875" style="295"/>
    <col min="14081" max="14081" width="5.7265625" style="295" customWidth="1"/>
    <col min="14082" max="14082" width="19" style="295" customWidth="1"/>
    <col min="14083" max="14083" width="11.7265625" style="295" customWidth="1"/>
    <col min="14084" max="14084" width="9.26953125" style="295" customWidth="1"/>
    <col min="14085" max="14085" width="17" style="295" customWidth="1"/>
    <col min="14086" max="14086" width="5.54296875" style="295" customWidth="1"/>
    <col min="14087" max="14087" width="8.7265625" style="295" customWidth="1"/>
    <col min="14088" max="14088" width="7.453125" style="295" customWidth="1"/>
    <col min="14089" max="14089" width="8.7265625" style="295" customWidth="1"/>
    <col min="14090" max="14090" width="9.7265625" style="295" customWidth="1"/>
    <col min="14091" max="14091" width="10.54296875" style="295" customWidth="1"/>
    <col min="14092" max="14336" width="9.1796875" style="295"/>
    <col min="14337" max="14337" width="5.7265625" style="295" customWidth="1"/>
    <col min="14338" max="14338" width="19" style="295" customWidth="1"/>
    <col min="14339" max="14339" width="11.7265625" style="295" customWidth="1"/>
    <col min="14340" max="14340" width="9.26953125" style="295" customWidth="1"/>
    <col min="14341" max="14341" width="17" style="295" customWidth="1"/>
    <col min="14342" max="14342" width="5.54296875" style="295" customWidth="1"/>
    <col min="14343" max="14343" width="8.7265625" style="295" customWidth="1"/>
    <col min="14344" max="14344" width="7.453125" style="295" customWidth="1"/>
    <col min="14345" max="14345" width="8.7265625" style="295" customWidth="1"/>
    <col min="14346" max="14346" width="9.7265625" style="295" customWidth="1"/>
    <col min="14347" max="14347" width="10.54296875" style="295" customWidth="1"/>
    <col min="14348" max="14592" width="9.1796875" style="295"/>
    <col min="14593" max="14593" width="5.7265625" style="295" customWidth="1"/>
    <col min="14594" max="14594" width="19" style="295" customWidth="1"/>
    <col min="14595" max="14595" width="11.7265625" style="295" customWidth="1"/>
    <col min="14596" max="14596" width="9.26953125" style="295" customWidth="1"/>
    <col min="14597" max="14597" width="17" style="295" customWidth="1"/>
    <col min="14598" max="14598" width="5.54296875" style="295" customWidth="1"/>
    <col min="14599" max="14599" width="8.7265625" style="295" customWidth="1"/>
    <col min="14600" max="14600" width="7.453125" style="295" customWidth="1"/>
    <col min="14601" max="14601" width="8.7265625" style="295" customWidth="1"/>
    <col min="14602" max="14602" width="9.7265625" style="295" customWidth="1"/>
    <col min="14603" max="14603" width="10.54296875" style="295" customWidth="1"/>
    <col min="14604" max="14848" width="9.1796875" style="295"/>
    <col min="14849" max="14849" width="5.7265625" style="295" customWidth="1"/>
    <col min="14850" max="14850" width="19" style="295" customWidth="1"/>
    <col min="14851" max="14851" width="11.7265625" style="295" customWidth="1"/>
    <col min="14852" max="14852" width="9.26953125" style="295" customWidth="1"/>
    <col min="14853" max="14853" width="17" style="295" customWidth="1"/>
    <col min="14854" max="14854" width="5.54296875" style="295" customWidth="1"/>
    <col min="14855" max="14855" width="8.7265625" style="295" customWidth="1"/>
    <col min="14856" max="14856" width="7.453125" style="295" customWidth="1"/>
    <col min="14857" max="14857" width="8.7265625" style="295" customWidth="1"/>
    <col min="14858" max="14858" width="9.7265625" style="295" customWidth="1"/>
    <col min="14859" max="14859" width="10.54296875" style="295" customWidth="1"/>
    <col min="14860" max="15104" width="9.1796875" style="295"/>
    <col min="15105" max="15105" width="5.7265625" style="295" customWidth="1"/>
    <col min="15106" max="15106" width="19" style="295" customWidth="1"/>
    <col min="15107" max="15107" width="11.7265625" style="295" customWidth="1"/>
    <col min="15108" max="15108" width="9.26953125" style="295" customWidth="1"/>
    <col min="15109" max="15109" width="17" style="295" customWidth="1"/>
    <col min="15110" max="15110" width="5.54296875" style="295" customWidth="1"/>
    <col min="15111" max="15111" width="8.7265625" style="295" customWidth="1"/>
    <col min="15112" max="15112" width="7.453125" style="295" customWidth="1"/>
    <col min="15113" max="15113" width="8.7265625" style="295" customWidth="1"/>
    <col min="15114" max="15114" width="9.7265625" style="295" customWidth="1"/>
    <col min="15115" max="15115" width="10.54296875" style="295" customWidth="1"/>
    <col min="15116" max="15360" width="9.1796875" style="295"/>
    <col min="15361" max="15361" width="5.7265625" style="295" customWidth="1"/>
    <col min="15362" max="15362" width="19" style="295" customWidth="1"/>
    <col min="15363" max="15363" width="11.7265625" style="295" customWidth="1"/>
    <col min="15364" max="15364" width="9.26953125" style="295" customWidth="1"/>
    <col min="15365" max="15365" width="17" style="295" customWidth="1"/>
    <col min="15366" max="15366" width="5.54296875" style="295" customWidth="1"/>
    <col min="15367" max="15367" width="8.7265625" style="295" customWidth="1"/>
    <col min="15368" max="15368" width="7.453125" style="295" customWidth="1"/>
    <col min="15369" max="15369" width="8.7265625" style="295" customWidth="1"/>
    <col min="15370" max="15370" width="9.7265625" style="295" customWidth="1"/>
    <col min="15371" max="15371" width="10.54296875" style="295" customWidth="1"/>
    <col min="15372" max="15616" width="9.1796875" style="295"/>
    <col min="15617" max="15617" width="5.7265625" style="295" customWidth="1"/>
    <col min="15618" max="15618" width="19" style="295" customWidth="1"/>
    <col min="15619" max="15619" width="11.7265625" style="295" customWidth="1"/>
    <col min="15620" max="15620" width="9.26953125" style="295" customWidth="1"/>
    <col min="15621" max="15621" width="17" style="295" customWidth="1"/>
    <col min="15622" max="15622" width="5.54296875" style="295" customWidth="1"/>
    <col min="15623" max="15623" width="8.7265625" style="295" customWidth="1"/>
    <col min="15624" max="15624" width="7.453125" style="295" customWidth="1"/>
    <col min="15625" max="15625" width="8.7265625" style="295" customWidth="1"/>
    <col min="15626" max="15626" width="9.7265625" style="295" customWidth="1"/>
    <col min="15627" max="15627" width="10.54296875" style="295" customWidth="1"/>
    <col min="15628" max="15872" width="9.1796875" style="295"/>
    <col min="15873" max="15873" width="5.7265625" style="295" customWidth="1"/>
    <col min="15874" max="15874" width="19" style="295" customWidth="1"/>
    <col min="15875" max="15875" width="11.7265625" style="295" customWidth="1"/>
    <col min="15876" max="15876" width="9.26953125" style="295" customWidth="1"/>
    <col min="15877" max="15877" width="17" style="295" customWidth="1"/>
    <col min="15878" max="15878" width="5.54296875" style="295" customWidth="1"/>
    <col min="15879" max="15879" width="8.7265625" style="295" customWidth="1"/>
    <col min="15880" max="15880" width="7.453125" style="295" customWidth="1"/>
    <col min="15881" max="15881" width="8.7265625" style="295" customWidth="1"/>
    <col min="15882" max="15882" width="9.7265625" style="295" customWidth="1"/>
    <col min="15883" max="15883" width="10.54296875" style="295" customWidth="1"/>
    <col min="15884" max="16128" width="9.1796875" style="295"/>
    <col min="16129" max="16129" width="5.7265625" style="295" customWidth="1"/>
    <col min="16130" max="16130" width="19" style="295" customWidth="1"/>
    <col min="16131" max="16131" width="11.7265625" style="295" customWidth="1"/>
    <col min="16132" max="16132" width="9.26953125" style="295" customWidth="1"/>
    <col min="16133" max="16133" width="17" style="295" customWidth="1"/>
    <col min="16134" max="16134" width="5.54296875" style="295" customWidth="1"/>
    <col min="16135" max="16135" width="8.7265625" style="295" customWidth="1"/>
    <col min="16136" max="16136" width="7.453125" style="295" customWidth="1"/>
    <col min="16137" max="16137" width="8.7265625" style="295" customWidth="1"/>
    <col min="16138" max="16138" width="9.7265625" style="295" customWidth="1"/>
    <col min="16139" max="16139" width="10.54296875" style="295" customWidth="1"/>
    <col min="16140" max="16384" width="9.1796875" style="295"/>
  </cols>
  <sheetData>
    <row r="1" spans="1:12">
      <c r="A1" s="292" t="str">
        <f>+'VO 02'!A1</f>
        <v>DORCHESTER HOTEL &amp; RESIDNECIES</v>
      </c>
    </row>
    <row r="2" spans="1:12" ht="14.5">
      <c r="A2" s="292" t="str">
        <f>+'VO 02'!A2</f>
        <v xml:space="preserve">SUBCONTRACTOR: AL RAWDA </v>
      </c>
      <c r="K2" s="296">
        <f>+'VO 02'!N2</f>
        <v>44958</v>
      </c>
    </row>
    <row r="3" spans="1:12">
      <c r="A3" s="292" t="s">
        <v>235</v>
      </c>
      <c r="K3" s="297" t="str">
        <f>+'VO 02'!N3</f>
        <v>IPA-09</v>
      </c>
    </row>
    <row r="6" spans="1:12" s="300" customFormat="1" ht="15" customHeight="1">
      <c r="A6" s="197" t="s">
        <v>148</v>
      </c>
      <c r="B6" s="202" t="s">
        <v>149</v>
      </c>
      <c r="C6" s="202"/>
      <c r="D6" s="202"/>
      <c r="E6" s="202" t="s">
        <v>236</v>
      </c>
      <c r="F6" s="200"/>
      <c r="G6" s="200"/>
      <c r="H6" s="201"/>
      <c r="I6" s="298"/>
      <c r="J6" s="299"/>
      <c r="K6" s="203"/>
    </row>
    <row r="7" spans="1:12" s="301" customFormat="1" ht="15" customHeight="1">
      <c r="A7" s="204"/>
      <c r="B7" s="206" t="s">
        <v>237</v>
      </c>
      <c r="C7" s="206"/>
      <c r="D7" s="206"/>
      <c r="E7" s="206"/>
      <c r="F7" s="325"/>
      <c r="G7" s="325"/>
      <c r="H7" s="325"/>
      <c r="I7" s="207"/>
      <c r="J7" s="325"/>
      <c r="K7" s="326"/>
      <c r="L7" s="327"/>
    </row>
    <row r="8" spans="1:12" ht="15" customHeight="1">
      <c r="A8" s="209"/>
      <c r="B8" s="1733"/>
      <c r="C8" s="1733"/>
      <c r="D8" s="1733"/>
      <c r="E8" s="1733"/>
      <c r="F8" s="317"/>
      <c r="G8" s="317"/>
      <c r="H8" s="317" t="s">
        <v>152</v>
      </c>
      <c r="I8" s="318"/>
      <c r="J8" s="319"/>
      <c r="K8" s="328"/>
      <c r="L8" s="329"/>
    </row>
    <row r="9" spans="1:12" ht="23">
      <c r="A9" s="211" t="s">
        <v>154</v>
      </c>
      <c r="B9" s="211" t="s">
        <v>238</v>
      </c>
      <c r="C9" s="211" t="s">
        <v>122</v>
      </c>
      <c r="D9" s="211" t="s">
        <v>123</v>
      </c>
      <c r="E9" s="211" t="s">
        <v>239</v>
      </c>
      <c r="F9" s="321" t="s">
        <v>157</v>
      </c>
      <c r="G9" s="320" t="s">
        <v>158</v>
      </c>
      <c r="H9" s="322" t="s">
        <v>159</v>
      </c>
      <c r="I9" s="323" t="s">
        <v>160</v>
      </c>
      <c r="J9" s="322"/>
      <c r="K9" s="322" t="s">
        <v>162</v>
      </c>
      <c r="L9" s="329"/>
    </row>
    <row r="10" spans="1:12" ht="14.15" customHeight="1">
      <c r="A10" s="302"/>
      <c r="B10" s="221"/>
      <c r="C10" s="221"/>
      <c r="D10" s="221"/>
      <c r="E10" s="221"/>
      <c r="F10" s="222"/>
      <c r="G10" s="222"/>
      <c r="H10" s="222"/>
      <c r="I10" s="223"/>
      <c r="J10" s="303"/>
      <c r="K10" s="220"/>
    </row>
    <row r="11" spans="1:12" ht="14.15" customHeight="1">
      <c r="A11" s="219" t="s">
        <v>240</v>
      </c>
      <c r="B11" s="304" t="s">
        <v>208</v>
      </c>
      <c r="C11" s="304"/>
      <c r="D11" s="221"/>
      <c r="E11" s="221"/>
      <c r="F11" s="222"/>
      <c r="G11" s="222"/>
      <c r="H11" s="222"/>
      <c r="I11" s="223"/>
      <c r="J11" s="305"/>
      <c r="K11" s="220"/>
    </row>
    <row r="12" spans="1:12" ht="14.15" customHeight="1">
      <c r="A12" s="219"/>
      <c r="B12" s="221"/>
      <c r="C12" s="221"/>
      <c r="D12" s="221"/>
      <c r="E12" s="221"/>
      <c r="F12" s="222"/>
      <c r="G12" s="222"/>
      <c r="H12" s="222"/>
      <c r="I12" s="223"/>
      <c r="J12" s="222"/>
      <c r="K12" s="220"/>
    </row>
    <row r="13" spans="1:12" ht="14.15" customHeight="1">
      <c r="A13" s="306"/>
      <c r="B13" s="307" t="s">
        <v>241</v>
      </c>
      <c r="C13" s="307" t="s">
        <v>163</v>
      </c>
      <c r="D13" s="307">
        <v>27</v>
      </c>
      <c r="E13" s="307" t="s">
        <v>242</v>
      </c>
      <c r="F13" s="305">
        <v>1</v>
      </c>
      <c r="G13" s="305">
        <v>95.7</v>
      </c>
      <c r="H13" s="305">
        <v>3.4</v>
      </c>
      <c r="I13" s="308">
        <f>F13*G13*H13</f>
        <v>325.38</v>
      </c>
      <c r="J13" s="373">
        <v>0.9</v>
      </c>
      <c r="K13" s="220">
        <f>J13*I13</f>
        <v>292.84199999999998</v>
      </c>
    </row>
    <row r="14" spans="1:12" ht="14.15" customHeight="1">
      <c r="A14" s="306"/>
      <c r="B14" s="307" t="s">
        <v>243</v>
      </c>
      <c r="C14" s="307" t="s">
        <v>163</v>
      </c>
      <c r="D14" s="307">
        <v>24</v>
      </c>
      <c r="E14" s="307" t="s">
        <v>242</v>
      </c>
      <c r="F14" s="305">
        <v>1</v>
      </c>
      <c r="G14" s="305">
        <v>11.3</v>
      </c>
      <c r="H14" s="305">
        <v>3.4</v>
      </c>
      <c r="I14" s="308">
        <f>F14*G14*H14</f>
        <v>38.42</v>
      </c>
      <c r="J14" s="212">
        <v>1</v>
      </c>
      <c r="K14" s="220">
        <f>J14*I14</f>
        <v>38.42</v>
      </c>
    </row>
    <row r="15" spans="1:12" ht="14.15" customHeight="1">
      <c r="A15" s="306"/>
      <c r="B15" s="307"/>
      <c r="C15" s="307"/>
      <c r="D15" s="307"/>
      <c r="E15" s="307"/>
      <c r="F15" s="305"/>
      <c r="G15" s="305"/>
      <c r="H15" s="305"/>
      <c r="I15" s="308"/>
      <c r="J15" s="309"/>
      <c r="K15" s="220"/>
    </row>
    <row r="16" spans="1:12" ht="14.15" customHeight="1">
      <c r="A16" s="219"/>
      <c r="B16" s="221"/>
      <c r="C16" s="221"/>
      <c r="D16" s="307"/>
      <c r="E16" s="307"/>
      <c r="F16" s="305"/>
      <c r="G16" s="305"/>
      <c r="H16" s="305"/>
      <c r="I16" s="308"/>
      <c r="J16" s="309"/>
      <c r="K16" s="310"/>
    </row>
    <row r="17" spans="1:11" ht="14.15" customHeight="1" thickBot="1">
      <c r="A17" s="219"/>
      <c r="B17" s="221"/>
      <c r="C17" s="221"/>
      <c r="D17" s="221"/>
      <c r="E17" s="221"/>
      <c r="F17" s="222"/>
      <c r="G17" s="222"/>
      <c r="H17" s="222"/>
      <c r="I17" s="223"/>
      <c r="J17" s="311">
        <f>SUM(I13:I16)</f>
        <v>363.8</v>
      </c>
      <c r="K17" s="673">
        <f>SUM(K13:K16)</f>
        <v>331.262</v>
      </c>
    </row>
    <row r="18" spans="1:11" ht="14.15" customHeight="1" thickTop="1">
      <c r="A18" s="219"/>
      <c r="B18" s="221"/>
      <c r="C18" s="221"/>
      <c r="D18" s="221"/>
      <c r="E18" s="221"/>
      <c r="F18" s="222"/>
      <c r="G18" s="222"/>
      <c r="H18" s="222"/>
      <c r="I18" s="223"/>
      <c r="J18" s="309"/>
      <c r="K18" s="312"/>
    </row>
    <row r="19" spans="1:11" ht="14.15" customHeight="1">
      <c r="A19" s="306" t="s">
        <v>244</v>
      </c>
      <c r="B19" s="304" t="s">
        <v>210</v>
      </c>
      <c r="C19" s="221"/>
      <c r="D19" s="221"/>
      <c r="E19" s="221"/>
      <c r="F19" s="222"/>
      <c r="G19" s="222"/>
      <c r="H19" s="222"/>
      <c r="I19" s="223"/>
      <c r="J19" s="309"/>
      <c r="K19" s="220"/>
    </row>
    <row r="20" spans="1:11" ht="14.15" customHeight="1">
      <c r="A20" s="219"/>
      <c r="B20" s="221"/>
      <c r="C20" s="221"/>
      <c r="D20" s="221"/>
      <c r="E20" s="221"/>
      <c r="F20" s="222"/>
      <c r="G20" s="222"/>
      <c r="H20" s="222"/>
      <c r="I20" s="223"/>
      <c r="J20" s="309"/>
      <c r="K20" s="220"/>
    </row>
    <row r="21" spans="1:11" ht="14.15" customHeight="1">
      <c r="A21" s="219"/>
      <c r="B21" s="307" t="s">
        <v>241</v>
      </c>
      <c r="C21" s="307" t="s">
        <v>163</v>
      </c>
      <c r="D21" s="307">
        <v>27</v>
      </c>
      <c r="E21" s="307" t="s">
        <v>242</v>
      </c>
      <c r="F21" s="305">
        <v>1</v>
      </c>
      <c r="G21" s="305">
        <v>25.5</v>
      </c>
      <c r="H21" s="305">
        <v>3.4</v>
      </c>
      <c r="I21" s="308">
        <f>F21*G21*H21</f>
        <v>86.7</v>
      </c>
      <c r="J21" s="212">
        <v>0.9</v>
      </c>
      <c r="K21" s="220">
        <f>J21*I21</f>
        <v>78.03</v>
      </c>
    </row>
    <row r="22" spans="1:11" ht="14.15" customHeight="1">
      <c r="A22" s="219"/>
      <c r="B22" s="307" t="s">
        <v>245</v>
      </c>
      <c r="C22" s="307" t="s">
        <v>163</v>
      </c>
      <c r="D22" s="307">
        <v>26</v>
      </c>
      <c r="E22" s="307" t="s">
        <v>242</v>
      </c>
      <c r="F22" s="305">
        <v>1</v>
      </c>
      <c r="G22" s="305">
        <v>36.700000000000003</v>
      </c>
      <c r="H22" s="305">
        <v>3.4</v>
      </c>
      <c r="I22" s="308">
        <f>F22*G22*H22</f>
        <v>124.78</v>
      </c>
      <c r="J22" s="212">
        <v>1</v>
      </c>
      <c r="K22" s="220">
        <f>J22*I22</f>
        <v>124.78</v>
      </c>
    </row>
    <row r="23" spans="1:11" ht="14.15" customHeight="1">
      <c r="A23" s="219"/>
      <c r="B23" s="307" t="s">
        <v>246</v>
      </c>
      <c r="C23" s="307" t="s">
        <v>163</v>
      </c>
      <c r="D23" s="307">
        <v>25</v>
      </c>
      <c r="E23" s="307" t="s">
        <v>242</v>
      </c>
      <c r="F23" s="305">
        <v>1</v>
      </c>
      <c r="G23" s="305">
        <v>12.4</v>
      </c>
      <c r="H23" s="305">
        <v>3.4</v>
      </c>
      <c r="I23" s="308">
        <f>F23*G23*H23</f>
        <v>42.16</v>
      </c>
      <c r="J23" s="212">
        <v>1</v>
      </c>
      <c r="K23" s="220">
        <f>J23*I23</f>
        <v>42.16</v>
      </c>
    </row>
    <row r="24" spans="1:11" ht="14.15" customHeight="1">
      <c r="A24" s="219"/>
      <c r="B24" s="221"/>
      <c r="C24" s="221"/>
      <c r="D24" s="221" t="s">
        <v>247</v>
      </c>
      <c r="E24" s="221"/>
      <c r="F24" s="222"/>
      <c r="G24" s="222"/>
      <c r="H24" s="222"/>
      <c r="I24" s="223"/>
      <c r="J24" s="309"/>
      <c r="K24" s="220"/>
    </row>
    <row r="25" spans="1:11" ht="14.15" customHeight="1">
      <c r="A25" s="219"/>
      <c r="B25" s="221"/>
      <c r="C25" s="221"/>
      <c r="D25" s="221"/>
      <c r="E25" s="221"/>
      <c r="F25" s="222"/>
      <c r="G25" s="222"/>
      <c r="H25" s="222"/>
      <c r="I25" s="223"/>
      <c r="J25" s="309"/>
      <c r="K25" s="220"/>
    </row>
    <row r="26" spans="1:11" ht="14.15" customHeight="1" thickBot="1">
      <c r="A26" s="219"/>
      <c r="B26" s="221"/>
      <c r="C26" s="221"/>
      <c r="D26" s="221"/>
      <c r="E26" s="221"/>
      <c r="F26" s="222"/>
      <c r="G26" s="222"/>
      <c r="H26" s="222"/>
      <c r="I26" s="223"/>
      <c r="J26" s="311">
        <f>SUM(I19:I25)</f>
        <v>253.64000000000001</v>
      </c>
      <c r="K26" s="673">
        <f>SUM(K21:K23)</f>
        <v>244.97</v>
      </c>
    </row>
    <row r="27" spans="1:11" ht="14.15" customHeight="1" thickTop="1">
      <c r="A27" s="219"/>
      <c r="B27" s="221"/>
      <c r="C27" s="221"/>
      <c r="D27" s="221"/>
      <c r="E27" s="221"/>
      <c r="F27" s="222"/>
      <c r="G27" s="222"/>
      <c r="H27" s="222"/>
      <c r="I27" s="223"/>
      <c r="J27" s="309"/>
      <c r="K27" s="220"/>
    </row>
    <row r="28" spans="1:11" ht="14.15" customHeight="1">
      <c r="A28" s="313"/>
      <c r="B28" s="221"/>
      <c r="C28" s="221"/>
      <c r="D28" s="221"/>
      <c r="E28" s="221"/>
      <c r="F28" s="222"/>
      <c r="G28" s="222"/>
      <c r="H28" s="222"/>
      <c r="I28" s="223"/>
      <c r="J28" s="309"/>
      <c r="K28" s="220"/>
    </row>
    <row r="29" spans="1:11" ht="14.15" customHeight="1">
      <c r="A29" s="219" t="s">
        <v>248</v>
      </c>
      <c r="B29" s="304" t="s">
        <v>212</v>
      </c>
      <c r="C29" s="304"/>
      <c r="D29" s="221"/>
      <c r="E29" s="221"/>
      <c r="F29" s="222"/>
      <c r="G29" s="222"/>
      <c r="H29" s="222"/>
      <c r="I29" s="223"/>
      <c r="J29" s="309"/>
      <c r="K29" s="220"/>
    </row>
    <row r="30" spans="1:11" ht="14.15" customHeight="1">
      <c r="A30" s="219"/>
      <c r="B30" s="221"/>
      <c r="C30" s="221"/>
      <c r="D30" s="221"/>
      <c r="E30" s="221"/>
      <c r="F30" s="222"/>
      <c r="G30" s="222"/>
      <c r="H30" s="222"/>
      <c r="I30" s="223"/>
      <c r="J30" s="309"/>
      <c r="K30" s="220"/>
    </row>
    <row r="31" spans="1:11" ht="14.15" customHeight="1">
      <c r="A31" s="219"/>
      <c r="B31" s="307" t="s">
        <v>241</v>
      </c>
      <c r="C31" s="307" t="s">
        <v>163</v>
      </c>
      <c r="D31" s="307">
        <v>27</v>
      </c>
      <c r="E31" s="307" t="s">
        <v>242</v>
      </c>
      <c r="F31" s="305">
        <v>1</v>
      </c>
      <c r="G31" s="305">
        <v>4.0999999999999996</v>
      </c>
      <c r="H31" s="305">
        <v>3.4</v>
      </c>
      <c r="I31" s="308">
        <f>F31*G31*H31</f>
        <v>13.939999999999998</v>
      </c>
      <c r="J31" s="212">
        <v>0.9</v>
      </c>
      <c r="K31" s="220">
        <f t="shared" ref="K31:K35" si="0">J31*I31</f>
        <v>12.545999999999998</v>
      </c>
    </row>
    <row r="32" spans="1:11" ht="14.15" customHeight="1">
      <c r="A32" s="219"/>
      <c r="B32" s="307" t="s">
        <v>249</v>
      </c>
      <c r="C32" s="307" t="s">
        <v>163</v>
      </c>
      <c r="D32" s="307">
        <v>26</v>
      </c>
      <c r="E32" s="307" t="s">
        <v>242</v>
      </c>
      <c r="F32" s="305">
        <v>1</v>
      </c>
      <c r="G32" s="305">
        <v>10.6</v>
      </c>
      <c r="H32" s="305">
        <v>3.4</v>
      </c>
      <c r="I32" s="308">
        <f>F32*G32*H32</f>
        <v>36.04</v>
      </c>
      <c r="J32" s="212">
        <v>1</v>
      </c>
      <c r="K32" s="220">
        <f t="shared" si="0"/>
        <v>36.04</v>
      </c>
    </row>
    <row r="33" spans="1:11" ht="14.15" customHeight="1">
      <c r="A33" s="219"/>
      <c r="B33" s="307" t="s">
        <v>246</v>
      </c>
      <c r="C33" s="307" t="s">
        <v>163</v>
      </c>
      <c r="D33" s="307">
        <v>25</v>
      </c>
      <c r="E33" s="307" t="s">
        <v>242</v>
      </c>
      <c r="F33" s="305">
        <v>1</v>
      </c>
      <c r="G33" s="305">
        <v>28.9</v>
      </c>
      <c r="H33" s="305">
        <v>3.4</v>
      </c>
      <c r="I33" s="308">
        <f>F33*G33*H33</f>
        <v>98.259999999999991</v>
      </c>
      <c r="J33" s="212">
        <v>1</v>
      </c>
      <c r="K33" s="220">
        <f t="shared" si="0"/>
        <v>98.259999999999991</v>
      </c>
    </row>
    <row r="34" spans="1:11" ht="14.15" customHeight="1">
      <c r="A34" s="219"/>
      <c r="B34" s="307" t="s">
        <v>243</v>
      </c>
      <c r="C34" s="307" t="s">
        <v>163</v>
      </c>
      <c r="D34" s="307">
        <v>24</v>
      </c>
      <c r="E34" s="307" t="s">
        <v>242</v>
      </c>
      <c r="F34" s="305">
        <v>1</v>
      </c>
      <c r="G34" s="305">
        <v>36.9</v>
      </c>
      <c r="H34" s="305">
        <v>3.4</v>
      </c>
      <c r="I34" s="308">
        <f>F34*G34*H34</f>
        <v>125.46</v>
      </c>
      <c r="J34" s="212">
        <v>1</v>
      </c>
      <c r="K34" s="220">
        <f t="shared" si="0"/>
        <v>125.46</v>
      </c>
    </row>
    <row r="35" spans="1:11" ht="14.15" customHeight="1">
      <c r="A35" s="219"/>
      <c r="B35" s="307" t="s">
        <v>250</v>
      </c>
      <c r="C35" s="307" t="s">
        <v>163</v>
      </c>
      <c r="D35" s="307">
        <v>21</v>
      </c>
      <c r="E35" s="307" t="s">
        <v>242</v>
      </c>
      <c r="F35" s="305">
        <v>1</v>
      </c>
      <c r="G35" s="305">
        <v>4.8</v>
      </c>
      <c r="H35" s="305">
        <v>3.4</v>
      </c>
      <c r="I35" s="308">
        <f>F35*G35*H35</f>
        <v>16.32</v>
      </c>
      <c r="J35" s="212"/>
      <c r="K35" s="220">
        <f t="shared" si="0"/>
        <v>0</v>
      </c>
    </row>
    <row r="36" spans="1:11" ht="14.15" customHeight="1">
      <c r="A36" s="219"/>
      <c r="B36" s="221"/>
      <c r="C36" s="221"/>
      <c r="D36" s="221"/>
      <c r="E36" s="221"/>
      <c r="F36" s="222"/>
      <c r="G36" s="222"/>
      <c r="H36" s="222"/>
      <c r="I36" s="223"/>
      <c r="J36" s="309"/>
      <c r="K36" s="220"/>
    </row>
    <row r="37" spans="1:11" ht="14.15" customHeight="1" thickBot="1">
      <c r="A37" s="219"/>
      <c r="B37" s="221"/>
      <c r="C37" s="221"/>
      <c r="D37" s="221"/>
      <c r="E37" s="221"/>
      <c r="F37" s="222"/>
      <c r="G37" s="222"/>
      <c r="H37" s="222"/>
      <c r="I37" s="223"/>
      <c r="J37" s="311">
        <f>SUM(I30:I36)</f>
        <v>290.02</v>
      </c>
      <c r="K37" s="673">
        <f>SUM(K31:K35)</f>
        <v>272.30599999999998</v>
      </c>
    </row>
    <row r="38" spans="1:11" ht="14.15" customHeight="1" thickTop="1">
      <c r="A38" s="219"/>
      <c r="B38" s="221"/>
      <c r="C38" s="221"/>
      <c r="D38" s="221"/>
      <c r="E38" s="221"/>
      <c r="F38" s="222"/>
      <c r="G38" s="222"/>
      <c r="H38" s="222"/>
      <c r="I38" s="223"/>
      <c r="J38" s="309"/>
      <c r="K38" s="220"/>
    </row>
    <row r="39" spans="1:11" ht="14.15" customHeight="1">
      <c r="A39" s="313"/>
      <c r="B39" s="221"/>
      <c r="C39" s="221"/>
      <c r="D39" s="221"/>
      <c r="E39" s="221"/>
      <c r="F39" s="222"/>
      <c r="G39" s="222"/>
      <c r="H39" s="222"/>
      <c r="I39" s="223"/>
      <c r="J39" s="309"/>
      <c r="K39" s="220"/>
    </row>
    <row r="40" spans="1:11" ht="14.15" customHeight="1">
      <c r="A40" s="219" t="s">
        <v>251</v>
      </c>
      <c r="B40" s="304" t="s">
        <v>214</v>
      </c>
      <c r="C40" s="221"/>
      <c r="D40" s="221"/>
      <c r="E40" s="221"/>
      <c r="F40" s="222"/>
      <c r="G40" s="222"/>
      <c r="H40" s="222"/>
      <c r="I40" s="223"/>
      <c r="J40" s="309"/>
      <c r="K40" s="220"/>
    </row>
    <row r="41" spans="1:11" ht="14.15" customHeight="1">
      <c r="A41" s="219"/>
      <c r="B41" s="221"/>
      <c r="C41" s="221"/>
      <c r="D41" s="221"/>
      <c r="E41" s="221"/>
      <c r="F41" s="222"/>
      <c r="G41" s="222"/>
      <c r="H41" s="222"/>
      <c r="I41" s="223"/>
      <c r="J41" s="309"/>
      <c r="K41" s="220"/>
    </row>
    <row r="42" spans="1:11" ht="14.15" customHeight="1">
      <c r="A42" s="219"/>
      <c r="B42" s="307" t="s">
        <v>252</v>
      </c>
      <c r="C42" s="307" t="s">
        <v>163</v>
      </c>
      <c r="D42" s="307">
        <v>22</v>
      </c>
      <c r="E42" s="307" t="s">
        <v>242</v>
      </c>
      <c r="F42" s="305">
        <v>1</v>
      </c>
      <c r="G42" s="305">
        <f>2.3+1.4</f>
        <v>3.6999999999999997</v>
      </c>
      <c r="H42" s="305">
        <v>3.4</v>
      </c>
      <c r="I42" s="308">
        <f>F42*G42*H42</f>
        <v>12.579999999999998</v>
      </c>
      <c r="J42" s="305"/>
      <c r="K42" s="220"/>
    </row>
    <row r="43" spans="1:11" ht="14.15" customHeight="1" thickBot="1">
      <c r="A43" s="219"/>
      <c r="B43" s="221"/>
      <c r="C43" s="221"/>
      <c r="D43" s="221"/>
      <c r="E43" s="221"/>
      <c r="F43" s="222"/>
      <c r="G43" s="222"/>
      <c r="H43" s="222"/>
      <c r="I43" s="223"/>
      <c r="J43" s="311">
        <f>SUM(I42)</f>
        <v>12.579999999999998</v>
      </c>
      <c r="K43" s="220"/>
    </row>
    <row r="44" spans="1:11" ht="14.15" customHeight="1" thickTop="1">
      <c r="A44" s="219"/>
      <c r="B44" s="221"/>
      <c r="C44" s="221"/>
      <c r="D44" s="221"/>
      <c r="E44" s="221"/>
      <c r="F44" s="222"/>
      <c r="G44" s="222"/>
      <c r="H44" s="222"/>
      <c r="I44" s="223"/>
      <c r="J44" s="305"/>
      <c r="K44" s="220"/>
    </row>
    <row r="45" spans="1:11" ht="14.15" customHeight="1">
      <c r="A45" s="219"/>
      <c r="B45" s="221"/>
      <c r="C45" s="221"/>
      <c r="D45" s="221"/>
      <c r="E45" s="221"/>
      <c r="F45" s="222"/>
      <c r="G45" s="222"/>
      <c r="H45" s="222"/>
      <c r="I45" s="223"/>
      <c r="J45" s="305"/>
      <c r="K45" s="220"/>
    </row>
    <row r="46" spans="1:11" ht="14.15" customHeight="1">
      <c r="A46" s="219"/>
      <c r="B46" s="221"/>
      <c r="C46" s="221"/>
      <c r="D46" s="221"/>
      <c r="E46" s="221"/>
      <c r="F46" s="222"/>
      <c r="G46" s="222"/>
      <c r="H46" s="222"/>
      <c r="I46" s="223"/>
      <c r="J46" s="305"/>
      <c r="K46" s="220"/>
    </row>
    <row r="47" spans="1:11" ht="14.15" customHeight="1">
      <c r="A47" s="219"/>
      <c r="B47" s="221"/>
      <c r="C47" s="221"/>
      <c r="D47" s="221"/>
      <c r="E47" s="221"/>
      <c r="F47" s="222"/>
      <c r="G47" s="222"/>
      <c r="H47" s="222"/>
      <c r="I47" s="223"/>
      <c r="J47" s="305"/>
      <c r="K47" s="220"/>
    </row>
    <row r="48" spans="1:11" ht="14.15" customHeight="1">
      <c r="A48" s="219"/>
      <c r="B48" s="221"/>
      <c r="C48" s="221"/>
      <c r="D48" s="221"/>
      <c r="E48" s="221"/>
      <c r="F48" s="222"/>
      <c r="G48" s="222"/>
      <c r="H48" s="222"/>
      <c r="I48" s="223"/>
      <c r="J48" s="305"/>
      <c r="K48" s="220"/>
    </row>
    <row r="49" spans="1:11" ht="14.15" customHeight="1">
      <c r="A49" s="219"/>
      <c r="B49" s="221"/>
      <c r="C49" s="221"/>
      <c r="D49" s="221"/>
      <c r="E49" s="221"/>
      <c r="F49" s="222"/>
      <c r="G49" s="222"/>
      <c r="H49" s="222"/>
      <c r="I49" s="223"/>
      <c r="J49" s="222"/>
      <c r="K49" s="220"/>
    </row>
    <row r="50" spans="1:11" ht="14.15" customHeight="1">
      <c r="A50" s="219"/>
      <c r="B50" s="221"/>
      <c r="C50" s="221"/>
      <c r="D50" s="221"/>
      <c r="E50" s="221"/>
      <c r="F50" s="222"/>
      <c r="G50" s="222"/>
      <c r="H50" s="222"/>
      <c r="I50" s="223"/>
      <c r="J50" s="222"/>
      <c r="K50" s="220"/>
    </row>
    <row r="51" spans="1:11" ht="14.15" customHeight="1">
      <c r="A51" s="219"/>
      <c r="B51" s="221"/>
      <c r="C51" s="221"/>
      <c r="D51" s="221"/>
      <c r="E51" s="221"/>
      <c r="F51" s="222"/>
      <c r="G51" s="222"/>
      <c r="H51" s="222"/>
      <c r="I51" s="223"/>
      <c r="J51" s="236"/>
      <c r="K51" s="220"/>
    </row>
    <row r="52" spans="1:11">
      <c r="A52" s="242"/>
      <c r="B52" s="243"/>
      <c r="C52" s="243"/>
      <c r="D52" s="243"/>
      <c r="E52" s="243"/>
      <c r="F52" s="244"/>
      <c r="G52" s="244"/>
      <c r="H52" s="244"/>
      <c r="I52" s="245"/>
      <c r="J52" s="241"/>
      <c r="K52" s="241"/>
    </row>
    <row r="53" spans="1:11">
      <c r="A53" s="239"/>
      <c r="B53" s="240"/>
      <c r="C53" s="240"/>
      <c r="D53" s="240"/>
      <c r="E53" s="240"/>
      <c r="F53" s="241"/>
      <c r="G53" s="241"/>
      <c r="H53" s="241"/>
      <c r="I53" s="246"/>
      <c r="J53" s="241"/>
      <c r="K53" s="241"/>
    </row>
    <row r="54" spans="1:11">
      <c r="A54" s="239"/>
      <c r="B54" s="240"/>
      <c r="C54" s="240"/>
      <c r="D54" s="240"/>
      <c r="E54" s="240"/>
      <c r="F54" s="241"/>
      <c r="G54" s="241"/>
      <c r="H54" s="241"/>
      <c r="I54" s="246"/>
      <c r="J54" s="241"/>
      <c r="K54" s="241"/>
    </row>
    <row r="55" spans="1:11">
      <c r="A55" s="239"/>
      <c r="B55" s="240"/>
      <c r="C55" s="240"/>
      <c r="D55" s="240"/>
      <c r="E55" s="240"/>
      <c r="F55" s="241"/>
      <c r="G55" s="241"/>
      <c r="H55" s="241"/>
      <c r="I55" s="246"/>
      <c r="J55" s="241"/>
      <c r="K55" s="241"/>
    </row>
    <row r="56" spans="1:11">
      <c r="A56" s="239"/>
      <c r="B56" s="240"/>
      <c r="C56" s="240"/>
      <c r="D56" s="240"/>
      <c r="E56" s="240"/>
      <c r="F56" s="241"/>
      <c r="G56" s="241"/>
      <c r="H56" s="241"/>
      <c r="I56" s="246"/>
      <c r="J56" s="241"/>
      <c r="K56" s="241"/>
    </row>
    <row r="57" spans="1:11">
      <c r="A57" s="239"/>
      <c r="B57" s="240"/>
      <c r="C57" s="240"/>
      <c r="D57" s="240"/>
      <c r="E57" s="240"/>
      <c r="F57" s="241"/>
      <c r="G57" s="241"/>
      <c r="H57" s="241"/>
      <c r="I57" s="246"/>
      <c r="J57" s="241"/>
      <c r="K57" s="241"/>
    </row>
    <row r="58" spans="1:11">
      <c r="A58" s="239"/>
      <c r="B58" s="240"/>
      <c r="C58" s="240"/>
      <c r="D58" s="240"/>
      <c r="E58" s="240"/>
      <c r="F58" s="241"/>
      <c r="G58" s="241"/>
      <c r="H58" s="241"/>
      <c r="I58" s="246"/>
      <c r="J58" s="241"/>
      <c r="K58" s="241"/>
    </row>
    <row r="59" spans="1:11">
      <c r="A59" s="239"/>
      <c r="B59" s="240"/>
      <c r="C59" s="240"/>
      <c r="D59" s="240"/>
      <c r="E59" s="240"/>
      <c r="F59" s="241"/>
      <c r="G59" s="241"/>
      <c r="H59" s="241"/>
      <c r="I59" s="246"/>
      <c r="J59" s="241"/>
      <c r="K59" s="241"/>
    </row>
    <row r="60" spans="1:11">
      <c r="A60" s="239"/>
      <c r="B60" s="240"/>
      <c r="C60" s="240"/>
      <c r="D60" s="240"/>
      <c r="E60" s="240"/>
      <c r="F60" s="241"/>
      <c r="G60" s="241"/>
      <c r="H60" s="241"/>
      <c r="I60" s="246"/>
      <c r="J60" s="241"/>
      <c r="K60" s="241"/>
    </row>
    <row r="61" spans="1:11">
      <c r="A61" s="239"/>
      <c r="B61" s="240"/>
      <c r="C61" s="240"/>
      <c r="D61" s="240"/>
      <c r="E61" s="240"/>
      <c r="F61" s="241"/>
      <c r="G61" s="241"/>
      <c r="H61" s="241"/>
      <c r="I61" s="246"/>
      <c r="J61" s="241"/>
      <c r="K61" s="241"/>
    </row>
    <row r="62" spans="1:11">
      <c r="A62" s="239"/>
      <c r="B62" s="240"/>
      <c r="C62" s="240"/>
      <c r="D62" s="240"/>
      <c r="E62" s="240"/>
      <c r="F62" s="241"/>
      <c r="G62" s="241"/>
      <c r="H62" s="241"/>
      <c r="I62" s="246"/>
      <c r="J62" s="241"/>
      <c r="K62" s="241"/>
    </row>
    <row r="63" spans="1:11">
      <c r="A63" s="239"/>
      <c r="B63" s="240"/>
      <c r="C63" s="240"/>
      <c r="D63" s="240"/>
      <c r="E63" s="240"/>
      <c r="F63" s="241"/>
      <c r="G63" s="241"/>
      <c r="H63" s="241"/>
      <c r="I63" s="246"/>
      <c r="J63" s="241"/>
      <c r="K63" s="241"/>
    </row>
    <row r="64" spans="1:11">
      <c r="A64" s="239"/>
      <c r="B64" s="240"/>
      <c r="C64" s="240"/>
      <c r="D64" s="240"/>
      <c r="E64" s="240"/>
      <c r="F64" s="241"/>
      <c r="G64" s="241"/>
      <c r="H64" s="241"/>
      <c r="I64" s="246"/>
      <c r="J64" s="241"/>
      <c r="K64" s="241"/>
    </row>
    <row r="65" spans="1:11">
      <c r="A65" s="239"/>
      <c r="B65" s="240"/>
      <c r="C65" s="240"/>
      <c r="D65" s="240"/>
      <c r="E65" s="240"/>
      <c r="F65" s="241"/>
      <c r="G65" s="241"/>
      <c r="H65" s="241"/>
      <c r="I65" s="246"/>
      <c r="J65" s="241"/>
      <c r="K65" s="241"/>
    </row>
    <row r="66" spans="1:11">
      <c r="A66" s="239"/>
      <c r="B66" s="240"/>
      <c r="C66" s="240"/>
      <c r="D66" s="240"/>
      <c r="E66" s="240"/>
      <c r="F66" s="241"/>
      <c r="G66" s="241"/>
      <c r="H66" s="241"/>
      <c r="I66" s="246"/>
      <c r="J66" s="241"/>
      <c r="K66" s="241"/>
    </row>
    <row r="67" spans="1:11">
      <c r="A67" s="239"/>
      <c r="B67" s="240"/>
      <c r="C67" s="240"/>
      <c r="D67" s="240"/>
      <c r="E67" s="240"/>
      <c r="F67" s="241"/>
      <c r="G67" s="241"/>
      <c r="H67" s="241"/>
      <c r="I67" s="246"/>
      <c r="J67" s="241"/>
      <c r="K67" s="241"/>
    </row>
    <row r="68" spans="1:11">
      <c r="A68" s="239"/>
      <c r="B68" s="240"/>
      <c r="C68" s="240"/>
      <c r="D68" s="240"/>
      <c r="E68" s="240"/>
      <c r="F68" s="241"/>
      <c r="G68" s="241"/>
      <c r="H68" s="241"/>
      <c r="I68" s="246"/>
      <c r="J68" s="241"/>
      <c r="K68" s="241"/>
    </row>
    <row r="69" spans="1:11">
      <c r="A69" s="239"/>
      <c r="B69" s="240"/>
      <c r="C69" s="240"/>
      <c r="D69" s="240"/>
      <c r="E69" s="240"/>
      <c r="F69" s="241"/>
      <c r="G69" s="241"/>
      <c r="H69" s="241"/>
      <c r="I69" s="246"/>
      <c r="J69" s="241"/>
      <c r="K69" s="241"/>
    </row>
    <row r="70" spans="1:11">
      <c r="A70" s="239"/>
      <c r="B70" s="240"/>
      <c r="C70" s="240"/>
      <c r="D70" s="240"/>
      <c r="E70" s="240"/>
      <c r="F70" s="241"/>
      <c r="G70" s="241"/>
      <c r="H70" s="241"/>
      <c r="I70" s="246"/>
    </row>
  </sheetData>
  <mergeCells count="1">
    <mergeCell ref="B8:E8"/>
  </mergeCells>
  <conditionalFormatting sqref="K2">
    <cfRule type="cellIs" dxfId="0" priority="1" operator="lessThan">
      <formula>0</formula>
    </cfRule>
  </conditionalFormatting>
  <pageMargins left="0.5" right="0.5" top="0.75" bottom="0.75" header="0.3" footer="0.3"/>
  <pageSetup scale="84" orientation="portrait" r:id="rId1"/>
  <headerFooter>
    <oddFooter>&amp;LALRD/&amp;CTakeoff&amp;RPage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X87"/>
  <sheetViews>
    <sheetView view="pageBreakPreview" zoomScale="87" zoomScaleNormal="84" zoomScaleSheetLayoutView="87" workbookViewId="0">
      <pane xSplit="11" ySplit="6" topLeftCell="L61" activePane="bottomRight" state="frozen"/>
      <selection pane="topRight" activeCell="L1" sqref="L1"/>
      <selection pane="bottomLeft" activeCell="A7" sqref="A7"/>
      <selection pane="bottomRight" activeCell="AE57" sqref="AE57"/>
    </sheetView>
  </sheetViews>
  <sheetFormatPr defaultColWidth="9.1796875" defaultRowHeight="11.5"/>
  <cols>
    <col min="1" max="1" width="4.26953125" style="293" customWidth="1"/>
    <col min="2" max="2" width="5.7265625" style="293" customWidth="1"/>
    <col min="3" max="3" width="31.26953125" style="292" customWidth="1"/>
    <col min="4" max="4" width="7.7265625" style="292" customWidth="1"/>
    <col min="5" max="5" width="9.26953125" style="292" customWidth="1"/>
    <col min="6" max="6" width="6.7265625" style="293" customWidth="1"/>
    <col min="7" max="7" width="8.7265625" style="293" customWidth="1"/>
    <col min="8" max="8" width="7.453125" style="293" customWidth="1"/>
    <col min="9" max="10" width="11.26953125" style="294" customWidth="1"/>
    <col min="11" max="12" width="11.26953125" style="293" customWidth="1"/>
    <col min="13" max="15" width="11.26953125" style="354" customWidth="1"/>
    <col min="16" max="16" width="11.26953125" style="293" customWidth="1"/>
    <col min="17" max="19" width="11.26953125" style="354" customWidth="1"/>
    <col min="20" max="20" width="11.26953125" style="293" customWidth="1"/>
    <col min="21" max="23" width="11.26953125" style="354" customWidth="1"/>
    <col min="24" max="24" width="11.26953125" style="293" customWidth="1"/>
    <col min="25" max="259" width="9.1796875" style="295"/>
    <col min="260" max="260" width="4.26953125" style="295" customWidth="1"/>
    <col min="261" max="261" width="5.7265625" style="295" customWidth="1"/>
    <col min="262" max="262" width="31.26953125" style="295" customWidth="1"/>
    <col min="263" max="263" width="7.7265625" style="295" customWidth="1"/>
    <col min="264" max="264" width="9.26953125" style="295" customWidth="1"/>
    <col min="265" max="265" width="6.7265625" style="295" customWidth="1"/>
    <col min="266" max="266" width="8.7265625" style="295" customWidth="1"/>
    <col min="267" max="267" width="7.453125" style="295" customWidth="1"/>
    <col min="268" max="275" width="11.26953125" style="295" customWidth="1"/>
    <col min="276" max="278" width="9.1796875" style="295"/>
    <col min="279" max="279" width="9.81640625" style="295" bestFit="1" customWidth="1"/>
    <col min="280" max="515" width="9.1796875" style="295"/>
    <col min="516" max="516" width="4.26953125" style="295" customWidth="1"/>
    <col min="517" max="517" width="5.7265625" style="295" customWidth="1"/>
    <col min="518" max="518" width="31.26953125" style="295" customWidth="1"/>
    <col min="519" max="519" width="7.7265625" style="295" customWidth="1"/>
    <col min="520" max="520" width="9.26953125" style="295" customWidth="1"/>
    <col min="521" max="521" width="6.7265625" style="295" customWidth="1"/>
    <col min="522" max="522" width="8.7265625" style="295" customWidth="1"/>
    <col min="523" max="523" width="7.453125" style="295" customWidth="1"/>
    <col min="524" max="531" width="11.26953125" style="295" customWidth="1"/>
    <col min="532" max="534" width="9.1796875" style="295"/>
    <col min="535" max="535" width="9.81640625" style="295" bestFit="1" customWidth="1"/>
    <col min="536" max="771" width="9.1796875" style="295"/>
    <col min="772" max="772" width="4.26953125" style="295" customWidth="1"/>
    <col min="773" max="773" width="5.7265625" style="295" customWidth="1"/>
    <col min="774" max="774" width="31.26953125" style="295" customWidth="1"/>
    <col min="775" max="775" width="7.7265625" style="295" customWidth="1"/>
    <col min="776" max="776" width="9.26953125" style="295" customWidth="1"/>
    <col min="777" max="777" width="6.7265625" style="295" customWidth="1"/>
    <col min="778" max="778" width="8.7265625" style="295" customWidth="1"/>
    <col min="779" max="779" width="7.453125" style="295" customWidth="1"/>
    <col min="780" max="787" width="11.26953125" style="295" customWidth="1"/>
    <col min="788" max="790" width="9.1796875" style="295"/>
    <col min="791" max="791" width="9.81640625" style="295" bestFit="1" customWidth="1"/>
    <col min="792" max="1027" width="9.1796875" style="295"/>
    <col min="1028" max="1028" width="4.26953125" style="295" customWidth="1"/>
    <col min="1029" max="1029" width="5.7265625" style="295" customWidth="1"/>
    <col min="1030" max="1030" width="31.26953125" style="295" customWidth="1"/>
    <col min="1031" max="1031" width="7.7265625" style="295" customWidth="1"/>
    <col min="1032" max="1032" width="9.26953125" style="295" customWidth="1"/>
    <col min="1033" max="1033" width="6.7265625" style="295" customWidth="1"/>
    <col min="1034" max="1034" width="8.7265625" style="295" customWidth="1"/>
    <col min="1035" max="1035" width="7.453125" style="295" customWidth="1"/>
    <col min="1036" max="1043" width="11.26953125" style="295" customWidth="1"/>
    <col min="1044" max="1046" width="9.1796875" style="295"/>
    <col min="1047" max="1047" width="9.81640625" style="295" bestFit="1" customWidth="1"/>
    <col min="1048" max="1283" width="9.1796875" style="295"/>
    <col min="1284" max="1284" width="4.26953125" style="295" customWidth="1"/>
    <col min="1285" max="1285" width="5.7265625" style="295" customWidth="1"/>
    <col min="1286" max="1286" width="31.26953125" style="295" customWidth="1"/>
    <col min="1287" max="1287" width="7.7265625" style="295" customWidth="1"/>
    <col min="1288" max="1288" width="9.26953125" style="295" customWidth="1"/>
    <col min="1289" max="1289" width="6.7265625" style="295" customWidth="1"/>
    <col min="1290" max="1290" width="8.7265625" style="295" customWidth="1"/>
    <col min="1291" max="1291" width="7.453125" style="295" customWidth="1"/>
    <col min="1292" max="1299" width="11.26953125" style="295" customWidth="1"/>
    <col min="1300" max="1302" width="9.1796875" style="295"/>
    <col min="1303" max="1303" width="9.81640625" style="295" bestFit="1" customWidth="1"/>
    <col min="1304" max="1539" width="9.1796875" style="295"/>
    <col min="1540" max="1540" width="4.26953125" style="295" customWidth="1"/>
    <col min="1541" max="1541" width="5.7265625" style="295" customWidth="1"/>
    <col min="1542" max="1542" width="31.26953125" style="295" customWidth="1"/>
    <col min="1543" max="1543" width="7.7265625" style="295" customWidth="1"/>
    <col min="1544" max="1544" width="9.26953125" style="295" customWidth="1"/>
    <col min="1545" max="1545" width="6.7265625" style="295" customWidth="1"/>
    <col min="1546" max="1546" width="8.7265625" style="295" customWidth="1"/>
    <col min="1547" max="1547" width="7.453125" style="295" customWidth="1"/>
    <col min="1548" max="1555" width="11.26953125" style="295" customWidth="1"/>
    <col min="1556" max="1558" width="9.1796875" style="295"/>
    <col min="1559" max="1559" width="9.81640625" style="295" bestFit="1" customWidth="1"/>
    <col min="1560" max="1795" width="9.1796875" style="295"/>
    <col min="1796" max="1796" width="4.26953125" style="295" customWidth="1"/>
    <col min="1797" max="1797" width="5.7265625" style="295" customWidth="1"/>
    <col min="1798" max="1798" width="31.26953125" style="295" customWidth="1"/>
    <col min="1799" max="1799" width="7.7265625" style="295" customWidth="1"/>
    <col min="1800" max="1800" width="9.26953125" style="295" customWidth="1"/>
    <col min="1801" max="1801" width="6.7265625" style="295" customWidth="1"/>
    <col min="1802" max="1802" width="8.7265625" style="295" customWidth="1"/>
    <col min="1803" max="1803" width="7.453125" style="295" customWidth="1"/>
    <col min="1804" max="1811" width="11.26953125" style="295" customWidth="1"/>
    <col min="1812" max="1814" width="9.1796875" style="295"/>
    <col min="1815" max="1815" width="9.81640625" style="295" bestFit="1" customWidth="1"/>
    <col min="1816" max="2051" width="9.1796875" style="295"/>
    <col min="2052" max="2052" width="4.26953125" style="295" customWidth="1"/>
    <col min="2053" max="2053" width="5.7265625" style="295" customWidth="1"/>
    <col min="2054" max="2054" width="31.26953125" style="295" customWidth="1"/>
    <col min="2055" max="2055" width="7.7265625" style="295" customWidth="1"/>
    <col min="2056" max="2056" width="9.26953125" style="295" customWidth="1"/>
    <col min="2057" max="2057" width="6.7265625" style="295" customWidth="1"/>
    <col min="2058" max="2058" width="8.7265625" style="295" customWidth="1"/>
    <col min="2059" max="2059" width="7.453125" style="295" customWidth="1"/>
    <col min="2060" max="2067" width="11.26953125" style="295" customWidth="1"/>
    <col min="2068" max="2070" width="9.1796875" style="295"/>
    <col min="2071" max="2071" width="9.81640625" style="295" bestFit="1" customWidth="1"/>
    <col min="2072" max="2307" width="9.1796875" style="295"/>
    <col min="2308" max="2308" width="4.26953125" style="295" customWidth="1"/>
    <col min="2309" max="2309" width="5.7265625" style="295" customWidth="1"/>
    <col min="2310" max="2310" width="31.26953125" style="295" customWidth="1"/>
    <col min="2311" max="2311" width="7.7265625" style="295" customWidth="1"/>
    <col min="2312" max="2312" width="9.26953125" style="295" customWidth="1"/>
    <col min="2313" max="2313" width="6.7265625" style="295" customWidth="1"/>
    <col min="2314" max="2314" width="8.7265625" style="295" customWidth="1"/>
    <col min="2315" max="2315" width="7.453125" style="295" customWidth="1"/>
    <col min="2316" max="2323" width="11.26953125" style="295" customWidth="1"/>
    <col min="2324" max="2326" width="9.1796875" style="295"/>
    <col min="2327" max="2327" width="9.81640625" style="295" bestFit="1" customWidth="1"/>
    <col min="2328" max="2563" width="9.1796875" style="295"/>
    <col min="2564" max="2564" width="4.26953125" style="295" customWidth="1"/>
    <col min="2565" max="2565" width="5.7265625" style="295" customWidth="1"/>
    <col min="2566" max="2566" width="31.26953125" style="295" customWidth="1"/>
    <col min="2567" max="2567" width="7.7265625" style="295" customWidth="1"/>
    <col min="2568" max="2568" width="9.26953125" style="295" customWidth="1"/>
    <col min="2569" max="2569" width="6.7265625" style="295" customWidth="1"/>
    <col min="2570" max="2570" width="8.7265625" style="295" customWidth="1"/>
    <col min="2571" max="2571" width="7.453125" style="295" customWidth="1"/>
    <col min="2572" max="2579" width="11.26953125" style="295" customWidth="1"/>
    <col min="2580" max="2582" width="9.1796875" style="295"/>
    <col min="2583" max="2583" width="9.81640625" style="295" bestFit="1" customWidth="1"/>
    <col min="2584" max="2819" width="9.1796875" style="295"/>
    <col min="2820" max="2820" width="4.26953125" style="295" customWidth="1"/>
    <col min="2821" max="2821" width="5.7265625" style="295" customWidth="1"/>
    <col min="2822" max="2822" width="31.26953125" style="295" customWidth="1"/>
    <col min="2823" max="2823" width="7.7265625" style="295" customWidth="1"/>
    <col min="2824" max="2824" width="9.26953125" style="295" customWidth="1"/>
    <col min="2825" max="2825" width="6.7265625" style="295" customWidth="1"/>
    <col min="2826" max="2826" width="8.7265625" style="295" customWidth="1"/>
    <col min="2827" max="2827" width="7.453125" style="295" customWidth="1"/>
    <col min="2828" max="2835" width="11.26953125" style="295" customWidth="1"/>
    <col min="2836" max="2838" width="9.1796875" style="295"/>
    <col min="2839" max="2839" width="9.81640625" style="295" bestFit="1" customWidth="1"/>
    <col min="2840" max="3075" width="9.1796875" style="295"/>
    <col min="3076" max="3076" width="4.26953125" style="295" customWidth="1"/>
    <col min="3077" max="3077" width="5.7265625" style="295" customWidth="1"/>
    <col min="3078" max="3078" width="31.26953125" style="295" customWidth="1"/>
    <col min="3079" max="3079" width="7.7265625" style="295" customWidth="1"/>
    <col min="3080" max="3080" width="9.26953125" style="295" customWidth="1"/>
    <col min="3081" max="3081" width="6.7265625" style="295" customWidth="1"/>
    <col min="3082" max="3082" width="8.7265625" style="295" customWidth="1"/>
    <col min="3083" max="3083" width="7.453125" style="295" customWidth="1"/>
    <col min="3084" max="3091" width="11.26953125" style="295" customWidth="1"/>
    <col min="3092" max="3094" width="9.1796875" style="295"/>
    <col min="3095" max="3095" width="9.81640625" style="295" bestFit="1" customWidth="1"/>
    <col min="3096" max="3331" width="9.1796875" style="295"/>
    <col min="3332" max="3332" width="4.26953125" style="295" customWidth="1"/>
    <col min="3333" max="3333" width="5.7265625" style="295" customWidth="1"/>
    <col min="3334" max="3334" width="31.26953125" style="295" customWidth="1"/>
    <col min="3335" max="3335" width="7.7265625" style="295" customWidth="1"/>
    <col min="3336" max="3336" width="9.26953125" style="295" customWidth="1"/>
    <col min="3337" max="3337" width="6.7265625" style="295" customWidth="1"/>
    <col min="3338" max="3338" width="8.7265625" style="295" customWidth="1"/>
    <col min="3339" max="3339" width="7.453125" style="295" customWidth="1"/>
    <col min="3340" max="3347" width="11.26953125" style="295" customWidth="1"/>
    <col min="3348" max="3350" width="9.1796875" style="295"/>
    <col min="3351" max="3351" width="9.81640625" style="295" bestFit="1" customWidth="1"/>
    <col min="3352" max="3587" width="9.1796875" style="295"/>
    <col min="3588" max="3588" width="4.26953125" style="295" customWidth="1"/>
    <col min="3589" max="3589" width="5.7265625" style="295" customWidth="1"/>
    <col min="3590" max="3590" width="31.26953125" style="295" customWidth="1"/>
    <col min="3591" max="3591" width="7.7265625" style="295" customWidth="1"/>
    <col min="3592" max="3592" width="9.26953125" style="295" customWidth="1"/>
    <col min="3593" max="3593" width="6.7265625" style="295" customWidth="1"/>
    <col min="3594" max="3594" width="8.7265625" style="295" customWidth="1"/>
    <col min="3595" max="3595" width="7.453125" style="295" customWidth="1"/>
    <col min="3596" max="3603" width="11.26953125" style="295" customWidth="1"/>
    <col min="3604" max="3606" width="9.1796875" style="295"/>
    <col min="3607" max="3607" width="9.81640625" style="295" bestFit="1" customWidth="1"/>
    <col min="3608" max="3843" width="9.1796875" style="295"/>
    <col min="3844" max="3844" width="4.26953125" style="295" customWidth="1"/>
    <col min="3845" max="3845" width="5.7265625" style="295" customWidth="1"/>
    <col min="3846" max="3846" width="31.26953125" style="295" customWidth="1"/>
    <col min="3847" max="3847" width="7.7265625" style="295" customWidth="1"/>
    <col min="3848" max="3848" width="9.26953125" style="295" customWidth="1"/>
    <col min="3849" max="3849" width="6.7265625" style="295" customWidth="1"/>
    <col min="3850" max="3850" width="8.7265625" style="295" customWidth="1"/>
    <col min="3851" max="3851" width="7.453125" style="295" customWidth="1"/>
    <col min="3852" max="3859" width="11.26953125" style="295" customWidth="1"/>
    <col min="3860" max="3862" width="9.1796875" style="295"/>
    <col min="3863" max="3863" width="9.81640625" style="295" bestFit="1" customWidth="1"/>
    <col min="3864" max="4099" width="9.1796875" style="295"/>
    <col min="4100" max="4100" width="4.26953125" style="295" customWidth="1"/>
    <col min="4101" max="4101" width="5.7265625" style="295" customWidth="1"/>
    <col min="4102" max="4102" width="31.26953125" style="295" customWidth="1"/>
    <col min="4103" max="4103" width="7.7265625" style="295" customWidth="1"/>
    <col min="4104" max="4104" width="9.26953125" style="295" customWidth="1"/>
    <col min="4105" max="4105" width="6.7265625" style="295" customWidth="1"/>
    <col min="4106" max="4106" width="8.7265625" style="295" customWidth="1"/>
    <col min="4107" max="4107" width="7.453125" style="295" customWidth="1"/>
    <col min="4108" max="4115" width="11.26953125" style="295" customWidth="1"/>
    <col min="4116" max="4118" width="9.1796875" style="295"/>
    <col min="4119" max="4119" width="9.81640625" style="295" bestFit="1" customWidth="1"/>
    <col min="4120" max="4355" width="9.1796875" style="295"/>
    <col min="4356" max="4356" width="4.26953125" style="295" customWidth="1"/>
    <col min="4357" max="4357" width="5.7265625" style="295" customWidth="1"/>
    <col min="4358" max="4358" width="31.26953125" style="295" customWidth="1"/>
    <col min="4359" max="4359" width="7.7265625" style="295" customWidth="1"/>
    <col min="4360" max="4360" width="9.26953125" style="295" customWidth="1"/>
    <col min="4361" max="4361" width="6.7265625" style="295" customWidth="1"/>
    <col min="4362" max="4362" width="8.7265625" style="295" customWidth="1"/>
    <col min="4363" max="4363" width="7.453125" style="295" customWidth="1"/>
    <col min="4364" max="4371" width="11.26953125" style="295" customWidth="1"/>
    <col min="4372" max="4374" width="9.1796875" style="295"/>
    <col min="4375" max="4375" width="9.81640625" style="295" bestFit="1" customWidth="1"/>
    <col min="4376" max="4611" width="9.1796875" style="295"/>
    <col min="4612" max="4612" width="4.26953125" style="295" customWidth="1"/>
    <col min="4613" max="4613" width="5.7265625" style="295" customWidth="1"/>
    <col min="4614" max="4614" width="31.26953125" style="295" customWidth="1"/>
    <col min="4615" max="4615" width="7.7265625" style="295" customWidth="1"/>
    <col min="4616" max="4616" width="9.26953125" style="295" customWidth="1"/>
    <col min="4617" max="4617" width="6.7265625" style="295" customWidth="1"/>
    <col min="4618" max="4618" width="8.7265625" style="295" customWidth="1"/>
    <col min="4619" max="4619" width="7.453125" style="295" customWidth="1"/>
    <col min="4620" max="4627" width="11.26953125" style="295" customWidth="1"/>
    <col min="4628" max="4630" width="9.1796875" style="295"/>
    <col min="4631" max="4631" width="9.81640625" style="295" bestFit="1" customWidth="1"/>
    <col min="4632" max="4867" width="9.1796875" style="295"/>
    <col min="4868" max="4868" width="4.26953125" style="295" customWidth="1"/>
    <col min="4869" max="4869" width="5.7265625" style="295" customWidth="1"/>
    <col min="4870" max="4870" width="31.26953125" style="295" customWidth="1"/>
    <col min="4871" max="4871" width="7.7265625" style="295" customWidth="1"/>
    <col min="4872" max="4872" width="9.26953125" style="295" customWidth="1"/>
    <col min="4873" max="4873" width="6.7265625" style="295" customWidth="1"/>
    <col min="4874" max="4874" width="8.7265625" style="295" customWidth="1"/>
    <col min="4875" max="4875" width="7.453125" style="295" customWidth="1"/>
    <col min="4876" max="4883" width="11.26953125" style="295" customWidth="1"/>
    <col min="4884" max="4886" width="9.1796875" style="295"/>
    <col min="4887" max="4887" width="9.81640625" style="295" bestFit="1" customWidth="1"/>
    <col min="4888" max="5123" width="9.1796875" style="295"/>
    <col min="5124" max="5124" width="4.26953125" style="295" customWidth="1"/>
    <col min="5125" max="5125" width="5.7265625" style="295" customWidth="1"/>
    <col min="5126" max="5126" width="31.26953125" style="295" customWidth="1"/>
    <col min="5127" max="5127" width="7.7265625" style="295" customWidth="1"/>
    <col min="5128" max="5128" width="9.26953125" style="295" customWidth="1"/>
    <col min="5129" max="5129" width="6.7265625" style="295" customWidth="1"/>
    <col min="5130" max="5130" width="8.7265625" style="295" customWidth="1"/>
    <col min="5131" max="5131" width="7.453125" style="295" customWidth="1"/>
    <col min="5132" max="5139" width="11.26953125" style="295" customWidth="1"/>
    <col min="5140" max="5142" width="9.1796875" style="295"/>
    <col min="5143" max="5143" width="9.81640625" style="295" bestFit="1" customWidth="1"/>
    <col min="5144" max="5379" width="9.1796875" style="295"/>
    <col min="5380" max="5380" width="4.26953125" style="295" customWidth="1"/>
    <col min="5381" max="5381" width="5.7265625" style="295" customWidth="1"/>
    <col min="5382" max="5382" width="31.26953125" style="295" customWidth="1"/>
    <col min="5383" max="5383" width="7.7265625" style="295" customWidth="1"/>
    <col min="5384" max="5384" width="9.26953125" style="295" customWidth="1"/>
    <col min="5385" max="5385" width="6.7265625" style="295" customWidth="1"/>
    <col min="5386" max="5386" width="8.7265625" style="295" customWidth="1"/>
    <col min="5387" max="5387" width="7.453125" style="295" customWidth="1"/>
    <col min="5388" max="5395" width="11.26953125" style="295" customWidth="1"/>
    <col min="5396" max="5398" width="9.1796875" style="295"/>
    <col min="5399" max="5399" width="9.81640625" style="295" bestFit="1" customWidth="1"/>
    <col min="5400" max="5635" width="9.1796875" style="295"/>
    <col min="5636" max="5636" width="4.26953125" style="295" customWidth="1"/>
    <col min="5637" max="5637" width="5.7265625" style="295" customWidth="1"/>
    <col min="5638" max="5638" width="31.26953125" style="295" customWidth="1"/>
    <col min="5639" max="5639" width="7.7265625" style="295" customWidth="1"/>
    <col min="5640" max="5640" width="9.26953125" style="295" customWidth="1"/>
    <col min="5641" max="5641" width="6.7265625" style="295" customWidth="1"/>
    <col min="5642" max="5642" width="8.7265625" style="295" customWidth="1"/>
    <col min="5643" max="5643" width="7.453125" style="295" customWidth="1"/>
    <col min="5644" max="5651" width="11.26953125" style="295" customWidth="1"/>
    <col min="5652" max="5654" width="9.1796875" style="295"/>
    <col min="5655" max="5655" width="9.81640625" style="295" bestFit="1" customWidth="1"/>
    <col min="5656" max="5891" width="9.1796875" style="295"/>
    <col min="5892" max="5892" width="4.26953125" style="295" customWidth="1"/>
    <col min="5893" max="5893" width="5.7265625" style="295" customWidth="1"/>
    <col min="5894" max="5894" width="31.26953125" style="295" customWidth="1"/>
    <col min="5895" max="5895" width="7.7265625" style="295" customWidth="1"/>
    <col min="5896" max="5896" width="9.26953125" style="295" customWidth="1"/>
    <col min="5897" max="5897" width="6.7265625" style="295" customWidth="1"/>
    <col min="5898" max="5898" width="8.7265625" style="295" customWidth="1"/>
    <col min="5899" max="5899" width="7.453125" style="295" customWidth="1"/>
    <col min="5900" max="5907" width="11.26953125" style="295" customWidth="1"/>
    <col min="5908" max="5910" width="9.1796875" style="295"/>
    <col min="5911" max="5911" width="9.81640625" style="295" bestFit="1" customWidth="1"/>
    <col min="5912" max="6147" width="9.1796875" style="295"/>
    <col min="6148" max="6148" width="4.26953125" style="295" customWidth="1"/>
    <col min="6149" max="6149" width="5.7265625" style="295" customWidth="1"/>
    <col min="6150" max="6150" width="31.26953125" style="295" customWidth="1"/>
    <col min="6151" max="6151" width="7.7265625" style="295" customWidth="1"/>
    <col min="6152" max="6152" width="9.26953125" style="295" customWidth="1"/>
    <col min="6153" max="6153" width="6.7265625" style="295" customWidth="1"/>
    <col min="6154" max="6154" width="8.7265625" style="295" customWidth="1"/>
    <col min="6155" max="6155" width="7.453125" style="295" customWidth="1"/>
    <col min="6156" max="6163" width="11.26953125" style="295" customWidth="1"/>
    <col min="6164" max="6166" width="9.1796875" style="295"/>
    <col min="6167" max="6167" width="9.81640625" style="295" bestFit="1" customWidth="1"/>
    <col min="6168" max="6403" width="9.1796875" style="295"/>
    <col min="6404" max="6404" width="4.26953125" style="295" customWidth="1"/>
    <col min="6405" max="6405" width="5.7265625" style="295" customWidth="1"/>
    <col min="6406" max="6406" width="31.26953125" style="295" customWidth="1"/>
    <col min="6407" max="6407" width="7.7265625" style="295" customWidth="1"/>
    <col min="6408" max="6408" width="9.26953125" style="295" customWidth="1"/>
    <col min="6409" max="6409" width="6.7265625" style="295" customWidth="1"/>
    <col min="6410" max="6410" width="8.7265625" style="295" customWidth="1"/>
    <col min="6411" max="6411" width="7.453125" style="295" customWidth="1"/>
    <col min="6412" max="6419" width="11.26953125" style="295" customWidth="1"/>
    <col min="6420" max="6422" width="9.1796875" style="295"/>
    <col min="6423" max="6423" width="9.81640625" style="295" bestFit="1" customWidth="1"/>
    <col min="6424" max="6659" width="9.1796875" style="295"/>
    <col min="6660" max="6660" width="4.26953125" style="295" customWidth="1"/>
    <col min="6661" max="6661" width="5.7265625" style="295" customWidth="1"/>
    <col min="6662" max="6662" width="31.26953125" style="295" customWidth="1"/>
    <col min="6663" max="6663" width="7.7265625" style="295" customWidth="1"/>
    <col min="6664" max="6664" width="9.26953125" style="295" customWidth="1"/>
    <col min="6665" max="6665" width="6.7265625" style="295" customWidth="1"/>
    <col min="6666" max="6666" width="8.7265625" style="295" customWidth="1"/>
    <col min="6667" max="6667" width="7.453125" style="295" customWidth="1"/>
    <col min="6668" max="6675" width="11.26953125" style="295" customWidth="1"/>
    <col min="6676" max="6678" width="9.1796875" style="295"/>
    <col min="6679" max="6679" width="9.81640625" style="295" bestFit="1" customWidth="1"/>
    <col min="6680" max="6915" width="9.1796875" style="295"/>
    <col min="6916" max="6916" width="4.26953125" style="295" customWidth="1"/>
    <col min="6917" max="6917" width="5.7265625" style="295" customWidth="1"/>
    <col min="6918" max="6918" width="31.26953125" style="295" customWidth="1"/>
    <col min="6919" max="6919" width="7.7265625" style="295" customWidth="1"/>
    <col min="6920" max="6920" width="9.26953125" style="295" customWidth="1"/>
    <col min="6921" max="6921" width="6.7265625" style="295" customWidth="1"/>
    <col min="6922" max="6922" width="8.7265625" style="295" customWidth="1"/>
    <col min="6923" max="6923" width="7.453125" style="295" customWidth="1"/>
    <col min="6924" max="6931" width="11.26953125" style="295" customWidth="1"/>
    <col min="6932" max="6934" width="9.1796875" style="295"/>
    <col min="6935" max="6935" width="9.81640625" style="295" bestFit="1" customWidth="1"/>
    <col min="6936" max="7171" width="9.1796875" style="295"/>
    <col min="7172" max="7172" width="4.26953125" style="295" customWidth="1"/>
    <col min="7173" max="7173" width="5.7265625" style="295" customWidth="1"/>
    <col min="7174" max="7174" width="31.26953125" style="295" customWidth="1"/>
    <col min="7175" max="7175" width="7.7265625" style="295" customWidth="1"/>
    <col min="7176" max="7176" width="9.26953125" style="295" customWidth="1"/>
    <col min="7177" max="7177" width="6.7265625" style="295" customWidth="1"/>
    <col min="7178" max="7178" width="8.7265625" style="295" customWidth="1"/>
    <col min="7179" max="7179" width="7.453125" style="295" customWidth="1"/>
    <col min="7180" max="7187" width="11.26953125" style="295" customWidth="1"/>
    <col min="7188" max="7190" width="9.1796875" style="295"/>
    <col min="7191" max="7191" width="9.81640625" style="295" bestFit="1" customWidth="1"/>
    <col min="7192" max="7427" width="9.1796875" style="295"/>
    <col min="7428" max="7428" width="4.26953125" style="295" customWidth="1"/>
    <col min="7429" max="7429" width="5.7265625" style="295" customWidth="1"/>
    <col min="7430" max="7430" width="31.26953125" style="295" customWidth="1"/>
    <col min="7431" max="7431" width="7.7265625" style="295" customWidth="1"/>
    <col min="7432" max="7432" width="9.26953125" style="295" customWidth="1"/>
    <col min="7433" max="7433" width="6.7265625" style="295" customWidth="1"/>
    <col min="7434" max="7434" width="8.7265625" style="295" customWidth="1"/>
    <col min="7435" max="7435" width="7.453125" style="295" customWidth="1"/>
    <col min="7436" max="7443" width="11.26953125" style="295" customWidth="1"/>
    <col min="7444" max="7446" width="9.1796875" style="295"/>
    <col min="7447" max="7447" width="9.81640625" style="295" bestFit="1" customWidth="1"/>
    <col min="7448" max="7683" width="9.1796875" style="295"/>
    <col min="7684" max="7684" width="4.26953125" style="295" customWidth="1"/>
    <col min="7685" max="7685" width="5.7265625" style="295" customWidth="1"/>
    <col min="7686" max="7686" width="31.26953125" style="295" customWidth="1"/>
    <col min="7687" max="7687" width="7.7265625" style="295" customWidth="1"/>
    <col min="7688" max="7688" width="9.26953125" style="295" customWidth="1"/>
    <col min="7689" max="7689" width="6.7265625" style="295" customWidth="1"/>
    <col min="7690" max="7690" width="8.7265625" style="295" customWidth="1"/>
    <col min="7691" max="7691" width="7.453125" style="295" customWidth="1"/>
    <col min="7692" max="7699" width="11.26953125" style="295" customWidth="1"/>
    <col min="7700" max="7702" width="9.1796875" style="295"/>
    <col min="7703" max="7703" width="9.81640625" style="295" bestFit="1" customWidth="1"/>
    <col min="7704" max="7939" width="9.1796875" style="295"/>
    <col min="7940" max="7940" width="4.26953125" style="295" customWidth="1"/>
    <col min="7941" max="7941" width="5.7265625" style="295" customWidth="1"/>
    <col min="7942" max="7942" width="31.26953125" style="295" customWidth="1"/>
    <col min="7943" max="7943" width="7.7265625" style="295" customWidth="1"/>
    <col min="7944" max="7944" width="9.26953125" style="295" customWidth="1"/>
    <col min="7945" max="7945" width="6.7265625" style="295" customWidth="1"/>
    <col min="7946" max="7946" width="8.7265625" style="295" customWidth="1"/>
    <col min="7947" max="7947" width="7.453125" style="295" customWidth="1"/>
    <col min="7948" max="7955" width="11.26953125" style="295" customWidth="1"/>
    <col min="7956" max="7958" width="9.1796875" style="295"/>
    <col min="7959" max="7959" width="9.81640625" style="295" bestFit="1" customWidth="1"/>
    <col min="7960" max="8195" width="9.1796875" style="295"/>
    <col min="8196" max="8196" width="4.26953125" style="295" customWidth="1"/>
    <col min="8197" max="8197" width="5.7265625" style="295" customWidth="1"/>
    <col min="8198" max="8198" width="31.26953125" style="295" customWidth="1"/>
    <col min="8199" max="8199" width="7.7265625" style="295" customWidth="1"/>
    <col min="8200" max="8200" width="9.26953125" style="295" customWidth="1"/>
    <col min="8201" max="8201" width="6.7265625" style="295" customWidth="1"/>
    <col min="8202" max="8202" width="8.7265625" style="295" customWidth="1"/>
    <col min="8203" max="8203" width="7.453125" style="295" customWidth="1"/>
    <col min="8204" max="8211" width="11.26953125" style="295" customWidth="1"/>
    <col min="8212" max="8214" width="9.1796875" style="295"/>
    <col min="8215" max="8215" width="9.81640625" style="295" bestFit="1" customWidth="1"/>
    <col min="8216" max="8451" width="9.1796875" style="295"/>
    <col min="8452" max="8452" width="4.26953125" style="295" customWidth="1"/>
    <col min="8453" max="8453" width="5.7265625" style="295" customWidth="1"/>
    <col min="8454" max="8454" width="31.26953125" style="295" customWidth="1"/>
    <col min="8455" max="8455" width="7.7265625" style="295" customWidth="1"/>
    <col min="8456" max="8456" width="9.26953125" style="295" customWidth="1"/>
    <col min="8457" max="8457" width="6.7265625" style="295" customWidth="1"/>
    <col min="8458" max="8458" width="8.7265625" style="295" customWidth="1"/>
    <col min="8459" max="8459" width="7.453125" style="295" customWidth="1"/>
    <col min="8460" max="8467" width="11.26953125" style="295" customWidth="1"/>
    <col min="8468" max="8470" width="9.1796875" style="295"/>
    <col min="8471" max="8471" width="9.81640625" style="295" bestFit="1" customWidth="1"/>
    <col min="8472" max="8707" width="9.1796875" style="295"/>
    <col min="8708" max="8708" width="4.26953125" style="295" customWidth="1"/>
    <col min="8709" max="8709" width="5.7265625" style="295" customWidth="1"/>
    <col min="8710" max="8710" width="31.26953125" style="295" customWidth="1"/>
    <col min="8711" max="8711" width="7.7265625" style="295" customWidth="1"/>
    <col min="8712" max="8712" width="9.26953125" style="295" customWidth="1"/>
    <col min="8713" max="8713" width="6.7265625" style="295" customWidth="1"/>
    <col min="8714" max="8714" width="8.7265625" style="295" customWidth="1"/>
    <col min="8715" max="8715" width="7.453125" style="295" customWidth="1"/>
    <col min="8716" max="8723" width="11.26953125" style="295" customWidth="1"/>
    <col min="8724" max="8726" width="9.1796875" style="295"/>
    <col min="8727" max="8727" width="9.81640625" style="295" bestFit="1" customWidth="1"/>
    <col min="8728" max="8963" width="9.1796875" style="295"/>
    <col min="8964" max="8964" width="4.26953125" style="295" customWidth="1"/>
    <col min="8965" max="8965" width="5.7265625" style="295" customWidth="1"/>
    <col min="8966" max="8966" width="31.26953125" style="295" customWidth="1"/>
    <col min="8967" max="8967" width="7.7265625" style="295" customWidth="1"/>
    <col min="8968" max="8968" width="9.26953125" style="295" customWidth="1"/>
    <col min="8969" max="8969" width="6.7265625" style="295" customWidth="1"/>
    <col min="8970" max="8970" width="8.7265625" style="295" customWidth="1"/>
    <col min="8971" max="8971" width="7.453125" style="295" customWidth="1"/>
    <col min="8972" max="8979" width="11.26953125" style="295" customWidth="1"/>
    <col min="8980" max="8982" width="9.1796875" style="295"/>
    <col min="8983" max="8983" width="9.81640625" style="295" bestFit="1" customWidth="1"/>
    <col min="8984" max="9219" width="9.1796875" style="295"/>
    <col min="9220" max="9220" width="4.26953125" style="295" customWidth="1"/>
    <col min="9221" max="9221" width="5.7265625" style="295" customWidth="1"/>
    <col min="9222" max="9222" width="31.26953125" style="295" customWidth="1"/>
    <col min="9223" max="9223" width="7.7265625" style="295" customWidth="1"/>
    <col min="9224" max="9224" width="9.26953125" style="295" customWidth="1"/>
    <col min="9225" max="9225" width="6.7265625" style="295" customWidth="1"/>
    <col min="9226" max="9226" width="8.7265625" style="295" customWidth="1"/>
    <col min="9227" max="9227" width="7.453125" style="295" customWidth="1"/>
    <col min="9228" max="9235" width="11.26953125" style="295" customWidth="1"/>
    <col min="9236" max="9238" width="9.1796875" style="295"/>
    <col min="9239" max="9239" width="9.81640625" style="295" bestFit="1" customWidth="1"/>
    <col min="9240" max="9475" width="9.1796875" style="295"/>
    <col min="9476" max="9476" width="4.26953125" style="295" customWidth="1"/>
    <col min="9477" max="9477" width="5.7265625" style="295" customWidth="1"/>
    <col min="9478" max="9478" width="31.26953125" style="295" customWidth="1"/>
    <col min="9479" max="9479" width="7.7265625" style="295" customWidth="1"/>
    <col min="9480" max="9480" width="9.26953125" style="295" customWidth="1"/>
    <col min="9481" max="9481" width="6.7265625" style="295" customWidth="1"/>
    <col min="9482" max="9482" width="8.7265625" style="295" customWidth="1"/>
    <col min="9483" max="9483" width="7.453125" style="295" customWidth="1"/>
    <col min="9484" max="9491" width="11.26953125" style="295" customWidth="1"/>
    <col min="9492" max="9494" width="9.1796875" style="295"/>
    <col min="9495" max="9495" width="9.81640625" style="295" bestFit="1" customWidth="1"/>
    <col min="9496" max="9731" width="9.1796875" style="295"/>
    <col min="9732" max="9732" width="4.26953125" style="295" customWidth="1"/>
    <col min="9733" max="9733" width="5.7265625" style="295" customWidth="1"/>
    <col min="9734" max="9734" width="31.26953125" style="295" customWidth="1"/>
    <col min="9735" max="9735" width="7.7265625" style="295" customWidth="1"/>
    <col min="9736" max="9736" width="9.26953125" style="295" customWidth="1"/>
    <col min="9737" max="9737" width="6.7265625" style="295" customWidth="1"/>
    <col min="9738" max="9738" width="8.7265625" style="295" customWidth="1"/>
    <col min="9739" max="9739" width="7.453125" style="295" customWidth="1"/>
    <col min="9740" max="9747" width="11.26953125" style="295" customWidth="1"/>
    <col min="9748" max="9750" width="9.1796875" style="295"/>
    <col min="9751" max="9751" width="9.81640625" style="295" bestFit="1" customWidth="1"/>
    <col min="9752" max="9987" width="9.1796875" style="295"/>
    <col min="9988" max="9988" width="4.26953125" style="295" customWidth="1"/>
    <col min="9989" max="9989" width="5.7265625" style="295" customWidth="1"/>
    <col min="9990" max="9990" width="31.26953125" style="295" customWidth="1"/>
    <col min="9991" max="9991" width="7.7265625" style="295" customWidth="1"/>
    <col min="9992" max="9992" width="9.26953125" style="295" customWidth="1"/>
    <col min="9993" max="9993" width="6.7265625" style="295" customWidth="1"/>
    <col min="9994" max="9994" width="8.7265625" style="295" customWidth="1"/>
    <col min="9995" max="9995" width="7.453125" style="295" customWidth="1"/>
    <col min="9996" max="10003" width="11.26953125" style="295" customWidth="1"/>
    <col min="10004" max="10006" width="9.1796875" style="295"/>
    <col min="10007" max="10007" width="9.81640625" style="295" bestFit="1" customWidth="1"/>
    <col min="10008" max="10243" width="9.1796875" style="295"/>
    <col min="10244" max="10244" width="4.26953125" style="295" customWidth="1"/>
    <col min="10245" max="10245" width="5.7265625" style="295" customWidth="1"/>
    <col min="10246" max="10246" width="31.26953125" style="295" customWidth="1"/>
    <col min="10247" max="10247" width="7.7265625" style="295" customWidth="1"/>
    <col min="10248" max="10248" width="9.26953125" style="295" customWidth="1"/>
    <col min="10249" max="10249" width="6.7265625" style="295" customWidth="1"/>
    <col min="10250" max="10250" width="8.7265625" style="295" customWidth="1"/>
    <col min="10251" max="10251" width="7.453125" style="295" customWidth="1"/>
    <col min="10252" max="10259" width="11.26953125" style="295" customWidth="1"/>
    <col min="10260" max="10262" width="9.1796875" style="295"/>
    <col min="10263" max="10263" width="9.81640625" style="295" bestFit="1" customWidth="1"/>
    <col min="10264" max="10499" width="9.1796875" style="295"/>
    <col min="10500" max="10500" width="4.26953125" style="295" customWidth="1"/>
    <col min="10501" max="10501" width="5.7265625" style="295" customWidth="1"/>
    <col min="10502" max="10502" width="31.26953125" style="295" customWidth="1"/>
    <col min="10503" max="10503" width="7.7265625" style="295" customWidth="1"/>
    <col min="10504" max="10504" width="9.26953125" style="295" customWidth="1"/>
    <col min="10505" max="10505" width="6.7265625" style="295" customWidth="1"/>
    <col min="10506" max="10506" width="8.7265625" style="295" customWidth="1"/>
    <col min="10507" max="10507" width="7.453125" style="295" customWidth="1"/>
    <col min="10508" max="10515" width="11.26953125" style="295" customWidth="1"/>
    <col min="10516" max="10518" width="9.1796875" style="295"/>
    <col min="10519" max="10519" width="9.81640625" style="295" bestFit="1" customWidth="1"/>
    <col min="10520" max="10755" width="9.1796875" style="295"/>
    <col min="10756" max="10756" width="4.26953125" style="295" customWidth="1"/>
    <col min="10757" max="10757" width="5.7265625" style="295" customWidth="1"/>
    <col min="10758" max="10758" width="31.26953125" style="295" customWidth="1"/>
    <col min="10759" max="10759" width="7.7265625" style="295" customWidth="1"/>
    <col min="10760" max="10760" width="9.26953125" style="295" customWidth="1"/>
    <col min="10761" max="10761" width="6.7265625" style="295" customWidth="1"/>
    <col min="10762" max="10762" width="8.7265625" style="295" customWidth="1"/>
    <col min="10763" max="10763" width="7.453125" style="295" customWidth="1"/>
    <col min="10764" max="10771" width="11.26953125" style="295" customWidth="1"/>
    <col min="10772" max="10774" width="9.1796875" style="295"/>
    <col min="10775" max="10775" width="9.81640625" style="295" bestFit="1" customWidth="1"/>
    <col min="10776" max="11011" width="9.1796875" style="295"/>
    <col min="11012" max="11012" width="4.26953125" style="295" customWidth="1"/>
    <col min="11013" max="11013" width="5.7265625" style="295" customWidth="1"/>
    <col min="11014" max="11014" width="31.26953125" style="295" customWidth="1"/>
    <col min="11015" max="11015" width="7.7265625" style="295" customWidth="1"/>
    <col min="11016" max="11016" width="9.26953125" style="295" customWidth="1"/>
    <col min="11017" max="11017" width="6.7265625" style="295" customWidth="1"/>
    <col min="11018" max="11018" width="8.7265625" style="295" customWidth="1"/>
    <col min="11019" max="11019" width="7.453125" style="295" customWidth="1"/>
    <col min="11020" max="11027" width="11.26953125" style="295" customWidth="1"/>
    <col min="11028" max="11030" width="9.1796875" style="295"/>
    <col min="11031" max="11031" width="9.81640625" style="295" bestFit="1" customWidth="1"/>
    <col min="11032" max="11267" width="9.1796875" style="295"/>
    <col min="11268" max="11268" width="4.26953125" style="295" customWidth="1"/>
    <col min="11269" max="11269" width="5.7265625" style="295" customWidth="1"/>
    <col min="11270" max="11270" width="31.26953125" style="295" customWidth="1"/>
    <col min="11271" max="11271" width="7.7265625" style="295" customWidth="1"/>
    <col min="11272" max="11272" width="9.26953125" style="295" customWidth="1"/>
    <col min="11273" max="11273" width="6.7265625" style="295" customWidth="1"/>
    <col min="11274" max="11274" width="8.7265625" style="295" customWidth="1"/>
    <col min="11275" max="11275" width="7.453125" style="295" customWidth="1"/>
    <col min="11276" max="11283" width="11.26953125" style="295" customWidth="1"/>
    <col min="11284" max="11286" width="9.1796875" style="295"/>
    <col min="11287" max="11287" width="9.81640625" style="295" bestFit="1" customWidth="1"/>
    <col min="11288" max="11523" width="9.1796875" style="295"/>
    <col min="11524" max="11524" width="4.26953125" style="295" customWidth="1"/>
    <col min="11525" max="11525" width="5.7265625" style="295" customWidth="1"/>
    <col min="11526" max="11526" width="31.26953125" style="295" customWidth="1"/>
    <col min="11527" max="11527" width="7.7265625" style="295" customWidth="1"/>
    <col min="11528" max="11528" width="9.26953125" style="295" customWidth="1"/>
    <col min="11529" max="11529" width="6.7265625" style="295" customWidth="1"/>
    <col min="11530" max="11530" width="8.7265625" style="295" customWidth="1"/>
    <col min="11531" max="11531" width="7.453125" style="295" customWidth="1"/>
    <col min="11532" max="11539" width="11.26953125" style="295" customWidth="1"/>
    <col min="11540" max="11542" width="9.1796875" style="295"/>
    <col min="11543" max="11543" width="9.81640625" style="295" bestFit="1" customWidth="1"/>
    <col min="11544" max="11779" width="9.1796875" style="295"/>
    <col min="11780" max="11780" width="4.26953125" style="295" customWidth="1"/>
    <col min="11781" max="11781" width="5.7265625" style="295" customWidth="1"/>
    <col min="11782" max="11782" width="31.26953125" style="295" customWidth="1"/>
    <col min="11783" max="11783" width="7.7265625" style="295" customWidth="1"/>
    <col min="11784" max="11784" width="9.26953125" style="295" customWidth="1"/>
    <col min="11785" max="11785" width="6.7265625" style="295" customWidth="1"/>
    <col min="11786" max="11786" width="8.7265625" style="295" customWidth="1"/>
    <col min="11787" max="11787" width="7.453125" style="295" customWidth="1"/>
    <col min="11788" max="11795" width="11.26953125" style="295" customWidth="1"/>
    <col min="11796" max="11798" width="9.1796875" style="295"/>
    <col min="11799" max="11799" width="9.81640625" style="295" bestFit="1" customWidth="1"/>
    <col min="11800" max="12035" width="9.1796875" style="295"/>
    <col min="12036" max="12036" width="4.26953125" style="295" customWidth="1"/>
    <col min="12037" max="12037" width="5.7265625" style="295" customWidth="1"/>
    <col min="12038" max="12038" width="31.26953125" style="295" customWidth="1"/>
    <col min="12039" max="12039" width="7.7265625" style="295" customWidth="1"/>
    <col min="12040" max="12040" width="9.26953125" style="295" customWidth="1"/>
    <col min="12041" max="12041" width="6.7265625" style="295" customWidth="1"/>
    <col min="12042" max="12042" width="8.7265625" style="295" customWidth="1"/>
    <col min="12043" max="12043" width="7.453125" style="295" customWidth="1"/>
    <col min="12044" max="12051" width="11.26953125" style="295" customWidth="1"/>
    <col min="12052" max="12054" width="9.1796875" style="295"/>
    <col min="12055" max="12055" width="9.81640625" style="295" bestFit="1" customWidth="1"/>
    <col min="12056" max="12291" width="9.1796875" style="295"/>
    <col min="12292" max="12292" width="4.26953125" style="295" customWidth="1"/>
    <col min="12293" max="12293" width="5.7265625" style="295" customWidth="1"/>
    <col min="12294" max="12294" width="31.26953125" style="295" customWidth="1"/>
    <col min="12295" max="12295" width="7.7265625" style="295" customWidth="1"/>
    <col min="12296" max="12296" width="9.26953125" style="295" customWidth="1"/>
    <col min="12297" max="12297" width="6.7265625" style="295" customWidth="1"/>
    <col min="12298" max="12298" width="8.7265625" style="295" customWidth="1"/>
    <col min="12299" max="12299" width="7.453125" style="295" customWidth="1"/>
    <col min="12300" max="12307" width="11.26953125" style="295" customWidth="1"/>
    <col min="12308" max="12310" width="9.1796875" style="295"/>
    <col min="12311" max="12311" width="9.81640625" style="295" bestFit="1" customWidth="1"/>
    <col min="12312" max="12547" width="9.1796875" style="295"/>
    <col min="12548" max="12548" width="4.26953125" style="295" customWidth="1"/>
    <col min="12549" max="12549" width="5.7265625" style="295" customWidth="1"/>
    <col min="12550" max="12550" width="31.26953125" style="295" customWidth="1"/>
    <col min="12551" max="12551" width="7.7265625" style="295" customWidth="1"/>
    <col min="12552" max="12552" width="9.26953125" style="295" customWidth="1"/>
    <col min="12553" max="12553" width="6.7265625" style="295" customWidth="1"/>
    <col min="12554" max="12554" width="8.7265625" style="295" customWidth="1"/>
    <col min="12555" max="12555" width="7.453125" style="295" customWidth="1"/>
    <col min="12556" max="12563" width="11.26953125" style="295" customWidth="1"/>
    <col min="12564" max="12566" width="9.1796875" style="295"/>
    <col min="12567" max="12567" width="9.81640625" style="295" bestFit="1" customWidth="1"/>
    <col min="12568" max="12803" width="9.1796875" style="295"/>
    <col min="12804" max="12804" width="4.26953125" style="295" customWidth="1"/>
    <col min="12805" max="12805" width="5.7265625" style="295" customWidth="1"/>
    <col min="12806" max="12806" width="31.26953125" style="295" customWidth="1"/>
    <col min="12807" max="12807" width="7.7265625" style="295" customWidth="1"/>
    <col min="12808" max="12808" width="9.26953125" style="295" customWidth="1"/>
    <col min="12809" max="12809" width="6.7265625" style="295" customWidth="1"/>
    <col min="12810" max="12810" width="8.7265625" style="295" customWidth="1"/>
    <col min="12811" max="12811" width="7.453125" style="295" customWidth="1"/>
    <col min="12812" max="12819" width="11.26953125" style="295" customWidth="1"/>
    <col min="12820" max="12822" width="9.1796875" style="295"/>
    <col min="12823" max="12823" width="9.81640625" style="295" bestFit="1" customWidth="1"/>
    <col min="12824" max="13059" width="9.1796875" style="295"/>
    <col min="13060" max="13060" width="4.26953125" style="295" customWidth="1"/>
    <col min="13061" max="13061" width="5.7265625" style="295" customWidth="1"/>
    <col min="13062" max="13062" width="31.26953125" style="295" customWidth="1"/>
    <col min="13063" max="13063" width="7.7265625" style="295" customWidth="1"/>
    <col min="13064" max="13064" width="9.26953125" style="295" customWidth="1"/>
    <col min="13065" max="13065" width="6.7265625" style="295" customWidth="1"/>
    <col min="13066" max="13066" width="8.7265625" style="295" customWidth="1"/>
    <col min="13067" max="13067" width="7.453125" style="295" customWidth="1"/>
    <col min="13068" max="13075" width="11.26953125" style="295" customWidth="1"/>
    <col min="13076" max="13078" width="9.1796875" style="295"/>
    <col min="13079" max="13079" width="9.81640625" style="295" bestFit="1" customWidth="1"/>
    <col min="13080" max="13315" width="9.1796875" style="295"/>
    <col min="13316" max="13316" width="4.26953125" style="295" customWidth="1"/>
    <col min="13317" max="13317" width="5.7265625" style="295" customWidth="1"/>
    <col min="13318" max="13318" width="31.26953125" style="295" customWidth="1"/>
    <col min="13319" max="13319" width="7.7265625" style="295" customWidth="1"/>
    <col min="13320" max="13320" width="9.26953125" style="295" customWidth="1"/>
    <col min="13321" max="13321" width="6.7265625" style="295" customWidth="1"/>
    <col min="13322" max="13322" width="8.7265625" style="295" customWidth="1"/>
    <col min="13323" max="13323" width="7.453125" style="295" customWidth="1"/>
    <col min="13324" max="13331" width="11.26953125" style="295" customWidth="1"/>
    <col min="13332" max="13334" width="9.1796875" style="295"/>
    <col min="13335" max="13335" width="9.81640625" style="295" bestFit="1" customWidth="1"/>
    <col min="13336" max="13571" width="9.1796875" style="295"/>
    <col min="13572" max="13572" width="4.26953125" style="295" customWidth="1"/>
    <col min="13573" max="13573" width="5.7265625" style="295" customWidth="1"/>
    <col min="13574" max="13574" width="31.26953125" style="295" customWidth="1"/>
    <col min="13575" max="13575" width="7.7265625" style="295" customWidth="1"/>
    <col min="13576" max="13576" width="9.26953125" style="295" customWidth="1"/>
    <col min="13577" max="13577" width="6.7265625" style="295" customWidth="1"/>
    <col min="13578" max="13578" width="8.7265625" style="295" customWidth="1"/>
    <col min="13579" max="13579" width="7.453125" style="295" customWidth="1"/>
    <col min="13580" max="13587" width="11.26953125" style="295" customWidth="1"/>
    <col min="13588" max="13590" width="9.1796875" style="295"/>
    <col min="13591" max="13591" width="9.81640625" style="295" bestFit="1" customWidth="1"/>
    <col min="13592" max="13827" width="9.1796875" style="295"/>
    <col min="13828" max="13828" width="4.26953125" style="295" customWidth="1"/>
    <col min="13829" max="13829" width="5.7265625" style="295" customWidth="1"/>
    <col min="13830" max="13830" width="31.26953125" style="295" customWidth="1"/>
    <col min="13831" max="13831" width="7.7265625" style="295" customWidth="1"/>
    <col min="13832" max="13832" width="9.26953125" style="295" customWidth="1"/>
    <col min="13833" max="13833" width="6.7265625" style="295" customWidth="1"/>
    <col min="13834" max="13834" width="8.7265625" style="295" customWidth="1"/>
    <col min="13835" max="13835" width="7.453125" style="295" customWidth="1"/>
    <col min="13836" max="13843" width="11.26953125" style="295" customWidth="1"/>
    <col min="13844" max="13846" width="9.1796875" style="295"/>
    <col min="13847" max="13847" width="9.81640625" style="295" bestFit="1" customWidth="1"/>
    <col min="13848" max="14083" width="9.1796875" style="295"/>
    <col min="14084" max="14084" width="4.26953125" style="295" customWidth="1"/>
    <col min="14085" max="14085" width="5.7265625" style="295" customWidth="1"/>
    <col min="14086" max="14086" width="31.26953125" style="295" customWidth="1"/>
    <col min="14087" max="14087" width="7.7265625" style="295" customWidth="1"/>
    <col min="14088" max="14088" width="9.26953125" style="295" customWidth="1"/>
    <col min="14089" max="14089" width="6.7265625" style="295" customWidth="1"/>
    <col min="14090" max="14090" width="8.7265625" style="295" customWidth="1"/>
    <col min="14091" max="14091" width="7.453125" style="295" customWidth="1"/>
    <col min="14092" max="14099" width="11.26953125" style="295" customWidth="1"/>
    <col min="14100" max="14102" width="9.1796875" style="295"/>
    <col min="14103" max="14103" width="9.81640625" style="295" bestFit="1" customWidth="1"/>
    <col min="14104" max="14339" width="9.1796875" style="295"/>
    <col min="14340" max="14340" width="4.26953125" style="295" customWidth="1"/>
    <col min="14341" max="14341" width="5.7265625" style="295" customWidth="1"/>
    <col min="14342" max="14342" width="31.26953125" style="295" customWidth="1"/>
    <col min="14343" max="14343" width="7.7265625" style="295" customWidth="1"/>
    <col min="14344" max="14344" width="9.26953125" style="295" customWidth="1"/>
    <col min="14345" max="14345" width="6.7265625" style="295" customWidth="1"/>
    <col min="14346" max="14346" width="8.7265625" style="295" customWidth="1"/>
    <col min="14347" max="14347" width="7.453125" style="295" customWidth="1"/>
    <col min="14348" max="14355" width="11.26953125" style="295" customWidth="1"/>
    <col min="14356" max="14358" width="9.1796875" style="295"/>
    <col min="14359" max="14359" width="9.81640625" style="295" bestFit="1" customWidth="1"/>
    <col min="14360" max="14595" width="9.1796875" style="295"/>
    <col min="14596" max="14596" width="4.26953125" style="295" customWidth="1"/>
    <col min="14597" max="14597" width="5.7265625" style="295" customWidth="1"/>
    <col min="14598" max="14598" width="31.26953125" style="295" customWidth="1"/>
    <col min="14599" max="14599" width="7.7265625" style="295" customWidth="1"/>
    <col min="14600" max="14600" width="9.26953125" style="295" customWidth="1"/>
    <col min="14601" max="14601" width="6.7265625" style="295" customWidth="1"/>
    <col min="14602" max="14602" width="8.7265625" style="295" customWidth="1"/>
    <col min="14603" max="14603" width="7.453125" style="295" customWidth="1"/>
    <col min="14604" max="14611" width="11.26953125" style="295" customWidth="1"/>
    <col min="14612" max="14614" width="9.1796875" style="295"/>
    <col min="14615" max="14615" width="9.81640625" style="295" bestFit="1" customWidth="1"/>
    <col min="14616" max="14851" width="9.1796875" style="295"/>
    <col min="14852" max="14852" width="4.26953125" style="295" customWidth="1"/>
    <col min="14853" max="14853" width="5.7265625" style="295" customWidth="1"/>
    <col min="14854" max="14854" width="31.26953125" style="295" customWidth="1"/>
    <col min="14855" max="14855" width="7.7265625" style="295" customWidth="1"/>
    <col min="14856" max="14856" width="9.26953125" style="295" customWidth="1"/>
    <col min="14857" max="14857" width="6.7265625" style="295" customWidth="1"/>
    <col min="14858" max="14858" width="8.7265625" style="295" customWidth="1"/>
    <col min="14859" max="14859" width="7.453125" style="295" customWidth="1"/>
    <col min="14860" max="14867" width="11.26953125" style="295" customWidth="1"/>
    <col min="14868" max="14870" width="9.1796875" style="295"/>
    <col min="14871" max="14871" width="9.81640625" style="295" bestFit="1" customWidth="1"/>
    <col min="14872" max="15107" width="9.1796875" style="295"/>
    <col min="15108" max="15108" width="4.26953125" style="295" customWidth="1"/>
    <col min="15109" max="15109" width="5.7265625" style="295" customWidth="1"/>
    <col min="15110" max="15110" width="31.26953125" style="295" customWidth="1"/>
    <col min="15111" max="15111" width="7.7265625" style="295" customWidth="1"/>
    <col min="15112" max="15112" width="9.26953125" style="295" customWidth="1"/>
    <col min="15113" max="15113" width="6.7265625" style="295" customWidth="1"/>
    <col min="15114" max="15114" width="8.7265625" style="295" customWidth="1"/>
    <col min="15115" max="15115" width="7.453125" style="295" customWidth="1"/>
    <col min="15116" max="15123" width="11.26953125" style="295" customWidth="1"/>
    <col min="15124" max="15126" width="9.1796875" style="295"/>
    <col min="15127" max="15127" width="9.81640625" style="295" bestFit="1" customWidth="1"/>
    <col min="15128" max="15363" width="9.1796875" style="295"/>
    <col min="15364" max="15364" width="4.26953125" style="295" customWidth="1"/>
    <col min="15365" max="15365" width="5.7265625" style="295" customWidth="1"/>
    <col min="15366" max="15366" width="31.26953125" style="295" customWidth="1"/>
    <col min="15367" max="15367" width="7.7265625" style="295" customWidth="1"/>
    <col min="15368" max="15368" width="9.26953125" style="295" customWidth="1"/>
    <col min="15369" max="15369" width="6.7265625" style="295" customWidth="1"/>
    <col min="15370" max="15370" width="8.7265625" style="295" customWidth="1"/>
    <col min="15371" max="15371" width="7.453125" style="295" customWidth="1"/>
    <col min="15372" max="15379" width="11.26953125" style="295" customWidth="1"/>
    <col min="15380" max="15382" width="9.1796875" style="295"/>
    <col min="15383" max="15383" width="9.81640625" style="295" bestFit="1" customWidth="1"/>
    <col min="15384" max="15619" width="9.1796875" style="295"/>
    <col min="15620" max="15620" width="4.26953125" style="295" customWidth="1"/>
    <col min="15621" max="15621" width="5.7265625" style="295" customWidth="1"/>
    <col min="15622" max="15622" width="31.26953125" style="295" customWidth="1"/>
    <col min="15623" max="15623" width="7.7265625" style="295" customWidth="1"/>
    <col min="15624" max="15624" width="9.26953125" style="295" customWidth="1"/>
    <col min="15625" max="15625" width="6.7265625" style="295" customWidth="1"/>
    <col min="15626" max="15626" width="8.7265625" style="295" customWidth="1"/>
    <col min="15627" max="15627" width="7.453125" style="295" customWidth="1"/>
    <col min="15628" max="15635" width="11.26953125" style="295" customWidth="1"/>
    <col min="15636" max="15638" width="9.1796875" style="295"/>
    <col min="15639" max="15639" width="9.81640625" style="295" bestFit="1" customWidth="1"/>
    <col min="15640" max="15875" width="9.1796875" style="295"/>
    <col min="15876" max="15876" width="4.26953125" style="295" customWidth="1"/>
    <col min="15877" max="15877" width="5.7265625" style="295" customWidth="1"/>
    <col min="15878" max="15878" width="31.26953125" style="295" customWidth="1"/>
    <col min="15879" max="15879" width="7.7265625" style="295" customWidth="1"/>
    <col min="15880" max="15880" width="9.26953125" style="295" customWidth="1"/>
    <col min="15881" max="15881" width="6.7265625" style="295" customWidth="1"/>
    <col min="15882" max="15882" width="8.7265625" style="295" customWidth="1"/>
    <col min="15883" max="15883" width="7.453125" style="295" customWidth="1"/>
    <col min="15884" max="15891" width="11.26953125" style="295" customWidth="1"/>
    <col min="15892" max="15894" width="9.1796875" style="295"/>
    <col min="15895" max="15895" width="9.81640625" style="295" bestFit="1" customWidth="1"/>
    <col min="15896" max="16131" width="9.1796875" style="295"/>
    <col min="16132" max="16132" width="4.26953125" style="295" customWidth="1"/>
    <col min="16133" max="16133" width="5.7265625" style="295" customWidth="1"/>
    <col min="16134" max="16134" width="31.26953125" style="295" customWidth="1"/>
    <col min="16135" max="16135" width="7.7265625" style="295" customWidth="1"/>
    <col min="16136" max="16136" width="9.26953125" style="295" customWidth="1"/>
    <col min="16137" max="16137" width="6.7265625" style="295" customWidth="1"/>
    <col min="16138" max="16138" width="8.7265625" style="295" customWidth="1"/>
    <col min="16139" max="16139" width="7.453125" style="295" customWidth="1"/>
    <col min="16140" max="16147" width="11.26953125" style="295" customWidth="1"/>
    <col min="16148" max="16150" width="9.1796875" style="295"/>
    <col min="16151" max="16151" width="9.81640625" style="295" bestFit="1" customWidth="1"/>
    <col min="16152" max="16384" width="9.1796875" style="295"/>
  </cols>
  <sheetData>
    <row r="1" spans="1:24" ht="18.5">
      <c r="C1" s="353" t="s">
        <v>265</v>
      </c>
    </row>
    <row r="2" spans="1:24" s="301" customFormat="1" ht="15" customHeight="1">
      <c r="A2" s="204"/>
      <c r="B2" s="205"/>
      <c r="C2" s="206"/>
      <c r="D2" s="206"/>
      <c r="E2" s="206"/>
      <c r="F2" s="205"/>
      <c r="G2" s="205"/>
      <c r="H2" s="205"/>
      <c r="I2" s="207"/>
      <c r="J2" s="208"/>
      <c r="K2" s="205"/>
      <c r="L2" s="397"/>
      <c r="M2" s="1785" t="s">
        <v>340</v>
      </c>
      <c r="N2" s="1785"/>
      <c r="O2" s="1785"/>
      <c r="P2" s="1785"/>
      <c r="Q2" s="1785" t="s">
        <v>283</v>
      </c>
      <c r="R2" s="1785"/>
      <c r="S2" s="1785"/>
      <c r="T2" s="1785"/>
      <c r="U2" s="1785" t="s">
        <v>341</v>
      </c>
      <c r="V2" s="1785"/>
      <c r="W2" s="1785"/>
      <c r="X2" s="1785"/>
    </row>
    <row r="3" spans="1:24" s="361" customFormat="1" ht="23">
      <c r="A3" s="355" t="s">
        <v>154</v>
      </c>
      <c r="B3" s="355" t="s">
        <v>123</v>
      </c>
      <c r="C3" s="355" t="s">
        <v>155</v>
      </c>
      <c r="D3" s="355" t="s">
        <v>266</v>
      </c>
      <c r="E3" s="355" t="s">
        <v>267</v>
      </c>
      <c r="F3" s="356" t="s">
        <v>157</v>
      </c>
      <c r="G3" s="355" t="s">
        <v>158</v>
      </c>
      <c r="H3" s="357" t="s">
        <v>159</v>
      </c>
      <c r="I3" s="358" t="s">
        <v>160</v>
      </c>
      <c r="J3" s="359" t="s">
        <v>161</v>
      </c>
      <c r="K3" s="357" t="s">
        <v>268</v>
      </c>
      <c r="L3" s="398"/>
      <c r="M3" s="1786" t="s">
        <v>269</v>
      </c>
      <c r="N3" s="1787"/>
      <c r="O3" s="1788"/>
      <c r="P3" s="360" t="s">
        <v>270</v>
      </c>
      <c r="Q3" s="1786" t="s">
        <v>269</v>
      </c>
      <c r="R3" s="1787"/>
      <c r="S3" s="1788"/>
      <c r="T3" s="360" t="s">
        <v>270</v>
      </c>
      <c r="U3" s="1786" t="s">
        <v>269</v>
      </c>
      <c r="V3" s="1787"/>
      <c r="W3" s="1788"/>
      <c r="X3" s="360" t="s">
        <v>270</v>
      </c>
    </row>
    <row r="4" spans="1:24" ht="14.15" customHeight="1">
      <c r="A4" s="213"/>
      <c r="B4" s="213"/>
      <c r="C4" s="215"/>
      <c r="D4" s="215"/>
      <c r="E4" s="215"/>
      <c r="F4" s="216"/>
      <c r="G4" s="216"/>
      <c r="H4" s="216"/>
      <c r="I4" s="217"/>
      <c r="J4" s="217"/>
      <c r="K4" s="216"/>
      <c r="L4" s="216"/>
      <c r="M4" s="362" t="s">
        <v>271</v>
      </c>
      <c r="N4" s="363" t="s">
        <v>272</v>
      </c>
      <c r="O4" s="363" t="s">
        <v>273</v>
      </c>
      <c r="P4" s="364"/>
      <c r="Q4" s="362" t="s">
        <v>271</v>
      </c>
      <c r="R4" s="363" t="s">
        <v>272</v>
      </c>
      <c r="S4" s="363" t="s">
        <v>273</v>
      </c>
      <c r="T4" s="364"/>
      <c r="U4" s="362" t="s">
        <v>271</v>
      </c>
      <c r="V4" s="363" t="s">
        <v>272</v>
      </c>
      <c r="W4" s="363" t="s">
        <v>273</v>
      </c>
      <c r="X4" s="364"/>
    </row>
    <row r="5" spans="1:24" ht="14.15" customHeight="1">
      <c r="A5" s="306"/>
      <c r="B5" s="306"/>
      <c r="C5" s="307"/>
      <c r="D5" s="307"/>
      <c r="E5" s="307"/>
      <c r="F5" s="305"/>
      <c r="G5" s="305"/>
      <c r="H5" s="305"/>
      <c r="I5" s="308"/>
      <c r="J5" s="308"/>
      <c r="K5" s="305"/>
      <c r="L5" s="305"/>
      <c r="M5" s="366">
        <v>0.65</v>
      </c>
      <c r="N5" s="367">
        <v>0.3</v>
      </c>
      <c r="O5" s="367">
        <v>0.05</v>
      </c>
      <c r="P5" s="368"/>
      <c r="Q5" s="366">
        <v>0.65</v>
      </c>
      <c r="R5" s="367">
        <v>0.3</v>
      </c>
      <c r="S5" s="367">
        <v>0.05</v>
      </c>
      <c r="T5" s="368"/>
      <c r="U5" s="366">
        <v>0.65</v>
      </c>
      <c r="V5" s="367">
        <v>0.3</v>
      </c>
      <c r="W5" s="367">
        <v>0.05</v>
      </c>
      <c r="X5" s="368"/>
    </row>
    <row r="6" spans="1:24" ht="14.15" customHeight="1">
      <c r="A6" s="306"/>
      <c r="B6" s="306"/>
      <c r="C6" s="307"/>
      <c r="D6" s="307"/>
      <c r="E6" s="307"/>
      <c r="F6" s="305"/>
      <c r="G6" s="305"/>
      <c r="H6" s="305"/>
      <c r="I6" s="308"/>
      <c r="J6" s="308"/>
      <c r="K6" s="305"/>
      <c r="L6" s="305"/>
      <c r="M6" s="366"/>
      <c r="N6" s="367"/>
      <c r="O6" s="367"/>
      <c r="P6" s="368"/>
      <c r="Q6" s="366"/>
      <c r="R6" s="367"/>
      <c r="S6" s="367"/>
      <c r="T6" s="368"/>
      <c r="U6" s="366"/>
      <c r="V6" s="367"/>
      <c r="W6" s="367"/>
      <c r="X6" s="368"/>
    </row>
    <row r="7" spans="1:24" ht="14.15" customHeight="1">
      <c r="A7" s="219"/>
      <c r="B7" s="219">
        <v>7</v>
      </c>
      <c r="C7" s="221" t="s">
        <v>274</v>
      </c>
      <c r="D7" s="221"/>
      <c r="E7" s="221" t="s">
        <v>242</v>
      </c>
      <c r="F7" s="222">
        <v>1</v>
      </c>
      <c r="G7" s="225">
        <f>93-13.44-3.2-1.26</f>
        <v>75.099999999999994</v>
      </c>
      <c r="H7" s="369">
        <v>2.5099999999999998</v>
      </c>
      <c r="I7" s="223">
        <f>F7*G7*H7</f>
        <v>188.50099999999998</v>
      </c>
      <c r="J7" s="223" t="s">
        <v>39</v>
      </c>
      <c r="K7" s="222"/>
      <c r="L7" s="222"/>
      <c r="M7" s="370"/>
      <c r="N7" s="371"/>
      <c r="O7" s="371"/>
      <c r="P7" s="372"/>
      <c r="Q7" s="370"/>
      <c r="R7" s="371"/>
      <c r="S7" s="371"/>
      <c r="T7" s="372"/>
      <c r="U7" s="370"/>
      <c r="V7" s="371"/>
      <c r="W7" s="371"/>
      <c r="X7" s="372"/>
    </row>
    <row r="8" spans="1:24" ht="14.15" customHeight="1">
      <c r="A8" s="219"/>
      <c r="B8" s="219"/>
      <c r="C8" s="221" t="s">
        <v>275</v>
      </c>
      <c r="D8" s="221"/>
      <c r="E8" s="221"/>
      <c r="F8" s="222">
        <v>-14</v>
      </c>
      <c r="G8" s="225">
        <v>1.1000000000000001</v>
      </c>
      <c r="H8" s="222">
        <v>2.4</v>
      </c>
      <c r="I8" s="223">
        <f>F8*G8*H8</f>
        <v>-36.96</v>
      </c>
      <c r="J8" s="223" t="s">
        <v>39</v>
      </c>
      <c r="K8" s="222"/>
      <c r="L8" s="222"/>
      <c r="M8" s="370"/>
      <c r="N8" s="371"/>
      <c r="O8" s="371"/>
      <c r="P8" s="372"/>
      <c r="Q8" s="370"/>
      <c r="R8" s="371"/>
      <c r="S8" s="371"/>
      <c r="T8" s="372"/>
      <c r="U8" s="370"/>
      <c r="V8" s="371"/>
      <c r="W8" s="371"/>
      <c r="X8" s="372"/>
    </row>
    <row r="9" spans="1:24" ht="14.15" customHeight="1">
      <c r="A9" s="219"/>
      <c r="B9" s="219"/>
      <c r="C9" s="221" t="s">
        <v>275</v>
      </c>
      <c r="D9" s="221"/>
      <c r="E9" s="221"/>
      <c r="F9" s="222">
        <v>-1</v>
      </c>
      <c r="G9" s="225">
        <v>1.4</v>
      </c>
      <c r="H9" s="222">
        <v>2.4</v>
      </c>
      <c r="I9" s="223">
        <f>F9*G9*H9</f>
        <v>-3.36</v>
      </c>
      <c r="J9" s="223" t="s">
        <v>39</v>
      </c>
      <c r="K9" s="222"/>
      <c r="L9" s="222"/>
      <c r="M9" s="370"/>
      <c r="N9" s="371"/>
      <c r="O9" s="371"/>
      <c r="P9" s="372"/>
      <c r="Q9" s="370"/>
      <c r="R9" s="371"/>
      <c r="S9" s="371"/>
      <c r="T9" s="372"/>
      <c r="U9" s="370"/>
      <c r="V9" s="371"/>
      <c r="W9" s="371"/>
      <c r="X9" s="372"/>
    </row>
    <row r="10" spans="1:24" ht="14.15" customHeight="1">
      <c r="A10" s="219"/>
      <c r="B10" s="219"/>
      <c r="C10" s="221"/>
      <c r="D10" s="221"/>
      <c r="E10" s="221"/>
      <c r="F10" s="222"/>
      <c r="G10" s="225"/>
      <c r="H10" s="222"/>
      <c r="I10" s="223"/>
      <c r="J10" s="223"/>
      <c r="K10" s="222"/>
      <c r="L10" s="222"/>
      <c r="M10" s="370"/>
      <c r="N10" s="371"/>
      <c r="O10" s="371"/>
      <c r="P10" s="372"/>
      <c r="Q10" s="370"/>
      <c r="R10" s="371"/>
      <c r="S10" s="371"/>
      <c r="T10" s="372"/>
      <c r="U10" s="370"/>
      <c r="V10" s="371"/>
      <c r="W10" s="371"/>
      <c r="X10" s="372"/>
    </row>
    <row r="11" spans="1:24" ht="14.15" customHeight="1">
      <c r="A11" s="219"/>
      <c r="B11" s="219"/>
      <c r="C11" s="221"/>
      <c r="D11" s="221"/>
      <c r="E11" s="221"/>
      <c r="F11" s="222"/>
      <c r="G11" s="225"/>
      <c r="H11" s="222"/>
      <c r="I11" s="223"/>
      <c r="J11" s="223"/>
      <c r="K11" s="224">
        <f>SUM(I7:I10)</f>
        <v>148.18099999999995</v>
      </c>
      <c r="L11" s="224">
        <f>K11-P11</f>
        <v>77.795024999999981</v>
      </c>
      <c r="M11" s="370">
        <v>0.5</v>
      </c>
      <c r="N11" s="371">
        <v>0.5</v>
      </c>
      <c r="O11" s="371"/>
      <c r="P11" s="372">
        <f>(M11*$M$5+N11*$N$5+O11*$O$5)*K11</f>
        <v>70.385974999999974</v>
      </c>
      <c r="Q11" s="370">
        <f>U11-M11</f>
        <v>0</v>
      </c>
      <c r="R11" s="371">
        <f>V11-N11</f>
        <v>0</v>
      </c>
      <c r="S11" s="371">
        <f>W11-O11</f>
        <v>0</v>
      </c>
      <c r="T11" s="372">
        <f>(Q11*$Q$5+R11*$R$5+S11*$S$5)*K11</f>
        <v>0</v>
      </c>
      <c r="U11" s="370">
        <v>0.5</v>
      </c>
      <c r="V11" s="371">
        <v>0.5</v>
      </c>
      <c r="W11" s="371"/>
      <c r="X11" s="372">
        <f>(U11*$Q$5+V11*$R$5+W11*$S$5)*K11</f>
        <v>70.385974999999974</v>
      </c>
    </row>
    <row r="12" spans="1:24" ht="14.15" customHeight="1">
      <c r="A12" s="219"/>
      <c r="B12" s="219">
        <v>8</v>
      </c>
      <c r="C12" s="221" t="s">
        <v>276</v>
      </c>
      <c r="D12" s="221"/>
      <c r="E12" s="221" t="s">
        <v>242</v>
      </c>
      <c r="F12" s="222">
        <v>1</v>
      </c>
      <c r="G12" s="225">
        <f>82.36-6.93-3.85-4.53</f>
        <v>67.050000000000011</v>
      </c>
      <c r="H12" s="369">
        <v>2.5099999999999998</v>
      </c>
      <c r="I12" s="223">
        <f>F12*G12*H12</f>
        <v>168.2955</v>
      </c>
      <c r="J12" s="223" t="s">
        <v>39</v>
      </c>
      <c r="K12" s="222"/>
      <c r="L12" s="222"/>
      <c r="M12" s="370"/>
      <c r="N12" s="371"/>
      <c r="O12" s="371"/>
      <c r="P12" s="372"/>
      <c r="Q12" s="370"/>
      <c r="R12" s="371"/>
      <c r="S12" s="371"/>
      <c r="T12" s="372"/>
      <c r="U12" s="370"/>
      <c r="V12" s="371"/>
      <c r="W12" s="371"/>
      <c r="X12" s="372"/>
    </row>
    <row r="13" spans="1:24" ht="14.15" customHeight="1">
      <c r="A13" s="219"/>
      <c r="B13" s="219"/>
      <c r="C13" s="221"/>
      <c r="D13" s="221"/>
      <c r="E13" s="221"/>
      <c r="F13" s="222">
        <v>-13</v>
      </c>
      <c r="G13" s="225">
        <v>1.1000000000000001</v>
      </c>
      <c r="H13" s="222">
        <v>2.4</v>
      </c>
      <c r="I13" s="223">
        <f>F13*G13*H13</f>
        <v>-34.32</v>
      </c>
      <c r="J13" s="223" t="s">
        <v>39</v>
      </c>
      <c r="K13" s="222"/>
      <c r="L13" s="222"/>
      <c r="M13" s="370"/>
      <c r="N13" s="371"/>
      <c r="O13" s="371"/>
      <c r="P13" s="372"/>
      <c r="Q13" s="370"/>
      <c r="R13" s="371"/>
      <c r="S13" s="371"/>
      <c r="T13" s="372"/>
      <c r="U13" s="370"/>
      <c r="V13" s="371"/>
      <c r="W13" s="371"/>
      <c r="X13" s="372"/>
    </row>
    <row r="14" spans="1:24" ht="14.15" customHeight="1">
      <c r="A14" s="219"/>
      <c r="B14" s="219"/>
      <c r="C14" s="221"/>
      <c r="D14" s="221"/>
      <c r="E14" s="221"/>
      <c r="F14" s="222">
        <v>-1</v>
      </c>
      <c r="G14" s="225">
        <v>0.9</v>
      </c>
      <c r="H14" s="222">
        <v>2.4</v>
      </c>
      <c r="I14" s="223">
        <f>F14*G14*H14</f>
        <v>-2.16</v>
      </c>
      <c r="J14" s="223" t="s">
        <v>39</v>
      </c>
      <c r="K14" s="222"/>
      <c r="L14" s="222"/>
      <c r="M14" s="370"/>
      <c r="N14" s="371"/>
      <c r="O14" s="371"/>
      <c r="P14" s="372"/>
      <c r="Q14" s="370"/>
      <c r="R14" s="371"/>
      <c r="S14" s="371"/>
      <c r="T14" s="372"/>
      <c r="U14" s="370"/>
      <c r="V14" s="371"/>
      <c r="W14" s="371"/>
      <c r="X14" s="372"/>
    </row>
    <row r="15" spans="1:24" ht="14.15" customHeight="1">
      <c r="A15" s="219"/>
      <c r="B15" s="219"/>
      <c r="C15" s="221"/>
      <c r="D15" s="221"/>
      <c r="E15" s="221"/>
      <c r="F15" s="222"/>
      <c r="G15" s="225"/>
      <c r="H15" s="222"/>
      <c r="I15" s="223"/>
      <c r="J15" s="223"/>
      <c r="K15" s="224">
        <f>SUM(I11:I14)</f>
        <v>131.81550000000001</v>
      </c>
      <c r="L15" s="224">
        <f>K15-P15</f>
        <v>0</v>
      </c>
      <c r="M15" s="370">
        <v>1</v>
      </c>
      <c r="N15" s="371">
        <v>1</v>
      </c>
      <c r="O15" s="371">
        <v>1</v>
      </c>
      <c r="P15" s="372">
        <f>(M15*$M$5+N15*$N$5+O15*$O$5)*K15</f>
        <v>131.81550000000001</v>
      </c>
      <c r="Q15" s="370">
        <f>U15-M15</f>
        <v>0</v>
      </c>
      <c r="R15" s="371">
        <f>V15-N15</f>
        <v>0</v>
      </c>
      <c r="S15" s="371">
        <f>W15-O15</f>
        <v>0</v>
      </c>
      <c r="T15" s="372">
        <f>(Q15*$Q$5+R15*$R$5+S15*$S$5)*K15</f>
        <v>0</v>
      </c>
      <c r="U15" s="370">
        <v>1</v>
      </c>
      <c r="V15" s="371">
        <v>1</v>
      </c>
      <c r="W15" s="371">
        <v>1</v>
      </c>
      <c r="X15" s="372">
        <f>(U15*$Q$5+V15*$R$5+W15*$S$5)*K15</f>
        <v>131.81550000000001</v>
      </c>
    </row>
    <row r="16" spans="1:24" ht="14.15" customHeight="1">
      <c r="A16" s="219"/>
      <c r="B16" s="219"/>
      <c r="C16" s="221"/>
      <c r="D16" s="221"/>
      <c r="E16" s="221"/>
      <c r="F16" s="222"/>
      <c r="G16" s="225"/>
      <c r="H16" s="222"/>
      <c r="I16" s="223"/>
      <c r="J16" s="223"/>
      <c r="K16" s="224"/>
      <c r="L16" s="224"/>
      <c r="M16" s="370"/>
      <c r="N16" s="371"/>
      <c r="O16" s="371"/>
      <c r="P16" s="372"/>
      <c r="Q16" s="370"/>
      <c r="R16" s="371"/>
      <c r="S16" s="371"/>
      <c r="T16" s="372"/>
      <c r="U16" s="370"/>
      <c r="V16" s="371"/>
      <c r="W16" s="371"/>
      <c r="X16" s="372"/>
    </row>
    <row r="17" spans="1:24" ht="14.15" customHeight="1">
      <c r="A17" s="219"/>
      <c r="B17" s="219"/>
      <c r="C17" s="221"/>
      <c r="D17" s="221"/>
      <c r="E17" s="221"/>
      <c r="F17" s="222"/>
      <c r="G17" s="225"/>
      <c r="H17" s="222"/>
      <c r="I17" s="223"/>
      <c r="J17" s="223"/>
      <c r="K17" s="222"/>
      <c r="L17" s="222"/>
      <c r="M17" s="370"/>
      <c r="N17" s="371"/>
      <c r="O17" s="371"/>
      <c r="P17" s="372"/>
      <c r="Q17" s="370"/>
      <c r="R17" s="371"/>
      <c r="S17" s="371"/>
      <c r="T17" s="372"/>
      <c r="U17" s="370"/>
      <c r="V17" s="371"/>
      <c r="W17" s="371"/>
      <c r="X17" s="372"/>
    </row>
    <row r="18" spans="1:24" ht="14.15" customHeight="1">
      <c r="A18" s="219"/>
      <c r="B18" s="219">
        <v>9</v>
      </c>
      <c r="C18" s="221" t="s">
        <v>277</v>
      </c>
      <c r="D18" s="221"/>
      <c r="E18" s="221" t="s">
        <v>242</v>
      </c>
      <c r="F18" s="222">
        <v>1</v>
      </c>
      <c r="G18" s="225">
        <f>95.96-17.3</f>
        <v>78.66</v>
      </c>
      <c r="H18" s="369">
        <v>2.5099999999999998</v>
      </c>
      <c r="I18" s="223">
        <f>F18*G18*H18</f>
        <v>197.43659999999997</v>
      </c>
      <c r="J18" s="223" t="s">
        <v>39</v>
      </c>
      <c r="K18" s="222"/>
      <c r="L18" s="222"/>
      <c r="M18" s="370"/>
      <c r="N18" s="371"/>
      <c r="O18" s="371"/>
      <c r="P18" s="372"/>
      <c r="Q18" s="370"/>
      <c r="R18" s="371"/>
      <c r="S18" s="371"/>
      <c r="T18" s="372"/>
      <c r="U18" s="370"/>
      <c r="V18" s="371"/>
      <c r="W18" s="371"/>
      <c r="X18" s="372"/>
    </row>
    <row r="19" spans="1:24" ht="14.15" customHeight="1">
      <c r="A19" s="219"/>
      <c r="B19" s="219"/>
      <c r="C19" s="221"/>
      <c r="D19" s="221"/>
      <c r="E19" s="221"/>
      <c r="F19" s="222">
        <v>-15</v>
      </c>
      <c r="G19" s="225">
        <v>1.1000000000000001</v>
      </c>
      <c r="H19" s="222">
        <v>2.4</v>
      </c>
      <c r="I19" s="223">
        <f>F19*G19*H19</f>
        <v>-39.6</v>
      </c>
      <c r="J19" s="223" t="s">
        <v>39</v>
      </c>
      <c r="K19" s="222"/>
      <c r="L19" s="222"/>
      <c r="M19" s="370"/>
      <c r="N19" s="371"/>
      <c r="O19" s="371"/>
      <c r="P19" s="372"/>
      <c r="Q19" s="370"/>
      <c r="R19" s="371"/>
      <c r="S19" s="371"/>
      <c r="T19" s="372"/>
      <c r="U19" s="370"/>
      <c r="V19" s="371"/>
      <c r="W19" s="371"/>
      <c r="X19" s="372"/>
    </row>
    <row r="20" spans="1:24" ht="14.15" customHeight="1">
      <c r="A20" s="219"/>
      <c r="B20" s="219"/>
      <c r="C20" s="221"/>
      <c r="D20" s="221"/>
      <c r="E20" s="221"/>
      <c r="F20" s="222">
        <v>-1</v>
      </c>
      <c r="G20" s="225">
        <v>2.14</v>
      </c>
      <c r="H20" s="222">
        <v>2.4</v>
      </c>
      <c r="I20" s="223">
        <f>F20*G20*H20</f>
        <v>-5.1360000000000001</v>
      </c>
      <c r="J20" s="223" t="s">
        <v>39</v>
      </c>
      <c r="K20" s="222"/>
      <c r="L20" s="222"/>
      <c r="M20" s="370"/>
      <c r="N20" s="371"/>
      <c r="O20" s="371"/>
      <c r="P20" s="372"/>
      <c r="Q20" s="370"/>
      <c r="R20" s="371"/>
      <c r="S20" s="371"/>
      <c r="T20" s="372"/>
      <c r="U20" s="370"/>
      <c r="V20" s="371"/>
      <c r="W20" s="371"/>
      <c r="X20" s="372"/>
    </row>
    <row r="21" spans="1:24" ht="14.15" customHeight="1">
      <c r="A21" s="219"/>
      <c r="B21" s="219"/>
      <c r="C21" s="221"/>
      <c r="D21" s="221"/>
      <c r="E21" s="221"/>
      <c r="F21" s="222"/>
      <c r="G21" s="225"/>
      <c r="H21" s="222"/>
      <c r="I21" s="223"/>
      <c r="J21" s="223"/>
      <c r="K21" s="224">
        <f>SUM(I18:I20)</f>
        <v>152.70059999999998</v>
      </c>
      <c r="L21" s="224">
        <f>K21-P21</f>
        <v>0</v>
      </c>
      <c r="M21" s="370">
        <v>1</v>
      </c>
      <c r="N21" s="371">
        <v>1</v>
      </c>
      <c r="O21" s="371">
        <v>1</v>
      </c>
      <c r="P21" s="372">
        <f>(M21*$M$5+N21*$N$5+O21*$O$5)*K21</f>
        <v>152.70059999999998</v>
      </c>
      <c r="Q21" s="370">
        <f>U21-M21</f>
        <v>0</v>
      </c>
      <c r="R21" s="371">
        <f>V21-N21</f>
        <v>0</v>
      </c>
      <c r="S21" s="371">
        <f>W21-O21</f>
        <v>0</v>
      </c>
      <c r="T21" s="372">
        <f>(Q21*$Q$5+R21*$R$5+S21*$S$5)*K21</f>
        <v>0</v>
      </c>
      <c r="U21" s="370">
        <v>1</v>
      </c>
      <c r="V21" s="371">
        <v>1</v>
      </c>
      <c r="W21" s="371">
        <v>1</v>
      </c>
      <c r="X21" s="372">
        <f>(U21*$Q$5+V21*$R$5+W21*$S$5)*K21</f>
        <v>152.70059999999998</v>
      </c>
    </row>
    <row r="22" spans="1:24" ht="14.15" customHeight="1">
      <c r="A22" s="219"/>
      <c r="B22" s="219"/>
      <c r="C22" s="221"/>
      <c r="D22" s="221"/>
      <c r="E22" s="221"/>
      <c r="F22" s="222"/>
      <c r="G22" s="225"/>
      <c r="H22" s="222"/>
      <c r="I22" s="223"/>
      <c r="J22" s="223"/>
      <c r="K22" s="222"/>
      <c r="L22" s="222"/>
      <c r="M22" s="370"/>
      <c r="N22" s="371"/>
      <c r="O22" s="371"/>
      <c r="P22" s="372"/>
      <c r="Q22" s="370"/>
      <c r="R22" s="371"/>
      <c r="S22" s="371"/>
      <c r="T22" s="372"/>
      <c r="U22" s="370"/>
      <c r="V22" s="371"/>
      <c r="W22" s="371"/>
      <c r="X22" s="372"/>
    </row>
    <row r="23" spans="1:24" ht="14.15" customHeight="1">
      <c r="A23" s="219"/>
      <c r="B23" s="219">
        <v>10</v>
      </c>
      <c r="C23" s="221" t="s">
        <v>278</v>
      </c>
      <c r="D23" s="221"/>
      <c r="E23" s="221" t="s">
        <v>242</v>
      </c>
      <c r="F23" s="222">
        <v>1</v>
      </c>
      <c r="G23" s="225">
        <f>80-6.53-3.08-1.26</f>
        <v>69.13</v>
      </c>
      <c r="H23" s="369">
        <v>2.5099999999999998</v>
      </c>
      <c r="I23" s="223">
        <f>F23*G23*H23</f>
        <v>173.51629999999997</v>
      </c>
      <c r="J23" s="223" t="s">
        <v>39</v>
      </c>
      <c r="K23" s="222"/>
      <c r="L23" s="222"/>
      <c r="M23" s="370"/>
      <c r="N23" s="371"/>
      <c r="O23" s="371"/>
      <c r="P23" s="372"/>
      <c r="Q23" s="370"/>
      <c r="R23" s="371"/>
      <c r="S23" s="371"/>
      <c r="T23" s="372"/>
      <c r="U23" s="370"/>
      <c r="V23" s="371"/>
      <c r="W23" s="371"/>
      <c r="X23" s="372"/>
    </row>
    <row r="24" spans="1:24" ht="14.15" customHeight="1">
      <c r="A24" s="219"/>
      <c r="B24" s="219"/>
      <c r="C24" s="221"/>
      <c r="D24" s="221"/>
      <c r="E24" s="221"/>
      <c r="F24" s="222">
        <v>-13</v>
      </c>
      <c r="G24" s="225">
        <v>1.1000000000000001</v>
      </c>
      <c r="H24" s="222">
        <v>2.4</v>
      </c>
      <c r="I24" s="223">
        <f>F24*G24*H24</f>
        <v>-34.32</v>
      </c>
      <c r="J24" s="223" t="s">
        <v>39</v>
      </c>
      <c r="K24" s="222"/>
      <c r="L24" s="222"/>
      <c r="M24" s="370"/>
      <c r="N24" s="371"/>
      <c r="O24" s="371"/>
      <c r="P24" s="372"/>
      <c r="Q24" s="370"/>
      <c r="R24" s="371"/>
      <c r="S24" s="371"/>
      <c r="T24" s="372"/>
      <c r="U24" s="370"/>
      <c r="V24" s="371"/>
      <c r="W24" s="371"/>
      <c r="X24" s="372"/>
    </row>
    <row r="25" spans="1:24" ht="14.15" customHeight="1">
      <c r="A25" s="219"/>
      <c r="B25" s="219"/>
      <c r="C25" s="221"/>
      <c r="D25" s="221"/>
      <c r="E25" s="221"/>
      <c r="F25" s="222">
        <v>-1</v>
      </c>
      <c r="G25" s="225">
        <v>1.27</v>
      </c>
      <c r="H25" s="222">
        <v>2.4</v>
      </c>
      <c r="I25" s="223">
        <f>F25*G25*H25</f>
        <v>-3.048</v>
      </c>
      <c r="J25" s="223" t="s">
        <v>39</v>
      </c>
      <c r="K25" s="222"/>
      <c r="L25" s="222"/>
      <c r="M25" s="370"/>
      <c r="N25" s="371"/>
      <c r="O25" s="371"/>
      <c r="P25" s="372"/>
      <c r="Q25" s="370"/>
      <c r="R25" s="371"/>
      <c r="S25" s="371"/>
      <c r="T25" s="372"/>
      <c r="U25" s="370"/>
      <c r="V25" s="371"/>
      <c r="W25" s="371"/>
      <c r="X25" s="372"/>
    </row>
    <row r="26" spans="1:24" ht="14.15" customHeight="1">
      <c r="A26" s="219"/>
      <c r="B26" s="219"/>
      <c r="C26" s="221"/>
      <c r="D26" s="221"/>
      <c r="E26" s="221"/>
      <c r="F26" s="222"/>
      <c r="G26" s="225"/>
      <c r="H26" s="222"/>
      <c r="I26" s="223"/>
      <c r="J26" s="223"/>
      <c r="K26" s="224">
        <f>SUM(I23:I25)</f>
        <v>136.14829999999998</v>
      </c>
      <c r="L26" s="224">
        <f>K26-P26</f>
        <v>0</v>
      </c>
      <c r="M26" s="373">
        <v>1</v>
      </c>
      <c r="N26" s="373">
        <v>1</v>
      </c>
      <c r="O26" s="373">
        <v>1</v>
      </c>
      <c r="P26" s="372">
        <f>(M26*$M$5+N26*$N$5+O26*$O$5)*K26</f>
        <v>136.14829999999998</v>
      </c>
      <c r="Q26" s="370">
        <f>U26-M26</f>
        <v>0</v>
      </c>
      <c r="R26" s="371">
        <f>V26-N26</f>
        <v>0</v>
      </c>
      <c r="S26" s="371">
        <f>W26-O26</f>
        <v>0</v>
      </c>
      <c r="T26" s="372">
        <f>(Q26*$Q$5+R26*$R$5+S26*$S$5)*K26</f>
        <v>0</v>
      </c>
      <c r="U26" s="373">
        <v>1</v>
      </c>
      <c r="V26" s="373">
        <v>1</v>
      </c>
      <c r="W26" s="373">
        <v>1</v>
      </c>
      <c r="X26" s="372">
        <f>(U26*$Q$5+V26*$R$5+W26*$S$5)*K26</f>
        <v>136.14829999999998</v>
      </c>
    </row>
    <row r="27" spans="1:24" ht="14.15" customHeight="1">
      <c r="A27" s="219"/>
      <c r="B27" s="219">
        <v>11</v>
      </c>
      <c r="C27" s="221" t="s">
        <v>279</v>
      </c>
      <c r="D27" s="221"/>
      <c r="E27" s="221" t="s">
        <v>242</v>
      </c>
      <c r="F27" s="222">
        <v>1</v>
      </c>
      <c r="G27" s="225">
        <f>15.48+12.14</f>
        <v>27.62</v>
      </c>
      <c r="H27" s="369">
        <v>2.5099999999999998</v>
      </c>
      <c r="I27" s="223">
        <f>F27*G27*H27</f>
        <v>69.3262</v>
      </c>
      <c r="J27" s="223" t="s">
        <v>39</v>
      </c>
      <c r="K27" s="222"/>
      <c r="L27" s="222"/>
      <c r="M27" s="370"/>
      <c r="N27" s="371"/>
      <c r="O27" s="371"/>
      <c r="P27" s="372"/>
      <c r="Q27" s="370"/>
      <c r="R27" s="371"/>
      <c r="S27" s="371"/>
      <c r="T27" s="372"/>
      <c r="U27" s="370"/>
      <c r="V27" s="371"/>
      <c r="W27" s="371"/>
      <c r="X27" s="372"/>
    </row>
    <row r="28" spans="1:24" ht="14.15" customHeight="1">
      <c r="A28" s="219"/>
      <c r="B28" s="219"/>
      <c r="C28" s="221"/>
      <c r="D28" s="221"/>
      <c r="E28" s="221"/>
      <c r="F28" s="222">
        <v>-5</v>
      </c>
      <c r="G28" s="225">
        <v>1.1000000000000001</v>
      </c>
      <c r="H28" s="222">
        <v>2.4</v>
      </c>
      <c r="I28" s="223">
        <f>F28*G28*H28</f>
        <v>-13.2</v>
      </c>
      <c r="J28" s="223" t="s">
        <v>39</v>
      </c>
      <c r="K28" s="222">
        <f>I27+I28</f>
        <v>56.126199999999997</v>
      </c>
      <c r="L28" s="224">
        <f>K28-P28</f>
        <v>0</v>
      </c>
      <c r="M28" s="370">
        <v>1</v>
      </c>
      <c r="N28" s="370">
        <v>1</v>
      </c>
      <c r="O28" s="370">
        <v>1</v>
      </c>
      <c r="P28" s="372">
        <f>(M28*$M$5+N28*$N$5+O28*$O$5)*K28</f>
        <v>56.126199999999997</v>
      </c>
      <c r="Q28" s="370">
        <f>U28-M28</f>
        <v>0</v>
      </c>
      <c r="R28" s="371">
        <f>V28-N28</f>
        <v>0</v>
      </c>
      <c r="S28" s="371">
        <f>W28-O28</f>
        <v>0</v>
      </c>
      <c r="T28" s="372">
        <f>(Q28*$Q$5+R28*$R$5+S28*$S$5)*K28</f>
        <v>0</v>
      </c>
      <c r="U28" s="370">
        <v>1</v>
      </c>
      <c r="V28" s="370">
        <v>1</v>
      </c>
      <c r="W28" s="370">
        <v>1</v>
      </c>
      <c r="X28" s="372">
        <f>(U28*$Q$5+V28*$R$5+W28*$S$5)*K28</f>
        <v>56.126199999999997</v>
      </c>
    </row>
    <row r="29" spans="1:24" ht="14.15" customHeight="1">
      <c r="A29" s="219"/>
      <c r="B29" s="219"/>
      <c r="C29" s="221"/>
      <c r="D29" s="221"/>
      <c r="E29" s="221"/>
      <c r="F29" s="222"/>
      <c r="G29" s="225"/>
      <c r="H29" s="222"/>
      <c r="I29" s="223"/>
      <c r="J29" s="223"/>
      <c r="K29" s="222"/>
      <c r="L29" s="222"/>
      <c r="M29" s="370"/>
      <c r="N29" s="371"/>
      <c r="O29" s="371"/>
      <c r="P29" s="372"/>
      <c r="Q29" s="370"/>
      <c r="R29" s="371"/>
      <c r="S29" s="371"/>
      <c r="T29" s="372"/>
      <c r="U29" s="370"/>
      <c r="V29" s="371"/>
      <c r="W29" s="371"/>
      <c r="X29" s="372"/>
    </row>
    <row r="30" spans="1:24" ht="14.15" customHeight="1">
      <c r="A30" s="219"/>
      <c r="B30" s="219">
        <v>12</v>
      </c>
      <c r="C30" s="221"/>
      <c r="D30" s="221"/>
      <c r="E30" s="221" t="s">
        <v>242</v>
      </c>
      <c r="F30" s="222"/>
      <c r="G30" s="225"/>
      <c r="H30" s="222"/>
      <c r="I30" s="223"/>
      <c r="J30" s="223" t="s">
        <v>39</v>
      </c>
      <c r="K30" s="222">
        <v>56.126199999999997</v>
      </c>
      <c r="L30" s="224">
        <f t="shared" ref="L30:L43" si="0">K30-P30</f>
        <v>0</v>
      </c>
      <c r="M30" s="373">
        <v>1</v>
      </c>
      <c r="N30" s="373">
        <v>1</v>
      </c>
      <c r="O30" s="373">
        <v>1</v>
      </c>
      <c r="P30" s="372">
        <f t="shared" ref="P30:P43" si="1">(M30*$M$5+N30*$N$5+O30*$O$5)*K30</f>
        <v>56.126199999999997</v>
      </c>
      <c r="Q30" s="370">
        <f t="shared" ref="Q30:Q42" si="2">U30-M30</f>
        <v>0</v>
      </c>
      <c r="R30" s="371">
        <f t="shared" ref="R30:R42" si="3">V30-N30</f>
        <v>0</v>
      </c>
      <c r="S30" s="371">
        <f t="shared" ref="S30:S42" si="4">W30-O30</f>
        <v>0</v>
      </c>
      <c r="T30" s="372">
        <f t="shared" ref="T30:T43" si="5">(Q30*$Q$5+R30*$R$5+S30*$S$5)*K30</f>
        <v>0</v>
      </c>
      <c r="U30" s="373">
        <v>1</v>
      </c>
      <c r="V30" s="373">
        <v>1</v>
      </c>
      <c r="W30" s="373">
        <v>1</v>
      </c>
      <c r="X30" s="372">
        <f t="shared" ref="X30:X43" si="6">(U30*$Q$5+V30*$R$5+W30*$S$5)*K30</f>
        <v>56.126199999999997</v>
      </c>
    </row>
    <row r="31" spans="1:24" ht="14.15" customHeight="1">
      <c r="A31" s="219"/>
      <c r="B31" s="219">
        <v>13</v>
      </c>
      <c r="C31" s="221"/>
      <c r="D31" s="221"/>
      <c r="E31" s="221" t="s">
        <v>242</v>
      </c>
      <c r="F31" s="222"/>
      <c r="G31" s="225"/>
      <c r="H31" s="222"/>
      <c r="I31" s="223"/>
      <c r="J31" s="223" t="s">
        <v>39</v>
      </c>
      <c r="K31" s="222">
        <v>56.126199999999997</v>
      </c>
      <c r="L31" s="224">
        <f t="shared" si="0"/>
        <v>0</v>
      </c>
      <c r="M31" s="373">
        <v>1</v>
      </c>
      <c r="N31" s="373">
        <v>1</v>
      </c>
      <c r="O31" s="373">
        <v>1</v>
      </c>
      <c r="P31" s="372">
        <f t="shared" si="1"/>
        <v>56.126199999999997</v>
      </c>
      <c r="Q31" s="370">
        <f t="shared" si="2"/>
        <v>0</v>
      </c>
      <c r="R31" s="371">
        <f t="shared" si="3"/>
        <v>0</v>
      </c>
      <c r="S31" s="371">
        <f t="shared" si="4"/>
        <v>0</v>
      </c>
      <c r="T31" s="372">
        <f t="shared" si="5"/>
        <v>0</v>
      </c>
      <c r="U31" s="373">
        <v>1</v>
      </c>
      <c r="V31" s="373">
        <v>1</v>
      </c>
      <c r="W31" s="373">
        <v>1</v>
      </c>
      <c r="X31" s="372">
        <f t="shared" si="6"/>
        <v>56.126199999999997</v>
      </c>
    </row>
    <row r="32" spans="1:24" ht="14.15" customHeight="1">
      <c r="A32" s="219"/>
      <c r="B32" s="219">
        <v>14</v>
      </c>
      <c r="C32" s="221"/>
      <c r="D32" s="221"/>
      <c r="E32" s="221" t="s">
        <v>242</v>
      </c>
      <c r="F32" s="222"/>
      <c r="G32" s="225"/>
      <c r="H32" s="222"/>
      <c r="I32" s="223"/>
      <c r="J32" s="223" t="s">
        <v>39</v>
      </c>
      <c r="K32" s="222">
        <v>56.126199999999997</v>
      </c>
      <c r="L32" s="224">
        <f t="shared" si="0"/>
        <v>0</v>
      </c>
      <c r="M32" s="373">
        <v>1</v>
      </c>
      <c r="N32" s="373">
        <v>1</v>
      </c>
      <c r="O32" s="373">
        <v>1</v>
      </c>
      <c r="P32" s="372">
        <f t="shared" si="1"/>
        <v>56.126199999999997</v>
      </c>
      <c r="Q32" s="370">
        <f t="shared" si="2"/>
        <v>0</v>
      </c>
      <c r="R32" s="371">
        <f t="shared" si="3"/>
        <v>0</v>
      </c>
      <c r="S32" s="371">
        <f t="shared" si="4"/>
        <v>0</v>
      </c>
      <c r="T32" s="372">
        <f t="shared" si="5"/>
        <v>0</v>
      </c>
      <c r="U32" s="373">
        <v>1</v>
      </c>
      <c r="V32" s="373">
        <v>1</v>
      </c>
      <c r="W32" s="373">
        <v>1</v>
      </c>
      <c r="X32" s="372">
        <f t="shared" si="6"/>
        <v>56.126199999999997</v>
      </c>
    </row>
    <row r="33" spans="1:24" ht="14.15" customHeight="1">
      <c r="A33" s="219"/>
      <c r="B33" s="219">
        <v>15</v>
      </c>
      <c r="C33" s="221"/>
      <c r="D33" s="221"/>
      <c r="E33" s="221" t="s">
        <v>242</v>
      </c>
      <c r="F33" s="222"/>
      <c r="G33" s="225"/>
      <c r="H33" s="222"/>
      <c r="I33" s="223"/>
      <c r="J33" s="223" t="s">
        <v>39</v>
      </c>
      <c r="K33" s="222">
        <v>56.126199999999997</v>
      </c>
      <c r="L33" s="224">
        <f t="shared" si="0"/>
        <v>0</v>
      </c>
      <c r="M33" s="373">
        <v>1</v>
      </c>
      <c r="N33" s="373">
        <v>1</v>
      </c>
      <c r="O33" s="373">
        <v>1</v>
      </c>
      <c r="P33" s="372">
        <f t="shared" si="1"/>
        <v>56.126199999999997</v>
      </c>
      <c r="Q33" s="370">
        <f t="shared" si="2"/>
        <v>0</v>
      </c>
      <c r="R33" s="371">
        <f t="shared" si="3"/>
        <v>0</v>
      </c>
      <c r="S33" s="371">
        <f t="shared" si="4"/>
        <v>0</v>
      </c>
      <c r="T33" s="372">
        <f t="shared" si="5"/>
        <v>0</v>
      </c>
      <c r="U33" s="373">
        <v>1</v>
      </c>
      <c r="V33" s="373">
        <v>1</v>
      </c>
      <c r="W33" s="373">
        <v>1</v>
      </c>
      <c r="X33" s="372">
        <f t="shared" si="6"/>
        <v>56.126199999999997</v>
      </c>
    </row>
    <row r="34" spans="1:24" ht="14.15" customHeight="1">
      <c r="A34" s="219"/>
      <c r="B34" s="219">
        <v>16</v>
      </c>
      <c r="C34" s="221"/>
      <c r="D34" s="221"/>
      <c r="E34" s="221" t="s">
        <v>242</v>
      </c>
      <c r="F34" s="222"/>
      <c r="G34" s="225"/>
      <c r="H34" s="222"/>
      <c r="I34" s="223"/>
      <c r="J34" s="223" t="s">
        <v>39</v>
      </c>
      <c r="K34" s="222">
        <v>56.126199999999997</v>
      </c>
      <c r="L34" s="224">
        <f t="shared" si="0"/>
        <v>8.5592454999999958</v>
      </c>
      <c r="M34" s="373">
        <v>0.9</v>
      </c>
      <c r="N34" s="373">
        <v>0.75</v>
      </c>
      <c r="O34" s="373">
        <v>0.75</v>
      </c>
      <c r="P34" s="372">
        <f t="shared" si="1"/>
        <v>47.566954500000001</v>
      </c>
      <c r="Q34" s="370">
        <f t="shared" si="2"/>
        <v>0</v>
      </c>
      <c r="R34" s="371">
        <f t="shared" si="3"/>
        <v>0.25</v>
      </c>
      <c r="S34" s="371">
        <f t="shared" si="4"/>
        <v>0.25</v>
      </c>
      <c r="T34" s="372">
        <f t="shared" si="5"/>
        <v>4.9110424999999998</v>
      </c>
      <c r="U34" s="373">
        <v>0.9</v>
      </c>
      <c r="V34" s="373">
        <v>1</v>
      </c>
      <c r="W34" s="373">
        <v>1</v>
      </c>
      <c r="X34" s="372">
        <f t="shared" si="6"/>
        <v>52.477997000000002</v>
      </c>
    </row>
    <row r="35" spans="1:24" ht="14.15" customHeight="1">
      <c r="A35" s="219"/>
      <c r="B35" s="219">
        <v>19</v>
      </c>
      <c r="C35" s="221"/>
      <c r="D35" s="221"/>
      <c r="E35" s="221" t="s">
        <v>242</v>
      </c>
      <c r="F35" s="222"/>
      <c r="G35" s="225"/>
      <c r="H35" s="222"/>
      <c r="I35" s="223"/>
      <c r="J35" s="223" t="s">
        <v>39</v>
      </c>
      <c r="K35" s="222">
        <v>56.126199999999997</v>
      </c>
      <c r="L35" s="224">
        <f t="shared" si="0"/>
        <v>43.0768585</v>
      </c>
      <c r="M35" s="373">
        <v>0.25</v>
      </c>
      <c r="N35" s="373">
        <v>0.2</v>
      </c>
      <c r="O35" s="373">
        <v>0.2</v>
      </c>
      <c r="P35" s="372">
        <f t="shared" si="1"/>
        <v>13.049341500000001</v>
      </c>
      <c r="Q35" s="370">
        <f t="shared" si="2"/>
        <v>0.75</v>
      </c>
      <c r="R35" s="371">
        <f t="shared" si="3"/>
        <v>0.8</v>
      </c>
      <c r="S35" s="371">
        <f t="shared" si="4"/>
        <v>0.8</v>
      </c>
      <c r="T35" s="372">
        <f t="shared" si="5"/>
        <v>43.0768585</v>
      </c>
      <c r="U35" s="373">
        <v>1</v>
      </c>
      <c r="V35" s="373">
        <v>1</v>
      </c>
      <c r="W35" s="373">
        <v>1</v>
      </c>
      <c r="X35" s="372">
        <f t="shared" si="6"/>
        <v>56.126199999999997</v>
      </c>
    </row>
    <row r="36" spans="1:24" ht="14.15" customHeight="1">
      <c r="A36" s="219"/>
      <c r="B36" s="219">
        <v>20</v>
      </c>
      <c r="C36" s="221"/>
      <c r="D36" s="221"/>
      <c r="E36" s="221" t="s">
        <v>242</v>
      </c>
      <c r="F36" s="222"/>
      <c r="G36" s="225"/>
      <c r="H36" s="222"/>
      <c r="I36" s="223"/>
      <c r="J36" s="223" t="s">
        <v>39</v>
      </c>
      <c r="K36" s="222">
        <v>56.126199999999997</v>
      </c>
      <c r="L36" s="224">
        <f t="shared" si="0"/>
        <v>5.6126199999999997</v>
      </c>
      <c r="M36" s="373">
        <v>1</v>
      </c>
      <c r="N36" s="373">
        <v>0.8</v>
      </c>
      <c r="O36" s="373">
        <v>0.2</v>
      </c>
      <c r="P36" s="372">
        <f t="shared" si="1"/>
        <v>50.513579999999997</v>
      </c>
      <c r="Q36" s="370">
        <f t="shared" si="2"/>
        <v>0</v>
      </c>
      <c r="R36" s="371">
        <f t="shared" si="3"/>
        <v>0.19999999999999996</v>
      </c>
      <c r="S36" s="371">
        <f t="shared" si="4"/>
        <v>0.8</v>
      </c>
      <c r="T36" s="372">
        <f t="shared" si="5"/>
        <v>5.6126199999999988</v>
      </c>
      <c r="U36" s="373">
        <v>1</v>
      </c>
      <c r="V36" s="373">
        <v>1</v>
      </c>
      <c r="W36" s="373">
        <v>1</v>
      </c>
      <c r="X36" s="372">
        <f t="shared" si="6"/>
        <v>56.126199999999997</v>
      </c>
    </row>
    <row r="37" spans="1:24" ht="14.15" customHeight="1">
      <c r="A37" s="219"/>
      <c r="B37" s="219">
        <v>21</v>
      </c>
      <c r="C37" s="221"/>
      <c r="D37" s="221"/>
      <c r="E37" s="221" t="s">
        <v>242</v>
      </c>
      <c r="F37" s="222"/>
      <c r="G37" s="225"/>
      <c r="H37" s="222"/>
      <c r="I37" s="223"/>
      <c r="J37" s="223" t="s">
        <v>39</v>
      </c>
      <c r="K37" s="222">
        <v>56.126199999999997</v>
      </c>
      <c r="L37" s="224">
        <f t="shared" si="0"/>
        <v>7.0157749999999979</v>
      </c>
      <c r="M37" s="373">
        <v>1</v>
      </c>
      <c r="N37" s="367">
        <v>0.75</v>
      </c>
      <c r="O37" s="367"/>
      <c r="P37" s="372">
        <f t="shared" si="1"/>
        <v>49.110424999999999</v>
      </c>
      <c r="Q37" s="370">
        <f t="shared" si="2"/>
        <v>0</v>
      </c>
      <c r="R37" s="371">
        <f t="shared" si="3"/>
        <v>0.25</v>
      </c>
      <c r="S37" s="371">
        <f t="shared" si="4"/>
        <v>1</v>
      </c>
      <c r="T37" s="372">
        <f t="shared" si="5"/>
        <v>7.0157749999999997</v>
      </c>
      <c r="U37" s="373">
        <v>1</v>
      </c>
      <c r="V37" s="373">
        <v>1</v>
      </c>
      <c r="W37" s="373">
        <v>1</v>
      </c>
      <c r="X37" s="372">
        <f t="shared" si="6"/>
        <v>56.126199999999997</v>
      </c>
    </row>
    <row r="38" spans="1:24" ht="14.15" customHeight="1">
      <c r="A38" s="219"/>
      <c r="B38" s="219">
        <v>22</v>
      </c>
      <c r="C38" s="221"/>
      <c r="D38" s="221"/>
      <c r="E38" s="221" t="s">
        <v>242</v>
      </c>
      <c r="F38" s="222"/>
      <c r="G38" s="225"/>
      <c r="H38" s="222"/>
      <c r="I38" s="223"/>
      <c r="J38" s="223" t="s">
        <v>39</v>
      </c>
      <c r="K38" s="222">
        <v>56.126199999999997</v>
      </c>
      <c r="L38" s="224">
        <f t="shared" si="0"/>
        <v>11.225239999999999</v>
      </c>
      <c r="M38" s="373">
        <v>1</v>
      </c>
      <c r="N38" s="367">
        <v>0.5</v>
      </c>
      <c r="O38" s="367"/>
      <c r="P38" s="372">
        <f t="shared" si="1"/>
        <v>44.900959999999998</v>
      </c>
      <c r="Q38" s="370">
        <f t="shared" si="2"/>
        <v>0</v>
      </c>
      <c r="R38" s="371">
        <f t="shared" si="3"/>
        <v>0.5</v>
      </c>
      <c r="S38" s="371">
        <f t="shared" si="4"/>
        <v>1</v>
      </c>
      <c r="T38" s="372">
        <f t="shared" si="5"/>
        <v>11.225239999999999</v>
      </c>
      <c r="U38" s="373">
        <v>1</v>
      </c>
      <c r="V38" s="373">
        <v>1</v>
      </c>
      <c r="W38" s="373">
        <v>1</v>
      </c>
      <c r="X38" s="372">
        <f t="shared" si="6"/>
        <v>56.126199999999997</v>
      </c>
    </row>
    <row r="39" spans="1:24" ht="14.15" customHeight="1">
      <c r="A39" s="219"/>
      <c r="B39" s="219">
        <v>23</v>
      </c>
      <c r="C39" s="221"/>
      <c r="D39" s="221"/>
      <c r="E39" s="221" t="s">
        <v>242</v>
      </c>
      <c r="F39" s="222"/>
      <c r="G39" s="225"/>
      <c r="H39" s="222"/>
      <c r="I39" s="223"/>
      <c r="J39" s="223" t="s">
        <v>39</v>
      </c>
      <c r="K39" s="222">
        <v>56.126199999999997</v>
      </c>
      <c r="L39" s="224">
        <f t="shared" si="0"/>
        <v>56.126199999999997</v>
      </c>
      <c r="M39" s="373"/>
      <c r="N39" s="367"/>
      <c r="O39" s="367"/>
      <c r="P39" s="372">
        <f t="shared" si="1"/>
        <v>0</v>
      </c>
      <c r="Q39" s="370">
        <f t="shared" si="2"/>
        <v>1</v>
      </c>
      <c r="R39" s="371">
        <f t="shared" si="3"/>
        <v>1</v>
      </c>
      <c r="S39" s="371">
        <f t="shared" si="4"/>
        <v>1</v>
      </c>
      <c r="T39" s="372">
        <f t="shared" si="5"/>
        <v>56.126199999999997</v>
      </c>
      <c r="U39" s="373">
        <v>1</v>
      </c>
      <c r="V39" s="373">
        <v>1</v>
      </c>
      <c r="W39" s="373">
        <v>1</v>
      </c>
      <c r="X39" s="372">
        <f t="shared" si="6"/>
        <v>56.126199999999997</v>
      </c>
    </row>
    <row r="40" spans="1:24" ht="14.15" customHeight="1">
      <c r="A40" s="219"/>
      <c r="B40" s="219">
        <v>24</v>
      </c>
      <c r="C40" s="221"/>
      <c r="D40" s="221"/>
      <c r="E40" s="221" t="s">
        <v>242</v>
      </c>
      <c r="F40" s="222"/>
      <c r="G40" s="225"/>
      <c r="H40" s="222"/>
      <c r="I40" s="223"/>
      <c r="J40" s="223" t="s">
        <v>39</v>
      </c>
      <c r="K40" s="222">
        <v>56.126199999999997</v>
      </c>
      <c r="L40" s="224">
        <f t="shared" si="0"/>
        <v>28.063099999999999</v>
      </c>
      <c r="M40" s="373">
        <v>0.5</v>
      </c>
      <c r="N40" s="367">
        <v>0.5</v>
      </c>
      <c r="O40" s="367">
        <v>0.5</v>
      </c>
      <c r="P40" s="372">
        <f t="shared" si="1"/>
        <v>28.063099999999999</v>
      </c>
      <c r="Q40" s="370">
        <f t="shared" si="2"/>
        <v>0.44999999999999996</v>
      </c>
      <c r="R40" s="371">
        <f t="shared" si="3"/>
        <v>0.4</v>
      </c>
      <c r="S40" s="371">
        <f t="shared" si="4"/>
        <v>0.4</v>
      </c>
      <c r="T40" s="372">
        <f t="shared" si="5"/>
        <v>24.2745815</v>
      </c>
      <c r="U40" s="373">
        <v>0.95</v>
      </c>
      <c r="V40" s="367">
        <v>0.9</v>
      </c>
      <c r="W40" s="367">
        <v>0.9</v>
      </c>
      <c r="X40" s="372">
        <f t="shared" si="6"/>
        <v>52.337681499999995</v>
      </c>
    </row>
    <row r="41" spans="1:24" ht="14.15" customHeight="1">
      <c r="A41" s="219"/>
      <c r="B41" s="219">
        <v>25</v>
      </c>
      <c r="C41" s="221"/>
      <c r="D41" s="221"/>
      <c r="E41" s="221" t="s">
        <v>242</v>
      </c>
      <c r="F41" s="222"/>
      <c r="G41" s="225"/>
      <c r="H41" s="222"/>
      <c r="I41" s="223"/>
      <c r="J41" s="223" t="s">
        <v>39</v>
      </c>
      <c r="K41" s="222">
        <v>56.126199999999997</v>
      </c>
      <c r="L41" s="224">
        <f t="shared" si="0"/>
        <v>28.063099999999999</v>
      </c>
      <c r="M41" s="373">
        <v>0.5</v>
      </c>
      <c r="N41" s="367">
        <v>0.5</v>
      </c>
      <c r="O41" s="367">
        <v>0.5</v>
      </c>
      <c r="P41" s="372">
        <f t="shared" si="1"/>
        <v>28.063099999999999</v>
      </c>
      <c r="Q41" s="370">
        <f t="shared" si="2"/>
        <v>0.44999999999999996</v>
      </c>
      <c r="R41" s="371">
        <f t="shared" si="3"/>
        <v>0.4</v>
      </c>
      <c r="S41" s="371">
        <f t="shared" si="4"/>
        <v>0.4</v>
      </c>
      <c r="T41" s="372">
        <f t="shared" si="5"/>
        <v>24.2745815</v>
      </c>
      <c r="U41" s="373">
        <v>0.95</v>
      </c>
      <c r="V41" s="367">
        <v>0.9</v>
      </c>
      <c r="W41" s="367">
        <v>0.9</v>
      </c>
      <c r="X41" s="372">
        <f t="shared" si="6"/>
        <v>52.337681499999995</v>
      </c>
    </row>
    <row r="42" spans="1:24" ht="14.15" customHeight="1">
      <c r="A42" s="219"/>
      <c r="B42" s="219">
        <v>26</v>
      </c>
      <c r="C42" s="221"/>
      <c r="D42" s="221"/>
      <c r="E42" s="221" t="s">
        <v>242</v>
      </c>
      <c r="F42" s="222"/>
      <c r="G42" s="225"/>
      <c r="H42" s="222"/>
      <c r="I42" s="223"/>
      <c r="J42" s="223" t="s">
        <v>39</v>
      </c>
      <c r="K42" s="222">
        <v>56.126199999999997</v>
      </c>
      <c r="L42" s="224">
        <f t="shared" si="0"/>
        <v>16.837859999999999</v>
      </c>
      <c r="M42" s="373">
        <v>0.7</v>
      </c>
      <c r="N42" s="367">
        <v>0.7</v>
      </c>
      <c r="O42" s="367">
        <v>0.7</v>
      </c>
      <c r="P42" s="372">
        <f t="shared" si="1"/>
        <v>39.288339999999998</v>
      </c>
      <c r="Q42" s="370">
        <f t="shared" si="2"/>
        <v>0.25</v>
      </c>
      <c r="R42" s="371">
        <f t="shared" si="3"/>
        <v>0.20000000000000007</v>
      </c>
      <c r="S42" s="371">
        <f t="shared" si="4"/>
        <v>0.20000000000000007</v>
      </c>
      <c r="T42" s="372">
        <f t="shared" si="5"/>
        <v>13.049341500000002</v>
      </c>
      <c r="U42" s="373">
        <v>0.95</v>
      </c>
      <c r="V42" s="367">
        <v>0.9</v>
      </c>
      <c r="W42" s="367">
        <v>0.9</v>
      </c>
      <c r="X42" s="372">
        <f t="shared" si="6"/>
        <v>52.337681499999995</v>
      </c>
    </row>
    <row r="43" spans="1:24" ht="14.15" customHeight="1">
      <c r="A43" s="219"/>
      <c r="B43" s="219">
        <v>27</v>
      </c>
      <c r="C43" s="221"/>
      <c r="D43" s="221"/>
      <c r="E43" s="221" t="s">
        <v>242</v>
      </c>
      <c r="F43" s="222"/>
      <c r="G43" s="225"/>
      <c r="H43" s="222"/>
      <c r="I43" s="223"/>
      <c r="J43" s="223" t="s">
        <v>39</v>
      </c>
      <c r="K43" s="222">
        <v>56.126199999999997</v>
      </c>
      <c r="L43" s="224">
        <f t="shared" si="0"/>
        <v>56.126199999999997</v>
      </c>
      <c r="M43" s="373"/>
      <c r="N43" s="367"/>
      <c r="O43" s="367"/>
      <c r="P43" s="372">
        <f t="shared" si="1"/>
        <v>0</v>
      </c>
      <c r="Q43" s="370">
        <f t="shared" ref="Q43" si="7">U43-M43</f>
        <v>0.95</v>
      </c>
      <c r="R43" s="371">
        <f t="shared" ref="R43" si="8">V43-N43</f>
        <v>0</v>
      </c>
      <c r="S43" s="371">
        <f t="shared" ref="S43" si="9">W43-O43</f>
        <v>0</v>
      </c>
      <c r="T43" s="372">
        <f t="shared" si="5"/>
        <v>34.657928499999997</v>
      </c>
      <c r="U43" s="373">
        <v>0.95</v>
      </c>
      <c r="V43" s="367"/>
      <c r="W43" s="367"/>
      <c r="X43" s="372">
        <f t="shared" si="6"/>
        <v>34.657928499999997</v>
      </c>
    </row>
    <row r="44" spans="1:24" ht="14.15" customHeight="1">
      <c r="A44" s="219"/>
      <c r="B44" s="219"/>
      <c r="C44" s="221"/>
      <c r="D44" s="221"/>
      <c r="E44" s="221"/>
      <c r="F44" s="222"/>
      <c r="G44" s="225"/>
      <c r="H44" s="222"/>
      <c r="I44" s="223"/>
      <c r="J44" s="223"/>
      <c r="K44" s="222"/>
      <c r="L44" s="222"/>
      <c r="M44" s="373"/>
      <c r="N44" s="367"/>
      <c r="O44" s="367"/>
      <c r="P44" s="372"/>
      <c r="Q44" s="373"/>
      <c r="R44" s="367"/>
      <c r="S44" s="367"/>
      <c r="T44" s="372"/>
      <c r="U44" s="373"/>
      <c r="V44" s="367"/>
      <c r="W44" s="367"/>
      <c r="X44" s="372"/>
    </row>
    <row r="45" spans="1:24" ht="14.15" customHeight="1">
      <c r="A45" s="219"/>
      <c r="B45" s="219"/>
      <c r="C45" s="1789" t="s">
        <v>280</v>
      </c>
      <c r="D45" s="221"/>
      <c r="E45" s="221" t="s">
        <v>281</v>
      </c>
      <c r="F45" s="222">
        <v>1</v>
      </c>
      <c r="G45" s="225">
        <v>19.11</v>
      </c>
      <c r="H45" s="369">
        <v>2.5099999999999998</v>
      </c>
      <c r="I45" s="223">
        <f>F45*G45*H45</f>
        <v>47.966099999999997</v>
      </c>
      <c r="J45" s="223" t="s">
        <v>39</v>
      </c>
      <c r="K45" s="222"/>
      <c r="L45" s="224">
        <f t="shared" ref="L45:L46" si="10">K45-P45</f>
        <v>0</v>
      </c>
      <c r="M45" s="373"/>
      <c r="N45" s="367"/>
      <c r="O45" s="367"/>
      <c r="P45" s="372"/>
      <c r="Q45" s="373"/>
      <c r="R45" s="367"/>
      <c r="S45" s="367"/>
      <c r="T45" s="372"/>
      <c r="U45" s="373"/>
      <c r="V45" s="367"/>
      <c r="W45" s="367"/>
      <c r="X45" s="372"/>
    </row>
    <row r="46" spans="1:24" ht="14.15" customHeight="1">
      <c r="A46" s="219"/>
      <c r="B46" s="219"/>
      <c r="C46" s="1790"/>
      <c r="D46" s="221"/>
      <c r="E46" s="221"/>
      <c r="F46" s="222">
        <v>-6</v>
      </c>
      <c r="G46" s="225">
        <v>1.76</v>
      </c>
      <c r="H46" s="222">
        <v>2.4</v>
      </c>
      <c r="I46" s="223">
        <f>F46*G46*H46</f>
        <v>-25.344000000000001</v>
      </c>
      <c r="J46" s="223" t="s">
        <v>39</v>
      </c>
      <c r="K46" s="224"/>
      <c r="L46" s="224">
        <f t="shared" si="10"/>
        <v>0</v>
      </c>
      <c r="M46" s="373"/>
      <c r="N46" s="367"/>
      <c r="O46" s="367"/>
      <c r="P46" s="372"/>
      <c r="Q46" s="373"/>
      <c r="R46" s="367"/>
      <c r="S46" s="367"/>
      <c r="T46" s="372"/>
      <c r="U46" s="373"/>
      <c r="V46" s="367"/>
      <c r="W46" s="367"/>
      <c r="X46" s="372"/>
    </row>
    <row r="47" spans="1:24" ht="14.15" customHeight="1">
      <c r="A47" s="219"/>
      <c r="B47" s="219"/>
      <c r="C47" s="221"/>
      <c r="D47" s="221"/>
      <c r="E47" s="221"/>
      <c r="F47" s="222"/>
      <c r="G47" s="225"/>
      <c r="H47" s="222"/>
      <c r="I47" s="223"/>
      <c r="J47" s="223"/>
      <c r="K47" s="222"/>
      <c r="L47" s="222"/>
      <c r="M47" s="373"/>
      <c r="N47" s="367"/>
      <c r="O47" s="367"/>
      <c r="P47" s="372"/>
      <c r="Q47" s="373"/>
      <c r="R47" s="367"/>
      <c r="S47" s="367"/>
      <c r="T47" s="372"/>
      <c r="U47" s="373"/>
      <c r="V47" s="367"/>
      <c r="W47" s="367"/>
      <c r="X47" s="372"/>
    </row>
    <row r="48" spans="1:24">
      <c r="A48" s="219"/>
      <c r="B48" s="219">
        <v>7</v>
      </c>
      <c r="C48" s="374"/>
      <c r="D48" s="221"/>
      <c r="E48" s="375" t="s">
        <v>281</v>
      </c>
      <c r="F48" s="376">
        <v>1</v>
      </c>
      <c r="G48" s="377"/>
      <c r="H48" s="376"/>
      <c r="I48" s="378">
        <f>SUM(I45:I47)</f>
        <v>22.622099999999996</v>
      </c>
      <c r="J48" s="379" t="s">
        <v>39</v>
      </c>
      <c r="K48" s="222">
        <f>F48*I48</f>
        <v>22.622099999999996</v>
      </c>
      <c r="L48" s="224">
        <f t="shared" ref="L48:L66" si="11">K48-P48</f>
        <v>21.490994999999998</v>
      </c>
      <c r="M48" s="373"/>
      <c r="N48" s="367"/>
      <c r="O48" s="1362">
        <v>1</v>
      </c>
      <c r="P48" s="1363">
        <f t="shared" ref="P48" si="12">(M48*$M$5+N48*$N$5+O48*$O$5)*K48</f>
        <v>1.1311049999999998</v>
      </c>
      <c r="Q48" s="1353">
        <v>1</v>
      </c>
      <c r="R48" s="1362">
        <v>1</v>
      </c>
      <c r="S48" s="1362">
        <v>1</v>
      </c>
      <c r="T48" s="1363">
        <f t="shared" ref="T48" si="13">(Q48*$Q$5+R48*$R$5+S48*$S$5)*K48</f>
        <v>22.622099999999996</v>
      </c>
      <c r="U48" s="373"/>
      <c r="V48" s="367"/>
      <c r="W48" s="367"/>
      <c r="X48" s="372">
        <f t="shared" ref="X48:X66" si="14">(U48*$Q$5+V48*$R$5+W48*$S$5)*K48</f>
        <v>0</v>
      </c>
    </row>
    <row r="49" spans="1:24" ht="14.15" customHeight="1">
      <c r="A49" s="219"/>
      <c r="B49" s="219">
        <v>8</v>
      </c>
      <c r="C49" s="221"/>
      <c r="D49" s="221"/>
      <c r="E49" s="375" t="s">
        <v>281</v>
      </c>
      <c r="F49" s="376">
        <v>1</v>
      </c>
      <c r="G49" s="225"/>
      <c r="H49" s="222"/>
      <c r="I49" s="223"/>
      <c r="J49" s="223" t="s">
        <v>39</v>
      </c>
      <c r="K49" s="222">
        <v>22.622099999999996</v>
      </c>
      <c r="L49" s="224">
        <f t="shared" si="11"/>
        <v>0</v>
      </c>
      <c r="M49" s="373">
        <v>1</v>
      </c>
      <c r="N49" s="367">
        <v>1</v>
      </c>
      <c r="O49" s="367">
        <v>1</v>
      </c>
      <c r="P49" s="372">
        <f t="shared" ref="P49:P55" si="15">(M49*$M$5+N49*$N$5+O49*$O$5)*K49</f>
        <v>22.622099999999996</v>
      </c>
      <c r="Q49" s="370">
        <f t="shared" ref="Q49:Q55" si="16">U49-M49</f>
        <v>0</v>
      </c>
      <c r="R49" s="371">
        <f t="shared" ref="R49:R55" si="17">V49-N49</f>
        <v>0</v>
      </c>
      <c r="S49" s="371">
        <f t="shared" ref="S49:S55" si="18">W49-O49</f>
        <v>0</v>
      </c>
      <c r="T49" s="372">
        <f t="shared" ref="T49:T56" si="19">(Q49*$Q$5+R49*$R$5+S49*$S$5)*K49</f>
        <v>0</v>
      </c>
      <c r="U49" s="373">
        <v>1</v>
      </c>
      <c r="V49" s="367">
        <v>1</v>
      </c>
      <c r="W49" s="367">
        <v>1</v>
      </c>
      <c r="X49" s="372">
        <f t="shared" si="14"/>
        <v>22.622099999999996</v>
      </c>
    </row>
    <row r="50" spans="1:24" ht="14.15" customHeight="1">
      <c r="A50" s="219"/>
      <c r="B50" s="219">
        <v>9</v>
      </c>
      <c r="C50" s="221"/>
      <c r="D50" s="221"/>
      <c r="E50" s="375" t="s">
        <v>281</v>
      </c>
      <c r="F50" s="376">
        <v>1</v>
      </c>
      <c r="G50" s="225"/>
      <c r="H50" s="222"/>
      <c r="I50" s="223"/>
      <c r="J50" s="223" t="s">
        <v>39</v>
      </c>
      <c r="K50" s="222">
        <v>22.622099999999996</v>
      </c>
      <c r="L50" s="224">
        <f t="shared" si="11"/>
        <v>0</v>
      </c>
      <c r="M50" s="373">
        <v>1</v>
      </c>
      <c r="N50" s="367">
        <v>1</v>
      </c>
      <c r="O50" s="367">
        <v>1</v>
      </c>
      <c r="P50" s="372">
        <f t="shared" si="15"/>
        <v>22.622099999999996</v>
      </c>
      <c r="Q50" s="370">
        <f t="shared" si="16"/>
        <v>0</v>
      </c>
      <c r="R50" s="371">
        <f t="shared" si="17"/>
        <v>0</v>
      </c>
      <c r="S50" s="371">
        <f t="shared" si="18"/>
        <v>0</v>
      </c>
      <c r="T50" s="372">
        <f t="shared" si="19"/>
        <v>0</v>
      </c>
      <c r="U50" s="373">
        <v>1</v>
      </c>
      <c r="V50" s="367">
        <v>1</v>
      </c>
      <c r="W50" s="367">
        <v>1</v>
      </c>
      <c r="X50" s="372">
        <f t="shared" si="14"/>
        <v>22.622099999999996</v>
      </c>
    </row>
    <row r="51" spans="1:24" ht="14.15" customHeight="1">
      <c r="A51" s="219"/>
      <c r="B51" s="219">
        <v>10</v>
      </c>
      <c r="C51" s="221"/>
      <c r="D51" s="221"/>
      <c r="E51" s="375" t="s">
        <v>281</v>
      </c>
      <c r="F51" s="376">
        <v>1</v>
      </c>
      <c r="G51" s="225"/>
      <c r="H51" s="222"/>
      <c r="I51" s="223"/>
      <c r="J51" s="223" t="s">
        <v>39</v>
      </c>
      <c r="K51" s="222">
        <v>22.622099999999996</v>
      </c>
      <c r="L51" s="224">
        <f t="shared" si="11"/>
        <v>0</v>
      </c>
      <c r="M51" s="373">
        <v>1</v>
      </c>
      <c r="N51" s="367">
        <v>1</v>
      </c>
      <c r="O51" s="367">
        <v>1</v>
      </c>
      <c r="P51" s="372">
        <f t="shared" si="15"/>
        <v>22.622099999999996</v>
      </c>
      <c r="Q51" s="370">
        <f t="shared" si="16"/>
        <v>0</v>
      </c>
      <c r="R51" s="371">
        <f t="shared" si="17"/>
        <v>0</v>
      </c>
      <c r="S51" s="371">
        <f t="shared" si="18"/>
        <v>0</v>
      </c>
      <c r="T51" s="372">
        <f t="shared" si="19"/>
        <v>0</v>
      </c>
      <c r="U51" s="373">
        <v>1</v>
      </c>
      <c r="V51" s="367">
        <v>1</v>
      </c>
      <c r="W51" s="367">
        <v>1</v>
      </c>
      <c r="X51" s="372">
        <f t="shared" si="14"/>
        <v>22.622099999999996</v>
      </c>
    </row>
    <row r="52" spans="1:24" ht="14.15" customHeight="1">
      <c r="A52" s="219"/>
      <c r="B52" s="219">
        <v>11</v>
      </c>
      <c r="C52" s="221"/>
      <c r="D52" s="221"/>
      <c r="E52" s="375" t="s">
        <v>281</v>
      </c>
      <c r="F52" s="376">
        <v>1</v>
      </c>
      <c r="G52" s="225"/>
      <c r="H52" s="222"/>
      <c r="I52" s="223"/>
      <c r="J52" s="223" t="s">
        <v>39</v>
      </c>
      <c r="K52" s="222">
        <v>22.622099999999996</v>
      </c>
      <c r="L52" s="224">
        <f t="shared" si="11"/>
        <v>0</v>
      </c>
      <c r="M52" s="373">
        <v>1</v>
      </c>
      <c r="N52" s="367">
        <v>1</v>
      </c>
      <c r="O52" s="367">
        <v>1</v>
      </c>
      <c r="P52" s="372">
        <f t="shared" si="15"/>
        <v>22.622099999999996</v>
      </c>
      <c r="Q52" s="370">
        <f t="shared" si="16"/>
        <v>0</v>
      </c>
      <c r="R52" s="371">
        <f t="shared" si="17"/>
        <v>0</v>
      </c>
      <c r="S52" s="371">
        <f t="shared" si="18"/>
        <v>0</v>
      </c>
      <c r="T52" s="372">
        <f t="shared" si="19"/>
        <v>0</v>
      </c>
      <c r="U52" s="373">
        <v>1</v>
      </c>
      <c r="V52" s="367">
        <v>1</v>
      </c>
      <c r="W52" s="367">
        <v>1</v>
      </c>
      <c r="X52" s="372">
        <f t="shared" si="14"/>
        <v>22.622099999999996</v>
      </c>
    </row>
    <row r="53" spans="1:24" ht="14.15" customHeight="1">
      <c r="A53" s="219"/>
      <c r="B53" s="219">
        <v>12</v>
      </c>
      <c r="C53" s="221"/>
      <c r="D53" s="221"/>
      <c r="E53" s="375" t="s">
        <v>281</v>
      </c>
      <c r="F53" s="376">
        <v>1</v>
      </c>
      <c r="G53" s="225"/>
      <c r="H53" s="222"/>
      <c r="I53" s="223"/>
      <c r="J53" s="223" t="s">
        <v>39</v>
      </c>
      <c r="K53" s="222">
        <v>22.622099999999996</v>
      </c>
      <c r="L53" s="224">
        <f t="shared" si="11"/>
        <v>0</v>
      </c>
      <c r="M53" s="373">
        <v>1</v>
      </c>
      <c r="N53" s="367">
        <v>1</v>
      </c>
      <c r="O53" s="367">
        <v>1</v>
      </c>
      <c r="P53" s="372">
        <f t="shared" si="15"/>
        <v>22.622099999999996</v>
      </c>
      <c r="Q53" s="370">
        <f t="shared" si="16"/>
        <v>0</v>
      </c>
      <c r="R53" s="371">
        <f t="shared" si="17"/>
        <v>0</v>
      </c>
      <c r="S53" s="371">
        <f t="shared" si="18"/>
        <v>0</v>
      </c>
      <c r="T53" s="372">
        <f t="shared" si="19"/>
        <v>0</v>
      </c>
      <c r="U53" s="373">
        <v>1</v>
      </c>
      <c r="V53" s="367">
        <v>1</v>
      </c>
      <c r="W53" s="367">
        <v>1</v>
      </c>
      <c r="X53" s="372">
        <f t="shared" si="14"/>
        <v>22.622099999999996</v>
      </c>
    </row>
    <row r="54" spans="1:24" ht="14.15" customHeight="1">
      <c r="A54" s="219"/>
      <c r="B54" s="219">
        <v>13</v>
      </c>
      <c r="C54" s="221"/>
      <c r="D54" s="221"/>
      <c r="E54" s="375" t="s">
        <v>281</v>
      </c>
      <c r="F54" s="376">
        <v>1</v>
      </c>
      <c r="G54" s="225"/>
      <c r="H54" s="222"/>
      <c r="I54" s="223"/>
      <c r="J54" s="223" t="s">
        <v>39</v>
      </c>
      <c r="K54" s="222">
        <v>22.622099999999996</v>
      </c>
      <c r="L54" s="224">
        <f t="shared" si="11"/>
        <v>0</v>
      </c>
      <c r="M54" s="373">
        <v>1</v>
      </c>
      <c r="N54" s="367">
        <v>1</v>
      </c>
      <c r="O54" s="367">
        <v>1</v>
      </c>
      <c r="P54" s="372">
        <f t="shared" si="15"/>
        <v>22.622099999999996</v>
      </c>
      <c r="Q54" s="370">
        <f t="shared" si="16"/>
        <v>0</v>
      </c>
      <c r="R54" s="371">
        <f t="shared" si="17"/>
        <v>0</v>
      </c>
      <c r="S54" s="371">
        <f t="shared" si="18"/>
        <v>0</v>
      </c>
      <c r="T54" s="372">
        <f t="shared" si="19"/>
        <v>0</v>
      </c>
      <c r="U54" s="373">
        <v>1</v>
      </c>
      <c r="V54" s="367">
        <v>1</v>
      </c>
      <c r="W54" s="367">
        <v>1</v>
      </c>
      <c r="X54" s="372">
        <f t="shared" si="14"/>
        <v>22.622099999999996</v>
      </c>
    </row>
    <row r="55" spans="1:24" ht="14.15" customHeight="1">
      <c r="A55" s="219"/>
      <c r="B55" s="219">
        <v>14</v>
      </c>
      <c r="C55" s="221"/>
      <c r="D55" s="221"/>
      <c r="E55" s="375" t="s">
        <v>281</v>
      </c>
      <c r="F55" s="376">
        <v>1</v>
      </c>
      <c r="G55" s="225"/>
      <c r="H55" s="222"/>
      <c r="I55" s="223"/>
      <c r="J55" s="223" t="s">
        <v>39</v>
      </c>
      <c r="K55" s="222">
        <v>22.622099999999996</v>
      </c>
      <c r="L55" s="224">
        <f t="shared" si="11"/>
        <v>0</v>
      </c>
      <c r="M55" s="373">
        <v>1</v>
      </c>
      <c r="N55" s="367">
        <v>1</v>
      </c>
      <c r="O55" s="367">
        <v>1</v>
      </c>
      <c r="P55" s="372">
        <f t="shared" si="15"/>
        <v>22.622099999999996</v>
      </c>
      <c r="Q55" s="370">
        <f t="shared" si="16"/>
        <v>0</v>
      </c>
      <c r="R55" s="371">
        <f t="shared" si="17"/>
        <v>0</v>
      </c>
      <c r="S55" s="371">
        <f t="shared" si="18"/>
        <v>0</v>
      </c>
      <c r="T55" s="372">
        <f t="shared" si="19"/>
        <v>0</v>
      </c>
      <c r="U55" s="373">
        <v>1</v>
      </c>
      <c r="V55" s="367">
        <v>1</v>
      </c>
      <c r="W55" s="367">
        <v>1</v>
      </c>
      <c r="X55" s="372">
        <f t="shared" si="14"/>
        <v>22.622099999999996</v>
      </c>
    </row>
    <row r="56" spans="1:24" ht="14.15" customHeight="1">
      <c r="A56" s="219"/>
      <c r="B56" s="219">
        <v>15</v>
      </c>
      <c r="C56" s="221"/>
      <c r="D56" s="221"/>
      <c r="E56" s="375" t="s">
        <v>281</v>
      </c>
      <c r="F56" s="376">
        <v>1</v>
      </c>
      <c r="G56" s="225"/>
      <c r="H56" s="222"/>
      <c r="I56" s="223"/>
      <c r="J56" s="223" t="s">
        <v>39</v>
      </c>
      <c r="K56" s="222">
        <v>22.622099999999996</v>
      </c>
      <c r="L56" s="224">
        <f t="shared" si="11"/>
        <v>2.0999999999951058E-3</v>
      </c>
      <c r="M56" s="373"/>
      <c r="N56" s="367"/>
      <c r="O56" s="1362">
        <v>1</v>
      </c>
      <c r="P56" s="372">
        <v>22.62</v>
      </c>
      <c r="Q56" s="1353">
        <v>1</v>
      </c>
      <c r="R56" s="1362">
        <v>1</v>
      </c>
      <c r="S56" s="1362">
        <v>1</v>
      </c>
      <c r="T56" s="1363">
        <f t="shared" si="19"/>
        <v>22.622099999999996</v>
      </c>
      <c r="U56" s="373"/>
      <c r="V56" s="367"/>
      <c r="W56" s="367"/>
      <c r="X56" s="372">
        <f t="shared" si="14"/>
        <v>0</v>
      </c>
    </row>
    <row r="57" spans="1:24" ht="14.15" customHeight="1">
      <c r="A57" s="219"/>
      <c r="B57" s="219">
        <v>16</v>
      </c>
      <c r="C57" s="221"/>
      <c r="D57" s="221"/>
      <c r="E57" s="375" t="s">
        <v>281</v>
      </c>
      <c r="F57" s="376">
        <v>1</v>
      </c>
      <c r="G57" s="225"/>
      <c r="H57" s="222"/>
      <c r="I57" s="223"/>
      <c r="J57" s="223" t="s">
        <v>39</v>
      </c>
      <c r="K57" s="222">
        <v>22.622099999999996</v>
      </c>
      <c r="L57" s="224">
        <f t="shared" si="11"/>
        <v>2.0999999999951058E-3</v>
      </c>
      <c r="M57" s="373"/>
      <c r="N57" s="367"/>
      <c r="O57" s="1362">
        <v>1</v>
      </c>
      <c r="P57" s="372">
        <v>22.62</v>
      </c>
      <c r="Q57" s="1353">
        <v>1</v>
      </c>
      <c r="R57" s="1362">
        <v>1</v>
      </c>
      <c r="S57" s="1362">
        <v>1</v>
      </c>
      <c r="T57" s="1363">
        <f t="shared" ref="T57:T66" si="20">(Q57*$Q$5+R57*$R$5+S57*$S$5)*K57</f>
        <v>22.622099999999996</v>
      </c>
      <c r="U57" s="373"/>
      <c r="V57" s="367"/>
      <c r="W57" s="367"/>
      <c r="X57" s="372">
        <f t="shared" si="14"/>
        <v>0</v>
      </c>
    </row>
    <row r="58" spans="1:24" ht="14.15" customHeight="1">
      <c r="A58" s="219"/>
      <c r="B58" s="219">
        <v>19</v>
      </c>
      <c r="C58" s="221"/>
      <c r="D58" s="221"/>
      <c r="E58" s="375" t="s">
        <v>281</v>
      </c>
      <c r="F58" s="376">
        <v>1</v>
      </c>
      <c r="G58" s="225"/>
      <c r="H58" s="222"/>
      <c r="I58" s="223"/>
      <c r="J58" s="223" t="s">
        <v>39</v>
      </c>
      <c r="K58" s="222">
        <v>22.622099999999996</v>
      </c>
      <c r="L58" s="224">
        <f t="shared" si="11"/>
        <v>2.0999999999951058E-3</v>
      </c>
      <c r="M58" s="373"/>
      <c r="N58" s="367"/>
      <c r="O58" s="1362">
        <v>1</v>
      </c>
      <c r="P58" s="372">
        <v>22.62</v>
      </c>
      <c r="Q58" s="1353">
        <v>1</v>
      </c>
      <c r="R58" s="1362">
        <v>1</v>
      </c>
      <c r="S58" s="1362">
        <v>1</v>
      </c>
      <c r="T58" s="1363">
        <f t="shared" si="20"/>
        <v>22.622099999999996</v>
      </c>
      <c r="U58" s="373"/>
      <c r="V58" s="367"/>
      <c r="W58" s="367"/>
      <c r="X58" s="372">
        <f t="shared" si="14"/>
        <v>0</v>
      </c>
    </row>
    <row r="59" spans="1:24" ht="14.15" customHeight="1">
      <c r="A59" s="219"/>
      <c r="B59" s="219">
        <v>20</v>
      </c>
      <c r="C59" s="221"/>
      <c r="D59" s="221"/>
      <c r="E59" s="375" t="s">
        <v>281</v>
      </c>
      <c r="F59" s="376">
        <v>1</v>
      </c>
      <c r="G59" s="225"/>
      <c r="H59" s="222"/>
      <c r="I59" s="223"/>
      <c r="J59" s="223" t="s">
        <v>39</v>
      </c>
      <c r="K59" s="222">
        <v>22.622099999999996</v>
      </c>
      <c r="L59" s="224">
        <f t="shared" si="11"/>
        <v>2.0999999999951058E-3</v>
      </c>
      <c r="M59" s="373"/>
      <c r="N59" s="367"/>
      <c r="O59" s="1362">
        <v>1</v>
      </c>
      <c r="P59" s="372">
        <v>22.62</v>
      </c>
      <c r="Q59" s="1353">
        <v>1</v>
      </c>
      <c r="R59" s="1362">
        <v>1</v>
      </c>
      <c r="S59" s="1362">
        <v>1</v>
      </c>
      <c r="T59" s="1363">
        <f t="shared" si="20"/>
        <v>22.622099999999996</v>
      </c>
      <c r="U59" s="373"/>
      <c r="V59" s="367"/>
      <c r="W59" s="367"/>
      <c r="X59" s="372">
        <f t="shared" si="14"/>
        <v>0</v>
      </c>
    </row>
    <row r="60" spans="1:24" ht="14.15" customHeight="1">
      <c r="A60" s="219"/>
      <c r="B60" s="219">
        <v>21</v>
      </c>
      <c r="C60" s="221"/>
      <c r="D60" s="221"/>
      <c r="E60" s="375" t="s">
        <v>281</v>
      </c>
      <c r="F60" s="376">
        <v>1</v>
      </c>
      <c r="G60" s="225"/>
      <c r="H60" s="222"/>
      <c r="I60" s="223"/>
      <c r="J60" s="223" t="s">
        <v>39</v>
      </c>
      <c r="K60" s="222">
        <v>22.622099999999996</v>
      </c>
      <c r="L60" s="224">
        <f t="shared" si="11"/>
        <v>2.0999999999951058E-3</v>
      </c>
      <c r="M60" s="373"/>
      <c r="N60" s="367"/>
      <c r="O60" s="1362">
        <v>1</v>
      </c>
      <c r="P60" s="372">
        <v>22.62</v>
      </c>
      <c r="Q60" s="1353">
        <v>1</v>
      </c>
      <c r="R60" s="1362">
        <v>1</v>
      </c>
      <c r="S60" s="1362">
        <v>1</v>
      </c>
      <c r="T60" s="1363">
        <f t="shared" si="20"/>
        <v>22.622099999999996</v>
      </c>
      <c r="U60" s="373"/>
      <c r="V60" s="367"/>
      <c r="W60" s="367"/>
      <c r="X60" s="372">
        <f t="shared" si="14"/>
        <v>0</v>
      </c>
    </row>
    <row r="61" spans="1:24" ht="14.15" customHeight="1">
      <c r="A61" s="219"/>
      <c r="B61" s="219">
        <v>22</v>
      </c>
      <c r="C61" s="221"/>
      <c r="D61" s="221"/>
      <c r="E61" s="375" t="s">
        <v>281</v>
      </c>
      <c r="F61" s="376">
        <v>1</v>
      </c>
      <c r="G61" s="225"/>
      <c r="H61" s="222"/>
      <c r="I61" s="223"/>
      <c r="J61" s="223" t="s">
        <v>39</v>
      </c>
      <c r="K61" s="222">
        <v>22.622099999999996</v>
      </c>
      <c r="L61" s="224">
        <f t="shared" si="11"/>
        <v>2.0999999999951058E-3</v>
      </c>
      <c r="M61" s="370"/>
      <c r="N61" s="371"/>
      <c r="O61" s="1362">
        <v>1</v>
      </c>
      <c r="P61" s="372">
        <v>22.62</v>
      </c>
      <c r="Q61" s="1353">
        <v>1</v>
      </c>
      <c r="R61" s="1362">
        <v>1</v>
      </c>
      <c r="S61" s="1362">
        <v>1</v>
      </c>
      <c r="T61" s="1363">
        <f t="shared" si="20"/>
        <v>22.622099999999996</v>
      </c>
      <c r="U61" s="370"/>
      <c r="V61" s="371"/>
      <c r="W61" s="371"/>
      <c r="X61" s="372">
        <f t="shared" si="14"/>
        <v>0</v>
      </c>
    </row>
    <row r="62" spans="1:24" ht="14.15" customHeight="1">
      <c r="A62" s="219"/>
      <c r="B62" s="219">
        <v>23</v>
      </c>
      <c r="C62" s="221"/>
      <c r="D62" s="221"/>
      <c r="E62" s="375" t="s">
        <v>281</v>
      </c>
      <c r="F62" s="376">
        <v>1</v>
      </c>
      <c r="G62" s="225"/>
      <c r="H62" s="222"/>
      <c r="I62" s="223"/>
      <c r="J62" s="223" t="s">
        <v>39</v>
      </c>
      <c r="K62" s="222">
        <v>22.622099999999996</v>
      </c>
      <c r="L62" s="224">
        <f t="shared" si="11"/>
        <v>2.0999999999951058E-3</v>
      </c>
      <c r="M62" s="370"/>
      <c r="N62" s="371"/>
      <c r="O62" s="1362">
        <v>1</v>
      </c>
      <c r="P62" s="372">
        <v>22.62</v>
      </c>
      <c r="Q62" s="1353">
        <v>1</v>
      </c>
      <c r="R62" s="1362">
        <v>1</v>
      </c>
      <c r="S62" s="1362">
        <v>1</v>
      </c>
      <c r="T62" s="1363">
        <f t="shared" si="20"/>
        <v>22.622099999999996</v>
      </c>
      <c r="U62" s="370"/>
      <c r="V62" s="371"/>
      <c r="W62" s="371"/>
      <c r="X62" s="372">
        <f t="shared" si="14"/>
        <v>0</v>
      </c>
    </row>
    <row r="63" spans="1:24" ht="14.15" customHeight="1">
      <c r="A63" s="219"/>
      <c r="B63" s="219">
        <v>24</v>
      </c>
      <c r="C63" s="221"/>
      <c r="D63" s="221"/>
      <c r="E63" s="375" t="s">
        <v>281</v>
      </c>
      <c r="F63" s="376">
        <v>1</v>
      </c>
      <c r="G63" s="225"/>
      <c r="H63" s="222"/>
      <c r="I63" s="223"/>
      <c r="J63" s="223" t="s">
        <v>39</v>
      </c>
      <c r="K63" s="222">
        <v>22.622099999999996</v>
      </c>
      <c r="L63" s="224">
        <f t="shared" si="11"/>
        <v>2.0999999999951058E-3</v>
      </c>
      <c r="M63" s="370"/>
      <c r="N63" s="371"/>
      <c r="O63" s="1362">
        <v>1</v>
      </c>
      <c r="P63" s="372">
        <v>22.62</v>
      </c>
      <c r="Q63" s="1353">
        <v>1</v>
      </c>
      <c r="R63" s="1362">
        <v>1</v>
      </c>
      <c r="S63" s="1362">
        <v>1</v>
      </c>
      <c r="T63" s="1363">
        <f t="shared" si="20"/>
        <v>22.622099999999996</v>
      </c>
      <c r="U63" s="370"/>
      <c r="V63" s="371"/>
      <c r="W63" s="371"/>
      <c r="X63" s="372">
        <f t="shared" si="14"/>
        <v>0</v>
      </c>
    </row>
    <row r="64" spans="1:24" ht="14.15" customHeight="1">
      <c r="A64" s="219"/>
      <c r="B64" s="219">
        <v>25</v>
      </c>
      <c r="C64" s="221"/>
      <c r="D64" s="221"/>
      <c r="E64" s="375" t="s">
        <v>281</v>
      </c>
      <c r="F64" s="376">
        <v>1</v>
      </c>
      <c r="G64" s="225"/>
      <c r="H64" s="222"/>
      <c r="I64" s="223"/>
      <c r="J64" s="223" t="s">
        <v>39</v>
      </c>
      <c r="K64" s="222">
        <v>22.622099999999996</v>
      </c>
      <c r="L64" s="224">
        <f t="shared" si="11"/>
        <v>2.0999999999951058E-3</v>
      </c>
      <c r="M64" s="370"/>
      <c r="N64" s="371"/>
      <c r="O64" s="1362">
        <v>1</v>
      </c>
      <c r="P64" s="372">
        <v>22.62</v>
      </c>
      <c r="Q64" s="1353">
        <v>1</v>
      </c>
      <c r="R64" s="1362">
        <v>1</v>
      </c>
      <c r="S64" s="1362">
        <v>1</v>
      </c>
      <c r="T64" s="1363">
        <f t="shared" si="20"/>
        <v>22.622099999999996</v>
      </c>
      <c r="U64" s="370"/>
      <c r="V64" s="371"/>
      <c r="W64" s="371"/>
      <c r="X64" s="372">
        <f t="shared" si="14"/>
        <v>0</v>
      </c>
    </row>
    <row r="65" spans="1:24" ht="14.15" customHeight="1">
      <c r="A65" s="219"/>
      <c r="B65" s="219">
        <v>26</v>
      </c>
      <c r="C65" s="221"/>
      <c r="D65" s="221"/>
      <c r="E65" s="375" t="s">
        <v>281</v>
      </c>
      <c r="F65" s="376">
        <v>1</v>
      </c>
      <c r="G65" s="225"/>
      <c r="H65" s="222"/>
      <c r="I65" s="223"/>
      <c r="J65" s="223" t="s">
        <v>39</v>
      </c>
      <c r="K65" s="222">
        <v>22.622099999999996</v>
      </c>
      <c r="L65" s="224">
        <f t="shared" si="11"/>
        <v>2.0999999999951058E-3</v>
      </c>
      <c r="M65" s="370"/>
      <c r="N65" s="371"/>
      <c r="O65" s="1362">
        <v>1</v>
      </c>
      <c r="P65" s="372">
        <v>22.62</v>
      </c>
      <c r="Q65" s="1353">
        <v>1</v>
      </c>
      <c r="R65" s="1362">
        <v>1</v>
      </c>
      <c r="S65" s="1362">
        <v>1</v>
      </c>
      <c r="T65" s="1363">
        <f t="shared" si="20"/>
        <v>22.622099999999996</v>
      </c>
      <c r="U65" s="370"/>
      <c r="V65" s="371"/>
      <c r="W65" s="371"/>
      <c r="X65" s="372">
        <f t="shared" si="14"/>
        <v>0</v>
      </c>
    </row>
    <row r="66" spans="1:24" ht="14.15" customHeight="1">
      <c r="A66" s="219"/>
      <c r="B66" s="219">
        <v>27</v>
      </c>
      <c r="C66" s="221"/>
      <c r="D66" s="221"/>
      <c r="E66" s="375" t="s">
        <v>281</v>
      </c>
      <c r="F66" s="376">
        <v>1</v>
      </c>
      <c r="G66" s="225"/>
      <c r="H66" s="222"/>
      <c r="I66" s="223"/>
      <c r="J66" s="223" t="s">
        <v>39</v>
      </c>
      <c r="K66" s="222">
        <v>22.622099999999996</v>
      </c>
      <c r="L66" s="224">
        <f t="shared" si="11"/>
        <v>2.0999999999951058E-3</v>
      </c>
      <c r="M66" s="370"/>
      <c r="N66" s="371"/>
      <c r="O66" s="1362">
        <v>1</v>
      </c>
      <c r="P66" s="372">
        <v>22.62</v>
      </c>
      <c r="Q66" s="1353">
        <v>1</v>
      </c>
      <c r="R66" s="1362">
        <v>1</v>
      </c>
      <c r="S66" s="1362">
        <v>1</v>
      </c>
      <c r="T66" s="1363">
        <f t="shared" si="20"/>
        <v>22.622099999999996</v>
      </c>
      <c r="U66" s="370"/>
      <c r="V66" s="371"/>
      <c r="W66" s="371"/>
      <c r="X66" s="372">
        <f t="shared" si="14"/>
        <v>0</v>
      </c>
    </row>
    <row r="67" spans="1:24" ht="14.15" customHeight="1">
      <c r="A67" s="234"/>
      <c r="B67" s="234"/>
      <c r="C67" s="235"/>
      <c r="D67" s="236"/>
      <c r="E67" s="380"/>
      <c r="F67" s="381"/>
      <c r="G67" s="382"/>
      <c r="H67" s="236"/>
      <c r="I67" s="238"/>
      <c r="J67" s="238"/>
      <c r="K67" s="320">
        <f>SUM(K7:K66)</f>
        <v>1840.5583000000006</v>
      </c>
      <c r="L67" s="320">
        <f>SUM(L7:L66)</f>
        <v>360.01531899999975</v>
      </c>
      <c r="M67" s="383"/>
      <c r="N67" s="384"/>
      <c r="O67" s="384"/>
      <c r="P67" s="320">
        <f>SUM(P7:P66)</f>
        <v>1480.5429809999991</v>
      </c>
      <c r="Q67" s="383"/>
      <c r="R67" s="384"/>
      <c r="S67" s="384"/>
      <c r="T67" s="320">
        <f>SUM(T7:T66)</f>
        <v>495.68936899999989</v>
      </c>
      <c r="U67" s="383"/>
      <c r="V67" s="384"/>
      <c r="W67" s="384"/>
      <c r="X67" s="320">
        <f>SUM(X7:X66)</f>
        <v>1454.8160450000003</v>
      </c>
    </row>
    <row r="68" spans="1:24" s="391" customFormat="1" ht="14.15" customHeight="1">
      <c r="A68" s="385"/>
      <c r="B68" s="385"/>
      <c r="C68" s="380"/>
      <c r="D68" s="381"/>
      <c r="E68" s="386" t="s">
        <v>282</v>
      </c>
      <c r="F68" s="387"/>
      <c r="G68" s="387"/>
      <c r="H68" s="381"/>
      <c r="I68" s="388"/>
      <c r="J68" s="388"/>
      <c r="K68" s="320"/>
      <c r="L68" s="399"/>
      <c r="M68" s="389"/>
      <c r="N68" s="390"/>
      <c r="O68" s="390"/>
      <c r="P68" s="390">
        <f>P67/K67</f>
        <v>0.80439885060962135</v>
      </c>
      <c r="Q68" s="389"/>
      <c r="R68" s="390"/>
      <c r="S68" s="390"/>
      <c r="T68" s="390">
        <f>T67/L67</f>
        <v>1.3768563248276673</v>
      </c>
      <c r="U68" s="389"/>
      <c r="V68" s="390"/>
      <c r="W68" s="390"/>
      <c r="X68" s="390">
        <f>X67/K67</f>
        <v>0.79042106137034607</v>
      </c>
    </row>
    <row r="69" spans="1:24" ht="14.15" customHeight="1">
      <c r="A69" s="392"/>
      <c r="B69" s="392"/>
      <c r="C69" s="393"/>
      <c r="D69" s="393"/>
      <c r="E69" s="393"/>
      <c r="F69" s="365"/>
      <c r="G69" s="365"/>
      <c r="H69" s="365"/>
      <c r="I69" s="394"/>
      <c r="J69" s="394"/>
      <c r="K69" s="365"/>
      <c r="L69" s="365"/>
      <c r="M69" s="395"/>
      <c r="N69" s="395"/>
      <c r="O69" s="395"/>
      <c r="P69" s="365"/>
      <c r="Q69" s="395"/>
      <c r="R69" s="395"/>
      <c r="S69" s="395"/>
      <c r="T69" s="365"/>
      <c r="U69" s="395"/>
      <c r="V69" s="395"/>
      <c r="W69" s="395"/>
      <c r="X69" s="365"/>
    </row>
    <row r="70" spans="1:24">
      <c r="A70" s="239"/>
      <c r="B70" s="239"/>
      <c r="C70" s="240"/>
      <c r="D70" s="240"/>
      <c r="E70" s="240"/>
      <c r="F70" s="241"/>
      <c r="G70" s="241"/>
      <c r="H70" s="241"/>
      <c r="I70" s="246"/>
      <c r="J70" s="246"/>
      <c r="K70" s="241"/>
      <c r="L70" s="241"/>
      <c r="M70" s="396"/>
      <c r="N70" s="396"/>
      <c r="O70" s="396"/>
      <c r="P70" s="241"/>
      <c r="Q70" s="396"/>
      <c r="R70" s="396"/>
      <c r="S70" s="396"/>
      <c r="T70" s="241"/>
      <c r="U70" s="396"/>
      <c r="V70" s="396"/>
      <c r="W70" s="396"/>
      <c r="X70" s="241"/>
    </row>
    <row r="71" spans="1:24">
      <c r="A71" s="239"/>
      <c r="B71" s="239"/>
      <c r="C71" s="240"/>
      <c r="D71" s="240"/>
      <c r="E71" s="240"/>
      <c r="F71" s="241"/>
      <c r="G71" s="241"/>
      <c r="H71" s="241"/>
      <c r="I71" s="246"/>
      <c r="J71" s="246"/>
      <c r="K71" s="241"/>
      <c r="L71" s="241"/>
      <c r="M71" s="396"/>
      <c r="N71" s="396"/>
      <c r="O71" s="396"/>
      <c r="P71" s="241"/>
      <c r="Q71" s="396"/>
      <c r="R71" s="396"/>
      <c r="S71" s="396"/>
      <c r="T71" s="241"/>
      <c r="U71" s="396"/>
      <c r="V71" s="396"/>
      <c r="W71" s="396"/>
      <c r="X71" s="241"/>
    </row>
    <row r="72" spans="1:24">
      <c r="A72" s="239"/>
      <c r="B72" s="239"/>
      <c r="C72" s="240"/>
      <c r="D72" s="240"/>
      <c r="E72" s="240"/>
      <c r="F72" s="241"/>
      <c r="G72" s="241"/>
      <c r="H72" s="241"/>
      <c r="I72" s="246"/>
      <c r="J72" s="246"/>
      <c r="K72" s="241"/>
      <c r="L72" s="241"/>
      <c r="M72" s="396"/>
      <c r="N72" s="396"/>
      <c r="O72" s="396"/>
      <c r="P72" s="241"/>
      <c r="Q72" s="396"/>
      <c r="R72" s="396"/>
      <c r="S72" s="396"/>
      <c r="T72" s="241"/>
      <c r="U72" s="396"/>
      <c r="V72" s="396"/>
      <c r="W72" s="396"/>
      <c r="X72" s="241"/>
    </row>
    <row r="73" spans="1:24">
      <c r="A73" s="239"/>
      <c r="B73" s="239"/>
      <c r="C73" s="240"/>
      <c r="D73" s="240"/>
      <c r="E73" s="240"/>
      <c r="F73" s="241"/>
      <c r="G73" s="241"/>
      <c r="H73" s="241"/>
      <c r="I73" s="246"/>
      <c r="J73" s="246"/>
      <c r="K73" s="241"/>
      <c r="L73" s="241"/>
      <c r="M73" s="396"/>
      <c r="N73" s="396"/>
      <c r="O73" s="396"/>
      <c r="P73" s="241"/>
      <c r="Q73" s="396"/>
      <c r="R73" s="396"/>
      <c r="S73" s="396"/>
      <c r="T73" s="241"/>
      <c r="U73" s="396"/>
      <c r="V73" s="396"/>
      <c r="W73" s="396"/>
      <c r="X73" s="241"/>
    </row>
    <row r="74" spans="1:24">
      <c r="A74" s="239"/>
      <c r="B74" s="239"/>
      <c r="C74" s="240"/>
      <c r="D74" s="240"/>
      <c r="E74" s="240"/>
      <c r="F74" s="241"/>
      <c r="G74" s="241"/>
      <c r="H74" s="241"/>
      <c r="I74" s="246"/>
      <c r="J74" s="246"/>
      <c r="K74" s="241"/>
      <c r="L74" s="241"/>
      <c r="M74" s="396"/>
      <c r="N74" s="396"/>
      <c r="O74" s="396"/>
      <c r="P74" s="241"/>
      <c r="Q74" s="396"/>
      <c r="R74" s="396"/>
      <c r="S74" s="396"/>
      <c r="T74" s="241"/>
      <c r="U74" s="396"/>
      <c r="V74" s="396"/>
      <c r="W74" s="396"/>
      <c r="X74" s="241"/>
    </row>
    <row r="75" spans="1:24">
      <c r="A75" s="239"/>
      <c r="B75" s="239"/>
      <c r="C75" s="240"/>
      <c r="D75" s="240"/>
      <c r="E75" s="240"/>
      <c r="F75" s="241"/>
      <c r="G75" s="241"/>
      <c r="H75" s="241"/>
      <c r="I75" s="246"/>
      <c r="J75" s="246"/>
      <c r="K75" s="241"/>
      <c r="L75" s="241"/>
      <c r="M75" s="396"/>
      <c r="N75" s="396"/>
      <c r="O75" s="396"/>
      <c r="P75" s="241"/>
      <c r="Q75" s="396"/>
      <c r="R75" s="396"/>
      <c r="S75" s="396"/>
      <c r="T75" s="241"/>
      <c r="U75" s="396"/>
      <c r="V75" s="396"/>
      <c r="W75" s="396"/>
      <c r="X75" s="241"/>
    </row>
    <row r="76" spans="1:24">
      <c r="A76" s="239"/>
      <c r="B76" s="239"/>
      <c r="C76" s="240"/>
      <c r="D76" s="240"/>
      <c r="E76" s="240"/>
      <c r="F76" s="241"/>
      <c r="G76" s="241"/>
      <c r="H76" s="241"/>
      <c r="I76" s="246"/>
      <c r="J76" s="246"/>
      <c r="K76" s="241"/>
      <c r="L76" s="241"/>
      <c r="M76" s="396"/>
      <c r="N76" s="396"/>
      <c r="O76" s="396"/>
      <c r="P76" s="241"/>
      <c r="Q76" s="396"/>
      <c r="R76" s="396"/>
      <c r="S76" s="396"/>
      <c r="T76" s="241"/>
      <c r="U76" s="396"/>
      <c r="V76" s="396"/>
      <c r="W76" s="396"/>
      <c r="X76" s="241"/>
    </row>
    <row r="77" spans="1:24">
      <c r="A77" s="239"/>
      <c r="B77" s="239"/>
      <c r="C77" s="240"/>
      <c r="D77" s="240"/>
      <c r="E77" s="240"/>
      <c r="F77" s="241"/>
      <c r="G77" s="241"/>
      <c r="H77" s="241"/>
      <c r="I77" s="246"/>
      <c r="J77" s="246"/>
      <c r="K77" s="241"/>
      <c r="L77" s="241"/>
      <c r="M77" s="396"/>
      <c r="N77" s="396"/>
      <c r="O77" s="396"/>
      <c r="P77" s="241"/>
      <c r="Q77" s="396"/>
      <c r="R77" s="396"/>
      <c r="S77" s="396"/>
      <c r="T77" s="241"/>
      <c r="U77" s="396"/>
      <c r="V77" s="396"/>
      <c r="W77" s="396"/>
      <c r="X77" s="241"/>
    </row>
    <row r="78" spans="1:24">
      <c r="A78" s="239"/>
      <c r="B78" s="239"/>
      <c r="C78" s="240"/>
      <c r="D78" s="240"/>
      <c r="E78" s="240"/>
      <c r="F78" s="241"/>
      <c r="G78" s="241"/>
      <c r="H78" s="241"/>
      <c r="I78" s="246"/>
      <c r="J78" s="246"/>
      <c r="K78" s="241"/>
      <c r="L78" s="241"/>
      <c r="M78" s="396"/>
      <c r="N78" s="396"/>
      <c r="O78" s="396"/>
      <c r="P78" s="241"/>
      <c r="Q78" s="396"/>
      <c r="R78" s="396"/>
      <c r="S78" s="396"/>
      <c r="T78" s="241"/>
      <c r="U78" s="396"/>
      <c r="V78" s="396"/>
      <c r="W78" s="396"/>
      <c r="X78" s="241"/>
    </row>
    <row r="79" spans="1:24">
      <c r="A79" s="239"/>
      <c r="B79" s="239"/>
      <c r="C79" s="240"/>
      <c r="D79" s="240"/>
      <c r="E79" s="240"/>
      <c r="F79" s="241"/>
      <c r="G79" s="241"/>
      <c r="H79" s="241"/>
      <c r="I79" s="246"/>
      <c r="J79" s="246"/>
      <c r="K79" s="241"/>
      <c r="L79" s="241"/>
      <c r="M79" s="396"/>
      <c r="N79" s="396"/>
      <c r="O79" s="396"/>
      <c r="P79" s="241"/>
      <c r="Q79" s="396"/>
      <c r="R79" s="396"/>
      <c r="S79" s="396"/>
      <c r="T79" s="241"/>
      <c r="U79" s="396"/>
      <c r="V79" s="396"/>
      <c r="W79" s="396"/>
      <c r="X79" s="241"/>
    </row>
    <row r="80" spans="1:24">
      <c r="A80" s="239"/>
      <c r="B80" s="239"/>
      <c r="C80" s="240"/>
      <c r="D80" s="240"/>
      <c r="E80" s="240"/>
      <c r="F80" s="241"/>
      <c r="G80" s="241"/>
      <c r="H80" s="241"/>
      <c r="I80" s="246"/>
      <c r="J80" s="246"/>
      <c r="K80" s="241"/>
      <c r="L80" s="241"/>
      <c r="M80" s="396"/>
      <c r="N80" s="396"/>
      <c r="O80" s="396"/>
      <c r="P80" s="241"/>
      <c r="Q80" s="396"/>
      <c r="R80" s="396"/>
      <c r="S80" s="396"/>
      <c r="T80" s="241"/>
      <c r="U80" s="396"/>
      <c r="V80" s="396"/>
      <c r="W80" s="396"/>
      <c r="X80" s="241"/>
    </row>
    <row r="81" spans="1:24">
      <c r="A81" s="239"/>
      <c r="B81" s="239"/>
      <c r="C81" s="240"/>
      <c r="D81" s="240"/>
      <c r="E81" s="240"/>
      <c r="F81" s="241"/>
      <c r="G81" s="241"/>
      <c r="H81" s="241"/>
      <c r="I81" s="246"/>
      <c r="J81" s="246"/>
      <c r="K81" s="241"/>
      <c r="L81" s="241"/>
      <c r="M81" s="396"/>
      <c r="N81" s="396"/>
      <c r="O81" s="396"/>
      <c r="P81" s="241"/>
      <c r="Q81" s="396"/>
      <c r="R81" s="396"/>
      <c r="S81" s="396"/>
      <c r="T81" s="241"/>
      <c r="U81" s="396"/>
      <c r="V81" s="396"/>
      <c r="W81" s="396"/>
      <c r="X81" s="241"/>
    </row>
    <row r="82" spans="1:24">
      <c r="A82" s="239"/>
      <c r="B82" s="239"/>
      <c r="C82" s="240"/>
      <c r="D82" s="240"/>
      <c r="E82" s="240"/>
      <c r="F82" s="241"/>
      <c r="G82" s="241"/>
      <c r="H82" s="241"/>
      <c r="I82" s="246"/>
      <c r="J82" s="246"/>
      <c r="K82" s="241"/>
      <c r="L82" s="241"/>
      <c r="M82" s="396"/>
      <c r="N82" s="396"/>
      <c r="O82" s="396"/>
      <c r="P82" s="241"/>
      <c r="Q82" s="396"/>
      <c r="R82" s="396"/>
      <c r="S82" s="396"/>
      <c r="T82" s="241"/>
      <c r="U82" s="396"/>
      <c r="V82" s="396"/>
      <c r="W82" s="396"/>
      <c r="X82" s="241"/>
    </row>
    <row r="83" spans="1:24">
      <c r="A83" s="239"/>
      <c r="B83" s="239"/>
      <c r="C83" s="240"/>
      <c r="D83" s="240"/>
      <c r="E83" s="240"/>
      <c r="F83" s="241"/>
      <c r="G83" s="241"/>
      <c r="H83" s="241"/>
      <c r="I83" s="246"/>
      <c r="J83" s="246"/>
      <c r="K83" s="241"/>
      <c r="L83" s="241"/>
      <c r="M83" s="396"/>
      <c r="N83" s="396"/>
      <c r="O83" s="396"/>
      <c r="P83" s="241"/>
      <c r="Q83" s="396"/>
      <c r="R83" s="396"/>
      <c r="S83" s="396"/>
      <c r="T83" s="241"/>
      <c r="U83" s="396"/>
      <c r="V83" s="396"/>
      <c r="W83" s="396"/>
      <c r="X83" s="241"/>
    </row>
    <row r="84" spans="1:24">
      <c r="A84" s="239"/>
      <c r="B84" s="239"/>
      <c r="C84" s="240"/>
      <c r="D84" s="240"/>
      <c r="E84" s="240"/>
      <c r="F84" s="241"/>
      <c r="G84" s="241"/>
      <c r="H84" s="241"/>
      <c r="I84" s="246"/>
      <c r="J84" s="246"/>
      <c r="K84" s="241"/>
      <c r="L84" s="241"/>
      <c r="M84" s="396"/>
      <c r="N84" s="396"/>
      <c r="O84" s="396"/>
      <c r="P84" s="241"/>
      <c r="Q84" s="396"/>
      <c r="R84" s="396"/>
      <c r="S84" s="396"/>
      <c r="T84" s="241"/>
      <c r="U84" s="396"/>
      <c r="V84" s="396"/>
      <c r="W84" s="396"/>
      <c r="X84" s="241"/>
    </row>
    <row r="85" spans="1:24">
      <c r="A85" s="239"/>
      <c r="B85" s="239"/>
      <c r="C85" s="240"/>
      <c r="D85" s="240"/>
      <c r="E85" s="240"/>
      <c r="F85" s="241"/>
      <c r="G85" s="241"/>
      <c r="H85" s="241"/>
      <c r="I85" s="246"/>
      <c r="J85" s="246"/>
      <c r="K85" s="241"/>
      <c r="L85" s="241"/>
      <c r="M85" s="396"/>
      <c r="N85" s="396"/>
      <c r="O85" s="396"/>
      <c r="P85" s="241"/>
      <c r="Q85" s="396"/>
      <c r="R85" s="396"/>
      <c r="S85" s="396"/>
      <c r="T85" s="241"/>
      <c r="U85" s="396"/>
      <c r="V85" s="396"/>
      <c r="W85" s="396"/>
      <c r="X85" s="241"/>
    </row>
    <row r="86" spans="1:24">
      <c r="A86" s="239"/>
      <c r="B86" s="239"/>
      <c r="C86" s="240"/>
      <c r="D86" s="240"/>
      <c r="E86" s="240"/>
      <c r="F86" s="241"/>
      <c r="G86" s="241"/>
      <c r="H86" s="241"/>
      <c r="I86" s="246"/>
      <c r="J86" s="246"/>
      <c r="K86" s="241"/>
      <c r="L86" s="241"/>
      <c r="M86" s="396"/>
      <c r="N86" s="396"/>
      <c r="O86" s="396"/>
      <c r="P86" s="241"/>
      <c r="Q86" s="396"/>
      <c r="R86" s="396"/>
      <c r="S86" s="396"/>
      <c r="T86" s="241"/>
      <c r="U86" s="396"/>
      <c r="V86" s="396"/>
      <c r="W86" s="396"/>
      <c r="X86" s="241"/>
    </row>
    <row r="87" spans="1:24">
      <c r="A87" s="239"/>
      <c r="B87" s="239"/>
      <c r="C87" s="240"/>
      <c r="D87" s="240"/>
      <c r="E87" s="240"/>
      <c r="F87" s="241"/>
      <c r="G87" s="241"/>
      <c r="H87" s="241"/>
      <c r="I87" s="246"/>
    </row>
  </sheetData>
  <mergeCells count="7">
    <mergeCell ref="U2:X2"/>
    <mergeCell ref="U3:W3"/>
    <mergeCell ref="M3:O3"/>
    <mergeCell ref="C45:C46"/>
    <mergeCell ref="Q3:S3"/>
    <mergeCell ref="M2:P2"/>
    <mergeCell ref="Q2:T2"/>
  </mergeCells>
  <pageMargins left="0.5" right="0.5" top="0.75" bottom="0.75" header="0.3" footer="0.3"/>
  <pageSetup paperSize="8" scale="75" orientation="landscape" r:id="rId1"/>
  <headerFooter>
    <oddFooter>&amp;LAL RAWDA&amp;CBH Takeoff&amp;RPage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7"/>
  <sheetViews>
    <sheetView view="pageBreakPreview" zoomScale="84" zoomScaleNormal="100" zoomScaleSheetLayoutView="84" workbookViewId="0">
      <selection activeCell="N55" sqref="N55"/>
    </sheetView>
  </sheetViews>
  <sheetFormatPr defaultRowHeight="14.5"/>
  <cols>
    <col min="2" max="2" width="12.54296875" customWidth="1"/>
    <col min="3" max="3" width="17.1796875" customWidth="1"/>
    <col min="4" max="4" width="23.1796875" customWidth="1"/>
    <col min="5" max="5" width="7" customWidth="1"/>
    <col min="6" max="6" width="19.7265625" customWidth="1"/>
    <col min="7" max="7" width="19.453125" customWidth="1"/>
    <col min="8" max="8" width="30.26953125" customWidth="1"/>
  </cols>
  <sheetData>
    <row r="1" spans="2:12">
      <c r="B1" s="919"/>
      <c r="C1" s="920"/>
      <c r="D1" s="920"/>
      <c r="E1" s="920"/>
      <c r="F1" s="920"/>
      <c r="G1" s="920"/>
      <c r="H1" s="1650" t="s">
        <v>700</v>
      </c>
      <c r="I1" s="921"/>
      <c r="J1" s="921"/>
      <c r="K1" s="921"/>
      <c r="L1" s="921"/>
    </row>
    <row r="2" spans="2:12" ht="18">
      <c r="B2" s="1626"/>
      <c r="C2" s="1627"/>
      <c r="D2" s="1627"/>
      <c r="E2" s="1627"/>
      <c r="F2" s="1627"/>
      <c r="G2" s="922"/>
      <c r="H2" s="1651"/>
      <c r="I2" s="924"/>
      <c r="J2" s="921"/>
      <c r="K2" s="921"/>
      <c r="L2" s="921"/>
    </row>
    <row r="3" spans="2:12" ht="23">
      <c r="B3" s="1628"/>
      <c r="C3" s="1629"/>
      <c r="D3" s="1629"/>
      <c r="E3" s="1629"/>
      <c r="F3" s="1629"/>
      <c r="G3" s="925"/>
      <c r="H3" s="923" t="s">
        <v>701</v>
      </c>
      <c r="I3" s="924"/>
      <c r="J3" s="921"/>
      <c r="K3" s="921"/>
      <c r="L3" s="921"/>
    </row>
    <row r="4" spans="2:12" ht="26.25" customHeight="1">
      <c r="B4" s="926"/>
      <c r="C4" s="927"/>
      <c r="D4" s="927"/>
      <c r="E4" s="927"/>
      <c r="F4" s="927"/>
      <c r="G4" s="927"/>
      <c r="H4" s="923" t="s">
        <v>702</v>
      </c>
      <c r="I4" s="927"/>
      <c r="J4" s="921"/>
      <c r="K4" s="921"/>
      <c r="L4" s="921"/>
    </row>
    <row r="5" spans="2:12" ht="27" customHeight="1">
      <c r="B5" s="1630" t="s">
        <v>1215</v>
      </c>
      <c r="C5" s="1631"/>
      <c r="D5" s="1631"/>
      <c r="E5" s="1631"/>
      <c r="F5" s="1631"/>
      <c r="G5" s="1631"/>
      <c r="H5" s="1632"/>
      <c r="I5" s="928"/>
      <c r="J5" s="921"/>
      <c r="K5" s="921"/>
      <c r="L5" s="921"/>
    </row>
    <row r="6" spans="2:12" ht="22.5" customHeight="1">
      <c r="B6" s="929" t="s">
        <v>703</v>
      </c>
      <c r="C6" s="930" t="s">
        <v>704</v>
      </c>
      <c r="D6" s="930"/>
      <c r="E6" s="930"/>
      <c r="F6" s="930"/>
      <c r="G6" s="931" t="s">
        <v>705</v>
      </c>
      <c r="H6" s="932" t="s">
        <v>706</v>
      </c>
      <c r="I6" s="921"/>
      <c r="J6" s="921"/>
      <c r="K6" s="921"/>
      <c r="L6" s="921"/>
    </row>
    <row r="7" spans="2:12" ht="15.5">
      <c r="B7" s="929" t="s">
        <v>707</v>
      </c>
      <c r="C7" s="933" t="s">
        <v>708</v>
      </c>
      <c r="D7" s="934"/>
      <c r="E7" s="935"/>
      <c r="F7" s="921"/>
      <c r="G7" s="931" t="s">
        <v>709</v>
      </c>
      <c r="H7" s="1068"/>
      <c r="I7" s="921"/>
      <c r="J7" s="921"/>
      <c r="K7" s="921"/>
      <c r="L7" s="921"/>
    </row>
    <row r="8" spans="2:12" ht="21.75" customHeight="1">
      <c r="B8" s="936"/>
      <c r="C8" s="937"/>
      <c r="D8" s="938"/>
      <c r="E8" s="939"/>
      <c r="F8" s="940"/>
      <c r="G8" s="941" t="s">
        <v>710</v>
      </c>
      <c r="H8" s="1067" t="s">
        <v>711</v>
      </c>
      <c r="I8" s="921"/>
      <c r="J8" s="921"/>
      <c r="K8" s="921"/>
      <c r="L8" s="921"/>
    </row>
    <row r="9" spans="2:12">
      <c r="B9" s="1633" t="s">
        <v>755</v>
      </c>
      <c r="C9" s="1634"/>
      <c r="D9" s="1634"/>
      <c r="E9" s="942" t="s">
        <v>712</v>
      </c>
      <c r="F9" s="1065" t="s">
        <v>1220</v>
      </c>
      <c r="G9" s="943" t="s">
        <v>713</v>
      </c>
      <c r="H9" s="944">
        <v>9</v>
      </c>
      <c r="I9" s="927"/>
      <c r="J9" s="921"/>
      <c r="K9" s="921"/>
      <c r="L9" s="921"/>
    </row>
    <row r="10" spans="2:12">
      <c r="B10" s="945"/>
      <c r="C10" s="946"/>
      <c r="D10" s="947"/>
      <c r="E10" s="948"/>
      <c r="F10" s="918"/>
      <c r="G10" s="943" t="s">
        <v>714</v>
      </c>
      <c r="H10" s="1505" t="s">
        <v>1297</v>
      </c>
      <c r="I10" s="927"/>
      <c r="J10" s="921"/>
      <c r="K10" s="921"/>
      <c r="L10" s="921"/>
    </row>
    <row r="11" spans="2:12">
      <c r="B11" s="945"/>
      <c r="C11" s="946"/>
      <c r="D11" s="921"/>
      <c r="E11" s="942"/>
      <c r="F11" s="918"/>
      <c r="G11" s="943" t="s">
        <v>715</v>
      </c>
      <c r="H11" s="949" t="s">
        <v>1216</v>
      </c>
      <c r="I11" s="927"/>
      <c r="J11" s="921"/>
      <c r="K11" s="921"/>
      <c r="L11" s="921"/>
    </row>
    <row r="12" spans="2:12">
      <c r="B12" s="1633"/>
      <c r="C12" s="1634"/>
      <c r="D12" s="1634"/>
      <c r="E12" s="942"/>
      <c r="F12" s="918"/>
      <c r="G12" s="943" t="s">
        <v>716</v>
      </c>
      <c r="H12" s="950" t="s">
        <v>717</v>
      </c>
      <c r="I12" s="927"/>
      <c r="J12" s="921"/>
      <c r="K12" s="921"/>
      <c r="L12" s="921"/>
    </row>
    <row r="13" spans="2:12">
      <c r="B13" s="1633" t="s">
        <v>718</v>
      </c>
      <c r="C13" s="1634"/>
      <c r="D13" s="1634"/>
      <c r="E13" s="942" t="s">
        <v>712</v>
      </c>
      <c r="F13" s="951">
        <v>1954843</v>
      </c>
      <c r="G13" s="952" t="s">
        <v>719</v>
      </c>
      <c r="H13" s="953" t="s">
        <v>720</v>
      </c>
      <c r="I13" s="927"/>
      <c r="J13" s="921"/>
      <c r="K13" s="921"/>
      <c r="L13" s="921"/>
    </row>
    <row r="14" spans="2:12">
      <c r="B14" s="1633" t="s">
        <v>721</v>
      </c>
      <c r="C14" s="1634"/>
      <c r="D14" s="1634"/>
      <c r="E14" s="942" t="s">
        <v>712</v>
      </c>
      <c r="F14" s="951">
        <f>SUM('VO List'!I112)</f>
        <v>4160246.9009999991</v>
      </c>
      <c r="G14" s="952" t="s">
        <v>722</v>
      </c>
      <c r="H14" s="953" t="s">
        <v>723</v>
      </c>
      <c r="I14" s="927"/>
      <c r="J14" s="921"/>
      <c r="K14" s="921"/>
      <c r="L14" s="921"/>
    </row>
    <row r="15" spans="2:12" ht="27" customHeight="1" thickBot="1">
      <c r="B15" s="1635" t="s">
        <v>724</v>
      </c>
      <c r="C15" s="1636"/>
      <c r="D15" s="1636"/>
      <c r="E15" s="942" t="s">
        <v>712</v>
      </c>
      <c r="F15" s="954">
        <f>F13+F14</f>
        <v>6115089.9009999987</v>
      </c>
      <c r="G15" s="955" t="s">
        <v>725</v>
      </c>
      <c r="H15" s="1064">
        <f>F24/F15</f>
        <v>0.72217560479361464</v>
      </c>
      <c r="I15" s="927"/>
      <c r="J15" s="921"/>
      <c r="K15" s="921"/>
      <c r="L15" s="921"/>
    </row>
    <row r="16" spans="2:12">
      <c r="B16" s="1637" t="s">
        <v>726</v>
      </c>
      <c r="C16" s="1644" t="s">
        <v>727</v>
      </c>
      <c r="D16" s="1644"/>
      <c r="E16" s="1644"/>
      <c r="F16" s="1644"/>
      <c r="G16" s="1644"/>
      <c r="H16" s="1645"/>
      <c r="I16" s="956" t="s">
        <v>142</v>
      </c>
      <c r="J16" s="921"/>
      <c r="K16" s="921"/>
      <c r="L16" s="957"/>
    </row>
    <row r="17" spans="2:17">
      <c r="B17" s="1633"/>
      <c r="C17" s="1646"/>
      <c r="D17" s="1646"/>
      <c r="E17" s="1646"/>
      <c r="F17" s="1646"/>
      <c r="G17" s="1646"/>
      <c r="H17" s="1647"/>
      <c r="I17" s="956"/>
      <c r="J17" s="921"/>
      <c r="K17" s="921"/>
      <c r="L17" s="957"/>
      <c r="M17" s="921"/>
      <c r="N17" s="921"/>
      <c r="O17" s="958"/>
      <c r="P17" s="958"/>
      <c r="Q17" s="921"/>
    </row>
    <row r="18" spans="2:17">
      <c r="B18" s="959"/>
      <c r="C18" s="960"/>
      <c r="D18" s="960"/>
      <c r="E18" s="960"/>
      <c r="F18" s="961" t="s">
        <v>728</v>
      </c>
      <c r="G18" s="962" t="s">
        <v>729</v>
      </c>
      <c r="H18" s="963" t="s">
        <v>730</v>
      </c>
      <c r="I18" s="964"/>
      <c r="J18" s="921"/>
      <c r="K18" s="921"/>
      <c r="L18" s="921"/>
      <c r="M18" s="921"/>
      <c r="N18" s="921"/>
      <c r="O18" s="921"/>
      <c r="P18" s="921"/>
      <c r="Q18" s="921"/>
    </row>
    <row r="19" spans="2:17">
      <c r="B19" s="965"/>
      <c r="C19" s="966"/>
      <c r="D19" s="966"/>
      <c r="E19" s="966"/>
      <c r="F19" s="967"/>
      <c r="G19" s="968"/>
      <c r="H19" s="969"/>
      <c r="I19" s="956"/>
      <c r="J19" s="921"/>
      <c r="K19" s="921"/>
      <c r="L19" s="957"/>
      <c r="M19" s="921"/>
      <c r="N19" s="921"/>
      <c r="O19" s="958"/>
      <c r="P19" s="958"/>
      <c r="Q19" s="921"/>
    </row>
    <row r="20" spans="2:17">
      <c r="B20" s="970" t="s">
        <v>731</v>
      </c>
      <c r="C20" s="971"/>
      <c r="D20" s="972">
        <v>0</v>
      </c>
      <c r="E20" s="973" t="s">
        <v>732</v>
      </c>
      <c r="F20" s="974">
        <f>SUM(BOQ!Y94)</f>
        <v>1315978.2574769999</v>
      </c>
      <c r="G20" s="974">
        <v>1113509.5364000001</v>
      </c>
      <c r="H20" s="975">
        <f>F20-G20</f>
        <v>202468.72107699979</v>
      </c>
      <c r="I20" s="964"/>
      <c r="J20" s="957"/>
      <c r="K20" s="921"/>
      <c r="L20" s="957"/>
      <c r="M20" s="921"/>
      <c r="N20" s="958"/>
      <c r="O20" s="958"/>
      <c r="P20" s="958"/>
      <c r="Q20" s="921"/>
    </row>
    <row r="21" spans="2:17">
      <c r="B21" s="976" t="s">
        <v>733</v>
      </c>
      <c r="C21" s="971"/>
      <c r="D21" s="972">
        <v>0</v>
      </c>
      <c r="E21" s="973" t="s">
        <v>732</v>
      </c>
      <c r="F21" s="974"/>
      <c r="G21" s="974"/>
      <c r="H21" s="975">
        <v>0</v>
      </c>
      <c r="I21" s="964"/>
      <c r="J21" s="921"/>
      <c r="K21" s="921"/>
      <c r="L21" s="957"/>
      <c r="M21" s="921"/>
      <c r="N21" s="958"/>
      <c r="O21" s="958"/>
      <c r="P21" s="958"/>
      <c r="Q21" s="921"/>
    </row>
    <row r="22" spans="2:17">
      <c r="B22" s="976" t="s">
        <v>734</v>
      </c>
      <c r="C22" s="971"/>
      <c r="D22" s="977">
        <v>0</v>
      </c>
      <c r="E22" s="978" t="s">
        <v>732</v>
      </c>
      <c r="F22" s="979">
        <f>SUM('VO List'!O112)</f>
        <v>3100190.4901449992</v>
      </c>
      <c r="G22" s="979">
        <v>2218007.34546</v>
      </c>
      <c r="H22" s="975">
        <f>F22-G22</f>
        <v>882183.14468499925</v>
      </c>
      <c r="I22" s="964"/>
      <c r="J22" s="921"/>
      <c r="K22" s="921"/>
      <c r="L22" s="957"/>
      <c r="M22" s="921"/>
      <c r="N22" s="921"/>
      <c r="O22" s="921"/>
      <c r="P22" s="921"/>
      <c r="Q22" s="921"/>
    </row>
    <row r="23" spans="2:17">
      <c r="B23" s="980"/>
      <c r="C23" s="981"/>
      <c r="D23" s="982"/>
      <c r="E23" s="983"/>
      <c r="F23" s="984"/>
      <c r="G23" s="985"/>
      <c r="H23" s="986"/>
      <c r="I23" s="964"/>
      <c r="J23" s="921"/>
      <c r="K23" s="921"/>
      <c r="L23" s="957"/>
      <c r="M23" s="921"/>
      <c r="N23" s="921"/>
      <c r="O23" s="958"/>
      <c r="P23" s="921"/>
      <c r="Q23" s="921"/>
    </row>
    <row r="24" spans="2:17" ht="29.25" customHeight="1">
      <c r="B24" s="987" t="s">
        <v>735</v>
      </c>
      <c r="C24" s="988"/>
      <c r="D24" s="989">
        <v>0</v>
      </c>
      <c r="E24" s="988" t="s">
        <v>732</v>
      </c>
      <c r="F24" s="990">
        <f>F20+F22</f>
        <v>4416168.7476219991</v>
      </c>
      <c r="G24" s="990">
        <f>G20+G22</f>
        <v>3331516.8818600001</v>
      </c>
      <c r="H24" s="1114">
        <f>H20+H22</f>
        <v>1084651.865761999</v>
      </c>
      <c r="I24" s="964"/>
      <c r="J24" s="921"/>
      <c r="K24" s="921"/>
      <c r="L24" s="957"/>
      <c r="M24" s="921"/>
      <c r="N24" s="921"/>
      <c r="O24" s="921"/>
      <c r="P24" s="921"/>
      <c r="Q24" s="921"/>
    </row>
    <row r="25" spans="2:17">
      <c r="B25" s="991"/>
      <c r="C25" s="992"/>
      <c r="D25" s="992"/>
      <c r="E25" s="992"/>
      <c r="F25" s="993"/>
      <c r="G25" s="994"/>
      <c r="H25" s="995"/>
      <c r="I25" s="964"/>
      <c r="J25" s="921"/>
      <c r="K25" s="921"/>
      <c r="L25" s="957"/>
      <c r="M25" s="921"/>
      <c r="N25" s="921"/>
      <c r="O25" s="958"/>
      <c r="P25" s="921"/>
      <c r="Q25" s="921"/>
    </row>
    <row r="26" spans="2:17">
      <c r="B26" s="976" t="s">
        <v>736</v>
      </c>
      <c r="C26" s="978"/>
      <c r="D26" s="996">
        <v>0.1</v>
      </c>
      <c r="E26" s="997" t="s">
        <v>732</v>
      </c>
      <c r="F26" s="998">
        <f>-D26*F24</f>
        <v>-441616.87476219994</v>
      </c>
      <c r="G26" s="998">
        <f>-D26*G24</f>
        <v>-333151.68818600004</v>
      </c>
      <c r="H26" s="999">
        <f>-D26*H24</f>
        <v>-108465.18657619991</v>
      </c>
      <c r="I26" s="956" t="s">
        <v>142</v>
      </c>
      <c r="J26" s="921"/>
      <c r="K26" s="1000"/>
      <c r="L26" s="957"/>
      <c r="M26" s="921"/>
      <c r="N26" s="921"/>
      <c r="O26" s="921"/>
      <c r="P26" s="921"/>
      <c r="Q26" s="958"/>
    </row>
    <row r="27" spans="2:17">
      <c r="B27" s="1001" t="s">
        <v>737</v>
      </c>
      <c r="C27" s="964"/>
      <c r="D27" s="996"/>
      <c r="E27" s="1002" t="s">
        <v>732</v>
      </c>
      <c r="F27" s="1003"/>
      <c r="G27" s="1004">
        <v>0</v>
      </c>
      <c r="H27" s="1005">
        <v>0</v>
      </c>
      <c r="I27" s="956"/>
      <c r="J27" s="921"/>
      <c r="K27" s="921"/>
      <c r="L27" s="957"/>
      <c r="M27" s="921"/>
      <c r="N27" s="921"/>
      <c r="O27" s="921"/>
      <c r="P27" s="921"/>
      <c r="Q27" s="958"/>
    </row>
    <row r="28" spans="2:17">
      <c r="B28" s="1001"/>
      <c r="C28" s="964"/>
      <c r="D28" s="1006"/>
      <c r="E28" s="1002"/>
      <c r="F28" s="1003"/>
      <c r="G28" s="1004"/>
      <c r="H28" s="1005"/>
      <c r="I28" s="956"/>
      <c r="J28" s="921"/>
      <c r="K28" s="921"/>
      <c r="L28" s="957"/>
      <c r="M28" s="921"/>
      <c r="N28" s="921"/>
      <c r="O28" s="921"/>
      <c r="P28" s="921"/>
      <c r="Q28" s="958"/>
    </row>
    <row r="29" spans="2:17">
      <c r="B29" s="1001" t="s">
        <v>738</v>
      </c>
      <c r="C29" s="964"/>
      <c r="D29" s="996"/>
      <c r="E29" s="1002" t="s">
        <v>732</v>
      </c>
      <c r="F29" s="1003"/>
      <c r="G29" s="1004"/>
      <c r="H29" s="1005"/>
      <c r="I29" s="956"/>
      <c r="J29" s="921"/>
      <c r="K29" s="921"/>
      <c r="L29" s="957"/>
      <c r="M29" s="921"/>
      <c r="N29" s="921"/>
      <c r="O29" s="921"/>
      <c r="P29" s="921"/>
      <c r="Q29" s="958"/>
    </row>
    <row r="30" spans="2:17">
      <c r="B30" s="1001" t="s">
        <v>739</v>
      </c>
      <c r="C30" s="964"/>
      <c r="D30" s="996"/>
      <c r="E30" s="1002" t="s">
        <v>732</v>
      </c>
      <c r="F30" s="1003"/>
      <c r="G30" s="1004"/>
      <c r="H30" s="1005"/>
      <c r="I30" s="956"/>
      <c r="J30" s="921"/>
      <c r="K30" s="921"/>
      <c r="L30" s="957"/>
      <c r="M30" s="921"/>
      <c r="N30" s="921"/>
      <c r="O30" s="921"/>
      <c r="P30" s="921"/>
      <c r="Q30" s="958"/>
    </row>
    <row r="31" spans="2:17">
      <c r="B31" s="1001" t="s">
        <v>740</v>
      </c>
      <c r="C31" s="964"/>
      <c r="D31" s="1006"/>
      <c r="E31" s="1002" t="s">
        <v>732</v>
      </c>
      <c r="F31" s="1003"/>
      <c r="G31" s="1004"/>
      <c r="H31" s="1005"/>
      <c r="I31" s="956"/>
      <c r="J31" s="921"/>
      <c r="K31" s="921"/>
      <c r="L31" s="957"/>
      <c r="M31" s="921"/>
      <c r="N31" s="921"/>
      <c r="O31" s="921"/>
      <c r="P31" s="921"/>
      <c r="Q31" s="958"/>
    </row>
    <row r="32" spans="2:17">
      <c r="B32" s="1001" t="s">
        <v>741</v>
      </c>
      <c r="C32" s="964"/>
      <c r="D32" s="1006"/>
      <c r="E32" s="1002" t="s">
        <v>732</v>
      </c>
      <c r="F32" s="1003">
        <f>SUM('VO -Day work)'!O27)</f>
        <v>152227.79999999999</v>
      </c>
      <c r="G32" s="1003">
        <v>130906.8</v>
      </c>
      <c r="H32" s="1005">
        <f>F32-G32</f>
        <v>21320.999999999985</v>
      </c>
      <c r="I32" s="956"/>
      <c r="J32" s="921"/>
      <c r="K32" s="921"/>
      <c r="L32" s="957"/>
      <c r="M32" s="921"/>
      <c r="N32" s="921"/>
      <c r="O32" s="921"/>
      <c r="P32" s="921"/>
      <c r="Q32" s="958"/>
    </row>
    <row r="33" spans="1:14">
      <c r="A33" s="921"/>
      <c r="B33" s="1007" t="s">
        <v>742</v>
      </c>
      <c r="C33" s="1008"/>
      <c r="D33" s="1009"/>
      <c r="E33" s="1010" t="s">
        <v>732</v>
      </c>
      <c r="F33" s="1011"/>
      <c r="G33" s="1012"/>
      <c r="H33" s="1013"/>
      <c r="I33" s="956"/>
      <c r="L33" s="957"/>
    </row>
    <row r="34" spans="1:14">
      <c r="A34" s="921"/>
      <c r="B34" s="1001"/>
      <c r="C34" s="964"/>
      <c r="D34" s="1014"/>
      <c r="E34" s="1002"/>
      <c r="F34" s="1003"/>
      <c r="G34" s="1004"/>
      <c r="H34" s="1005"/>
      <c r="I34" s="956"/>
      <c r="L34" s="957"/>
    </row>
    <row r="35" spans="1:14" ht="15" thickBot="1">
      <c r="A35" s="921"/>
      <c r="B35" s="1015" t="s">
        <v>263</v>
      </c>
      <c r="C35" s="1016"/>
      <c r="D35" s="1016"/>
      <c r="E35" s="1016" t="s">
        <v>732</v>
      </c>
      <c r="F35" s="1017">
        <f>F24+F26+F32</f>
        <v>4126779.6728597991</v>
      </c>
      <c r="G35" s="1017">
        <f>G24+G26+G32</f>
        <v>3129271.9936739998</v>
      </c>
      <c r="H35" s="1110">
        <f>H24+H26+H32</f>
        <v>997507.67918579909</v>
      </c>
      <c r="I35" s="927"/>
      <c r="L35" s="957"/>
    </row>
    <row r="36" spans="1:14" ht="15" thickTop="1">
      <c r="A36" s="921"/>
      <c r="B36" s="1018" t="s">
        <v>743</v>
      </c>
      <c r="C36" s="1019"/>
      <c r="D36" s="1019"/>
      <c r="E36" s="1019"/>
      <c r="F36" s="1019"/>
      <c r="G36" s="1019"/>
      <c r="H36" s="1020"/>
      <c r="I36" s="927"/>
      <c r="L36" s="957"/>
    </row>
    <row r="37" spans="1:14">
      <c r="A37" s="921"/>
      <c r="B37" s="1620" t="s">
        <v>1322</v>
      </c>
      <c r="C37" s="1621"/>
      <c r="D37" s="1621"/>
      <c r="E37" s="1621"/>
      <c r="F37" s="1621"/>
      <c r="G37" s="1621"/>
      <c r="H37" s="1622"/>
      <c r="I37" s="927"/>
      <c r="K37" s="1021"/>
      <c r="L37" s="921"/>
      <c r="M37" s="921"/>
      <c r="N37" s="921"/>
    </row>
    <row r="38" spans="1:14" ht="12" customHeight="1">
      <c r="A38" s="921"/>
      <c r="B38" s="1623"/>
      <c r="C38" s="1624"/>
      <c r="D38" s="1624"/>
      <c r="E38" s="1624"/>
      <c r="F38" s="1624"/>
      <c r="G38" s="1624"/>
      <c r="H38" s="1625"/>
      <c r="I38" s="927"/>
      <c r="K38" s="957"/>
      <c r="L38" s="921"/>
      <c r="M38" s="921"/>
      <c r="N38" s="921"/>
    </row>
    <row r="39" spans="1:14">
      <c r="A39" s="921"/>
      <c r="B39" s="1105" t="s">
        <v>744</v>
      </c>
      <c r="C39" s="878"/>
      <c r="D39" s="1139"/>
      <c r="E39" s="1139"/>
      <c r="F39" s="1139"/>
      <c r="G39" s="1022"/>
      <c r="H39" s="1023"/>
      <c r="I39" s="927"/>
      <c r="K39" s="957"/>
      <c r="L39" s="921"/>
      <c r="M39" s="921"/>
      <c r="N39" s="921"/>
    </row>
    <row r="40" spans="1:14">
      <c r="A40" s="921"/>
      <c r="B40" s="1143"/>
      <c r="C40" s="1137"/>
      <c r="D40" s="1139"/>
      <c r="E40" s="1139"/>
      <c r="F40" s="1139"/>
      <c r="G40" s="1022"/>
      <c r="H40" s="1023"/>
      <c r="I40" s="927"/>
      <c r="K40" s="957"/>
      <c r="L40" s="921"/>
      <c r="M40" s="921"/>
      <c r="N40" s="921"/>
    </row>
    <row r="41" spans="1:14">
      <c r="A41" s="921"/>
      <c r="B41" s="1642" t="s">
        <v>756</v>
      </c>
      <c r="C41" s="1643"/>
      <c r="D41" s="1104" t="s">
        <v>1220</v>
      </c>
      <c r="E41" s="1139"/>
      <c r="F41" s="879">
        <f>SUM(F35)</f>
        <v>4126779.6728597991</v>
      </c>
      <c r="G41" s="1073"/>
      <c r="H41" s="1023"/>
      <c r="I41" s="927"/>
      <c r="K41" s="957"/>
      <c r="L41" s="921"/>
      <c r="M41" s="921"/>
      <c r="N41" s="921"/>
    </row>
    <row r="42" spans="1:14" ht="24.75" customHeight="1">
      <c r="A42" s="921"/>
      <c r="B42" s="1642" t="s">
        <v>745</v>
      </c>
      <c r="C42" s="1643"/>
      <c r="D42" s="1208">
        <v>44866</v>
      </c>
      <c r="E42" s="1139"/>
      <c r="F42" s="1103">
        <v>1795613.4</v>
      </c>
      <c r="G42" s="1073"/>
      <c r="H42" s="1023"/>
      <c r="I42" s="927"/>
      <c r="K42" s="957"/>
      <c r="L42" s="921"/>
      <c r="M42" s="921"/>
      <c r="N42" s="921"/>
    </row>
    <row r="43" spans="1:14" ht="24.75" customHeight="1" thickBot="1">
      <c r="A43" s="921"/>
      <c r="B43" s="1642" t="s">
        <v>746</v>
      </c>
      <c r="C43" s="1643"/>
      <c r="D43" s="1139"/>
      <c r="E43" s="1139"/>
      <c r="F43" s="1138">
        <f>F41-F42</f>
        <v>2331166.2728597992</v>
      </c>
      <c r="G43" s="1073"/>
      <c r="H43" s="1102">
        <f>SUM(F43)</f>
        <v>2331166.2728597992</v>
      </c>
      <c r="I43" s="927"/>
      <c r="K43" s="957"/>
      <c r="L43" s="921"/>
      <c r="M43" s="921"/>
      <c r="N43" s="921"/>
    </row>
    <row r="44" spans="1:14" ht="15.5" thickTop="1" thickBot="1">
      <c r="A44" s="921"/>
      <c r="B44" s="1024"/>
      <c r="C44" s="1025"/>
      <c r="D44" s="1025"/>
      <c r="E44" s="1025"/>
      <c r="F44" s="1025"/>
      <c r="G44" s="1025"/>
      <c r="H44" s="1026"/>
      <c r="I44" s="927"/>
      <c r="K44" s="957"/>
      <c r="L44" s="921"/>
      <c r="M44" s="921"/>
      <c r="N44" s="921"/>
    </row>
    <row r="45" spans="1:14">
      <c r="A45" s="921"/>
      <c r="B45" s="1027"/>
      <c r="C45" s="1022"/>
      <c r="D45" s="1022"/>
      <c r="E45" s="1022"/>
      <c r="F45" s="1022"/>
      <c r="G45" s="1022"/>
      <c r="H45" s="1023"/>
      <c r="I45" s="927"/>
      <c r="K45" s="957"/>
      <c r="L45" s="921"/>
      <c r="M45" s="921"/>
      <c r="N45" s="921"/>
    </row>
    <row r="46" spans="1:14">
      <c r="A46" s="921"/>
      <c r="B46" s="1656"/>
      <c r="C46" s="1657"/>
      <c r="D46" s="1022"/>
      <c r="E46" s="1028"/>
      <c r="F46" s="1029"/>
      <c r="G46" s="1030"/>
      <c r="H46" s="1031"/>
      <c r="I46" s="927"/>
      <c r="K46" s="957"/>
      <c r="L46" s="921"/>
      <c r="M46" s="921"/>
      <c r="N46" s="921"/>
    </row>
    <row r="47" spans="1:14">
      <c r="A47" s="921"/>
      <c r="B47" s="1656"/>
      <c r="C47" s="1657"/>
      <c r="D47" s="1657"/>
      <c r="E47" s="1028"/>
      <c r="F47" s="1029"/>
      <c r="G47" s="1030"/>
      <c r="H47" s="1031"/>
      <c r="I47" s="927"/>
      <c r="K47" s="957"/>
      <c r="L47" s="921"/>
      <c r="M47" s="921"/>
      <c r="N47" s="921"/>
    </row>
    <row r="48" spans="1:14">
      <c r="A48" s="921"/>
      <c r="B48" s="1658"/>
      <c r="C48" s="1659"/>
      <c r="D48" s="1032"/>
      <c r="E48" s="1032"/>
      <c r="F48" s="1033"/>
      <c r="G48" s="1074"/>
      <c r="H48" s="1031"/>
      <c r="I48" s="927"/>
      <c r="K48" s="921"/>
      <c r="L48" s="1034"/>
      <c r="M48" s="921"/>
      <c r="N48" s="921"/>
    </row>
    <row r="49" spans="1:18">
      <c r="A49" s="921"/>
      <c r="B49" s="1652"/>
      <c r="C49" s="1653"/>
      <c r="D49" s="1653"/>
      <c r="E49" s="1035"/>
      <c r="F49" s="1036"/>
      <c r="G49" s="921"/>
      <c r="H49" s="1031"/>
      <c r="I49" s="927"/>
      <c r="K49" s="957"/>
      <c r="L49" s="921"/>
      <c r="M49" s="921"/>
      <c r="N49" s="921"/>
    </row>
    <row r="50" spans="1:18">
      <c r="A50" s="921"/>
      <c r="B50" s="1037" t="s">
        <v>747</v>
      </c>
      <c r="C50" s="1638"/>
      <c r="D50" s="1638"/>
      <c r="E50" s="1638"/>
      <c r="F50" s="1638"/>
      <c r="G50" s="1638"/>
      <c r="H50" s="1639"/>
      <c r="I50" s="927"/>
      <c r="K50" s="921"/>
      <c r="L50" s="921"/>
      <c r="M50" s="921"/>
      <c r="N50" s="921"/>
    </row>
    <row r="51" spans="1:18">
      <c r="A51" s="921"/>
      <c r="B51" s="1038" t="s">
        <v>748</v>
      </c>
      <c r="C51" s="1039"/>
      <c r="D51" s="1039"/>
      <c r="E51" s="1039"/>
      <c r="F51" s="1040" t="s">
        <v>749</v>
      </c>
      <c r="G51" s="1039"/>
      <c r="H51" s="1041"/>
      <c r="I51" s="1042"/>
    </row>
    <row r="52" spans="1:18">
      <c r="A52" s="921"/>
      <c r="B52" s="1043"/>
      <c r="C52" s="1042"/>
      <c r="D52" s="1042"/>
      <c r="E52" s="1042"/>
      <c r="F52" s="1044"/>
      <c r="G52" s="1042"/>
      <c r="H52" s="1045"/>
      <c r="I52" s="1042"/>
    </row>
    <row r="53" spans="1:18">
      <c r="A53" s="921"/>
      <c r="B53" s="1043"/>
      <c r="C53" s="1042"/>
      <c r="D53" s="1042"/>
      <c r="E53" s="1042"/>
      <c r="F53" s="1044"/>
      <c r="G53" s="1042"/>
      <c r="H53" s="1045"/>
      <c r="I53" s="1042"/>
    </row>
    <row r="54" spans="1:18">
      <c r="A54" s="921"/>
      <c r="B54" s="1043"/>
      <c r="C54" s="1042"/>
      <c r="D54" s="1042"/>
      <c r="E54" s="1042"/>
      <c r="F54" s="1044"/>
      <c r="G54" s="1042"/>
      <c r="H54" s="1045"/>
      <c r="I54" s="1042"/>
    </row>
    <row r="55" spans="1:18">
      <c r="A55" s="921"/>
      <c r="B55" s="1101" t="s">
        <v>750</v>
      </c>
      <c r="C55" s="1046"/>
      <c r="D55" s="1046"/>
      <c r="E55" s="1654" t="s">
        <v>751</v>
      </c>
      <c r="F55" s="1654"/>
      <c r="G55" s="1042"/>
      <c r="H55" s="1045"/>
      <c r="I55" s="1042"/>
    </row>
    <row r="56" spans="1:18">
      <c r="A56" s="921"/>
      <c r="B56" s="1141" t="s">
        <v>752</v>
      </c>
      <c r="C56" s="1046"/>
      <c r="D56" s="1046"/>
      <c r="E56" s="1655" t="s">
        <v>753</v>
      </c>
      <c r="F56" s="1655"/>
      <c r="G56" s="1046"/>
      <c r="H56" s="1069"/>
      <c r="I56" s="1046"/>
    </row>
    <row r="57" spans="1:18">
      <c r="A57" s="921"/>
      <c r="B57" s="1648" t="s">
        <v>1217</v>
      </c>
      <c r="C57" s="1649"/>
      <c r="D57" s="1046"/>
      <c r="E57" s="1649" t="s">
        <v>1217</v>
      </c>
      <c r="F57" s="1649"/>
      <c r="G57" s="1640" t="s">
        <v>399</v>
      </c>
      <c r="H57" s="1641"/>
      <c r="I57" s="1042"/>
    </row>
    <row r="58" spans="1:18">
      <c r="A58" s="921"/>
      <c r="B58" s="1070"/>
      <c r="C58" s="1071"/>
      <c r="D58" s="1071"/>
      <c r="E58" s="1071"/>
      <c r="F58" s="1071"/>
      <c r="G58" s="1071"/>
      <c r="H58" s="1072"/>
      <c r="I58" s="1047"/>
    </row>
    <row r="59" spans="1:18">
      <c r="A59" s="1066"/>
      <c r="B59" s="1617" t="s">
        <v>754</v>
      </c>
      <c r="C59" s="1618"/>
      <c r="D59" s="1618"/>
      <c r="E59" s="1618"/>
      <c r="F59" s="1618"/>
      <c r="G59" s="1618"/>
      <c r="H59" s="1619"/>
    </row>
    <row r="60" spans="1:18">
      <c r="A60" s="921"/>
      <c r="J60" s="921"/>
      <c r="K60" s="921"/>
      <c r="L60" s="921"/>
      <c r="M60" s="921"/>
      <c r="N60" s="921"/>
      <c r="O60" s="921"/>
      <c r="P60" s="921"/>
      <c r="Q60" s="921"/>
      <c r="R60" s="921"/>
    </row>
    <row r="61" spans="1:18">
      <c r="A61" s="921"/>
      <c r="J61" s="1048"/>
      <c r="K61" s="1049"/>
      <c r="L61" s="1050"/>
      <c r="M61" s="1050"/>
      <c r="N61" s="1050"/>
      <c r="O61" s="1051"/>
      <c r="P61" s="1048"/>
      <c r="Q61" s="1052"/>
      <c r="R61" s="1053"/>
    </row>
    <row r="62" spans="1:18">
      <c r="A62" s="921"/>
      <c r="J62" s="1054"/>
      <c r="K62" s="1049"/>
      <c r="L62" s="1049"/>
      <c r="M62" s="1049"/>
      <c r="N62" s="1049"/>
      <c r="O62" s="1055"/>
      <c r="P62" s="1054"/>
      <c r="Q62" s="1056"/>
      <c r="R62" s="1053"/>
    </row>
    <row r="63" spans="1:18">
      <c r="A63" s="921"/>
      <c r="J63" s="1048"/>
      <c r="K63" s="1050"/>
      <c r="L63" s="1050"/>
      <c r="M63" s="1050"/>
      <c r="N63" s="1050"/>
      <c r="O63" s="1051"/>
      <c r="P63" s="1048"/>
      <c r="Q63" s="1052"/>
      <c r="R63" s="1053"/>
    </row>
    <row r="64" spans="1:18">
      <c r="A64" s="921"/>
      <c r="J64" s="1048"/>
      <c r="K64" s="1050"/>
      <c r="L64" s="1050"/>
      <c r="M64" s="1050"/>
      <c r="N64" s="1050"/>
      <c r="O64" s="1051"/>
      <c r="P64" s="1048"/>
      <c r="Q64" s="1052"/>
      <c r="R64" s="1053"/>
    </row>
    <row r="65" spans="1:18">
      <c r="A65" s="921"/>
      <c r="J65" s="1057"/>
      <c r="K65" s="1058"/>
      <c r="L65" s="1058"/>
      <c r="M65" s="1058"/>
      <c r="N65" s="1058"/>
      <c r="O65" s="1059"/>
      <c r="P65" s="1057"/>
      <c r="Q65" s="1060"/>
      <c r="R65" s="1061"/>
    </row>
    <row r="66" spans="1:18">
      <c r="A66" s="921"/>
      <c r="I66" s="921"/>
      <c r="J66" s="1048"/>
      <c r="K66" s="1050"/>
      <c r="L66" s="1050"/>
      <c r="M66" s="1050"/>
      <c r="N66" s="1050"/>
      <c r="O66" s="1051"/>
      <c r="P66" s="1062"/>
      <c r="Q66" s="1052"/>
      <c r="R66" s="1063"/>
    </row>
    <row r="67" spans="1:18">
      <c r="A67" s="921"/>
      <c r="I67" s="921"/>
      <c r="J67" s="1048"/>
      <c r="K67" s="1050"/>
      <c r="L67" s="1050"/>
      <c r="M67" s="1050"/>
      <c r="N67" s="1050"/>
      <c r="O67" s="1051"/>
      <c r="P67" s="1062"/>
      <c r="Q67" s="1052"/>
      <c r="R67" s="1063"/>
    </row>
  </sheetData>
  <mergeCells count="26">
    <mergeCell ref="H1:H2"/>
    <mergeCell ref="B49:D49"/>
    <mergeCell ref="E55:F55"/>
    <mergeCell ref="E56:F56"/>
    <mergeCell ref="E57:F57"/>
    <mergeCell ref="B42:C42"/>
    <mergeCell ref="B43:C43"/>
    <mergeCell ref="B46:C46"/>
    <mergeCell ref="B47:D47"/>
    <mergeCell ref="B48:C48"/>
    <mergeCell ref="B59:H59"/>
    <mergeCell ref="B37:H38"/>
    <mergeCell ref="B2:F2"/>
    <mergeCell ref="B3:F3"/>
    <mergeCell ref="B5:H5"/>
    <mergeCell ref="B9:D9"/>
    <mergeCell ref="B12:D12"/>
    <mergeCell ref="B13:D13"/>
    <mergeCell ref="B14:D14"/>
    <mergeCell ref="B15:D15"/>
    <mergeCell ref="B16:B17"/>
    <mergeCell ref="C50:H50"/>
    <mergeCell ref="G57:H57"/>
    <mergeCell ref="B41:C41"/>
    <mergeCell ref="C16:H17"/>
    <mergeCell ref="B57:C57"/>
  </mergeCells>
  <pageMargins left="0.7" right="0.7" top="0.75" bottom="0.75" header="0.3" footer="0.3"/>
  <pageSetup paperSize="9" scale="63" orientation="portrait" verticalDpi="300" r:id="rId1"/>
  <colBreaks count="1" manualBreakCount="1">
    <brk id="8"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M372"/>
  <sheetViews>
    <sheetView view="pageBreakPreview" topLeftCell="A19" zoomScaleNormal="100" zoomScaleSheetLayoutView="100" workbookViewId="0">
      <selection activeCell="H349" sqref="H349"/>
    </sheetView>
  </sheetViews>
  <sheetFormatPr defaultRowHeight="14.5"/>
  <cols>
    <col min="2" max="2" width="45.54296875" customWidth="1"/>
    <col min="6" max="6" width="16.26953125" customWidth="1"/>
    <col min="9" max="9" width="12.7265625" customWidth="1"/>
    <col min="10" max="10" width="10.453125" customWidth="1"/>
    <col min="11" max="11" width="17" customWidth="1"/>
    <col min="12" max="12" width="5.81640625" customWidth="1"/>
  </cols>
  <sheetData>
    <row r="2" spans="1:11">
      <c r="A2" s="1162" t="s">
        <v>781</v>
      </c>
      <c r="B2" s="1106"/>
      <c r="C2" s="1106"/>
      <c r="D2" s="1160"/>
      <c r="E2" s="1117"/>
      <c r="F2" s="1122"/>
    </row>
    <row r="3" spans="1:11">
      <c r="A3" s="1086" t="s">
        <v>782</v>
      </c>
      <c r="D3" s="880"/>
      <c r="E3" s="1140"/>
      <c r="F3" s="901"/>
    </row>
    <row r="4" spans="1:11">
      <c r="A4" s="1086" t="s">
        <v>783</v>
      </c>
      <c r="D4" s="880"/>
      <c r="E4" s="1140"/>
      <c r="F4" s="901"/>
    </row>
    <row r="5" spans="1:11">
      <c r="A5" s="917" t="s">
        <v>784</v>
      </c>
      <c r="D5" s="880"/>
      <c r="E5" s="1140"/>
      <c r="F5" s="901"/>
    </row>
    <row r="6" spans="1:11">
      <c r="A6" s="917" t="s">
        <v>823</v>
      </c>
      <c r="B6" t="s">
        <v>824</v>
      </c>
      <c r="D6" s="880"/>
      <c r="E6" s="1140"/>
      <c r="F6" s="901"/>
    </row>
    <row r="7" spans="1:11" ht="15" thickBot="1">
      <c r="A7" s="1791" t="s">
        <v>785</v>
      </c>
      <c r="B7" s="1792"/>
      <c r="C7" s="1792"/>
      <c r="D7" s="1792"/>
      <c r="E7" s="1792"/>
      <c r="F7" s="1793"/>
    </row>
    <row r="8" spans="1:11" ht="24.75" customHeight="1" thickTop="1">
      <c r="A8" s="876" t="s">
        <v>24</v>
      </c>
      <c r="B8" s="1129" t="s">
        <v>3</v>
      </c>
      <c r="C8" s="1087" t="s">
        <v>5</v>
      </c>
      <c r="D8" s="1087" t="s">
        <v>786</v>
      </c>
      <c r="E8" s="1077" t="s">
        <v>6</v>
      </c>
      <c r="F8" s="1099" t="s">
        <v>787</v>
      </c>
      <c r="G8" s="1786" t="s">
        <v>269</v>
      </c>
      <c r="H8" s="1787"/>
      <c r="I8" s="1788"/>
      <c r="J8" s="360" t="s">
        <v>270</v>
      </c>
      <c r="K8" s="360" t="s">
        <v>825</v>
      </c>
    </row>
    <row r="9" spans="1:11">
      <c r="A9" s="1088"/>
      <c r="B9" s="1130"/>
      <c r="C9" s="1089"/>
      <c r="D9" s="1131"/>
      <c r="E9" s="1157"/>
      <c r="F9" s="1090" t="s">
        <v>788</v>
      </c>
      <c r="G9" s="1092" t="s">
        <v>271</v>
      </c>
      <c r="H9" s="1093" t="s">
        <v>272</v>
      </c>
      <c r="I9" s="1094" t="s">
        <v>273</v>
      </c>
      <c r="J9" s="1151"/>
      <c r="K9" s="856"/>
    </row>
    <row r="10" spans="1:11">
      <c r="A10" s="1164"/>
      <c r="B10" s="1165"/>
      <c r="C10" s="1163"/>
      <c r="D10" s="1116"/>
      <c r="E10" s="1113"/>
      <c r="F10" s="1159"/>
      <c r="G10" s="1156">
        <v>0.55000000000000004</v>
      </c>
      <c r="H10" s="1154">
        <v>0.4</v>
      </c>
      <c r="I10" s="1152">
        <v>0.05</v>
      </c>
      <c r="J10" s="1096"/>
      <c r="K10" s="856"/>
    </row>
    <row r="11" spans="1:11">
      <c r="A11" s="1812" t="s">
        <v>789</v>
      </c>
      <c r="B11" s="1812"/>
      <c r="C11" s="1812"/>
      <c r="D11" s="1812"/>
      <c r="E11" s="1812"/>
      <c r="F11" s="1812"/>
      <c r="G11" s="1132"/>
      <c r="H11" s="1133"/>
      <c r="I11" s="1134"/>
      <c r="J11" s="1134"/>
      <c r="K11" s="856"/>
    </row>
    <row r="12" spans="1:11">
      <c r="A12" s="1126"/>
      <c r="B12" s="1127" t="s">
        <v>790</v>
      </c>
      <c r="C12" s="1100"/>
      <c r="D12" s="1158"/>
      <c r="E12" s="1108"/>
      <c r="F12" s="873"/>
      <c r="G12" s="1132"/>
      <c r="H12" s="1133"/>
      <c r="I12" s="1134"/>
      <c r="J12" s="1134"/>
      <c r="K12" s="856"/>
    </row>
    <row r="13" spans="1:11">
      <c r="A13" s="1126"/>
      <c r="B13" s="1118" t="s">
        <v>791</v>
      </c>
      <c r="C13" s="1100"/>
      <c r="D13" s="1158"/>
      <c r="E13" s="1083"/>
      <c r="F13" s="873"/>
      <c r="G13" s="1132"/>
      <c r="H13" s="1133"/>
      <c r="I13" s="1134"/>
      <c r="J13" s="1134"/>
      <c r="K13" s="856"/>
    </row>
    <row r="14" spans="1:11" ht="134.25" customHeight="1">
      <c r="A14" s="1126"/>
      <c r="B14" s="1076" t="s">
        <v>792</v>
      </c>
      <c r="C14" s="1100"/>
      <c r="D14" s="1158"/>
      <c r="E14" s="1083"/>
      <c r="F14" s="873"/>
      <c r="G14" s="1132"/>
      <c r="H14" s="1133"/>
      <c r="I14" s="1134"/>
      <c r="J14" s="1134"/>
      <c r="K14" s="856"/>
    </row>
    <row r="15" spans="1:11">
      <c r="A15" s="1126"/>
      <c r="B15" s="1118"/>
      <c r="C15" s="1100"/>
      <c r="D15" s="1158"/>
      <c r="E15" s="1083"/>
      <c r="F15" s="873"/>
      <c r="G15" s="1132"/>
      <c r="H15" s="1133"/>
      <c r="I15" s="1134"/>
      <c r="J15" s="1134"/>
      <c r="K15" s="856"/>
    </row>
    <row r="16" spans="1:11">
      <c r="A16" s="1126"/>
      <c r="B16" s="1079"/>
      <c r="C16" s="899"/>
      <c r="D16" s="1158"/>
      <c r="E16" s="1109"/>
      <c r="F16" s="1109"/>
      <c r="G16" s="1132"/>
      <c r="H16" s="1133"/>
      <c r="I16" s="1134"/>
      <c r="J16" s="1134"/>
      <c r="K16" s="856"/>
    </row>
    <row r="17" spans="1:13">
      <c r="A17" s="1126"/>
      <c r="B17" s="1079"/>
      <c r="C17" s="899"/>
      <c r="D17" s="1158"/>
      <c r="E17" s="1109"/>
      <c r="F17" s="1109"/>
      <c r="G17" s="1132"/>
      <c r="H17" s="1133"/>
      <c r="I17" s="1134"/>
      <c r="J17" s="1134"/>
      <c r="K17" s="856"/>
    </row>
    <row r="18" spans="1:13">
      <c r="A18" s="1126"/>
      <c r="B18" s="1124" t="s">
        <v>791</v>
      </c>
      <c r="C18" s="899"/>
      <c r="D18" s="1158"/>
      <c r="E18" s="1109"/>
      <c r="F18" s="1109"/>
      <c r="G18" s="1132"/>
      <c r="H18" s="1133"/>
      <c r="I18" s="1134"/>
      <c r="J18" s="1134"/>
      <c r="K18" s="856"/>
    </row>
    <row r="19" spans="1:13">
      <c r="A19" s="1126"/>
      <c r="B19" s="1079"/>
      <c r="C19" s="899"/>
      <c r="D19" s="1158"/>
      <c r="E19" s="1109"/>
      <c r="F19" s="1109"/>
      <c r="G19" s="1132"/>
      <c r="H19" s="1133"/>
      <c r="I19" s="1134"/>
      <c r="J19" s="1134"/>
      <c r="K19" s="856"/>
    </row>
    <row r="20" spans="1:13">
      <c r="A20" s="1126"/>
      <c r="B20" s="1124" t="s">
        <v>793</v>
      </c>
      <c r="C20" s="899"/>
      <c r="D20" s="1158"/>
      <c r="E20" s="1109"/>
      <c r="F20" s="1109"/>
      <c r="G20" s="1132"/>
      <c r="H20" s="1133"/>
      <c r="I20" s="1134"/>
      <c r="J20" s="1134"/>
      <c r="K20" s="856"/>
    </row>
    <row r="21" spans="1:13">
      <c r="A21" s="1126"/>
      <c r="B21" s="1079"/>
      <c r="C21" s="899"/>
      <c r="D21" s="1158"/>
      <c r="E21" s="1109"/>
      <c r="F21" s="1109"/>
      <c r="G21" s="1132"/>
      <c r="H21" s="1133"/>
      <c r="I21" s="1134"/>
      <c r="J21" s="1134"/>
      <c r="K21" s="856"/>
    </row>
    <row r="22" spans="1:13">
      <c r="A22" s="1126">
        <v>1</v>
      </c>
      <c r="B22" s="1079" t="s">
        <v>795</v>
      </c>
      <c r="C22" s="899" t="s">
        <v>794</v>
      </c>
      <c r="D22" s="1091">
        <v>85.05</v>
      </c>
      <c r="E22" s="1109">
        <v>210</v>
      </c>
      <c r="F22" s="1109">
        <v>17860.5</v>
      </c>
      <c r="G22" s="1230">
        <f>55%*1</f>
        <v>0.55000000000000004</v>
      </c>
      <c r="H22" s="1231">
        <v>0.4</v>
      </c>
      <c r="I22" s="1231"/>
      <c r="J22" s="1441">
        <f>G22+H22+I22</f>
        <v>0.95000000000000007</v>
      </c>
      <c r="K22" s="1144">
        <f>F22*J22</f>
        <v>16967.475000000002</v>
      </c>
      <c r="M22" t="s">
        <v>1325</v>
      </c>
    </row>
    <row r="23" spans="1:13">
      <c r="A23" s="1126"/>
      <c r="B23" s="1079"/>
      <c r="C23" s="899"/>
      <c r="D23" s="1158"/>
      <c r="E23" s="1109"/>
      <c r="F23" s="1109"/>
      <c r="G23" s="1132"/>
      <c r="H23" s="1231"/>
      <c r="I23" s="1231"/>
      <c r="J23" s="1134"/>
      <c r="K23" s="856"/>
    </row>
    <row r="24" spans="1:13">
      <c r="A24" s="1126">
        <v>2</v>
      </c>
      <c r="B24" s="1079" t="s">
        <v>796</v>
      </c>
      <c r="C24" s="899" t="s">
        <v>794</v>
      </c>
      <c r="D24" s="1091">
        <v>13.94</v>
      </c>
      <c r="E24" s="1109">
        <v>260</v>
      </c>
      <c r="F24" s="1109">
        <v>3624.4</v>
      </c>
      <c r="G24" s="1230">
        <f>55%*1</f>
        <v>0.55000000000000004</v>
      </c>
      <c r="H24" s="1231">
        <v>0.4</v>
      </c>
      <c r="I24" s="1231"/>
      <c r="J24" s="1441">
        <f>G24+H24+I24</f>
        <v>0.95000000000000007</v>
      </c>
      <c r="K24" s="1144">
        <f>F24*J24</f>
        <v>3443.1800000000003</v>
      </c>
      <c r="M24" t="s">
        <v>1325</v>
      </c>
    </row>
    <row r="25" spans="1:13">
      <c r="A25" s="1126"/>
      <c r="B25" s="1079"/>
      <c r="C25" s="899"/>
      <c r="D25" s="1158"/>
      <c r="E25" s="1109"/>
      <c r="F25" s="1109"/>
      <c r="G25" s="1132"/>
      <c r="H25" s="1231"/>
      <c r="I25" s="1231"/>
      <c r="J25" s="1134"/>
      <c r="K25" s="856"/>
    </row>
    <row r="26" spans="1:13">
      <c r="A26" s="1126">
        <v>3</v>
      </c>
      <c r="B26" s="1079" t="s">
        <v>797</v>
      </c>
      <c r="C26" s="899" t="s">
        <v>794</v>
      </c>
      <c r="D26" s="1091">
        <v>7.8</v>
      </c>
      <c r="E26" s="1109">
        <v>270</v>
      </c>
      <c r="F26" s="1109">
        <v>2106</v>
      </c>
      <c r="G26" s="1230">
        <f>55%*1</f>
        <v>0.55000000000000004</v>
      </c>
      <c r="H26" s="1231">
        <v>0.4</v>
      </c>
      <c r="I26" s="1231"/>
      <c r="J26" s="1441">
        <f>G26+H26+I26</f>
        <v>0.95000000000000007</v>
      </c>
      <c r="K26" s="1144">
        <f>F26*J26</f>
        <v>2000.7</v>
      </c>
      <c r="M26" t="s">
        <v>1325</v>
      </c>
    </row>
    <row r="27" spans="1:13">
      <c r="A27" s="1126"/>
      <c r="B27" s="1079"/>
      <c r="C27" s="899"/>
      <c r="D27" s="1158"/>
      <c r="E27" s="1109"/>
      <c r="F27" s="1109"/>
      <c r="G27" s="1132"/>
      <c r="H27" s="1231"/>
      <c r="I27" s="1231"/>
      <c r="J27" s="1134"/>
      <c r="K27" s="856"/>
    </row>
    <row r="28" spans="1:13">
      <c r="A28" s="1126">
        <v>4</v>
      </c>
      <c r="B28" s="1079" t="s">
        <v>798</v>
      </c>
      <c r="C28" s="899" t="s">
        <v>794</v>
      </c>
      <c r="D28" s="1091">
        <v>128.75</v>
      </c>
      <c r="E28" s="1109">
        <v>205</v>
      </c>
      <c r="F28" s="1109">
        <v>26393.75</v>
      </c>
      <c r="G28" s="1230">
        <f>55%*1</f>
        <v>0.55000000000000004</v>
      </c>
      <c r="H28" s="1231">
        <v>0.4</v>
      </c>
      <c r="I28" s="1231"/>
      <c r="J28" s="1441">
        <f>G28+H28+I28</f>
        <v>0.95000000000000007</v>
      </c>
      <c r="K28" s="1144">
        <f>F28*J28</f>
        <v>25074.0625</v>
      </c>
      <c r="M28" t="s">
        <v>1325</v>
      </c>
    </row>
    <row r="29" spans="1:13">
      <c r="A29" s="1126"/>
      <c r="B29" s="1079"/>
      <c r="C29" s="899"/>
      <c r="D29" s="1158"/>
      <c r="E29" s="1109"/>
      <c r="F29" s="1109"/>
      <c r="G29" s="1132"/>
      <c r="H29" s="1231"/>
      <c r="I29" s="1231"/>
      <c r="J29" s="1134"/>
      <c r="K29" s="856"/>
      <c r="M29" t="s">
        <v>1325</v>
      </c>
    </row>
    <row r="30" spans="1:13">
      <c r="A30" s="1126">
        <v>5</v>
      </c>
      <c r="B30" s="1079" t="s">
        <v>799</v>
      </c>
      <c r="C30" s="899" t="s">
        <v>794</v>
      </c>
      <c r="D30" s="1091">
        <v>38.35</v>
      </c>
      <c r="E30" s="1109">
        <v>155</v>
      </c>
      <c r="F30" s="1109">
        <v>5944.25</v>
      </c>
      <c r="G30" s="1230">
        <f>55%*1</f>
        <v>0.55000000000000004</v>
      </c>
      <c r="H30" s="1231">
        <v>0.4</v>
      </c>
      <c r="I30" s="1231"/>
      <c r="J30" s="1441">
        <f>G30+H30+I30</f>
        <v>0.95000000000000007</v>
      </c>
      <c r="K30" s="1144">
        <f>F30*J30</f>
        <v>5647.0375000000004</v>
      </c>
    </row>
    <row r="31" spans="1:13">
      <c r="A31" s="1126"/>
      <c r="B31" s="1079"/>
      <c r="C31" s="899"/>
      <c r="D31" s="1158"/>
      <c r="E31" s="1109" t="s">
        <v>652</v>
      </c>
      <c r="F31" s="1109"/>
      <c r="G31" s="1132"/>
      <c r="H31" s="1133"/>
      <c r="I31" s="1134"/>
      <c r="J31" s="1134"/>
      <c r="K31" s="856"/>
    </row>
    <row r="32" spans="1:13">
      <c r="A32" s="1126"/>
      <c r="B32" s="1124" t="s">
        <v>800</v>
      </c>
      <c r="C32" s="899"/>
      <c r="D32" s="1158"/>
      <c r="E32" s="1109"/>
      <c r="F32" s="1109"/>
      <c r="G32" s="1132"/>
      <c r="H32" s="1133"/>
      <c r="I32" s="1134"/>
      <c r="J32" s="1134"/>
      <c r="K32" s="856"/>
    </row>
    <row r="33" spans="1:13">
      <c r="A33" s="1126"/>
      <c r="B33" s="1118"/>
      <c r="C33" s="899"/>
      <c r="D33" s="1158"/>
      <c r="E33" s="1109"/>
      <c r="F33" s="1109"/>
      <c r="G33" s="1132"/>
      <c r="H33" s="1133"/>
      <c r="I33" s="1134"/>
      <c r="J33" s="1134"/>
      <c r="K33" s="856"/>
    </row>
    <row r="34" spans="1:13">
      <c r="A34" s="1126">
        <v>6</v>
      </c>
      <c r="B34" s="1079" t="s">
        <v>801</v>
      </c>
      <c r="C34" s="899" t="s">
        <v>794</v>
      </c>
      <c r="D34" s="1091">
        <v>21.8</v>
      </c>
      <c r="E34" s="1109">
        <v>220</v>
      </c>
      <c r="F34" s="1109">
        <v>4796</v>
      </c>
      <c r="G34" s="1230">
        <f>55%*1</f>
        <v>0.55000000000000004</v>
      </c>
      <c r="H34" s="1231">
        <v>0.4</v>
      </c>
      <c r="I34" s="1231"/>
      <c r="J34" s="1441">
        <f>G34+H34+I34</f>
        <v>0.95000000000000007</v>
      </c>
      <c r="K34" s="1144">
        <f>F34*J34</f>
        <v>4556.2000000000007</v>
      </c>
      <c r="M34" t="s">
        <v>1325</v>
      </c>
    </row>
    <row r="35" spans="1:13">
      <c r="A35" s="1126"/>
      <c r="B35" s="1079"/>
      <c r="C35" s="899"/>
      <c r="D35" s="1158"/>
      <c r="E35" s="1109"/>
      <c r="F35" s="1109"/>
      <c r="G35" s="1132"/>
      <c r="H35" s="1133"/>
      <c r="I35" s="1134"/>
      <c r="J35" s="1134"/>
      <c r="K35" s="856"/>
    </row>
    <row r="36" spans="1:13">
      <c r="A36" s="1126">
        <v>7</v>
      </c>
      <c r="B36" s="1079" t="s">
        <v>802</v>
      </c>
      <c r="C36" s="899" t="s">
        <v>794</v>
      </c>
      <c r="D36" s="1091">
        <v>42</v>
      </c>
      <c r="E36" s="1109">
        <v>205</v>
      </c>
      <c r="F36" s="1109">
        <v>8610</v>
      </c>
      <c r="G36" s="1230">
        <f>55%*1</f>
        <v>0.55000000000000004</v>
      </c>
      <c r="H36" s="1231">
        <v>0.4</v>
      </c>
      <c r="I36" s="1231"/>
      <c r="J36" s="1441">
        <f>G36+H36+I36</f>
        <v>0.95000000000000007</v>
      </c>
      <c r="K36" s="1144">
        <f>F36*J36</f>
        <v>8179.5000000000009</v>
      </c>
      <c r="M36" t="s">
        <v>1325</v>
      </c>
    </row>
    <row r="37" spans="1:13">
      <c r="A37" s="1126"/>
      <c r="B37" s="1079"/>
      <c r="C37" s="899"/>
      <c r="D37" s="1158"/>
      <c r="E37" s="1109"/>
      <c r="F37" s="1109"/>
      <c r="G37" s="1132"/>
      <c r="H37" s="1133"/>
      <c r="I37" s="1134"/>
      <c r="J37" s="1134"/>
      <c r="K37" s="856"/>
    </row>
    <row r="38" spans="1:13">
      <c r="A38" s="1126">
        <v>8</v>
      </c>
      <c r="B38" s="1079" t="s">
        <v>803</v>
      </c>
      <c r="C38" s="899" t="s">
        <v>794</v>
      </c>
      <c r="D38" s="1091">
        <v>88.46</v>
      </c>
      <c r="E38" s="1109">
        <v>210</v>
      </c>
      <c r="F38" s="1109">
        <v>18576.599999999999</v>
      </c>
      <c r="G38" s="1230">
        <v>0.55000000000000004</v>
      </c>
      <c r="H38" s="1231">
        <v>0.4</v>
      </c>
      <c r="I38" s="1231"/>
      <c r="J38" s="1441">
        <f>G38+H38+I38</f>
        <v>0.95000000000000007</v>
      </c>
      <c r="K38" s="1144">
        <f>F38*J38</f>
        <v>17647.77</v>
      </c>
      <c r="M38" t="s">
        <v>1325</v>
      </c>
    </row>
    <row r="39" spans="1:13">
      <c r="A39" s="1126"/>
      <c r="B39" s="1079"/>
      <c r="C39" s="899"/>
      <c r="D39" s="1158"/>
      <c r="E39" s="1109"/>
      <c r="F39" s="1109"/>
      <c r="G39" s="1132"/>
      <c r="H39" s="1133"/>
      <c r="I39" s="1134"/>
      <c r="J39" s="1134"/>
      <c r="K39" s="856"/>
    </row>
    <row r="40" spans="1:13">
      <c r="A40" s="1126"/>
      <c r="B40" s="1079"/>
      <c r="C40" s="899"/>
      <c r="D40" s="1158"/>
      <c r="E40" s="1109"/>
      <c r="F40" s="1109"/>
      <c r="G40" s="1132"/>
      <c r="H40" s="1133"/>
      <c r="I40" s="1134"/>
      <c r="J40" s="1134"/>
      <c r="K40" s="856"/>
    </row>
    <row r="41" spans="1:13">
      <c r="A41" s="1149" t="s">
        <v>804</v>
      </c>
      <c r="B41" s="1097"/>
      <c r="C41" s="1097"/>
      <c r="D41" s="1097"/>
      <c r="E41" s="1097"/>
      <c r="F41" s="1148"/>
      <c r="G41" s="1132"/>
      <c r="H41" s="1133"/>
      <c r="I41" s="1134"/>
      <c r="J41" s="1134"/>
      <c r="K41" s="856"/>
    </row>
    <row r="42" spans="1:13">
      <c r="A42" s="1126"/>
      <c r="B42" s="1079"/>
      <c r="C42" s="899"/>
      <c r="D42" s="1158"/>
      <c r="E42" s="1109"/>
      <c r="F42" s="1109"/>
      <c r="G42" s="1132"/>
      <c r="H42" s="1133"/>
      <c r="I42" s="1134"/>
      <c r="J42" s="1134"/>
      <c r="K42" s="856"/>
    </row>
    <row r="43" spans="1:13">
      <c r="A43" s="1126"/>
      <c r="B43" s="1124" t="s">
        <v>791</v>
      </c>
      <c r="C43" s="899"/>
      <c r="D43" s="1158"/>
      <c r="E43" s="1109"/>
      <c r="F43" s="1109"/>
      <c r="G43" s="1132"/>
      <c r="H43" s="1133"/>
      <c r="I43" s="1134"/>
      <c r="J43" s="1134"/>
      <c r="K43" s="856"/>
    </row>
    <row r="44" spans="1:13">
      <c r="A44" s="1126"/>
      <c r="B44" s="1079"/>
      <c r="C44" s="899"/>
      <c r="D44" s="1158"/>
      <c r="E44" s="1109"/>
      <c r="F44" s="1109"/>
      <c r="G44" s="1132"/>
      <c r="H44" s="1133"/>
      <c r="I44" s="1134"/>
      <c r="J44" s="1134"/>
      <c r="K44" s="856"/>
    </row>
    <row r="45" spans="1:13">
      <c r="A45" s="1126"/>
      <c r="B45" s="1124" t="s">
        <v>793</v>
      </c>
      <c r="C45" s="899"/>
      <c r="D45" s="1158"/>
      <c r="E45" s="1109"/>
      <c r="F45" s="1109"/>
      <c r="G45" s="1132"/>
      <c r="H45" s="1133"/>
      <c r="I45" s="1134"/>
      <c r="J45" s="1134"/>
      <c r="K45" s="856"/>
    </row>
    <row r="46" spans="1:13">
      <c r="A46" s="1126"/>
      <c r="B46" s="1079"/>
      <c r="C46" s="899"/>
      <c r="D46" s="1158"/>
      <c r="E46" s="1109"/>
      <c r="F46" s="1109"/>
      <c r="G46" s="1132"/>
      <c r="H46" s="1133"/>
      <c r="I46" s="1134"/>
      <c r="J46" s="1134"/>
      <c r="K46" s="856"/>
    </row>
    <row r="47" spans="1:13">
      <c r="A47" s="1126">
        <v>1</v>
      </c>
      <c r="B47" s="1079" t="s">
        <v>795</v>
      </c>
      <c r="C47" s="899" t="s">
        <v>794</v>
      </c>
      <c r="D47" s="1091">
        <v>99.28</v>
      </c>
      <c r="E47" s="1109">
        <v>210</v>
      </c>
      <c r="F47" s="1109">
        <v>20848.8</v>
      </c>
      <c r="G47" s="1230">
        <v>0.55000000000000004</v>
      </c>
      <c r="H47" s="1231">
        <v>0.4</v>
      </c>
      <c r="I47" s="1231"/>
      <c r="J47" s="1354">
        <f>G47+H47+I47</f>
        <v>0.95000000000000007</v>
      </c>
      <c r="K47" s="1144">
        <f>F47*J47</f>
        <v>19806.36</v>
      </c>
      <c r="M47" t="s">
        <v>1325</v>
      </c>
    </row>
    <row r="48" spans="1:13">
      <c r="A48" s="1126"/>
      <c r="B48" s="1079"/>
      <c r="C48" s="899"/>
      <c r="D48" s="1158"/>
      <c r="E48" s="1109"/>
      <c r="F48" s="1109"/>
      <c r="G48" s="1132"/>
      <c r="H48" s="1134"/>
      <c r="I48" s="1134"/>
      <c r="J48" s="1133"/>
      <c r="K48" s="856"/>
    </row>
    <row r="49" spans="1:13">
      <c r="A49" s="1356">
        <v>2</v>
      </c>
      <c r="B49" s="1355" t="s">
        <v>796</v>
      </c>
      <c r="C49" s="899" t="s">
        <v>794</v>
      </c>
      <c r="D49" s="1357">
        <v>23.7</v>
      </c>
      <c r="E49" s="1358">
        <v>260</v>
      </c>
      <c r="F49" s="1358">
        <v>6162</v>
      </c>
      <c r="G49" s="1230">
        <v>0.55000000000000004</v>
      </c>
      <c r="H49" s="1231">
        <v>0.4</v>
      </c>
      <c r="I49" s="1231"/>
      <c r="J49" s="1354">
        <f>G49+H49+I49</f>
        <v>0.95000000000000007</v>
      </c>
      <c r="K49" s="1144">
        <f>F49*J49</f>
        <v>5853.9000000000005</v>
      </c>
      <c r="M49" t="s">
        <v>1325</v>
      </c>
    </row>
    <row r="50" spans="1:13">
      <c r="A50" s="1126"/>
      <c r="B50" s="1079"/>
      <c r="C50" s="899"/>
      <c r="D50" s="1158"/>
      <c r="E50" s="1109"/>
      <c r="F50" s="1109"/>
      <c r="G50" s="1230"/>
      <c r="H50" s="1231"/>
      <c r="I50" s="1231"/>
      <c r="J50" s="1354"/>
      <c r="K50" s="1144">
        <f t="shared" ref="K50:K54" si="0">F50*J50</f>
        <v>0</v>
      </c>
    </row>
    <row r="51" spans="1:13">
      <c r="A51" s="1126">
        <v>3</v>
      </c>
      <c r="B51" s="1079" t="s">
        <v>797</v>
      </c>
      <c r="C51" s="899" t="s">
        <v>794</v>
      </c>
      <c r="D51" s="1091">
        <v>41.95</v>
      </c>
      <c r="E51" s="1109">
        <v>270</v>
      </c>
      <c r="F51" s="1109">
        <v>11326.5</v>
      </c>
      <c r="G51" s="1230">
        <v>0.55000000000000004</v>
      </c>
      <c r="H51" s="1231">
        <v>0.4</v>
      </c>
      <c r="I51" s="1231"/>
      <c r="J51" s="1354">
        <f>G51+H51+I51</f>
        <v>0.95000000000000007</v>
      </c>
      <c r="K51" s="1144">
        <f>F51*J51</f>
        <v>10760.175000000001</v>
      </c>
      <c r="M51" t="s">
        <v>1325</v>
      </c>
    </row>
    <row r="52" spans="1:13">
      <c r="A52" s="1126"/>
      <c r="B52" s="1079"/>
      <c r="C52" s="899"/>
      <c r="D52" s="1158"/>
      <c r="E52" s="1109"/>
      <c r="F52" s="1109"/>
      <c r="G52" s="1230"/>
      <c r="H52" s="1231"/>
      <c r="I52" s="1231"/>
      <c r="J52" s="1354"/>
      <c r="K52" s="1144">
        <f t="shared" si="0"/>
        <v>0</v>
      </c>
    </row>
    <row r="53" spans="1:13">
      <c r="A53" s="1126">
        <v>4</v>
      </c>
      <c r="B53" s="1079" t="s">
        <v>805</v>
      </c>
      <c r="C53" s="899" t="s">
        <v>794</v>
      </c>
      <c r="D53" s="1091">
        <v>42.6</v>
      </c>
      <c r="E53" s="1109">
        <v>205</v>
      </c>
      <c r="F53" s="1109">
        <v>8733</v>
      </c>
      <c r="G53" s="1230">
        <v>0.55000000000000004</v>
      </c>
      <c r="H53" s="1231">
        <v>0.4</v>
      </c>
      <c r="I53" s="1231"/>
      <c r="J53" s="1354">
        <f>G53+H53+I53</f>
        <v>0.95000000000000007</v>
      </c>
      <c r="K53" s="1144">
        <f>F53*J53</f>
        <v>8296.35</v>
      </c>
      <c r="M53" t="s">
        <v>1325</v>
      </c>
    </row>
    <row r="54" spans="1:13">
      <c r="A54" s="1126"/>
      <c r="B54" s="1079"/>
      <c r="C54" s="899"/>
      <c r="D54" s="1158"/>
      <c r="E54" s="1109"/>
      <c r="F54" s="1109"/>
      <c r="G54" s="1230"/>
      <c r="H54" s="1231"/>
      <c r="I54" s="1231"/>
      <c r="J54" s="1354"/>
      <c r="K54" s="1144">
        <f t="shared" si="0"/>
        <v>0</v>
      </c>
    </row>
    <row r="55" spans="1:13">
      <c r="A55" s="1126">
        <v>5</v>
      </c>
      <c r="B55" s="1079" t="s">
        <v>806</v>
      </c>
      <c r="C55" s="899" t="s">
        <v>794</v>
      </c>
      <c r="D55" s="1091">
        <v>92.73</v>
      </c>
      <c r="E55" s="1109">
        <v>160</v>
      </c>
      <c r="F55" s="1109">
        <v>14836.800000000001</v>
      </c>
      <c r="G55" s="1230">
        <v>0.55000000000000004</v>
      </c>
      <c r="H55" s="1231">
        <v>0.4</v>
      </c>
      <c r="I55" s="1231"/>
      <c r="J55" s="1354">
        <f>G55+H55+I55</f>
        <v>0.95000000000000007</v>
      </c>
      <c r="K55" s="1144">
        <f>F55*J55</f>
        <v>14094.960000000003</v>
      </c>
      <c r="M55" t="s">
        <v>1325</v>
      </c>
    </row>
    <row r="56" spans="1:13">
      <c r="A56" s="1126"/>
      <c r="B56" s="1079"/>
      <c r="C56" s="899"/>
      <c r="D56" s="1158"/>
      <c r="E56" s="1109"/>
      <c r="F56" s="1109"/>
      <c r="G56" s="1230"/>
      <c r="H56" s="1231"/>
      <c r="I56" s="1231"/>
      <c r="J56" s="1354"/>
      <c r="K56" s="1144"/>
    </row>
    <row r="57" spans="1:13">
      <c r="A57" s="1126">
        <v>6</v>
      </c>
      <c r="B57" s="1079" t="s">
        <v>799</v>
      </c>
      <c r="C57" s="899" t="s">
        <v>794</v>
      </c>
      <c r="D57" s="1091">
        <v>33.479999999999997</v>
      </c>
      <c r="E57" s="1109">
        <v>155</v>
      </c>
      <c r="F57" s="1109">
        <v>5189.3999999999996</v>
      </c>
      <c r="G57" s="1230">
        <v>0.55000000000000004</v>
      </c>
      <c r="H57" s="1231">
        <v>0.4</v>
      </c>
      <c r="I57" s="1231"/>
      <c r="J57" s="1354">
        <f>G57+H57+I57</f>
        <v>0.95000000000000007</v>
      </c>
      <c r="K57" s="1144">
        <f>F57*J57</f>
        <v>4929.93</v>
      </c>
      <c r="M57" t="s">
        <v>1325</v>
      </c>
    </row>
    <row r="58" spans="1:13">
      <c r="A58" s="1126"/>
      <c r="B58" s="1079"/>
      <c r="C58" s="899"/>
      <c r="D58" s="1158"/>
      <c r="E58" s="1109"/>
      <c r="F58" s="1109"/>
      <c r="G58" s="1230"/>
      <c r="H58" s="1231"/>
      <c r="I58" s="1231"/>
      <c r="J58" s="1354"/>
      <c r="K58" s="1144"/>
    </row>
    <row r="59" spans="1:13">
      <c r="A59" s="1126">
        <v>7</v>
      </c>
      <c r="B59" s="1079" t="s">
        <v>807</v>
      </c>
      <c r="C59" s="899" t="s">
        <v>794</v>
      </c>
      <c r="D59" s="1158">
        <v>6.37</v>
      </c>
      <c r="E59" s="1109">
        <v>270</v>
      </c>
      <c r="F59" s="1109">
        <v>1719.9</v>
      </c>
      <c r="G59" s="1230">
        <v>0.55000000000000004</v>
      </c>
      <c r="H59" s="1231">
        <v>0.4</v>
      </c>
      <c r="I59" s="1231"/>
      <c r="J59" s="1354">
        <f>G59+H59+I59</f>
        <v>0.95000000000000007</v>
      </c>
      <c r="K59" s="1144">
        <f>F59*J59</f>
        <v>1633.9050000000002</v>
      </c>
      <c r="M59" t="s">
        <v>1325</v>
      </c>
    </row>
    <row r="60" spans="1:13">
      <c r="A60" s="1126"/>
      <c r="B60" s="1079"/>
      <c r="C60" s="899"/>
      <c r="D60" s="1158"/>
      <c r="E60" s="1109"/>
      <c r="F60" s="1109"/>
      <c r="G60" s="1230"/>
      <c r="H60" s="1231"/>
      <c r="I60" s="1231"/>
      <c r="J60" s="1354"/>
      <c r="K60" s="1144"/>
    </row>
    <row r="61" spans="1:13">
      <c r="A61" s="1126">
        <v>8</v>
      </c>
      <c r="B61" s="1079" t="s">
        <v>808</v>
      </c>
      <c r="C61" s="899" t="s">
        <v>794</v>
      </c>
      <c r="D61" s="1158">
        <v>61.06</v>
      </c>
      <c r="E61" s="1109">
        <v>310</v>
      </c>
      <c r="F61" s="1109">
        <v>18928.600000000002</v>
      </c>
      <c r="G61" s="1230">
        <v>0.55000000000000004</v>
      </c>
      <c r="H61" s="1231">
        <v>0.4</v>
      </c>
      <c r="I61" s="1231"/>
      <c r="J61" s="1354">
        <f>G61+H61+I61</f>
        <v>0.95000000000000007</v>
      </c>
      <c r="K61" s="1144">
        <f>F61*J61</f>
        <v>17982.170000000002</v>
      </c>
      <c r="M61" t="s">
        <v>1325</v>
      </c>
    </row>
    <row r="62" spans="1:13">
      <c r="A62" s="1126"/>
      <c r="B62" s="1079"/>
      <c r="C62" s="899"/>
      <c r="D62" s="1158"/>
      <c r="E62" s="1109"/>
      <c r="F62" s="1109"/>
      <c r="G62" s="1132"/>
      <c r="H62" s="1133"/>
      <c r="I62" s="1134"/>
      <c r="J62" s="1134"/>
      <c r="K62" s="856"/>
    </row>
    <row r="63" spans="1:13">
      <c r="A63" s="1126"/>
      <c r="B63" s="1079"/>
      <c r="C63" s="899"/>
      <c r="D63" s="1158"/>
      <c r="E63" s="1109"/>
      <c r="F63" s="1109"/>
      <c r="G63" s="1132"/>
      <c r="H63" s="1133"/>
      <c r="I63" s="1134"/>
      <c r="J63" s="1134"/>
      <c r="K63" s="856"/>
    </row>
    <row r="64" spans="1:13">
      <c r="A64" s="1126"/>
      <c r="B64" s="1124" t="s">
        <v>800</v>
      </c>
      <c r="C64" s="899"/>
      <c r="D64" s="1158"/>
      <c r="E64" s="1109"/>
      <c r="F64" s="1109"/>
      <c r="G64" s="1132"/>
      <c r="H64" s="1133"/>
      <c r="I64" s="1134"/>
      <c r="J64" s="1134"/>
      <c r="K64" s="856"/>
    </row>
    <row r="65" spans="1:13">
      <c r="A65" s="1126"/>
      <c r="B65" s="1118"/>
      <c r="C65" s="899"/>
      <c r="D65" s="1158"/>
      <c r="E65" s="1109"/>
      <c r="F65" s="1109"/>
      <c r="G65" s="1132"/>
      <c r="H65" s="1133"/>
      <c r="I65" s="1134"/>
      <c r="J65" s="1134"/>
      <c r="K65" s="856"/>
    </row>
    <row r="66" spans="1:13">
      <c r="A66" s="1126">
        <v>9</v>
      </c>
      <c r="B66" s="1079" t="s">
        <v>801</v>
      </c>
      <c r="C66" s="899" t="s">
        <v>794</v>
      </c>
      <c r="D66" s="1091">
        <v>131.99</v>
      </c>
      <c r="E66" s="1109">
        <v>220</v>
      </c>
      <c r="F66" s="1109">
        <v>29037.800000000003</v>
      </c>
      <c r="G66" s="1230">
        <v>0.55000000000000004</v>
      </c>
      <c r="H66" s="1231">
        <v>0.4</v>
      </c>
      <c r="I66" s="1231"/>
      <c r="J66" s="1150">
        <f>G66+H66+I66</f>
        <v>0.95000000000000007</v>
      </c>
      <c r="K66" s="1144">
        <f>F66*J66</f>
        <v>27585.910000000003</v>
      </c>
      <c r="M66" t="s">
        <v>1325</v>
      </c>
    </row>
    <row r="67" spans="1:13">
      <c r="A67" s="1126"/>
      <c r="B67" s="1079"/>
      <c r="C67" s="899"/>
      <c r="D67" s="1158"/>
      <c r="E67" s="1109"/>
      <c r="F67" s="1109"/>
      <c r="G67" s="1132"/>
      <c r="H67" s="1133"/>
      <c r="I67" s="1134"/>
      <c r="J67" s="1134"/>
      <c r="K67" s="856"/>
    </row>
    <row r="68" spans="1:13">
      <c r="A68" s="1126">
        <v>10</v>
      </c>
      <c r="B68" s="1079" t="s">
        <v>809</v>
      </c>
      <c r="C68" s="899" t="s">
        <v>794</v>
      </c>
      <c r="D68" s="1091">
        <v>2.2400000000000002</v>
      </c>
      <c r="E68" s="1109">
        <v>280</v>
      </c>
      <c r="F68" s="1109">
        <v>627.20000000000005</v>
      </c>
      <c r="G68" s="1230">
        <v>0.55000000000000004</v>
      </c>
      <c r="H68" s="1231">
        <v>0.4</v>
      </c>
      <c r="I68" s="1231"/>
      <c r="J68" s="1150">
        <f>G68+H68+I68</f>
        <v>0.95000000000000007</v>
      </c>
      <c r="K68" s="1144">
        <f>F68*J68</f>
        <v>595.84</v>
      </c>
      <c r="M68" t="s">
        <v>1325</v>
      </c>
    </row>
    <row r="69" spans="1:13">
      <c r="A69" s="1126"/>
      <c r="B69" s="1079"/>
      <c r="C69" s="899"/>
      <c r="D69" s="1158"/>
      <c r="E69" s="1109"/>
      <c r="F69" s="1109"/>
      <c r="G69" s="1132"/>
      <c r="H69" s="1133"/>
      <c r="I69" s="1134"/>
      <c r="J69" s="1134"/>
      <c r="K69" s="856"/>
    </row>
    <row r="70" spans="1:13">
      <c r="A70" s="1126">
        <v>11</v>
      </c>
      <c r="B70" s="1079" t="s">
        <v>802</v>
      </c>
      <c r="C70" s="899" t="s">
        <v>794</v>
      </c>
      <c r="D70" s="1091">
        <v>36.18</v>
      </c>
      <c r="E70" s="1109">
        <v>205</v>
      </c>
      <c r="F70" s="1109">
        <v>7416.9</v>
      </c>
      <c r="G70" s="1230">
        <v>0.55000000000000004</v>
      </c>
      <c r="H70" s="1231">
        <v>0.4</v>
      </c>
      <c r="I70" s="1231"/>
      <c r="J70" s="1150">
        <f>G70+H70+I70</f>
        <v>0.95000000000000007</v>
      </c>
      <c r="K70" s="1144">
        <f>F70*J70</f>
        <v>7046.0550000000003</v>
      </c>
      <c r="M70" t="s">
        <v>1325</v>
      </c>
    </row>
    <row r="71" spans="1:13">
      <c r="A71" s="1126"/>
      <c r="B71" s="1079"/>
      <c r="C71" s="899"/>
      <c r="D71" s="1158"/>
      <c r="E71" s="1109"/>
      <c r="F71" s="1109"/>
      <c r="G71" s="1132"/>
      <c r="H71" s="1133"/>
      <c r="I71" s="1134"/>
      <c r="J71" s="1134"/>
      <c r="K71" s="856"/>
    </row>
    <row r="72" spans="1:13">
      <c r="A72" s="1126">
        <v>12</v>
      </c>
      <c r="B72" s="1079" t="s">
        <v>810</v>
      </c>
      <c r="C72" s="899" t="s">
        <v>794</v>
      </c>
      <c r="D72" s="1091">
        <v>13.23</v>
      </c>
      <c r="E72" s="1109">
        <v>165</v>
      </c>
      <c r="F72" s="1109">
        <v>2182.9500000000003</v>
      </c>
      <c r="G72" s="1230">
        <v>0.55000000000000004</v>
      </c>
      <c r="H72" s="1231">
        <v>0.4</v>
      </c>
      <c r="I72" s="1231"/>
      <c r="J72" s="1150">
        <f>G72+H72+I72</f>
        <v>0.95000000000000007</v>
      </c>
      <c r="K72" s="1144">
        <f>F72*J72</f>
        <v>2073.8025000000002</v>
      </c>
      <c r="M72" t="s">
        <v>1325</v>
      </c>
    </row>
    <row r="73" spans="1:13">
      <c r="A73" s="1126"/>
      <c r="B73" s="1079"/>
      <c r="C73" s="899"/>
      <c r="D73" s="1158"/>
      <c r="E73" s="1109"/>
      <c r="F73" s="1109"/>
      <c r="G73" s="1132"/>
      <c r="H73" s="1133"/>
      <c r="I73" s="1134"/>
      <c r="J73" s="1134"/>
      <c r="K73" s="856"/>
    </row>
    <row r="74" spans="1:13">
      <c r="A74" s="1126">
        <v>13</v>
      </c>
      <c r="B74" s="1079" t="s">
        <v>811</v>
      </c>
      <c r="C74" s="899" t="s">
        <v>794</v>
      </c>
      <c r="D74" s="1091">
        <v>9.5</v>
      </c>
      <c r="E74" s="1109">
        <v>160</v>
      </c>
      <c r="F74" s="1109">
        <v>1520</v>
      </c>
      <c r="G74" s="1230">
        <v>0.55000000000000004</v>
      </c>
      <c r="H74" s="1231">
        <v>0.4</v>
      </c>
      <c r="I74" s="1231"/>
      <c r="J74" s="1150">
        <f>G74+H74+I74</f>
        <v>0.95000000000000007</v>
      </c>
      <c r="K74" s="1144">
        <f>F74*J74</f>
        <v>1444</v>
      </c>
      <c r="M74" t="s">
        <v>1325</v>
      </c>
    </row>
    <row r="75" spans="1:13">
      <c r="A75" s="1126"/>
      <c r="B75" s="1079"/>
      <c r="C75" s="899"/>
      <c r="D75" s="1158"/>
      <c r="E75" s="1109"/>
      <c r="F75" s="1109"/>
      <c r="G75" s="1132"/>
      <c r="H75" s="1133"/>
      <c r="I75" s="1134"/>
      <c r="J75" s="1134"/>
      <c r="K75" s="856"/>
    </row>
    <row r="76" spans="1:13">
      <c r="A76" s="1126"/>
      <c r="B76" s="1079"/>
      <c r="C76" s="899"/>
      <c r="D76" s="1158"/>
      <c r="E76" s="1109"/>
      <c r="F76" s="1109"/>
      <c r="G76" s="1132"/>
      <c r="H76" s="1133"/>
      <c r="I76" s="1134"/>
      <c r="J76" s="1134"/>
      <c r="K76" s="856"/>
    </row>
    <row r="77" spans="1:13">
      <c r="A77" s="1810" t="s">
        <v>812</v>
      </c>
      <c r="B77" s="1811"/>
      <c r="C77" s="1811"/>
      <c r="D77" s="1811"/>
      <c r="E77" s="1811"/>
      <c r="F77" s="1148"/>
      <c r="G77" s="1132"/>
      <c r="H77" s="1133"/>
      <c r="I77" s="1134"/>
      <c r="J77" s="1134"/>
      <c r="K77" s="856"/>
    </row>
    <row r="78" spans="1:13">
      <c r="A78" s="1080"/>
      <c r="B78" s="1127" t="s">
        <v>813</v>
      </c>
      <c r="C78" s="1084"/>
      <c r="D78" s="1128"/>
      <c r="E78" s="1084"/>
      <c r="F78" s="1085"/>
      <c r="G78" s="1132"/>
      <c r="H78" s="1133"/>
      <c r="I78" s="1134"/>
      <c r="J78" s="1134"/>
      <c r="K78" s="856"/>
    </row>
    <row r="79" spans="1:13">
      <c r="A79" s="1126"/>
      <c r="B79" s="1079" t="s">
        <v>814</v>
      </c>
      <c r="C79" s="899"/>
      <c r="D79" s="1111"/>
      <c r="E79" s="1109"/>
      <c r="F79" s="1109"/>
      <c r="G79" s="1155"/>
      <c r="H79" s="1153"/>
      <c r="I79" s="1095"/>
      <c r="J79" s="1095"/>
      <c r="K79" s="1136"/>
    </row>
    <row r="80" spans="1:13">
      <c r="A80" s="1126"/>
      <c r="B80" s="1079"/>
      <c r="C80" s="899"/>
      <c r="D80" s="1111"/>
      <c r="E80" s="1109"/>
      <c r="F80" s="1109"/>
      <c r="G80" s="1155"/>
      <c r="H80" s="1153"/>
      <c r="I80" s="1095"/>
      <c r="J80" s="1095"/>
      <c r="K80" s="1136"/>
    </row>
    <row r="81" spans="1:12" ht="75" customHeight="1">
      <c r="A81" s="1126"/>
      <c r="B81" s="1120" t="s">
        <v>815</v>
      </c>
      <c r="C81" s="899"/>
      <c r="D81" s="1111"/>
      <c r="E81" s="1109"/>
      <c r="F81" s="1109"/>
      <c r="G81" s="1155"/>
      <c r="H81" s="1153"/>
      <c r="I81" s="1095"/>
      <c r="J81" s="1095"/>
      <c r="K81" s="1136"/>
    </row>
    <row r="82" spans="1:12">
      <c r="A82" s="1126"/>
      <c r="B82" s="1079"/>
      <c r="C82" s="899"/>
      <c r="D82" s="1111"/>
      <c r="E82" s="1109"/>
      <c r="F82" s="1109"/>
      <c r="G82" s="1155"/>
      <c r="H82" s="1153"/>
      <c r="I82" s="1095"/>
      <c r="J82" s="1095"/>
      <c r="K82" s="1136"/>
    </row>
    <row r="83" spans="1:12">
      <c r="A83" s="1126" t="s">
        <v>11</v>
      </c>
      <c r="B83" s="1079" t="s">
        <v>816</v>
      </c>
      <c r="C83" s="899" t="s">
        <v>794</v>
      </c>
      <c r="D83" s="1158">
        <v>38.400000000000006</v>
      </c>
      <c r="E83" s="1109">
        <v>390</v>
      </c>
      <c r="F83" s="1109">
        <v>14976.000000000002</v>
      </c>
      <c r="G83" s="1230">
        <v>0.55000000000000004</v>
      </c>
      <c r="H83" s="1231"/>
      <c r="I83" s="1595"/>
      <c r="J83" s="1596">
        <f>G83+H83+I83</f>
        <v>0.55000000000000004</v>
      </c>
      <c r="K83" s="1144">
        <f>F83*J83</f>
        <v>8236.8000000000011</v>
      </c>
    </row>
    <row r="84" spans="1:12">
      <c r="A84" s="1126"/>
      <c r="B84" s="1079"/>
      <c r="C84" s="899"/>
      <c r="D84" s="1158"/>
      <c r="E84" s="1109"/>
      <c r="F84" s="1109"/>
      <c r="G84" s="1155"/>
      <c r="H84" s="1153"/>
      <c r="I84" s="1095"/>
      <c r="J84" s="1095"/>
      <c r="K84" s="1136"/>
    </row>
    <row r="85" spans="1:12">
      <c r="A85" s="1126" t="s">
        <v>16</v>
      </c>
      <c r="B85" s="1079" t="s">
        <v>817</v>
      </c>
      <c r="C85" s="899" t="s">
        <v>794</v>
      </c>
      <c r="D85" s="1158">
        <v>21</v>
      </c>
      <c r="E85" s="1109">
        <v>160</v>
      </c>
      <c r="F85" s="1109">
        <v>3360</v>
      </c>
      <c r="G85" s="1155"/>
      <c r="H85" s="1153"/>
      <c r="I85" s="1095"/>
      <c r="J85" s="1095"/>
      <c r="K85" s="1136"/>
    </row>
    <row r="86" spans="1:12">
      <c r="A86" s="1126"/>
      <c r="B86" s="1079"/>
      <c r="C86" s="899"/>
      <c r="D86" s="1158"/>
      <c r="E86" s="1109"/>
      <c r="F86" s="1109"/>
      <c r="G86" s="1155"/>
      <c r="H86" s="1153"/>
      <c r="I86" s="1095"/>
      <c r="J86" s="1095"/>
      <c r="K86" s="1136"/>
    </row>
    <row r="87" spans="1:12">
      <c r="A87" s="1126"/>
      <c r="B87" s="1079" t="s">
        <v>791</v>
      </c>
      <c r="C87" s="899"/>
      <c r="D87" s="1158"/>
      <c r="E87" s="1109"/>
      <c r="F87" s="1109"/>
      <c r="G87" s="1155"/>
      <c r="H87" s="1153"/>
      <c r="I87" s="1095"/>
      <c r="J87" s="1095"/>
      <c r="K87" s="1136"/>
    </row>
    <row r="88" spans="1:12">
      <c r="A88" s="1126"/>
      <c r="B88" s="1079"/>
      <c r="C88" s="899"/>
      <c r="D88" s="1158"/>
      <c r="E88" s="1109"/>
      <c r="F88" s="1109"/>
      <c r="G88" s="1155"/>
      <c r="H88" s="1153"/>
      <c r="I88" s="1095"/>
      <c r="J88" s="1095"/>
      <c r="K88" s="1136"/>
    </row>
    <row r="89" spans="1:12">
      <c r="A89" s="1126"/>
      <c r="B89" s="1079" t="s">
        <v>818</v>
      </c>
      <c r="C89" s="899" t="s">
        <v>794</v>
      </c>
      <c r="D89" s="1158">
        <v>160.80000000000001</v>
      </c>
      <c r="E89" s="1109">
        <v>15</v>
      </c>
      <c r="F89" s="1109">
        <v>2412</v>
      </c>
      <c r="G89" s="1155"/>
      <c r="H89" s="1153"/>
      <c r="I89" s="1095"/>
      <c r="J89" s="1095"/>
      <c r="K89" s="1136"/>
      <c r="L89" s="1360"/>
    </row>
    <row r="90" spans="1:12">
      <c r="A90" s="1126"/>
      <c r="B90" s="1079"/>
      <c r="C90" s="899"/>
      <c r="D90" s="1158"/>
      <c r="E90" s="1109"/>
      <c r="F90" s="1109"/>
      <c r="G90" s="1155"/>
      <c r="H90" s="1153"/>
      <c r="I90" s="1095"/>
      <c r="J90" s="1095"/>
      <c r="K90" s="1136"/>
    </row>
    <row r="91" spans="1:12" ht="36" customHeight="1">
      <c r="A91" s="1126"/>
      <c r="B91" s="1120" t="s">
        <v>819</v>
      </c>
      <c r="C91" s="899" t="s">
        <v>794</v>
      </c>
      <c r="D91" s="1158">
        <v>18.600000000000001</v>
      </c>
      <c r="E91" s="1109">
        <v>470</v>
      </c>
      <c r="F91" s="1109">
        <v>8742</v>
      </c>
      <c r="G91" s="1230">
        <v>0.55000000000000004</v>
      </c>
      <c r="H91" s="1231">
        <v>0.2</v>
      </c>
      <c r="I91" s="373"/>
      <c r="J91" s="1150">
        <f>G91+H91+I91</f>
        <v>0.75</v>
      </c>
      <c r="K91" s="1144">
        <f>F91*J91</f>
        <v>6556.5</v>
      </c>
    </row>
    <row r="92" spans="1:12">
      <c r="A92" s="1126"/>
      <c r="B92" s="1079"/>
      <c r="C92" s="899"/>
      <c r="D92" s="1111"/>
      <c r="E92" s="1109"/>
      <c r="F92" s="1109"/>
      <c r="G92" s="1155"/>
      <c r="H92" s="1153"/>
      <c r="I92" s="1095"/>
      <c r="J92" s="1095"/>
      <c r="K92" s="1136"/>
    </row>
    <row r="93" spans="1:12">
      <c r="A93" s="1126"/>
      <c r="B93" s="898" t="s">
        <v>820</v>
      </c>
      <c r="C93" s="899"/>
      <c r="D93" s="1111"/>
      <c r="E93" s="1109"/>
      <c r="F93" s="1109"/>
      <c r="G93" s="1155"/>
      <c r="H93" s="1153"/>
      <c r="I93" s="1095"/>
      <c r="J93" s="1095"/>
      <c r="K93" s="1359"/>
    </row>
    <row r="94" spans="1:12">
      <c r="A94" s="1126"/>
      <c r="B94" s="1079"/>
      <c r="C94" s="899"/>
      <c r="D94" s="1111"/>
      <c r="E94" s="1109"/>
      <c r="F94" s="1109"/>
      <c r="G94" s="1155"/>
      <c r="H94" s="1153"/>
      <c r="I94" s="1095"/>
      <c r="J94" s="1095"/>
      <c r="K94" s="1136"/>
    </row>
    <row r="95" spans="1:12">
      <c r="A95" s="1126"/>
      <c r="B95" s="898" t="s">
        <v>242</v>
      </c>
      <c r="C95" s="899"/>
      <c r="D95" s="1111"/>
      <c r="E95" s="1109"/>
      <c r="F95" s="1109"/>
      <c r="G95" s="1132"/>
      <c r="H95" s="1133"/>
      <c r="I95" s="1134"/>
      <c r="J95" s="1134"/>
      <c r="K95" s="856"/>
    </row>
    <row r="96" spans="1:12">
      <c r="A96" s="1126"/>
      <c r="B96" s="1079"/>
      <c r="C96" s="899"/>
      <c r="D96" s="1111"/>
      <c r="E96" s="1109"/>
      <c r="F96" s="1109"/>
      <c r="G96" s="1132"/>
      <c r="H96" s="1133"/>
      <c r="I96" s="1134"/>
      <c r="J96" s="1134"/>
      <c r="K96" s="856"/>
    </row>
    <row r="97" spans="1:11">
      <c r="A97" s="1126">
        <v>24</v>
      </c>
      <c r="B97" s="1079" t="s">
        <v>821</v>
      </c>
      <c r="C97" s="899" t="s">
        <v>794</v>
      </c>
      <c r="D97" s="1158">
        <v>244.5</v>
      </c>
      <c r="E97" s="1109">
        <v>155</v>
      </c>
      <c r="F97" s="1109">
        <v>37897.5</v>
      </c>
      <c r="G97" s="1230">
        <v>0.6</v>
      </c>
      <c r="H97" s="1231">
        <v>0.4</v>
      </c>
      <c r="I97" s="1231"/>
      <c r="J97" s="1441">
        <f>G97+H97+I97</f>
        <v>1</v>
      </c>
      <c r="K97" s="1144">
        <f>F97*J97</f>
        <v>37897.5</v>
      </c>
    </row>
    <row r="98" spans="1:11">
      <c r="A98" s="1126"/>
      <c r="B98" s="1079"/>
      <c r="C98" s="899"/>
      <c r="D98" s="1111"/>
      <c r="E98" s="1109"/>
      <c r="F98" s="1109"/>
      <c r="G98" s="1132"/>
      <c r="H98" s="1133"/>
      <c r="I98" s="1134"/>
      <c r="J98" s="1134"/>
      <c r="K98" s="856"/>
    </row>
    <row r="99" spans="1:11" ht="15" thickBot="1">
      <c r="A99" s="1078"/>
      <c r="B99" s="1121"/>
      <c r="C99" s="1082"/>
      <c r="D99" s="877"/>
      <c r="E99" s="1075"/>
      <c r="F99" s="1075"/>
      <c r="G99" s="1132"/>
      <c r="H99" s="1133"/>
      <c r="I99" s="1134"/>
      <c r="J99" s="1134"/>
      <c r="K99" s="856"/>
    </row>
    <row r="100" spans="1:11" ht="32.25" customHeight="1" thickBot="1">
      <c r="A100" s="1119"/>
      <c r="B100" s="875" t="s">
        <v>822</v>
      </c>
      <c r="C100" s="875"/>
      <c r="D100" s="1107"/>
      <c r="E100" s="874"/>
      <c r="F100" s="900">
        <f>SUM(F13:F98)</f>
        <v>283828.84999999998</v>
      </c>
      <c r="G100" s="1147"/>
      <c r="H100" s="1135"/>
      <c r="I100" s="1146"/>
      <c r="J100" s="1146"/>
      <c r="K100" s="1145">
        <f>SUM(K13:K98)</f>
        <v>258310.08249999999</v>
      </c>
    </row>
    <row r="103" spans="1:11">
      <c r="A103" s="1333" t="s">
        <v>860</v>
      </c>
      <c r="B103" s="1334"/>
    </row>
    <row r="104" spans="1:11" ht="15" thickBot="1">
      <c r="A104" s="917"/>
    </row>
    <row r="105" spans="1:11">
      <c r="A105" s="1335" t="s">
        <v>24</v>
      </c>
      <c r="B105" s="1336" t="s">
        <v>3</v>
      </c>
      <c r="C105" s="1337" t="s">
        <v>786</v>
      </c>
      <c r="D105" s="1338" t="s">
        <v>5</v>
      </c>
      <c r="E105" s="1339" t="s">
        <v>6</v>
      </c>
      <c r="F105" s="1340" t="s">
        <v>787</v>
      </c>
      <c r="G105" s="1807" t="s">
        <v>269</v>
      </c>
      <c r="H105" s="1808"/>
      <c r="I105" s="1809"/>
      <c r="J105" s="1341" t="s">
        <v>270</v>
      </c>
      <c r="K105" s="1341" t="s">
        <v>825</v>
      </c>
    </row>
    <row r="106" spans="1:11">
      <c r="A106" s="1342"/>
      <c r="B106" s="1343"/>
      <c r="C106" s="1344"/>
      <c r="D106" s="1345"/>
      <c r="E106" s="1346"/>
      <c r="F106" s="1347" t="s">
        <v>788</v>
      </c>
      <c r="G106" s="1348" t="s">
        <v>271</v>
      </c>
      <c r="H106" s="1349" t="s">
        <v>272</v>
      </c>
      <c r="I106" s="1350" t="s">
        <v>273</v>
      </c>
      <c r="J106" s="1351"/>
      <c r="K106" s="1352"/>
    </row>
    <row r="107" spans="1:11">
      <c r="A107" s="1255"/>
      <c r="B107" s="1235"/>
      <c r="C107" s="1235"/>
      <c r="D107" s="1235"/>
      <c r="E107" s="1266"/>
      <c r="F107" s="1250"/>
      <c r="G107" s="1156">
        <v>0.6</v>
      </c>
      <c r="H107" s="1154">
        <v>0.35</v>
      </c>
      <c r="I107" s="1152">
        <v>0.05</v>
      </c>
      <c r="J107" s="1096"/>
      <c r="K107" s="856"/>
    </row>
    <row r="108" spans="1:11">
      <c r="A108" s="1804" t="s">
        <v>789</v>
      </c>
      <c r="B108" s="1805"/>
      <c r="C108" s="1805"/>
      <c r="D108" s="1805"/>
      <c r="E108" s="1805"/>
      <c r="F108" s="1806"/>
      <c r="G108" s="1132"/>
      <c r="H108" s="1133"/>
      <c r="I108" s="1134"/>
      <c r="J108" s="1134"/>
      <c r="K108" s="856"/>
    </row>
    <row r="109" spans="1:11">
      <c r="A109" s="1256"/>
      <c r="B109" s="1237"/>
      <c r="C109" s="1237"/>
      <c r="D109" s="1237"/>
      <c r="E109" s="1267"/>
      <c r="F109" s="1251"/>
      <c r="G109" s="1132"/>
      <c r="H109" s="1133"/>
      <c r="I109" s="1134"/>
      <c r="J109" s="1134"/>
      <c r="K109" s="856"/>
    </row>
    <row r="110" spans="1:11">
      <c r="A110" s="1256"/>
      <c r="B110" s="1290" t="s">
        <v>861</v>
      </c>
      <c r="C110" s="1237"/>
      <c r="D110" s="1237"/>
      <c r="E110" s="1267"/>
      <c r="F110" s="1251"/>
      <c r="G110" s="1132"/>
      <c r="H110" s="1133"/>
      <c r="I110" s="1134"/>
      <c r="J110" s="1134"/>
      <c r="K110" s="856"/>
    </row>
    <row r="111" spans="1:11">
      <c r="A111" s="1256"/>
      <c r="B111" s="1237"/>
      <c r="C111" s="1237"/>
      <c r="D111" s="1237"/>
      <c r="E111" s="1267"/>
      <c r="F111" s="1251"/>
      <c r="G111" s="1132"/>
      <c r="H111" s="1133"/>
      <c r="I111" s="1134"/>
      <c r="J111" s="1134"/>
      <c r="K111" s="856"/>
    </row>
    <row r="112" spans="1:11">
      <c r="A112" s="1256"/>
      <c r="B112" s="1268" t="s">
        <v>862</v>
      </c>
      <c r="C112" s="1237"/>
      <c r="D112" s="1237"/>
      <c r="E112" s="1267"/>
      <c r="F112" s="1251"/>
      <c r="G112" s="1132"/>
      <c r="H112" s="1133"/>
      <c r="I112" s="1134"/>
      <c r="J112" s="1134"/>
      <c r="K112" s="856"/>
    </row>
    <row r="113" spans="1:11">
      <c r="A113" s="1256"/>
      <c r="B113" s="1237"/>
      <c r="C113" s="1237"/>
      <c r="D113" s="1237"/>
      <c r="E113" s="1267"/>
      <c r="F113" s="1251"/>
      <c r="G113" s="1132"/>
      <c r="H113" s="1133"/>
      <c r="I113" s="1134"/>
      <c r="J113" s="1134"/>
      <c r="K113" s="856"/>
    </row>
    <row r="114" spans="1:11" ht="50">
      <c r="A114" s="1256"/>
      <c r="B114" s="1239" t="s">
        <v>863</v>
      </c>
      <c r="C114" s="1237"/>
      <c r="D114" s="1237"/>
      <c r="E114" s="1267"/>
      <c r="F114" s="1251"/>
      <c r="G114" s="1132"/>
      <c r="H114" s="1133"/>
      <c r="I114" s="1134"/>
      <c r="J114" s="1134"/>
      <c r="K114" s="856"/>
    </row>
    <row r="115" spans="1:11">
      <c r="A115" s="1256"/>
      <c r="B115" s="1239"/>
      <c r="C115" s="1237"/>
      <c r="D115" s="1237"/>
      <c r="E115" s="1267"/>
      <c r="F115" s="1251"/>
      <c r="G115" s="1132"/>
      <c r="H115" s="1133"/>
      <c r="I115" s="1134"/>
      <c r="J115" s="1134"/>
      <c r="K115" s="856"/>
    </row>
    <row r="116" spans="1:11">
      <c r="A116" s="1256"/>
      <c r="B116" s="1239"/>
      <c r="C116" s="1237"/>
      <c r="D116" s="1237"/>
      <c r="E116" s="1267"/>
      <c r="F116" s="1251"/>
      <c r="G116" s="1132"/>
      <c r="H116" s="1133"/>
      <c r="I116" s="1134"/>
      <c r="J116" s="1134"/>
      <c r="K116" s="856"/>
    </row>
    <row r="117" spans="1:11" ht="25">
      <c r="A117" s="1254" t="s">
        <v>16</v>
      </c>
      <c r="B117" s="1234" t="s">
        <v>864</v>
      </c>
      <c r="C117" s="1232">
        <v>0</v>
      </c>
      <c r="D117" s="1082" t="s">
        <v>865</v>
      </c>
      <c r="E117" s="1233"/>
      <c r="F117" s="1252">
        <v>0</v>
      </c>
      <c r="G117" s="1132"/>
      <c r="H117" s="1133"/>
      <c r="I117" s="1134"/>
      <c r="J117" s="1134"/>
      <c r="K117" s="856"/>
    </row>
    <row r="118" spans="1:11">
      <c r="A118" s="1256"/>
      <c r="B118" s="1237"/>
      <c r="C118" s="1237"/>
      <c r="D118" s="1237"/>
      <c r="E118" s="1267"/>
      <c r="F118" s="1251"/>
      <c r="G118" s="1132"/>
      <c r="H118" s="1133"/>
      <c r="I118" s="1134"/>
      <c r="J118" s="1134"/>
      <c r="K118" s="856"/>
    </row>
    <row r="119" spans="1:11" ht="25">
      <c r="A119" s="1256"/>
      <c r="B119" s="1234" t="s">
        <v>866</v>
      </c>
      <c r="C119" s="1232">
        <v>8.35</v>
      </c>
      <c r="D119" s="1082" t="s">
        <v>865</v>
      </c>
      <c r="E119" s="1233">
        <v>130</v>
      </c>
      <c r="F119" s="1252">
        <v>1085.5</v>
      </c>
      <c r="G119" s="1156">
        <v>0.6</v>
      </c>
      <c r="H119" s="1156">
        <v>0.35</v>
      </c>
      <c r="I119" s="1156"/>
      <c r="J119" s="1472">
        <f>G119+H119+I119</f>
        <v>0.95</v>
      </c>
      <c r="K119" s="1144">
        <f t="shared" ref="K119" si="1">F119*J119</f>
        <v>1031.2249999999999</v>
      </c>
    </row>
    <row r="120" spans="1:11">
      <c r="A120" s="1256"/>
      <c r="B120" s="1237"/>
      <c r="C120" s="1237"/>
      <c r="D120" s="1237"/>
      <c r="E120" s="1267"/>
      <c r="F120" s="1251"/>
      <c r="G120" s="1132"/>
      <c r="H120" s="1133"/>
      <c r="I120" s="1134"/>
      <c r="J120" s="1134"/>
      <c r="K120" s="856"/>
    </row>
    <row r="121" spans="1:11">
      <c r="A121" s="1256"/>
      <c r="B121" s="1237"/>
      <c r="C121" s="1237"/>
      <c r="D121" s="1237"/>
      <c r="E121" s="1267"/>
      <c r="F121" s="1251"/>
      <c r="G121" s="1132"/>
      <c r="H121" s="1133"/>
      <c r="I121" s="1134"/>
      <c r="J121" s="1134"/>
      <c r="K121" s="856"/>
    </row>
    <row r="122" spans="1:11" ht="25">
      <c r="A122" s="1254" t="s">
        <v>19</v>
      </c>
      <c r="B122" s="1234" t="s">
        <v>867</v>
      </c>
      <c r="C122" s="1232">
        <v>1.58</v>
      </c>
      <c r="D122" s="1082" t="s">
        <v>865</v>
      </c>
      <c r="E122" s="1233">
        <v>130</v>
      </c>
      <c r="F122" s="1252">
        <v>205.4</v>
      </c>
      <c r="G122" s="1156">
        <v>0.6</v>
      </c>
      <c r="H122" s="1156">
        <v>0.35</v>
      </c>
      <c r="I122" s="1156"/>
      <c r="J122" s="1472">
        <f>G122+H122+I122</f>
        <v>0.95</v>
      </c>
      <c r="K122" s="1144">
        <f t="shared" ref="K122" si="2">F122*J122</f>
        <v>195.13</v>
      </c>
    </row>
    <row r="123" spans="1:11">
      <c r="A123" s="1256"/>
      <c r="B123" s="1238"/>
      <c r="C123" s="1237"/>
      <c r="D123" s="1237"/>
      <c r="E123" s="1267"/>
      <c r="F123" s="1251"/>
      <c r="G123" s="1132"/>
      <c r="H123" s="1133"/>
      <c r="I123" s="1134"/>
      <c r="J123" s="1134"/>
      <c r="K123" s="856"/>
    </row>
    <row r="124" spans="1:11">
      <c r="A124" s="1256"/>
      <c r="B124" s="1238"/>
      <c r="C124" s="1237"/>
      <c r="D124" s="1237"/>
      <c r="E124" s="1267"/>
      <c r="F124" s="1251"/>
      <c r="G124" s="1132"/>
      <c r="H124" s="1133"/>
      <c r="I124" s="1134"/>
      <c r="J124" s="1134"/>
      <c r="K124" s="856"/>
    </row>
    <row r="125" spans="1:11" ht="25">
      <c r="A125" s="1254" t="s">
        <v>21</v>
      </c>
      <c r="B125" s="1234" t="s">
        <v>868</v>
      </c>
      <c r="C125" s="1232"/>
      <c r="D125" s="1082" t="s">
        <v>223</v>
      </c>
      <c r="E125" s="1233" t="s">
        <v>869</v>
      </c>
      <c r="F125" s="1252" t="s">
        <v>869</v>
      </c>
      <c r="G125" s="1132"/>
      <c r="H125" s="1133"/>
      <c r="I125" s="1134"/>
      <c r="J125" s="1134"/>
      <c r="K125" s="856"/>
    </row>
    <row r="126" spans="1:11">
      <c r="A126" s="1256"/>
      <c r="B126" s="1237"/>
      <c r="C126" s="1237"/>
      <c r="D126" s="1237"/>
      <c r="E126" s="1267"/>
      <c r="F126" s="1251"/>
      <c r="G126" s="1132"/>
      <c r="H126" s="1133"/>
      <c r="I126" s="1134"/>
      <c r="J126" s="1134"/>
      <c r="K126" s="856"/>
    </row>
    <row r="127" spans="1:11">
      <c r="A127" s="1256"/>
      <c r="B127" s="1237"/>
      <c r="C127" s="1237"/>
      <c r="D127" s="1237"/>
      <c r="E127" s="1267"/>
      <c r="F127" s="1251"/>
      <c r="G127" s="1132"/>
      <c r="H127" s="1133"/>
      <c r="I127" s="1134"/>
      <c r="J127" s="1134"/>
      <c r="K127" s="856"/>
    </row>
    <row r="128" spans="1:11">
      <c r="A128" s="1256"/>
      <c r="B128" s="1290" t="s">
        <v>870</v>
      </c>
      <c r="C128" s="1237"/>
      <c r="D128" s="1237"/>
      <c r="E128" s="1267"/>
      <c r="F128" s="1251"/>
      <c r="G128" s="1132"/>
      <c r="H128" s="1133"/>
      <c r="I128" s="1134"/>
      <c r="J128" s="1134"/>
      <c r="K128" s="856"/>
    </row>
    <row r="129" spans="1:11">
      <c r="A129" s="1256"/>
      <c r="B129" s="1240"/>
      <c r="C129" s="1237"/>
      <c r="D129" s="1237"/>
      <c r="E129" s="1267"/>
      <c r="F129" s="1251"/>
      <c r="G129" s="1132"/>
      <c r="H129" s="1133"/>
      <c r="I129" s="1134"/>
      <c r="J129" s="1134"/>
      <c r="K129" s="856"/>
    </row>
    <row r="130" spans="1:11">
      <c r="A130" s="1256"/>
      <c r="B130" s="1268" t="s">
        <v>862</v>
      </c>
      <c r="C130" s="1237"/>
      <c r="D130" s="1237"/>
      <c r="E130" s="1267"/>
      <c r="F130" s="1251"/>
      <c r="G130" s="1132"/>
      <c r="H130" s="1133"/>
      <c r="I130" s="1134"/>
      <c r="J130" s="1134"/>
      <c r="K130" s="856"/>
    </row>
    <row r="131" spans="1:11">
      <c r="A131" s="1256"/>
      <c r="B131" s="1237"/>
      <c r="C131" s="1237"/>
      <c r="D131" s="1237"/>
      <c r="E131" s="1267"/>
      <c r="F131" s="1251"/>
      <c r="G131" s="1132"/>
      <c r="H131" s="1133"/>
      <c r="I131" s="1134"/>
      <c r="J131" s="1134"/>
      <c r="K131" s="856"/>
    </row>
    <row r="132" spans="1:11" ht="50">
      <c r="A132" s="1256"/>
      <c r="B132" s="1239" t="s">
        <v>871</v>
      </c>
      <c r="C132" s="1237"/>
      <c r="D132" s="1237"/>
      <c r="E132" s="1267"/>
      <c r="F132" s="1251"/>
      <c r="G132" s="1132"/>
      <c r="H132" s="1133"/>
      <c r="I132" s="1134"/>
      <c r="J132" s="1134"/>
      <c r="K132" s="856"/>
    </row>
    <row r="133" spans="1:11">
      <c r="A133" s="1256"/>
      <c r="B133" s="1239"/>
      <c r="C133" s="1237"/>
      <c r="D133" s="1237"/>
      <c r="E133" s="1267"/>
      <c r="F133" s="1251"/>
      <c r="G133" s="1132"/>
      <c r="H133" s="1133"/>
      <c r="I133" s="1134"/>
      <c r="J133" s="1134"/>
      <c r="K133" s="856"/>
    </row>
    <row r="134" spans="1:11">
      <c r="A134" s="1256"/>
      <c r="B134" s="1239"/>
      <c r="C134" s="1237"/>
      <c r="D134" s="1237"/>
      <c r="E134" s="1267"/>
      <c r="F134" s="1251"/>
      <c r="G134" s="1132"/>
      <c r="H134" s="1133"/>
      <c r="I134" s="1134"/>
      <c r="J134" s="1134"/>
      <c r="K134" s="856"/>
    </row>
    <row r="135" spans="1:11" ht="25">
      <c r="A135" s="1254" t="s">
        <v>16</v>
      </c>
      <c r="B135" s="1234" t="s">
        <v>866</v>
      </c>
      <c r="C135" s="1232">
        <v>33.94</v>
      </c>
      <c r="D135" s="1082" t="s">
        <v>865</v>
      </c>
      <c r="E135" s="1233">
        <v>130</v>
      </c>
      <c r="F135" s="1252">
        <v>4412.2</v>
      </c>
      <c r="G135" s="1156">
        <v>0.6</v>
      </c>
      <c r="H135" s="1156">
        <v>0.35</v>
      </c>
      <c r="I135" s="1156"/>
      <c r="J135" s="1472">
        <f>G135+H135+I135</f>
        <v>0.95</v>
      </c>
      <c r="K135" s="1144">
        <f t="shared" ref="K135" si="3">F135*J135</f>
        <v>4191.5899999999992</v>
      </c>
    </row>
    <row r="136" spans="1:11">
      <c r="A136" s="1256"/>
      <c r="B136" s="1237"/>
      <c r="C136" s="1237"/>
      <c r="D136" s="1237"/>
      <c r="E136" s="1267"/>
      <c r="F136" s="1251"/>
      <c r="G136" s="1132"/>
      <c r="H136" s="1133"/>
      <c r="I136" s="1134"/>
      <c r="J136" s="1134"/>
      <c r="K136" s="856"/>
    </row>
    <row r="137" spans="1:11" ht="25">
      <c r="A137" s="1254" t="s">
        <v>19</v>
      </c>
      <c r="B137" s="1234" t="s">
        <v>864</v>
      </c>
      <c r="C137" s="1232">
        <v>0</v>
      </c>
      <c r="D137" s="1082" t="s">
        <v>865</v>
      </c>
      <c r="E137" s="1233" t="s">
        <v>869</v>
      </c>
      <c r="F137" s="1252" t="s">
        <v>869</v>
      </c>
      <c r="G137" s="1132"/>
      <c r="H137" s="1133"/>
      <c r="I137" s="1134"/>
      <c r="J137" s="1134"/>
      <c r="K137" s="856"/>
    </row>
    <row r="138" spans="1:11">
      <c r="A138" s="1256"/>
      <c r="B138" s="1238"/>
      <c r="C138" s="1237"/>
      <c r="D138" s="1237"/>
      <c r="E138" s="1267"/>
      <c r="F138" s="1251"/>
      <c r="G138" s="1132"/>
      <c r="H138" s="1133"/>
      <c r="I138" s="1134"/>
      <c r="J138" s="1134"/>
      <c r="K138" s="856"/>
    </row>
    <row r="139" spans="1:11" ht="25">
      <c r="A139" s="1254" t="s">
        <v>21</v>
      </c>
      <c r="B139" s="1269" t="s">
        <v>872</v>
      </c>
      <c r="C139" s="1232">
        <v>0</v>
      </c>
      <c r="D139" s="1082" t="s">
        <v>865</v>
      </c>
      <c r="E139" s="1233" t="s">
        <v>869</v>
      </c>
      <c r="F139" s="1252" t="s">
        <v>869</v>
      </c>
      <c r="G139" s="1132"/>
      <c r="H139" s="1133"/>
      <c r="I139" s="1134"/>
      <c r="J139" s="1134"/>
      <c r="K139" s="856"/>
    </row>
    <row r="140" spans="1:11">
      <c r="A140" s="1254"/>
      <c r="B140" s="1269"/>
      <c r="C140" s="1232"/>
      <c r="D140" s="1082"/>
      <c r="E140" s="1233"/>
      <c r="F140" s="1252"/>
      <c r="G140" s="1132"/>
      <c r="H140" s="1133"/>
      <c r="I140" s="1134"/>
      <c r="J140" s="1134"/>
      <c r="K140" s="856"/>
    </row>
    <row r="141" spans="1:11" ht="25">
      <c r="A141" s="1254" t="s">
        <v>25</v>
      </c>
      <c r="B141" s="1234" t="s">
        <v>873</v>
      </c>
      <c r="C141" s="1232">
        <v>3.18</v>
      </c>
      <c r="D141" s="1082" t="s">
        <v>865</v>
      </c>
      <c r="E141" s="1233">
        <v>130</v>
      </c>
      <c r="F141" s="1252">
        <v>413.40000000000003</v>
      </c>
      <c r="G141" s="1156">
        <v>0.6</v>
      </c>
      <c r="H141" s="1156">
        <v>0.35</v>
      </c>
      <c r="I141" s="1156"/>
      <c r="J141" s="1472">
        <f>G141+H141+I141</f>
        <v>0.95</v>
      </c>
      <c r="K141" s="1144">
        <f t="shared" ref="K141" si="4">F141*J141</f>
        <v>392.73</v>
      </c>
    </row>
    <row r="142" spans="1:11">
      <c r="A142" s="1256"/>
      <c r="B142" s="1237"/>
      <c r="C142" s="1237"/>
      <c r="D142" s="1237"/>
      <c r="E142" s="1267"/>
      <c r="F142" s="1251"/>
      <c r="G142" s="1132"/>
      <c r="H142" s="1133"/>
      <c r="I142" s="1134"/>
      <c r="J142" s="1134"/>
      <c r="K142" s="856"/>
    </row>
    <row r="143" spans="1:11" ht="25">
      <c r="A143" s="1254" t="s">
        <v>98</v>
      </c>
      <c r="B143" s="1234" t="s">
        <v>867</v>
      </c>
      <c r="C143" s="1232">
        <v>3</v>
      </c>
      <c r="D143" s="1082" t="s">
        <v>865</v>
      </c>
      <c r="E143" s="1233">
        <v>130</v>
      </c>
      <c r="F143" s="1252">
        <v>390</v>
      </c>
      <c r="G143" s="1156">
        <v>0.6</v>
      </c>
      <c r="H143" s="1156">
        <v>0.35</v>
      </c>
      <c r="I143" s="1156"/>
      <c r="J143" s="1472">
        <f>G143+H143+I143</f>
        <v>0.95</v>
      </c>
      <c r="K143" s="1144">
        <f t="shared" ref="K143" si="5">F143*J143</f>
        <v>370.5</v>
      </c>
    </row>
    <row r="144" spans="1:11">
      <c r="A144" s="1256"/>
      <c r="B144" s="1237"/>
      <c r="C144" s="1237"/>
      <c r="D144" s="1237"/>
      <c r="E144" s="1267"/>
      <c r="F144" s="1251"/>
      <c r="G144" s="1132"/>
      <c r="H144" s="1133"/>
      <c r="I144" s="1134"/>
      <c r="J144" s="1134"/>
      <c r="K144" s="856"/>
    </row>
    <row r="145" spans="1:11">
      <c r="A145" s="1256"/>
      <c r="B145" s="1240" t="s">
        <v>874</v>
      </c>
      <c r="C145" s="1237"/>
      <c r="D145" s="1237"/>
      <c r="E145" s="1267"/>
      <c r="F145" s="1251"/>
      <c r="G145" s="1132"/>
      <c r="H145" s="1133"/>
      <c r="I145" s="1134"/>
      <c r="J145" s="1134"/>
      <c r="K145" s="856"/>
    </row>
    <row r="146" spans="1:11">
      <c r="A146" s="1256"/>
      <c r="B146" s="1240"/>
      <c r="C146" s="1237"/>
      <c r="D146" s="1237"/>
      <c r="E146" s="1267"/>
      <c r="F146" s="1251"/>
      <c r="G146" s="1132"/>
      <c r="H146" s="1133"/>
      <c r="I146" s="1134"/>
      <c r="J146" s="1134"/>
      <c r="K146" s="856"/>
    </row>
    <row r="147" spans="1:11">
      <c r="A147" s="1256"/>
      <c r="B147" s="1239" t="s">
        <v>862</v>
      </c>
      <c r="C147" s="1237"/>
      <c r="D147" s="1237"/>
      <c r="E147" s="1267"/>
      <c r="F147" s="1251"/>
      <c r="G147" s="1132"/>
      <c r="H147" s="1133"/>
      <c r="I147" s="1134"/>
      <c r="J147" s="1134"/>
      <c r="K147" s="856"/>
    </row>
    <row r="148" spans="1:11">
      <c r="A148" s="1256"/>
      <c r="B148" s="1237"/>
      <c r="C148" s="1237"/>
      <c r="D148" s="1237"/>
      <c r="E148" s="1267"/>
      <c r="F148" s="1251"/>
      <c r="G148" s="1132"/>
      <c r="H148" s="1133"/>
      <c r="I148" s="1134"/>
      <c r="J148" s="1134"/>
      <c r="K148" s="856"/>
    </row>
    <row r="149" spans="1:11" ht="50">
      <c r="A149" s="1254"/>
      <c r="B149" s="1239" t="s">
        <v>875</v>
      </c>
      <c r="C149" s="1237"/>
      <c r="D149" s="1237"/>
      <c r="E149" s="1267"/>
      <c r="F149" s="1251"/>
      <c r="G149" s="1132"/>
      <c r="H149" s="1133"/>
      <c r="I149" s="1134"/>
      <c r="J149" s="1134"/>
      <c r="K149" s="856"/>
    </row>
    <row r="150" spans="1:11">
      <c r="A150" s="1254"/>
      <c r="B150" s="1239"/>
      <c r="C150" s="1237"/>
      <c r="D150" s="1237"/>
      <c r="E150" s="1267"/>
      <c r="F150" s="1251"/>
      <c r="G150" s="1132"/>
      <c r="H150" s="1133"/>
      <c r="I150" s="1134"/>
      <c r="J150" s="1134"/>
      <c r="K150" s="856"/>
    </row>
    <row r="151" spans="1:11" ht="25">
      <c r="A151" s="1254" t="s">
        <v>11</v>
      </c>
      <c r="B151" s="1234" t="s">
        <v>876</v>
      </c>
      <c r="C151" s="1232">
        <v>7.71685</v>
      </c>
      <c r="D151" s="1082" t="s">
        <v>865</v>
      </c>
      <c r="E151" s="1233">
        <v>130</v>
      </c>
      <c r="F151" s="1252">
        <v>1003.1905</v>
      </c>
      <c r="G151" s="1156">
        <v>0.6</v>
      </c>
      <c r="H151" s="1156">
        <v>0.35</v>
      </c>
      <c r="I151" s="1156"/>
      <c r="J151" s="1472">
        <f>G151+H151+I151</f>
        <v>0.95</v>
      </c>
      <c r="K151" s="1144">
        <f t="shared" ref="K151" si="6">F151*J151</f>
        <v>953.03097500000001</v>
      </c>
    </row>
    <row r="152" spans="1:11">
      <c r="A152" s="1254"/>
      <c r="B152" s="1237"/>
      <c r="C152" s="1237"/>
      <c r="D152" s="1237"/>
      <c r="E152" s="1267"/>
      <c r="F152" s="1251"/>
      <c r="G152" s="1132"/>
      <c r="H152" s="1133"/>
      <c r="I152" s="1134"/>
      <c r="J152" s="1134"/>
      <c r="K152" s="856"/>
    </row>
    <row r="153" spans="1:11">
      <c r="A153" s="1254" t="s">
        <v>16</v>
      </c>
      <c r="B153" s="1234" t="s">
        <v>877</v>
      </c>
      <c r="C153" s="1232">
        <v>13.21</v>
      </c>
      <c r="D153" s="1082" t="s">
        <v>223</v>
      </c>
      <c r="E153" s="1233">
        <v>140</v>
      </c>
      <c r="F153" s="1252">
        <v>1849.4</v>
      </c>
      <c r="G153" s="1156">
        <v>0.6</v>
      </c>
      <c r="H153" s="1156">
        <v>0.35</v>
      </c>
      <c r="I153" s="1156"/>
      <c r="J153" s="1472">
        <f>G153+H153+I153</f>
        <v>0.95</v>
      </c>
      <c r="K153" s="1144">
        <f t="shared" ref="K153" si="7">F153*J153</f>
        <v>1756.93</v>
      </c>
    </row>
    <row r="154" spans="1:11">
      <c r="A154" s="1265"/>
      <c r="B154" s="1326"/>
      <c r="C154" s="1263"/>
      <c r="D154" s="1264"/>
      <c r="E154" s="1292"/>
      <c r="F154" s="1262"/>
      <c r="G154" s="1132"/>
      <c r="H154" s="1133"/>
      <c r="I154" s="1134"/>
      <c r="J154" s="1134"/>
      <c r="K154" s="856"/>
    </row>
    <row r="155" spans="1:11" ht="25">
      <c r="A155" s="1254" t="s">
        <v>19</v>
      </c>
      <c r="B155" s="1234" t="s">
        <v>878</v>
      </c>
      <c r="C155" s="1232">
        <v>2.3895</v>
      </c>
      <c r="D155" s="1082" t="s">
        <v>865</v>
      </c>
      <c r="E155" s="1233">
        <v>130</v>
      </c>
      <c r="F155" s="1252">
        <v>310.63499999999999</v>
      </c>
      <c r="G155" s="1156">
        <v>0.6</v>
      </c>
      <c r="H155" s="1156">
        <v>0.35</v>
      </c>
      <c r="I155" s="1156"/>
      <c r="J155" s="1472">
        <f>G155+H155+I155</f>
        <v>0.95</v>
      </c>
      <c r="K155" s="1144">
        <f t="shared" ref="K155" si="8">F155*J155</f>
        <v>295.10325</v>
      </c>
    </row>
    <row r="156" spans="1:11">
      <c r="A156" s="1254"/>
      <c r="B156" s="1237"/>
      <c r="C156" s="1237"/>
      <c r="D156" s="1237"/>
      <c r="E156" s="1267"/>
      <c r="F156" s="1251"/>
      <c r="G156" s="1132"/>
      <c r="H156" s="1133"/>
      <c r="I156" s="1134"/>
      <c r="J156" s="1134"/>
      <c r="K156" s="856"/>
    </row>
    <row r="157" spans="1:11">
      <c r="A157" s="1254" t="s">
        <v>21</v>
      </c>
      <c r="B157" s="1234" t="s">
        <v>879</v>
      </c>
      <c r="C157" s="1232">
        <v>5.52</v>
      </c>
      <c r="D157" s="1082" t="s">
        <v>223</v>
      </c>
      <c r="E157" s="1233">
        <v>150</v>
      </c>
      <c r="F157" s="1252">
        <v>827.99999999999989</v>
      </c>
      <c r="G157" s="1156">
        <v>0.6</v>
      </c>
      <c r="H157" s="1156">
        <v>0.35</v>
      </c>
      <c r="I157" s="1156"/>
      <c r="J157" s="1472">
        <f>G157+H157+I157</f>
        <v>0.95</v>
      </c>
      <c r="K157" s="1144">
        <f t="shared" ref="K157" si="9">F157*J157</f>
        <v>786.59999999999991</v>
      </c>
    </row>
    <row r="158" spans="1:11">
      <c r="A158" s="1254"/>
      <c r="B158" s="1239"/>
      <c r="C158" s="1237"/>
      <c r="D158" s="1237"/>
      <c r="E158" s="1267"/>
      <c r="F158" s="1251"/>
      <c r="G158" s="1132"/>
      <c r="H158" s="1133"/>
      <c r="I158" s="1134"/>
      <c r="J158" s="1134"/>
      <c r="K158" s="856"/>
    </row>
    <row r="159" spans="1:11" ht="25">
      <c r="A159" s="1254" t="s">
        <v>25</v>
      </c>
      <c r="B159" s="1234" t="s">
        <v>868</v>
      </c>
      <c r="C159" s="1232"/>
      <c r="D159" s="1082"/>
      <c r="E159" s="1233"/>
      <c r="F159" s="1252"/>
      <c r="G159" s="1132"/>
      <c r="H159" s="1133"/>
      <c r="I159" s="1134"/>
      <c r="J159" s="1134"/>
      <c r="K159" s="856"/>
    </row>
    <row r="160" spans="1:11">
      <c r="A160" s="1254">
        <v>1</v>
      </c>
      <c r="B160" s="1234" t="s">
        <v>880</v>
      </c>
      <c r="C160" s="1232">
        <v>7.07</v>
      </c>
      <c r="D160" s="1082" t="s">
        <v>223</v>
      </c>
      <c r="E160" s="1233" t="s">
        <v>869</v>
      </c>
      <c r="F160" s="1252" t="s">
        <v>869</v>
      </c>
      <c r="G160" s="1132"/>
      <c r="H160" s="1133"/>
      <c r="I160" s="1134"/>
      <c r="J160" s="1134"/>
      <c r="K160" s="856"/>
    </row>
    <row r="161" spans="1:11">
      <c r="A161" s="1254">
        <v>2</v>
      </c>
      <c r="B161" s="1234" t="s">
        <v>881</v>
      </c>
      <c r="C161" s="1232">
        <v>11.01</v>
      </c>
      <c r="D161" s="1082" t="s">
        <v>223</v>
      </c>
      <c r="E161" s="1233" t="s">
        <v>869</v>
      </c>
      <c r="F161" s="1252" t="s">
        <v>869</v>
      </c>
      <c r="G161" s="1132"/>
      <c r="H161" s="1133"/>
      <c r="I161" s="1134"/>
      <c r="J161" s="1134"/>
      <c r="K161" s="856"/>
    </row>
    <row r="162" spans="1:11">
      <c r="A162" s="1254">
        <v>3</v>
      </c>
      <c r="B162" s="1234" t="s">
        <v>882</v>
      </c>
      <c r="C162" s="1232">
        <v>12.72</v>
      </c>
      <c r="D162" s="1082" t="s">
        <v>223</v>
      </c>
      <c r="E162" s="1233" t="s">
        <v>869</v>
      </c>
      <c r="F162" s="1252" t="s">
        <v>869</v>
      </c>
      <c r="G162" s="1132"/>
      <c r="H162" s="1133"/>
      <c r="I162" s="1134"/>
      <c r="J162" s="1134"/>
      <c r="K162" s="856"/>
    </row>
    <row r="163" spans="1:11">
      <c r="A163" s="1254"/>
      <c r="B163" s="1234"/>
      <c r="C163" s="1232"/>
      <c r="D163" s="1082"/>
      <c r="E163" s="1233"/>
      <c r="F163" s="1252"/>
      <c r="G163" s="1132"/>
      <c r="H163" s="1133"/>
      <c r="I163" s="1134"/>
      <c r="J163" s="1134"/>
      <c r="K163" s="856"/>
    </row>
    <row r="164" spans="1:11" ht="15.5">
      <c r="A164" s="1254"/>
      <c r="B164" s="1293" t="s">
        <v>791</v>
      </c>
      <c r="C164" s="1232"/>
      <c r="D164" s="1082"/>
      <c r="E164" s="1233"/>
      <c r="F164" s="1252"/>
      <c r="G164" s="1132"/>
      <c r="H164" s="1133"/>
      <c r="I164" s="1134"/>
      <c r="J164" s="1134"/>
      <c r="K164" s="856"/>
    </row>
    <row r="165" spans="1:11">
      <c r="A165" s="1254"/>
      <c r="B165" s="1234"/>
      <c r="C165" s="1232"/>
      <c r="D165" s="1082"/>
      <c r="E165" s="1233"/>
      <c r="F165" s="1252"/>
      <c r="G165" s="1132"/>
      <c r="H165" s="1133"/>
      <c r="I165" s="1134"/>
      <c r="J165" s="1134"/>
      <c r="K165" s="856"/>
    </row>
    <row r="166" spans="1:11">
      <c r="A166" s="1254"/>
      <c r="B166" s="1271" t="s">
        <v>861</v>
      </c>
      <c r="C166" s="1232"/>
      <c r="D166" s="1082"/>
      <c r="E166" s="1233"/>
      <c r="F166" s="1252"/>
      <c r="G166" s="1132"/>
      <c r="H166" s="1133"/>
      <c r="I166" s="1134"/>
      <c r="J166" s="1134"/>
      <c r="K166" s="856"/>
    </row>
    <row r="167" spans="1:11">
      <c r="A167" s="1254"/>
      <c r="B167" s="1234"/>
      <c r="C167" s="1232"/>
      <c r="D167" s="1082"/>
      <c r="E167" s="1233"/>
      <c r="F167" s="1252"/>
      <c r="G167" s="1132"/>
      <c r="H167" s="1133"/>
      <c r="I167" s="1134"/>
      <c r="J167" s="1134"/>
      <c r="K167" s="856"/>
    </row>
    <row r="168" spans="1:11" ht="25">
      <c r="A168" s="1254" t="s">
        <v>16</v>
      </c>
      <c r="B168" s="1234" t="s">
        <v>866</v>
      </c>
      <c r="C168" s="1232">
        <v>106.23</v>
      </c>
      <c r="D168" s="1082" t="s">
        <v>865</v>
      </c>
      <c r="E168" s="1233">
        <v>130</v>
      </c>
      <c r="F168" s="1252">
        <v>13809.9</v>
      </c>
      <c r="G168" s="1156">
        <v>0.6</v>
      </c>
      <c r="H168" s="1156"/>
      <c r="I168" s="1156"/>
      <c r="J168" s="1472">
        <f>G168+H168+I168</f>
        <v>0.6</v>
      </c>
      <c r="K168" s="1144">
        <f t="shared" ref="K168" si="10">F168*J168</f>
        <v>8285.9399999999987</v>
      </c>
    </row>
    <row r="169" spans="1:11">
      <c r="A169" s="1254"/>
      <c r="B169" s="1234"/>
      <c r="C169" s="1232"/>
      <c r="D169" s="1082"/>
      <c r="E169" s="1233"/>
      <c r="F169" s="1252"/>
      <c r="G169" s="1132"/>
      <c r="H169" s="1133"/>
      <c r="I169" s="1134"/>
      <c r="J169" s="1134"/>
      <c r="K169" s="856"/>
    </row>
    <row r="170" spans="1:11" ht="25">
      <c r="A170" s="1254" t="s">
        <v>883</v>
      </c>
      <c r="B170" s="1234" t="s">
        <v>884</v>
      </c>
      <c r="C170" s="1232">
        <v>24</v>
      </c>
      <c r="D170" s="1082" t="s">
        <v>865</v>
      </c>
      <c r="E170" s="1075">
        <v>140</v>
      </c>
      <c r="F170" s="1252">
        <v>3360</v>
      </c>
      <c r="G170" s="1156">
        <v>0.6</v>
      </c>
      <c r="H170" s="1156"/>
      <c r="I170" s="1156"/>
      <c r="J170" s="1472">
        <f>G170+H170+I170</f>
        <v>0.6</v>
      </c>
      <c r="K170" s="1144">
        <f t="shared" ref="K170" si="11">F170*J170</f>
        <v>2016</v>
      </c>
    </row>
    <row r="171" spans="1:11">
      <c r="A171" s="1254"/>
      <c r="B171" s="1234"/>
      <c r="C171" s="1232"/>
      <c r="D171" s="1082"/>
      <c r="E171" s="1233"/>
      <c r="F171" s="1252"/>
      <c r="G171" s="1132"/>
      <c r="H171" s="1133"/>
      <c r="I171" s="1134"/>
      <c r="J171" s="1134"/>
      <c r="K171" s="856"/>
    </row>
    <row r="172" spans="1:11">
      <c r="A172" s="1254" t="s">
        <v>885</v>
      </c>
      <c r="B172" s="1272" t="s">
        <v>886</v>
      </c>
      <c r="C172" s="1273">
        <v>94.3</v>
      </c>
      <c r="D172" s="1274" t="s">
        <v>223</v>
      </c>
      <c r="E172" s="1233">
        <v>70</v>
      </c>
      <c r="F172" s="1252">
        <v>6601</v>
      </c>
      <c r="G172" s="1156">
        <v>0.6</v>
      </c>
      <c r="H172" s="1156"/>
      <c r="I172" s="1156"/>
      <c r="J172" s="1472">
        <f>G172+H172+I172</f>
        <v>0.6</v>
      </c>
      <c r="K172" s="1144">
        <f t="shared" ref="K172" si="12">F172*J172</f>
        <v>3960.6</v>
      </c>
    </row>
    <row r="173" spans="1:11">
      <c r="A173" s="1254"/>
      <c r="B173" s="1234"/>
      <c r="C173" s="1232"/>
      <c r="D173" s="1082"/>
      <c r="E173" s="1233"/>
      <c r="F173" s="1252"/>
      <c r="G173" s="1132"/>
      <c r="H173" s="1133"/>
      <c r="I173" s="1134"/>
      <c r="J173" s="1134"/>
      <c r="K173" s="856"/>
    </row>
    <row r="174" spans="1:11">
      <c r="A174" s="1254" t="s">
        <v>887</v>
      </c>
      <c r="B174" s="1272" t="s">
        <v>888</v>
      </c>
      <c r="C174" s="1273">
        <v>20</v>
      </c>
      <c r="D174" s="1274" t="s">
        <v>223</v>
      </c>
      <c r="E174" s="1233">
        <v>80</v>
      </c>
      <c r="F174" s="1252">
        <v>1600</v>
      </c>
      <c r="G174" s="1156">
        <v>0.6</v>
      </c>
      <c r="H174" s="1156"/>
      <c r="I174" s="1156"/>
      <c r="J174" s="1472">
        <f>G174+H174+I174</f>
        <v>0.6</v>
      </c>
      <c r="K174" s="1144">
        <f t="shared" ref="K174" si="13">F174*J174</f>
        <v>960</v>
      </c>
    </row>
    <row r="175" spans="1:11">
      <c r="A175" s="1254"/>
      <c r="B175" s="1234"/>
      <c r="C175" s="1232"/>
      <c r="D175" s="1082"/>
      <c r="E175" s="1233"/>
      <c r="F175" s="1252"/>
      <c r="G175" s="1132"/>
      <c r="H175" s="1133"/>
      <c r="I175" s="1134"/>
      <c r="J175" s="1134"/>
      <c r="K175" s="856"/>
    </row>
    <row r="176" spans="1:11">
      <c r="A176" s="1254" t="s">
        <v>889</v>
      </c>
      <c r="B176" s="1272" t="s">
        <v>890</v>
      </c>
      <c r="C176" s="1273">
        <v>4.4000000000000004</v>
      </c>
      <c r="D176" s="1274" t="s">
        <v>223</v>
      </c>
      <c r="E176" s="1233">
        <v>85</v>
      </c>
      <c r="F176" s="1252">
        <v>374.00000000000006</v>
      </c>
      <c r="G176" s="1156">
        <v>0.6</v>
      </c>
      <c r="H176" s="1156"/>
      <c r="I176" s="1156"/>
      <c r="J176" s="1472">
        <f>G176+H176+I176</f>
        <v>0.6</v>
      </c>
      <c r="K176" s="1144">
        <f t="shared" ref="K176" si="14">F176*J176</f>
        <v>224.40000000000003</v>
      </c>
    </row>
    <row r="177" spans="1:11">
      <c r="A177" s="1254"/>
      <c r="B177" s="1234"/>
      <c r="C177" s="1232"/>
      <c r="D177" s="1082"/>
      <c r="E177" s="1233"/>
      <c r="F177" s="1252"/>
      <c r="G177" s="1132"/>
      <c r="H177" s="1133"/>
      <c r="I177" s="1134"/>
      <c r="J177" s="1134"/>
      <c r="K177" s="856"/>
    </row>
    <row r="178" spans="1:11">
      <c r="A178" s="1254" t="s">
        <v>891</v>
      </c>
      <c r="B178" s="1272" t="s">
        <v>892</v>
      </c>
      <c r="C178" s="1273">
        <v>17.12</v>
      </c>
      <c r="D178" s="1274" t="s">
        <v>223</v>
      </c>
      <c r="E178" s="1233">
        <v>105</v>
      </c>
      <c r="F178" s="1252">
        <v>1797.6000000000001</v>
      </c>
      <c r="G178" s="1156">
        <v>0.6</v>
      </c>
      <c r="H178" s="1156"/>
      <c r="I178" s="1156"/>
      <c r="J178" s="1472">
        <f>G178+H178+I178</f>
        <v>0.6</v>
      </c>
      <c r="K178" s="1144">
        <f t="shared" ref="K178" si="15">F178*J178</f>
        <v>1078.56</v>
      </c>
    </row>
    <row r="179" spans="1:11">
      <c r="A179" s="1254"/>
      <c r="B179" s="1234"/>
      <c r="C179" s="1232"/>
      <c r="D179" s="1082"/>
      <c r="E179" s="1233"/>
      <c r="F179" s="1252"/>
      <c r="G179" s="1132"/>
      <c r="H179" s="1133"/>
      <c r="I179" s="1134"/>
      <c r="J179" s="1134"/>
      <c r="K179" s="856"/>
    </row>
    <row r="180" spans="1:11">
      <c r="A180" s="1254" t="s">
        <v>893</v>
      </c>
      <c r="B180" s="1272" t="s">
        <v>894</v>
      </c>
      <c r="C180" s="1273">
        <v>70.3</v>
      </c>
      <c r="D180" s="1274" t="s">
        <v>223</v>
      </c>
      <c r="E180" s="1233">
        <v>475</v>
      </c>
      <c r="F180" s="1252">
        <v>33392.5</v>
      </c>
      <c r="G180" s="1156">
        <v>0.6</v>
      </c>
      <c r="H180" s="1156"/>
      <c r="I180" s="1156"/>
      <c r="J180" s="1472">
        <f>G180+H180+I180</f>
        <v>0.6</v>
      </c>
      <c r="K180" s="1144">
        <f t="shared" ref="K180" si="16">F180*J180</f>
        <v>20035.5</v>
      </c>
    </row>
    <row r="181" spans="1:11">
      <c r="A181" s="1254"/>
      <c r="B181" s="1234"/>
      <c r="C181" s="1232"/>
      <c r="D181" s="1082"/>
      <c r="E181" s="1233"/>
      <c r="F181" s="1252"/>
      <c r="G181" s="1132"/>
      <c r="H181" s="1133"/>
      <c r="I181" s="1134"/>
      <c r="J181" s="1134"/>
      <c r="K181" s="856"/>
    </row>
    <row r="182" spans="1:11">
      <c r="A182" s="1254" t="s">
        <v>895</v>
      </c>
      <c r="B182" s="1272" t="s">
        <v>896</v>
      </c>
      <c r="C182" s="1273">
        <v>26</v>
      </c>
      <c r="D182" s="1274" t="s">
        <v>223</v>
      </c>
      <c r="E182" s="1233">
        <v>140</v>
      </c>
      <c r="F182" s="1252">
        <v>3640</v>
      </c>
      <c r="G182" s="1156">
        <v>0.6</v>
      </c>
      <c r="H182" s="1156"/>
      <c r="I182" s="1156"/>
      <c r="J182" s="1472">
        <f>G182+H182+I182</f>
        <v>0.6</v>
      </c>
      <c r="K182" s="1144">
        <f t="shared" ref="K182" si="17">F182*J182</f>
        <v>2184</v>
      </c>
    </row>
    <row r="183" spans="1:11">
      <c r="A183" s="1254"/>
      <c r="B183" s="1234"/>
      <c r="C183" s="1232"/>
      <c r="D183" s="1082"/>
      <c r="E183" s="1233"/>
      <c r="F183" s="1252"/>
      <c r="G183" s="1132"/>
      <c r="H183" s="1133"/>
      <c r="I183" s="1134"/>
      <c r="J183" s="1134"/>
      <c r="K183" s="856"/>
    </row>
    <row r="184" spans="1:11">
      <c r="A184" s="1254" t="s">
        <v>897</v>
      </c>
      <c r="B184" s="1272" t="s">
        <v>898</v>
      </c>
      <c r="C184" s="1273">
        <v>45.14</v>
      </c>
      <c r="D184" s="1274" t="s">
        <v>223</v>
      </c>
      <c r="E184" s="1233">
        <v>140</v>
      </c>
      <c r="F184" s="1252">
        <v>6319.6</v>
      </c>
      <c r="G184" s="1156">
        <v>0.6</v>
      </c>
      <c r="H184" s="1156"/>
      <c r="I184" s="1156"/>
      <c r="J184" s="1472">
        <f>G184+H184+I184</f>
        <v>0.6</v>
      </c>
      <c r="K184" s="1144">
        <f t="shared" ref="K184" si="18">F184*J184</f>
        <v>3791.76</v>
      </c>
    </row>
    <row r="185" spans="1:11">
      <c r="A185" s="1254"/>
      <c r="B185" s="1272"/>
      <c r="C185" s="1273"/>
      <c r="D185" s="1274"/>
      <c r="E185" s="1233"/>
      <c r="F185" s="1252"/>
      <c r="G185" s="1132"/>
      <c r="H185" s="1133"/>
      <c r="I185" s="1134"/>
      <c r="J185" s="1134"/>
      <c r="K185" s="856"/>
    </row>
    <row r="186" spans="1:11">
      <c r="A186" s="1254" t="s">
        <v>899</v>
      </c>
      <c r="B186" s="1272" t="s">
        <v>900</v>
      </c>
      <c r="C186" s="1273">
        <v>22</v>
      </c>
      <c r="D186" s="1274" t="s">
        <v>223</v>
      </c>
      <c r="E186" s="1233">
        <v>220</v>
      </c>
      <c r="F186" s="1252">
        <v>4840</v>
      </c>
      <c r="G186" s="1156">
        <v>0.6</v>
      </c>
      <c r="H186" s="1156"/>
      <c r="I186" s="1156"/>
      <c r="J186" s="1472">
        <f>G186+H186+I186</f>
        <v>0.6</v>
      </c>
      <c r="K186" s="1144">
        <f t="shared" ref="K186" si="19">F186*J186</f>
        <v>2904</v>
      </c>
    </row>
    <row r="187" spans="1:11">
      <c r="A187" s="1254"/>
      <c r="B187" s="1272"/>
      <c r="C187" s="1273"/>
      <c r="D187" s="1274"/>
      <c r="E187" s="1233"/>
      <c r="F187" s="1252"/>
      <c r="G187" s="1132"/>
      <c r="H187" s="1133"/>
      <c r="I187" s="1134"/>
      <c r="J187" s="1134"/>
      <c r="K187" s="856"/>
    </row>
    <row r="188" spans="1:11">
      <c r="A188" s="1254" t="s">
        <v>901</v>
      </c>
      <c r="B188" s="1272" t="s">
        <v>902</v>
      </c>
      <c r="C188" s="1273">
        <v>26</v>
      </c>
      <c r="D188" s="1274" t="s">
        <v>223</v>
      </c>
      <c r="E188" s="1233">
        <v>180</v>
      </c>
      <c r="F188" s="1252">
        <v>4680</v>
      </c>
      <c r="G188" s="1156">
        <v>0.6</v>
      </c>
      <c r="H188" s="1156"/>
      <c r="I188" s="1156"/>
      <c r="J188" s="1472">
        <f>G188+H188+I188</f>
        <v>0.6</v>
      </c>
      <c r="K188" s="1144">
        <f t="shared" ref="K188" si="20">F188*J188</f>
        <v>2808</v>
      </c>
    </row>
    <row r="189" spans="1:11">
      <c r="A189" s="1254"/>
      <c r="B189" s="1272"/>
      <c r="C189" s="1273"/>
      <c r="D189" s="1274"/>
      <c r="E189" s="1233"/>
      <c r="F189" s="1252"/>
      <c r="G189" s="1132"/>
      <c r="H189" s="1133"/>
      <c r="I189" s="1134"/>
      <c r="J189" s="1134"/>
      <c r="K189" s="856"/>
    </row>
    <row r="190" spans="1:11">
      <c r="A190" s="1254" t="s">
        <v>903</v>
      </c>
      <c r="B190" s="1272" t="s">
        <v>904</v>
      </c>
      <c r="C190" s="1273">
        <v>8</v>
      </c>
      <c r="D190" s="1274" t="s">
        <v>39</v>
      </c>
      <c r="E190" s="1233">
        <v>320</v>
      </c>
      <c r="F190" s="1252">
        <v>2560</v>
      </c>
      <c r="G190" s="1156">
        <v>0.6</v>
      </c>
      <c r="H190" s="1156"/>
      <c r="I190" s="1156"/>
      <c r="J190" s="1472">
        <f>G190+H190+I190</f>
        <v>0.6</v>
      </c>
      <c r="K190" s="1144">
        <f t="shared" ref="K190" si="21">F190*J190</f>
        <v>1536</v>
      </c>
    </row>
    <row r="191" spans="1:11">
      <c r="A191" s="1254"/>
      <c r="B191" s="1272"/>
      <c r="C191" s="1273"/>
      <c r="D191" s="1274"/>
      <c r="E191" s="1233"/>
      <c r="F191" s="1252"/>
      <c r="G191" s="1132"/>
      <c r="H191" s="1133"/>
      <c r="I191" s="1134"/>
      <c r="J191" s="1134"/>
      <c r="K191" s="856"/>
    </row>
    <row r="192" spans="1:11">
      <c r="A192" s="1254"/>
      <c r="B192" s="1236" t="s">
        <v>870</v>
      </c>
      <c r="C192" s="1273"/>
      <c r="D192" s="1274"/>
      <c r="E192" s="1233"/>
      <c r="F192" s="1252"/>
      <c r="G192" s="1132"/>
      <c r="H192" s="1133"/>
      <c r="I192" s="1134"/>
      <c r="J192" s="1134"/>
      <c r="K192" s="856"/>
    </row>
    <row r="193" spans="1:13">
      <c r="A193" s="1254"/>
      <c r="B193" s="1272"/>
      <c r="C193" s="1273"/>
      <c r="D193" s="1274"/>
      <c r="E193" s="1233"/>
      <c r="F193" s="1252"/>
      <c r="G193" s="1132"/>
      <c r="H193" s="1133"/>
      <c r="I193" s="1134"/>
      <c r="J193" s="1134"/>
      <c r="K193" s="856"/>
    </row>
    <row r="194" spans="1:13">
      <c r="A194" s="1254" t="s">
        <v>16</v>
      </c>
      <c r="B194" s="1234" t="s">
        <v>877</v>
      </c>
      <c r="C194" s="1232">
        <v>13.79</v>
      </c>
      <c r="D194" s="1082" t="s">
        <v>223</v>
      </c>
      <c r="E194" s="1233">
        <v>140</v>
      </c>
      <c r="F194" s="1252">
        <v>1930.6</v>
      </c>
      <c r="G194" s="1156">
        <v>0.6</v>
      </c>
      <c r="H194" s="1156"/>
      <c r="I194" s="1156"/>
      <c r="J194" s="1472">
        <f>G194+H194+I194</f>
        <v>0.6</v>
      </c>
      <c r="K194" s="1144">
        <f t="shared" ref="K194" si="22">F194*J194</f>
        <v>1158.3599999999999</v>
      </c>
    </row>
    <row r="195" spans="1:13">
      <c r="A195" s="1254"/>
      <c r="B195" s="1272"/>
      <c r="C195" s="1273"/>
      <c r="D195" s="1274"/>
      <c r="E195" s="1233"/>
      <c r="F195" s="1252"/>
      <c r="G195" s="1132"/>
      <c r="H195" s="1133"/>
      <c r="I195" s="1134"/>
      <c r="J195" s="1134"/>
      <c r="K195" s="856"/>
    </row>
    <row r="196" spans="1:13">
      <c r="A196" s="1254" t="s">
        <v>885</v>
      </c>
      <c r="B196" s="1272" t="s">
        <v>905</v>
      </c>
      <c r="C196" s="1273">
        <v>42</v>
      </c>
      <c r="D196" s="1274" t="s">
        <v>223</v>
      </c>
      <c r="E196" s="1233">
        <v>60</v>
      </c>
      <c r="F196" s="1252">
        <v>2520</v>
      </c>
      <c r="G196" s="1156">
        <v>0.6</v>
      </c>
      <c r="H196" s="1156"/>
      <c r="I196" s="1156"/>
      <c r="J196" s="1472">
        <f>G196+H196+I196</f>
        <v>0.6</v>
      </c>
      <c r="K196" s="1144">
        <f t="shared" ref="K196" si="23">F196*J196</f>
        <v>1512</v>
      </c>
    </row>
    <row r="197" spans="1:13">
      <c r="A197" s="1254"/>
      <c r="B197" s="1272"/>
      <c r="C197" s="1273"/>
      <c r="D197" s="1274"/>
      <c r="E197" s="1233"/>
      <c r="F197" s="1252"/>
      <c r="G197" s="1132"/>
      <c r="H197" s="1133"/>
      <c r="I197" s="1134"/>
      <c r="J197" s="1134"/>
      <c r="K197" s="856"/>
    </row>
    <row r="198" spans="1:13">
      <c r="A198" s="1254" t="s">
        <v>901</v>
      </c>
      <c r="B198" s="1272" t="s">
        <v>902</v>
      </c>
      <c r="C198" s="1273">
        <v>13</v>
      </c>
      <c r="D198" s="1274" t="s">
        <v>223</v>
      </c>
      <c r="E198" s="1233">
        <v>180</v>
      </c>
      <c r="F198" s="1252">
        <v>2340</v>
      </c>
      <c r="G198" s="1156">
        <v>0.6</v>
      </c>
      <c r="H198" s="1156"/>
      <c r="I198" s="1156"/>
      <c r="J198" s="1472">
        <f>G198+H198+I198</f>
        <v>0.6</v>
      </c>
      <c r="K198" s="1144">
        <f t="shared" ref="K198" si="24">F198*J198</f>
        <v>1404</v>
      </c>
    </row>
    <row r="199" spans="1:13">
      <c r="A199" s="1254"/>
      <c r="B199" s="1272"/>
      <c r="C199" s="1273"/>
      <c r="D199" s="1274"/>
      <c r="E199" s="1233"/>
      <c r="F199" s="1252"/>
      <c r="G199" s="1132"/>
      <c r="H199" s="1133"/>
      <c r="I199" s="1134"/>
      <c r="J199" s="1134"/>
      <c r="K199" s="856"/>
    </row>
    <row r="200" spans="1:13">
      <c r="A200" s="1265"/>
      <c r="B200" s="1275"/>
      <c r="C200" s="1263"/>
      <c r="D200" s="1264"/>
      <c r="E200" s="1292"/>
      <c r="F200" s="1262"/>
      <c r="G200" s="1132"/>
      <c r="H200" s="1133"/>
      <c r="I200" s="1134"/>
      <c r="J200" s="1134"/>
      <c r="K200" s="856"/>
    </row>
    <row r="201" spans="1:13">
      <c r="A201" s="1255"/>
      <c r="B201" s="1235"/>
      <c r="C201" s="1235"/>
      <c r="D201" s="1235"/>
      <c r="E201" s="1266"/>
      <c r="F201" s="1250"/>
      <c r="G201" s="1132"/>
      <c r="H201" s="1133"/>
      <c r="I201" s="1134"/>
      <c r="J201" s="1134"/>
      <c r="K201" s="856"/>
    </row>
    <row r="202" spans="1:13" ht="15" thickBot="1">
      <c r="A202" s="1306"/>
      <c r="B202" s="1309" t="s">
        <v>906</v>
      </c>
      <c r="C202" s="1307"/>
      <c r="D202" s="1307"/>
      <c r="E202" s="1308"/>
      <c r="F202" s="1310">
        <v>100262.92550000001</v>
      </c>
      <c r="G202" s="1132"/>
      <c r="H202" s="1133"/>
      <c r="I202" s="1134"/>
      <c r="J202" s="1134"/>
      <c r="K202" s="856"/>
    </row>
    <row r="203" spans="1:13">
      <c r="A203" s="1795" t="s">
        <v>804</v>
      </c>
      <c r="B203" s="1796"/>
      <c r="C203" s="1796"/>
      <c r="D203" s="1796"/>
      <c r="E203" s="1796"/>
      <c r="F203" s="1797"/>
      <c r="G203" s="1132"/>
      <c r="H203" s="1133"/>
      <c r="I203" s="1134"/>
      <c r="J203" s="1134"/>
      <c r="K203" s="856"/>
    </row>
    <row r="204" spans="1:13">
      <c r="A204" s="1255"/>
      <c r="B204" s="1235"/>
      <c r="C204" s="1235"/>
      <c r="D204" s="1235"/>
      <c r="E204" s="1235"/>
      <c r="F204" s="1250"/>
      <c r="G204" s="1132"/>
      <c r="H204" s="1133"/>
      <c r="I204" s="1134"/>
      <c r="J204" s="1134"/>
      <c r="K204" s="856"/>
    </row>
    <row r="205" spans="1:13">
      <c r="A205" s="1256"/>
      <c r="B205" s="1236" t="s">
        <v>861</v>
      </c>
      <c r="C205" s="1237"/>
      <c r="D205" s="1237"/>
      <c r="E205" s="1237"/>
      <c r="F205" s="1251"/>
      <c r="G205" s="1132"/>
      <c r="H205" s="1133"/>
      <c r="I205" s="1134"/>
      <c r="J205" s="1134"/>
      <c r="K205" s="856"/>
    </row>
    <row r="206" spans="1:13" ht="25">
      <c r="A206" s="1254" t="s">
        <v>19</v>
      </c>
      <c r="B206" s="1234" t="s">
        <v>907</v>
      </c>
      <c r="C206" s="1232"/>
      <c r="D206" s="1082"/>
      <c r="E206" s="1232"/>
      <c r="F206" s="1252"/>
      <c r="G206" s="1132"/>
      <c r="H206" s="1133"/>
      <c r="I206" s="1134"/>
      <c r="J206" s="1134"/>
      <c r="K206" s="856"/>
    </row>
    <row r="207" spans="1:13">
      <c r="A207" s="1254">
        <v>1</v>
      </c>
      <c r="B207" s="1234" t="s">
        <v>908</v>
      </c>
      <c r="C207" s="1232">
        <v>6.3460000000000001</v>
      </c>
      <c r="D207" s="1082" t="s">
        <v>865</v>
      </c>
      <c r="E207" s="1233">
        <v>130</v>
      </c>
      <c r="F207" s="1252">
        <v>824.98</v>
      </c>
      <c r="G207" s="1156">
        <v>0.6</v>
      </c>
      <c r="H207" s="1156">
        <v>0.35</v>
      </c>
      <c r="I207" s="1156"/>
      <c r="J207" s="1472">
        <f>G207+H207+I207</f>
        <v>0.95</v>
      </c>
      <c r="K207" s="1144">
        <f>F207*J207</f>
        <v>783.73099999999999</v>
      </c>
      <c r="M207" t="s">
        <v>1325</v>
      </c>
    </row>
    <row r="208" spans="1:13">
      <c r="A208" s="1256"/>
      <c r="B208" s="1237"/>
      <c r="C208" s="1237"/>
      <c r="D208" s="1237"/>
      <c r="E208" s="1237"/>
      <c r="F208" s="1251"/>
      <c r="G208" s="1132"/>
      <c r="H208" s="1133"/>
      <c r="I208" s="1134"/>
      <c r="J208" s="1134"/>
      <c r="K208" s="856"/>
    </row>
    <row r="209" spans="1:13" ht="25">
      <c r="A209" s="1254" t="s">
        <v>21</v>
      </c>
      <c r="B209" s="1234" t="s">
        <v>866</v>
      </c>
      <c r="C209" s="1232"/>
      <c r="D209" s="1082"/>
      <c r="E209" s="1232"/>
      <c r="F209" s="1252"/>
      <c r="G209" s="1132"/>
      <c r="H209" s="1133"/>
      <c r="I209" s="1134"/>
      <c r="J209" s="1134"/>
      <c r="K209" s="856"/>
    </row>
    <row r="210" spans="1:13">
      <c r="A210" s="1254">
        <v>1</v>
      </c>
      <c r="B210" s="1234" t="s">
        <v>909</v>
      </c>
      <c r="C210" s="1232">
        <v>5.7140000000000004</v>
      </c>
      <c r="D210" s="1082" t="s">
        <v>865</v>
      </c>
      <c r="E210" s="1233">
        <v>130</v>
      </c>
      <c r="F210" s="1252">
        <v>742.82</v>
      </c>
      <c r="G210" s="1156">
        <v>0.6</v>
      </c>
      <c r="H210" s="1156">
        <v>0.35</v>
      </c>
      <c r="I210" s="1156"/>
      <c r="J210" s="1472">
        <f>G210+H210+I210</f>
        <v>0.95</v>
      </c>
      <c r="K210" s="1144">
        <f t="shared" ref="K210:K211" si="25">F210*J210</f>
        <v>705.67899999999997</v>
      </c>
      <c r="M210" t="s">
        <v>1325</v>
      </c>
    </row>
    <row r="211" spans="1:13">
      <c r="A211" s="1254">
        <v>2</v>
      </c>
      <c r="B211" s="1234" t="s">
        <v>910</v>
      </c>
      <c r="C211" s="1232">
        <v>13.272</v>
      </c>
      <c r="D211" s="1082" t="s">
        <v>865</v>
      </c>
      <c r="E211" s="1233">
        <v>130</v>
      </c>
      <c r="F211" s="1252">
        <v>1725.3600000000001</v>
      </c>
      <c r="G211" s="1156">
        <v>0.6</v>
      </c>
      <c r="H211" s="1133"/>
      <c r="I211" s="1134"/>
      <c r="J211" s="1472">
        <f>G211+H211+I211</f>
        <v>0.6</v>
      </c>
      <c r="K211" s="1144">
        <f t="shared" si="25"/>
        <v>1035.2160000000001</v>
      </c>
    </row>
    <row r="212" spans="1:13">
      <c r="A212" s="1256"/>
      <c r="B212" s="1237"/>
      <c r="C212" s="1237"/>
      <c r="D212" s="1237"/>
      <c r="E212" s="1237"/>
      <c r="F212" s="1251"/>
      <c r="G212" s="1132"/>
      <c r="H212" s="1133"/>
      <c r="I212" s="1134"/>
      <c r="J212" s="1134"/>
      <c r="K212" s="856"/>
    </row>
    <row r="213" spans="1:13" ht="25">
      <c r="A213" s="1254" t="s">
        <v>25</v>
      </c>
      <c r="B213" s="1234" t="s">
        <v>911</v>
      </c>
      <c r="C213" s="1232"/>
      <c r="D213" s="1082"/>
      <c r="E213" s="1232"/>
      <c r="F213" s="1252"/>
      <c r="G213" s="1132"/>
      <c r="H213" s="1133"/>
      <c r="I213" s="1134"/>
      <c r="J213" s="1134"/>
      <c r="K213" s="856"/>
    </row>
    <row r="214" spans="1:13">
      <c r="A214" s="1254">
        <v>1</v>
      </c>
      <c r="B214" s="1234" t="s">
        <v>912</v>
      </c>
      <c r="C214" s="1232">
        <v>4.7679999999999998</v>
      </c>
      <c r="D214" s="1082" t="s">
        <v>865</v>
      </c>
      <c r="E214" s="1233">
        <v>140</v>
      </c>
      <c r="F214" s="1252">
        <v>667.52</v>
      </c>
      <c r="G214" s="1156">
        <v>0.6</v>
      </c>
      <c r="H214" s="1156">
        <v>0.35</v>
      </c>
      <c r="I214" s="1134"/>
      <c r="J214" s="1472">
        <f>G214+H214+I214</f>
        <v>0.95</v>
      </c>
      <c r="K214" s="1144">
        <f t="shared" ref="K214" si="26">F214*J214</f>
        <v>634.14400000000001</v>
      </c>
    </row>
    <row r="215" spans="1:13">
      <c r="A215" s="1327"/>
      <c r="B215" s="1328"/>
      <c r="C215" s="1324"/>
      <c r="D215" s="1324"/>
      <c r="E215" s="1324"/>
      <c r="F215" s="1325"/>
      <c r="G215" s="1132"/>
      <c r="H215" s="1133"/>
      <c r="I215" s="1134"/>
      <c r="J215" s="1134"/>
      <c r="K215" s="856"/>
    </row>
    <row r="216" spans="1:13" ht="25">
      <c r="A216" s="1254" t="s">
        <v>98</v>
      </c>
      <c r="B216" s="1234" t="s">
        <v>913</v>
      </c>
      <c r="C216" s="1232"/>
      <c r="D216" s="1082"/>
      <c r="E216" s="1232"/>
      <c r="F216" s="1252"/>
      <c r="G216" s="1132"/>
      <c r="H216" s="1133"/>
      <c r="I216" s="1134"/>
      <c r="J216" s="1134"/>
      <c r="K216" s="856"/>
    </row>
    <row r="217" spans="1:13">
      <c r="A217" s="1254">
        <v>1</v>
      </c>
      <c r="B217" s="1234" t="s">
        <v>914</v>
      </c>
      <c r="C217" s="1232">
        <v>1.26</v>
      </c>
      <c r="D217" s="1082" t="s">
        <v>865</v>
      </c>
      <c r="E217" s="1233">
        <v>140</v>
      </c>
      <c r="F217" s="1252">
        <v>176.4</v>
      </c>
      <c r="G217" s="1156">
        <v>0.6</v>
      </c>
      <c r="H217" s="1156">
        <v>0.35</v>
      </c>
      <c r="I217" s="1134"/>
      <c r="J217" s="1472">
        <f>G217+H217+I217</f>
        <v>0.95</v>
      </c>
      <c r="K217" s="1144">
        <f t="shared" ref="K217" si="27">F217*J217</f>
        <v>167.57999999999998</v>
      </c>
    </row>
    <row r="218" spans="1:13">
      <c r="A218" s="1256"/>
      <c r="B218" s="1239"/>
      <c r="C218" s="1237"/>
      <c r="D218" s="1237"/>
      <c r="E218" s="1237"/>
      <c r="F218" s="1251"/>
      <c r="G218" s="1132"/>
      <c r="H218" s="1133"/>
      <c r="I218" s="1134"/>
      <c r="J218" s="1134"/>
      <c r="K218" s="856"/>
    </row>
    <row r="219" spans="1:13">
      <c r="A219" s="1256"/>
      <c r="B219" s="1236" t="s">
        <v>870</v>
      </c>
      <c r="C219" s="1237"/>
      <c r="D219" s="1237"/>
      <c r="E219" s="1237"/>
      <c r="F219" s="1251"/>
      <c r="G219" s="1132"/>
      <c r="H219" s="1133"/>
      <c r="I219" s="1134"/>
      <c r="J219" s="1134"/>
      <c r="K219" s="856"/>
    </row>
    <row r="220" spans="1:13" ht="25">
      <c r="A220" s="1254" t="s">
        <v>19</v>
      </c>
      <c r="B220" s="1234" t="s">
        <v>866</v>
      </c>
      <c r="C220" s="1232"/>
      <c r="D220" s="1082"/>
      <c r="E220" s="1232"/>
      <c r="F220" s="1252"/>
      <c r="G220" s="1132"/>
      <c r="H220" s="1133"/>
      <c r="I220" s="1134"/>
      <c r="J220" s="1134"/>
      <c r="K220" s="856"/>
    </row>
    <row r="221" spans="1:13">
      <c r="A221" s="1254">
        <v>1</v>
      </c>
      <c r="B221" s="1234" t="s">
        <v>915</v>
      </c>
      <c r="C221" s="1232">
        <v>15.832000000000001</v>
      </c>
      <c r="D221" s="1082" t="s">
        <v>865</v>
      </c>
      <c r="E221" s="1233">
        <v>130</v>
      </c>
      <c r="F221" s="1252">
        <v>2058.1600000000003</v>
      </c>
      <c r="G221" s="1156">
        <v>0.6</v>
      </c>
      <c r="H221" s="1156">
        <v>0.35</v>
      </c>
      <c r="I221" s="1156"/>
      <c r="J221" s="1472">
        <f>G221+H221+I221</f>
        <v>0.95</v>
      </c>
      <c r="K221" s="1144">
        <f>F221*J221</f>
        <v>1955.2520000000002</v>
      </c>
      <c r="M221" t="s">
        <v>1325</v>
      </c>
    </row>
    <row r="222" spans="1:13">
      <c r="A222" s="1256"/>
      <c r="B222" s="1237"/>
      <c r="C222" s="1237"/>
      <c r="D222" s="1237"/>
      <c r="E222" s="1237"/>
      <c r="F222" s="1251"/>
      <c r="G222" s="1132"/>
      <c r="H222" s="1133"/>
      <c r="I222" s="1134"/>
      <c r="J222" s="1134"/>
      <c r="K222" s="856"/>
    </row>
    <row r="223" spans="1:13" ht="25">
      <c r="A223" s="1254" t="s">
        <v>21</v>
      </c>
      <c r="B223" s="1234" t="s">
        <v>866</v>
      </c>
      <c r="C223" s="1232"/>
      <c r="D223" s="1082"/>
      <c r="E223" s="1232"/>
      <c r="F223" s="1252"/>
      <c r="G223" s="1132"/>
      <c r="H223" s="1133"/>
      <c r="I223" s="1134"/>
      <c r="J223" s="1134"/>
      <c r="K223" s="856"/>
    </row>
    <row r="224" spans="1:13">
      <c r="A224" s="1254">
        <v>1</v>
      </c>
      <c r="B224" s="1234" t="s">
        <v>916</v>
      </c>
      <c r="C224" s="1232">
        <v>10.346</v>
      </c>
      <c r="D224" s="1082" t="s">
        <v>865</v>
      </c>
      <c r="E224" s="1233">
        <v>130</v>
      </c>
      <c r="F224" s="1252">
        <v>1344.98</v>
      </c>
      <c r="G224" s="1156">
        <v>0.6</v>
      </c>
      <c r="H224" s="1156">
        <v>0.35</v>
      </c>
      <c r="I224" s="1156"/>
      <c r="J224" s="1472">
        <f>G224+H224+I224</f>
        <v>0.95</v>
      </c>
      <c r="K224" s="1144">
        <f t="shared" ref="K224:K225" si="28">F224*J224</f>
        <v>1277.731</v>
      </c>
      <c r="M224" t="s">
        <v>1325</v>
      </c>
    </row>
    <row r="225" spans="1:11">
      <c r="A225" s="1254">
        <v>2</v>
      </c>
      <c r="B225" s="1234" t="s">
        <v>917</v>
      </c>
      <c r="C225" s="1232">
        <v>19.376000000000001</v>
      </c>
      <c r="D225" s="1082" t="s">
        <v>865</v>
      </c>
      <c r="E225" s="1233">
        <v>130</v>
      </c>
      <c r="F225" s="1252">
        <v>2518.88</v>
      </c>
      <c r="G225" s="1156">
        <v>0.6</v>
      </c>
      <c r="H225" s="1156">
        <v>0.35</v>
      </c>
      <c r="I225" s="1134"/>
      <c r="J225" s="1472">
        <f>G225+H225+I225</f>
        <v>0.95</v>
      </c>
      <c r="K225" s="1144">
        <f t="shared" si="28"/>
        <v>2392.9360000000001</v>
      </c>
    </row>
    <row r="226" spans="1:11">
      <c r="A226" s="1256"/>
      <c r="B226" s="1237"/>
      <c r="C226" s="1237"/>
      <c r="D226" s="1237"/>
      <c r="E226" s="1237"/>
      <c r="F226" s="1251"/>
      <c r="G226" s="1132"/>
      <c r="H226" s="1133"/>
      <c r="I226" s="1134"/>
      <c r="J226" s="1134"/>
      <c r="K226" s="856"/>
    </row>
    <row r="227" spans="1:11" ht="25">
      <c r="A227" s="1254" t="s">
        <v>25</v>
      </c>
      <c r="B227" s="1234" t="s">
        <v>918</v>
      </c>
      <c r="C227" s="1232"/>
      <c r="D227" s="1082"/>
      <c r="E227" s="1232"/>
      <c r="F227" s="1252"/>
      <c r="G227" s="1132"/>
      <c r="H227" s="1133"/>
      <c r="I227" s="1134"/>
      <c r="J227" s="1134"/>
      <c r="K227" s="856"/>
    </row>
    <row r="228" spans="1:11">
      <c r="A228" s="1254">
        <v>1</v>
      </c>
      <c r="B228" s="1234" t="s">
        <v>919</v>
      </c>
      <c r="C228" s="1232">
        <v>9.3309999999999995</v>
      </c>
      <c r="D228" s="1082" t="s">
        <v>865</v>
      </c>
      <c r="E228" s="1233">
        <v>130</v>
      </c>
      <c r="F228" s="1252">
        <v>1213.03</v>
      </c>
      <c r="G228" s="1156">
        <v>0.6</v>
      </c>
      <c r="H228" s="1156">
        <v>0.35</v>
      </c>
      <c r="I228" s="1134"/>
      <c r="J228" s="1472">
        <f>G228+H228+I228</f>
        <v>0.95</v>
      </c>
      <c r="K228" s="1144">
        <f>F228*J228</f>
        <v>1152.3785</v>
      </c>
    </row>
    <row r="229" spans="1:11">
      <c r="A229" s="1256"/>
      <c r="B229" s="1237"/>
      <c r="C229" s="1237"/>
      <c r="D229" s="1237"/>
      <c r="E229" s="1237"/>
      <c r="F229" s="1251"/>
      <c r="G229" s="1132"/>
      <c r="H229" s="1133"/>
      <c r="I229" s="1134"/>
      <c r="J229" s="1134"/>
      <c r="K229" s="856"/>
    </row>
    <row r="230" spans="1:11" ht="25">
      <c r="A230" s="1254" t="s">
        <v>98</v>
      </c>
      <c r="B230" s="1234" t="s">
        <v>911</v>
      </c>
      <c r="C230" s="1232"/>
      <c r="D230" s="1082"/>
      <c r="E230" s="1232"/>
      <c r="F230" s="1252"/>
      <c r="G230" s="1132"/>
      <c r="H230" s="1133"/>
      <c r="I230" s="1134"/>
      <c r="J230" s="1134"/>
      <c r="K230" s="856"/>
    </row>
    <row r="231" spans="1:11">
      <c r="A231" s="1254">
        <v>1</v>
      </c>
      <c r="B231" s="1234" t="s">
        <v>920</v>
      </c>
      <c r="C231" s="1232">
        <v>3.56</v>
      </c>
      <c r="D231" s="1082" t="s">
        <v>865</v>
      </c>
      <c r="E231" s="1233">
        <v>130</v>
      </c>
      <c r="F231" s="1252">
        <v>462.8</v>
      </c>
      <c r="G231" s="1156">
        <v>0.6</v>
      </c>
      <c r="H231" s="1133"/>
      <c r="I231" s="1134"/>
      <c r="J231" s="1472">
        <f>G231+H231+I231</f>
        <v>0.6</v>
      </c>
      <c r="K231" s="1144">
        <f>F231*J231</f>
        <v>277.68</v>
      </c>
    </row>
    <row r="232" spans="1:11">
      <c r="A232" s="1256"/>
      <c r="B232" s="1238"/>
      <c r="C232" s="1237"/>
      <c r="D232" s="1237"/>
      <c r="E232" s="1237"/>
      <c r="F232" s="1251"/>
      <c r="G232" s="1132"/>
      <c r="H232" s="1156">
        <v>0.35</v>
      </c>
      <c r="I232" s="1134"/>
      <c r="J232" s="1134"/>
      <c r="K232" s="856"/>
    </row>
    <row r="233" spans="1:11" ht="37.5">
      <c r="A233" s="1254" t="s">
        <v>921</v>
      </c>
      <c r="B233" s="1234" t="s">
        <v>922</v>
      </c>
      <c r="C233" s="1232"/>
      <c r="D233" s="1082"/>
      <c r="E233" s="1232"/>
      <c r="F233" s="1252"/>
      <c r="G233" s="1132"/>
      <c r="H233" s="1133"/>
      <c r="I233" s="1134"/>
      <c r="J233" s="1134"/>
      <c r="K233" s="856"/>
    </row>
    <row r="234" spans="1:11">
      <c r="A234" s="1254">
        <v>1</v>
      </c>
      <c r="B234" s="1234" t="s">
        <v>923</v>
      </c>
      <c r="C234" s="1232">
        <v>0.92800000000000005</v>
      </c>
      <c r="D234" s="1082" t="s">
        <v>865</v>
      </c>
      <c r="E234" s="1233">
        <v>140</v>
      </c>
      <c r="F234" s="1252">
        <v>129.92000000000002</v>
      </c>
      <c r="G234" s="1156">
        <v>0.6</v>
      </c>
      <c r="H234" s="1156">
        <v>0.35</v>
      </c>
      <c r="I234" s="1134"/>
      <c r="J234" s="1472">
        <f>G234+H234+I234</f>
        <v>0.95</v>
      </c>
      <c r="K234" s="1144">
        <f>F234*J234</f>
        <v>123.42400000000001</v>
      </c>
    </row>
    <row r="235" spans="1:11">
      <c r="A235" s="1256"/>
      <c r="B235" s="1239"/>
      <c r="C235" s="1237"/>
      <c r="D235" s="1237"/>
      <c r="E235" s="1237"/>
      <c r="F235" s="1251"/>
      <c r="G235" s="1132"/>
      <c r="H235" s="1133"/>
      <c r="I235" s="1134"/>
      <c r="J235" s="1134"/>
      <c r="K235" s="856"/>
    </row>
    <row r="236" spans="1:11">
      <c r="A236" s="1256"/>
      <c r="B236" s="1240" t="s">
        <v>874</v>
      </c>
      <c r="C236" s="1237"/>
      <c r="D236" s="1237"/>
      <c r="E236" s="1237"/>
      <c r="F236" s="1251"/>
      <c r="G236" s="1132"/>
      <c r="H236" s="1133"/>
      <c r="I236" s="1134"/>
      <c r="J236" s="1134"/>
      <c r="K236" s="856"/>
    </row>
    <row r="237" spans="1:11">
      <c r="A237" s="1256"/>
      <c r="B237" s="1240"/>
      <c r="C237" s="1237"/>
      <c r="D237" s="1237"/>
      <c r="E237" s="1237"/>
      <c r="F237" s="1251"/>
      <c r="G237" s="1132"/>
      <c r="H237" s="1133"/>
      <c r="I237" s="1134"/>
      <c r="J237" s="1134"/>
      <c r="K237" s="856"/>
    </row>
    <row r="238" spans="1:11">
      <c r="A238" s="1256"/>
      <c r="B238" s="1239" t="s">
        <v>862</v>
      </c>
      <c r="C238" s="1237"/>
      <c r="D238" s="1237"/>
      <c r="E238" s="1237"/>
      <c r="F238" s="1251"/>
      <c r="G238" s="1132"/>
      <c r="H238" s="1133"/>
      <c r="I238" s="1134"/>
      <c r="J238" s="1134"/>
      <c r="K238" s="856"/>
    </row>
    <row r="239" spans="1:11">
      <c r="A239" s="1256"/>
      <c r="B239" s="1237"/>
      <c r="C239" s="1237"/>
      <c r="D239" s="1237"/>
      <c r="E239" s="1237"/>
      <c r="F239" s="1251"/>
      <c r="G239" s="1132"/>
      <c r="H239" s="1133"/>
      <c r="I239" s="1134"/>
      <c r="J239" s="1134"/>
      <c r="K239" s="856"/>
    </row>
    <row r="240" spans="1:11" ht="50">
      <c r="A240" s="1254"/>
      <c r="B240" s="1239" t="s">
        <v>875</v>
      </c>
      <c r="C240" s="1237"/>
      <c r="D240" s="1237"/>
      <c r="E240" s="1237"/>
      <c r="F240" s="1251"/>
      <c r="G240" s="1132"/>
      <c r="H240" s="1133"/>
      <c r="I240" s="1134"/>
      <c r="J240" s="1134"/>
      <c r="K240" s="856"/>
    </row>
    <row r="241" spans="1:11">
      <c r="A241" s="1254"/>
      <c r="B241" s="1234"/>
      <c r="C241" s="1232"/>
      <c r="D241" s="1082"/>
      <c r="E241" s="1232"/>
      <c r="F241" s="1252"/>
      <c r="G241" s="1132"/>
      <c r="H241" s="1133"/>
      <c r="I241" s="1134"/>
      <c r="J241" s="1134"/>
      <c r="K241" s="856"/>
    </row>
    <row r="242" spans="1:11" ht="37.5">
      <c r="A242" s="1254" t="s">
        <v>21</v>
      </c>
      <c r="B242" s="1234" t="s">
        <v>924</v>
      </c>
      <c r="C242" s="1232"/>
      <c r="D242" s="1082"/>
      <c r="E242" s="1232"/>
      <c r="F242" s="1257"/>
      <c r="G242" s="1132"/>
      <c r="H242" s="1133"/>
      <c r="I242" s="1134"/>
      <c r="J242" s="1134"/>
      <c r="K242" s="856"/>
    </row>
    <row r="243" spans="1:11">
      <c r="A243" s="1254">
        <v>1</v>
      </c>
      <c r="B243" s="1234" t="s">
        <v>925</v>
      </c>
      <c r="C243" s="1232">
        <v>0.84</v>
      </c>
      <c r="D243" s="1082" t="s">
        <v>39</v>
      </c>
      <c r="E243" s="1233">
        <v>260</v>
      </c>
      <c r="F243" s="1252">
        <v>218.4</v>
      </c>
      <c r="G243" s="1156">
        <v>0.6</v>
      </c>
      <c r="H243" s="1156">
        <v>0.35</v>
      </c>
      <c r="I243" s="1134"/>
      <c r="J243" s="1472">
        <f>G243+H243+I243</f>
        <v>0.95</v>
      </c>
      <c r="K243" s="1144">
        <f>F243*J243</f>
        <v>207.48</v>
      </c>
    </row>
    <row r="244" spans="1:11">
      <c r="A244" s="1254"/>
      <c r="B244" s="1234"/>
      <c r="C244" s="1232"/>
      <c r="D244" s="1082"/>
      <c r="E244" s="1233"/>
      <c r="F244" s="1252"/>
      <c r="G244" s="1132"/>
      <c r="H244" s="1133"/>
      <c r="I244" s="1134"/>
      <c r="J244" s="1134"/>
      <c r="K244" s="856"/>
    </row>
    <row r="245" spans="1:11" ht="15.5">
      <c r="A245" s="1254"/>
      <c r="B245" s="1293" t="s">
        <v>791</v>
      </c>
      <c r="C245" s="1232"/>
      <c r="D245" s="1082"/>
      <c r="E245" s="1233"/>
      <c r="F245" s="1252"/>
      <c r="G245" s="1132"/>
      <c r="H245" s="1133"/>
      <c r="I245" s="1134"/>
      <c r="J245" s="1134"/>
      <c r="K245" s="856"/>
    </row>
    <row r="246" spans="1:11">
      <c r="A246" s="1254"/>
      <c r="B246" s="1234"/>
      <c r="C246" s="1232"/>
      <c r="D246" s="1082"/>
      <c r="E246" s="1233"/>
      <c r="F246" s="1252"/>
      <c r="G246" s="1132"/>
      <c r="H246" s="1133"/>
      <c r="I246" s="1134"/>
      <c r="J246" s="1134"/>
      <c r="K246" s="856"/>
    </row>
    <row r="247" spans="1:11">
      <c r="A247" s="1254"/>
      <c r="B247" s="1291" t="s">
        <v>861</v>
      </c>
      <c r="C247" s="1232"/>
      <c r="D247" s="1082"/>
      <c r="E247" s="1233"/>
      <c r="F247" s="1252"/>
      <c r="G247" s="1132"/>
      <c r="H247" s="1133"/>
      <c r="I247" s="1134"/>
      <c r="J247" s="1134"/>
      <c r="K247" s="856"/>
    </row>
    <row r="248" spans="1:11">
      <c r="A248" s="1254"/>
      <c r="B248" s="1234"/>
      <c r="C248" s="1232"/>
      <c r="D248" s="1082"/>
      <c r="E248" s="1233"/>
      <c r="F248" s="1252"/>
      <c r="G248" s="1132"/>
      <c r="H248" s="1133"/>
      <c r="I248" s="1134"/>
      <c r="J248" s="1134"/>
      <c r="K248" s="856"/>
    </row>
    <row r="249" spans="1:11" ht="25">
      <c r="A249" s="1254" t="s">
        <v>19</v>
      </c>
      <c r="B249" s="1234" t="s">
        <v>926</v>
      </c>
      <c r="C249" s="1232">
        <v>72.2</v>
      </c>
      <c r="D249" s="1082" t="s">
        <v>865</v>
      </c>
      <c r="E249" s="1233">
        <v>130</v>
      </c>
      <c r="F249" s="1252">
        <v>9386</v>
      </c>
      <c r="G249" s="1156">
        <v>0.6</v>
      </c>
      <c r="H249" s="1156">
        <v>0.35</v>
      </c>
      <c r="I249" s="1134"/>
      <c r="J249" s="1472">
        <f>G249+H249+I249</f>
        <v>0.95</v>
      </c>
      <c r="K249" s="1144">
        <f>F249*J249</f>
        <v>8916.6999999999989</v>
      </c>
    </row>
    <row r="250" spans="1:11">
      <c r="A250" s="1254"/>
      <c r="B250" s="1234"/>
      <c r="C250" s="1232"/>
      <c r="D250" s="1082"/>
      <c r="E250" s="1233"/>
      <c r="F250" s="1252"/>
      <c r="G250" s="1132"/>
      <c r="H250" s="1133"/>
      <c r="I250" s="1134"/>
      <c r="J250" s="1134"/>
      <c r="K250" s="856"/>
    </row>
    <row r="251" spans="1:11" ht="25">
      <c r="A251" s="1254" t="s">
        <v>921</v>
      </c>
      <c r="B251" s="1234" t="s">
        <v>927</v>
      </c>
      <c r="C251" s="1232">
        <v>25.799999999999997</v>
      </c>
      <c r="D251" s="1082" t="s">
        <v>865</v>
      </c>
      <c r="E251" s="1233">
        <v>140</v>
      </c>
      <c r="F251" s="1252">
        <v>3611.9999999999995</v>
      </c>
      <c r="G251" s="1156">
        <v>0.6</v>
      </c>
      <c r="H251" s="1156">
        <v>0.35</v>
      </c>
      <c r="I251" s="1134"/>
      <c r="J251" s="1472">
        <f>G251+H251+I251</f>
        <v>0.95</v>
      </c>
      <c r="K251" s="1144">
        <f>F251*J251</f>
        <v>3431.3999999999992</v>
      </c>
    </row>
    <row r="252" spans="1:11">
      <c r="A252" s="1254"/>
      <c r="B252" s="1234"/>
      <c r="C252" s="1232"/>
      <c r="D252" s="1082"/>
      <c r="E252" s="1233"/>
      <c r="F252" s="1252"/>
      <c r="G252" s="1132"/>
      <c r="H252" s="1133"/>
      <c r="I252" s="1134"/>
      <c r="J252" s="1134"/>
      <c r="K252" s="856"/>
    </row>
    <row r="253" spans="1:11">
      <c r="A253" s="1254" t="s">
        <v>885</v>
      </c>
      <c r="B253" s="1272" t="s">
        <v>886</v>
      </c>
      <c r="C253" s="1273">
        <v>137</v>
      </c>
      <c r="D253" s="1274" t="s">
        <v>223</v>
      </c>
      <c r="E253" s="1233">
        <v>70</v>
      </c>
      <c r="F253" s="1252">
        <v>9590</v>
      </c>
      <c r="G253" s="1156">
        <v>0.6</v>
      </c>
      <c r="H253" s="1156">
        <v>0.35</v>
      </c>
      <c r="I253" s="1134"/>
      <c r="J253" s="1472">
        <f>G253+H253+I253</f>
        <v>0.95</v>
      </c>
      <c r="K253" s="1144">
        <f>F253*J253</f>
        <v>9110.5</v>
      </c>
    </row>
    <row r="254" spans="1:11">
      <c r="A254" s="1254"/>
      <c r="B254" s="1234"/>
      <c r="C254" s="1232"/>
      <c r="D254" s="1082"/>
      <c r="E254" s="1233"/>
      <c r="F254" s="1252"/>
      <c r="G254" s="1132"/>
      <c r="H254" s="1133"/>
      <c r="I254" s="1134"/>
      <c r="J254" s="1134"/>
      <c r="K254" s="856"/>
    </row>
    <row r="255" spans="1:11">
      <c r="A255" s="1254" t="s">
        <v>895</v>
      </c>
      <c r="B255" s="1272" t="s">
        <v>928</v>
      </c>
      <c r="C255" s="1273">
        <v>34.61</v>
      </c>
      <c r="D255" s="1274" t="s">
        <v>223</v>
      </c>
      <c r="E255" s="1233">
        <v>140</v>
      </c>
      <c r="F255" s="1252">
        <v>4845.3999999999996</v>
      </c>
      <c r="G255" s="1156">
        <v>0.6</v>
      </c>
      <c r="H255" s="1156">
        <v>0.35</v>
      </c>
      <c r="I255" s="1134"/>
      <c r="J255" s="1472">
        <f>G255+H255+I255</f>
        <v>0.95</v>
      </c>
      <c r="K255" s="1144">
        <f>F255*J255</f>
        <v>4603.1299999999992</v>
      </c>
    </row>
    <row r="256" spans="1:11">
      <c r="A256" s="1254"/>
      <c r="B256" s="1234"/>
      <c r="C256" s="1232"/>
      <c r="D256" s="1082"/>
      <c r="E256" s="1233"/>
      <c r="F256" s="1252"/>
      <c r="G256" s="1132"/>
      <c r="H256" s="1133"/>
      <c r="I256" s="1134"/>
      <c r="J256" s="1134"/>
      <c r="K256" s="856"/>
    </row>
    <row r="257" spans="1:11">
      <c r="A257" s="1254" t="s">
        <v>929</v>
      </c>
      <c r="B257" s="1272" t="s">
        <v>930</v>
      </c>
      <c r="C257" s="1273">
        <v>37.71</v>
      </c>
      <c r="D257" s="1274" t="s">
        <v>223</v>
      </c>
      <c r="E257" s="1233">
        <v>140</v>
      </c>
      <c r="F257" s="1252">
        <v>5279.4000000000005</v>
      </c>
      <c r="G257" s="1156">
        <v>0.6</v>
      </c>
      <c r="H257" s="1156">
        <v>0.35</v>
      </c>
      <c r="I257" s="1134"/>
      <c r="J257" s="1472">
        <f>G257+H257+I257</f>
        <v>0.95</v>
      </c>
      <c r="K257" s="1144">
        <f>F257*J257</f>
        <v>5015.43</v>
      </c>
    </row>
    <row r="258" spans="1:11">
      <c r="A258" s="1254"/>
      <c r="B258" s="1234"/>
      <c r="C258" s="1232"/>
      <c r="D258" s="1082"/>
      <c r="E258" s="1233"/>
      <c r="F258" s="1252"/>
      <c r="G258" s="1132"/>
      <c r="H258" s="1133"/>
      <c r="I258" s="1134"/>
      <c r="J258" s="1134"/>
      <c r="K258" s="856"/>
    </row>
    <row r="259" spans="1:11">
      <c r="A259" s="1254" t="s">
        <v>899</v>
      </c>
      <c r="B259" s="1272" t="s">
        <v>931</v>
      </c>
      <c r="C259" s="1273">
        <v>21.42</v>
      </c>
      <c r="D259" s="1274" t="s">
        <v>223</v>
      </c>
      <c r="E259" s="1233">
        <v>220</v>
      </c>
      <c r="F259" s="1252">
        <v>4712.4000000000005</v>
      </c>
      <c r="G259" s="1156">
        <v>0.6</v>
      </c>
      <c r="H259" s="1156">
        <v>0.35</v>
      </c>
      <c r="I259" s="1134"/>
      <c r="J259" s="1472">
        <f>G259+H259+I259</f>
        <v>0.95</v>
      </c>
      <c r="K259" s="1144">
        <f>F259*J259</f>
        <v>4476.7800000000007</v>
      </c>
    </row>
    <row r="260" spans="1:11">
      <c r="A260" s="1254"/>
      <c r="B260" s="1234"/>
      <c r="C260" s="1232"/>
      <c r="D260" s="1082"/>
      <c r="E260" s="1233"/>
      <c r="F260" s="1252"/>
      <c r="G260" s="1132"/>
      <c r="H260" s="1133"/>
      <c r="I260" s="1134"/>
      <c r="J260" s="1134"/>
      <c r="K260" s="856"/>
    </row>
    <row r="261" spans="1:11">
      <c r="A261" s="1254" t="s">
        <v>932</v>
      </c>
      <c r="B261" s="1272" t="s">
        <v>933</v>
      </c>
      <c r="C261" s="1273">
        <v>77.3</v>
      </c>
      <c r="D261" s="1274" t="s">
        <v>223</v>
      </c>
      <c r="E261" s="1233">
        <v>175</v>
      </c>
      <c r="F261" s="1252">
        <v>13527.5</v>
      </c>
      <c r="G261" s="1156">
        <v>0.6</v>
      </c>
      <c r="H261" s="1156">
        <v>0.35</v>
      </c>
      <c r="I261" s="1134"/>
      <c r="J261" s="1472">
        <f>G261+H261+I261</f>
        <v>0.95</v>
      </c>
      <c r="K261" s="1144">
        <f>F261*J261</f>
        <v>12851.125</v>
      </c>
    </row>
    <row r="262" spans="1:11">
      <c r="A262" s="1254"/>
      <c r="B262" s="1234"/>
      <c r="C262" s="1232"/>
      <c r="D262" s="1082"/>
      <c r="E262" s="1233"/>
      <c r="F262" s="1252"/>
      <c r="G262" s="1132"/>
      <c r="H262" s="1133"/>
      <c r="I262" s="1134"/>
      <c r="J262" s="1134"/>
      <c r="K262" s="856"/>
    </row>
    <row r="263" spans="1:11">
      <c r="A263" s="1254" t="s">
        <v>901</v>
      </c>
      <c r="B263" s="1272" t="s">
        <v>934</v>
      </c>
      <c r="C263" s="1273">
        <v>4.75</v>
      </c>
      <c r="D263" s="1274" t="s">
        <v>223</v>
      </c>
      <c r="E263" s="1233">
        <v>180</v>
      </c>
      <c r="F263" s="1252">
        <v>855</v>
      </c>
      <c r="G263" s="1156">
        <v>0.6</v>
      </c>
      <c r="H263" s="1156">
        <v>0.35</v>
      </c>
      <c r="I263" s="1134"/>
      <c r="J263" s="1472">
        <f>G263+H263+I263</f>
        <v>0.95</v>
      </c>
      <c r="K263" s="1144">
        <f>F263*J263</f>
        <v>812.25</v>
      </c>
    </row>
    <row r="264" spans="1:11">
      <c r="A264" s="1254"/>
      <c r="B264" s="1272"/>
      <c r="C264" s="1273"/>
      <c r="D264" s="1274"/>
      <c r="E264" s="1233"/>
      <c r="F264" s="1252"/>
      <c r="G264" s="1132"/>
      <c r="H264" s="1133"/>
      <c r="I264" s="1134"/>
      <c r="J264" s="1134"/>
      <c r="K264" s="856"/>
    </row>
    <row r="265" spans="1:11">
      <c r="A265" s="1254" t="s">
        <v>935</v>
      </c>
      <c r="B265" s="1272" t="s">
        <v>936</v>
      </c>
      <c r="C265" s="1273">
        <v>28.54</v>
      </c>
      <c r="D265" s="1274" t="s">
        <v>223</v>
      </c>
      <c r="E265" s="1233">
        <v>180</v>
      </c>
      <c r="F265" s="1252">
        <v>5137.2</v>
      </c>
      <c r="G265" s="1156">
        <v>0.6</v>
      </c>
      <c r="H265" s="1156">
        <v>0.35</v>
      </c>
      <c r="I265" s="1134"/>
      <c r="J265" s="1472">
        <f>G265+H265+I265</f>
        <v>0.95</v>
      </c>
      <c r="K265" s="1144">
        <f>F265*J265</f>
        <v>4880.3399999999992</v>
      </c>
    </row>
    <row r="266" spans="1:11">
      <c r="A266" s="1254"/>
      <c r="B266" s="1234"/>
      <c r="C266" s="1232"/>
      <c r="D266" s="1082"/>
      <c r="E266" s="1233"/>
      <c r="F266" s="1252"/>
      <c r="G266" s="1132"/>
      <c r="H266" s="1133"/>
      <c r="I266" s="1134"/>
      <c r="J266" s="1134"/>
      <c r="K266" s="856"/>
    </row>
    <row r="267" spans="1:11">
      <c r="A267" s="1254" t="s">
        <v>937</v>
      </c>
      <c r="B267" s="1272" t="s">
        <v>938</v>
      </c>
      <c r="C267" s="1273">
        <v>24.93</v>
      </c>
      <c r="D267" s="1274" t="s">
        <v>223</v>
      </c>
      <c r="E267" s="1233">
        <v>275</v>
      </c>
      <c r="F267" s="1252">
        <v>6855.75</v>
      </c>
      <c r="G267" s="1156">
        <v>0.6</v>
      </c>
      <c r="H267" s="1156">
        <v>0.35</v>
      </c>
      <c r="I267" s="1134"/>
      <c r="J267" s="1472">
        <f>G267+H267+I267</f>
        <v>0.95</v>
      </c>
      <c r="K267" s="1144">
        <f>F267*J267</f>
        <v>6512.9624999999996</v>
      </c>
    </row>
    <row r="268" spans="1:11">
      <c r="A268" s="1254"/>
      <c r="B268" s="1234"/>
      <c r="C268" s="1232"/>
      <c r="D268" s="1082"/>
      <c r="E268" s="1233"/>
      <c r="F268" s="1252"/>
      <c r="G268" s="1132"/>
      <c r="H268" s="1133"/>
      <c r="I268" s="1134"/>
      <c r="J268" s="1134"/>
      <c r="K268" s="856"/>
    </row>
    <row r="269" spans="1:11">
      <c r="A269" s="1254"/>
      <c r="B269" s="1290" t="s">
        <v>870</v>
      </c>
      <c r="C269" s="1232"/>
      <c r="D269" s="1082"/>
      <c r="E269" s="1233"/>
      <c r="F269" s="1252"/>
      <c r="G269" s="1132"/>
      <c r="H269" s="1133"/>
      <c r="I269" s="1134"/>
      <c r="J269" s="1134"/>
      <c r="K269" s="856"/>
    </row>
    <row r="270" spans="1:11">
      <c r="A270" s="1254"/>
      <c r="B270" s="1234"/>
      <c r="C270" s="1232"/>
      <c r="D270" s="1082"/>
      <c r="E270" s="1233"/>
      <c r="F270" s="1252"/>
      <c r="G270" s="1132"/>
      <c r="H270" s="1133"/>
      <c r="I270" s="1134"/>
      <c r="J270" s="1134"/>
      <c r="K270" s="856"/>
    </row>
    <row r="271" spans="1:11" ht="25">
      <c r="A271" s="1265" t="s">
        <v>19</v>
      </c>
      <c r="B271" s="1275" t="s">
        <v>926</v>
      </c>
      <c r="C271" s="1263">
        <v>52.72</v>
      </c>
      <c r="D271" s="1264" t="s">
        <v>865</v>
      </c>
      <c r="E271" s="1292">
        <v>130</v>
      </c>
      <c r="F271" s="1262">
        <v>6853.5999999999995</v>
      </c>
      <c r="G271" s="1156">
        <v>0.6</v>
      </c>
      <c r="H271" s="1156">
        <v>0.35</v>
      </c>
      <c r="I271" s="1134"/>
      <c r="J271" s="1472">
        <f>G271+H271+I271</f>
        <v>0.95</v>
      </c>
      <c r="K271" s="1144">
        <f>F271*J271</f>
        <v>6510.9199999999992</v>
      </c>
    </row>
    <row r="272" spans="1:11">
      <c r="A272" s="1254"/>
      <c r="B272" s="1234"/>
      <c r="C272" s="1232"/>
      <c r="D272" s="1082"/>
      <c r="E272" s="1322"/>
      <c r="F272" s="1252"/>
      <c r="G272" s="1132"/>
      <c r="H272" s="1133"/>
      <c r="I272" s="1134"/>
      <c r="J272" s="1134"/>
      <c r="K272" s="856"/>
    </row>
    <row r="273" spans="1:11" ht="25">
      <c r="A273" s="1254" t="s">
        <v>921</v>
      </c>
      <c r="B273" s="1234" t="s">
        <v>927</v>
      </c>
      <c r="C273" s="1232">
        <v>48.3</v>
      </c>
      <c r="D273" s="1082" t="s">
        <v>865</v>
      </c>
      <c r="E273" s="1233">
        <v>140</v>
      </c>
      <c r="F273" s="1252">
        <v>6762</v>
      </c>
      <c r="G273" s="1156">
        <v>0.6</v>
      </c>
      <c r="H273" s="1156">
        <v>0.35</v>
      </c>
      <c r="I273" s="1134"/>
      <c r="J273" s="1472">
        <f>G273+H273+I273</f>
        <v>0.95</v>
      </c>
      <c r="K273" s="1144">
        <f>F273*J273</f>
        <v>6423.9</v>
      </c>
    </row>
    <row r="274" spans="1:11">
      <c r="A274" s="1254"/>
      <c r="B274" s="1234"/>
      <c r="C274" s="1232"/>
      <c r="D274" s="1082"/>
      <c r="E274" s="1233"/>
      <c r="F274" s="1252"/>
      <c r="G274" s="1132"/>
      <c r="H274" s="1133"/>
      <c r="I274" s="1134"/>
      <c r="J274" s="1134"/>
      <c r="K274" s="856"/>
    </row>
    <row r="275" spans="1:11">
      <c r="A275" s="1254" t="s">
        <v>885</v>
      </c>
      <c r="B275" s="1272" t="s">
        <v>886</v>
      </c>
      <c r="C275" s="1273">
        <v>147.18</v>
      </c>
      <c r="D275" s="1274" t="s">
        <v>223</v>
      </c>
      <c r="E275" s="1233">
        <v>70</v>
      </c>
      <c r="F275" s="1252">
        <v>10302.6</v>
      </c>
      <c r="G275" s="1156">
        <v>0.6</v>
      </c>
      <c r="H275" s="1156">
        <v>0.35</v>
      </c>
      <c r="I275" s="1134"/>
      <c r="J275" s="1472">
        <f>G275+H275+I275</f>
        <v>0.95</v>
      </c>
      <c r="K275" s="1144">
        <f>F275*J275</f>
        <v>9787.4699999999993</v>
      </c>
    </row>
    <row r="276" spans="1:11">
      <c r="A276" s="1254"/>
      <c r="B276" s="1234"/>
      <c r="C276" s="1232"/>
      <c r="D276" s="1082"/>
      <c r="E276" s="1233"/>
      <c r="F276" s="1252"/>
      <c r="G276" s="1132"/>
      <c r="H276" s="1133"/>
      <c r="I276" s="1134"/>
      <c r="J276" s="1134"/>
      <c r="K276" s="856"/>
    </row>
    <row r="277" spans="1:11">
      <c r="A277" s="1254" t="s">
        <v>895</v>
      </c>
      <c r="B277" s="1272" t="s">
        <v>939</v>
      </c>
      <c r="C277" s="1273">
        <v>46.769999999999996</v>
      </c>
      <c r="D277" s="1274" t="s">
        <v>223</v>
      </c>
      <c r="E277" s="1233">
        <v>140</v>
      </c>
      <c r="F277" s="1252">
        <v>6547.7999999999993</v>
      </c>
      <c r="G277" s="1156">
        <v>0.6</v>
      </c>
      <c r="H277" s="1156">
        <v>0.35</v>
      </c>
      <c r="I277" s="1134"/>
      <c r="J277" s="1472">
        <f>G277+H277+I277</f>
        <v>0.95</v>
      </c>
      <c r="K277" s="1144">
        <f>F277*J277</f>
        <v>6220.4099999999989</v>
      </c>
    </row>
    <row r="278" spans="1:11">
      <c r="A278" s="1254"/>
      <c r="B278" s="1234"/>
      <c r="C278" s="1232"/>
      <c r="D278" s="1082"/>
      <c r="E278" s="1233"/>
      <c r="F278" s="1252"/>
      <c r="G278" s="1132"/>
      <c r="H278" s="1133"/>
      <c r="I278" s="1134"/>
      <c r="J278" s="1134"/>
      <c r="K278" s="856"/>
    </row>
    <row r="279" spans="1:11">
      <c r="A279" s="1254" t="s">
        <v>897</v>
      </c>
      <c r="B279" s="1272" t="s">
        <v>898</v>
      </c>
      <c r="C279" s="1273">
        <v>49.260000000000005</v>
      </c>
      <c r="D279" s="1274" t="s">
        <v>223</v>
      </c>
      <c r="E279" s="1233">
        <v>140</v>
      </c>
      <c r="F279" s="1252">
        <v>6896.4000000000005</v>
      </c>
      <c r="G279" s="1156">
        <v>0.6</v>
      </c>
      <c r="H279" s="1156">
        <v>0.35</v>
      </c>
      <c r="I279" s="1134"/>
      <c r="J279" s="1472">
        <f>G279+H279+I279</f>
        <v>0.95</v>
      </c>
      <c r="K279" s="1144">
        <f>F279*J279</f>
        <v>6551.58</v>
      </c>
    </row>
    <row r="280" spans="1:11">
      <c r="A280" s="1254"/>
      <c r="B280" s="1234"/>
      <c r="C280" s="1232"/>
      <c r="D280" s="1082"/>
      <c r="E280" s="1233"/>
      <c r="F280" s="1252"/>
      <c r="G280" s="1132"/>
      <c r="H280" s="1133"/>
      <c r="I280" s="1134"/>
      <c r="J280" s="1134"/>
      <c r="K280" s="856"/>
    </row>
    <row r="281" spans="1:11">
      <c r="A281" s="1254" t="s">
        <v>899</v>
      </c>
      <c r="B281" s="1272" t="s">
        <v>900</v>
      </c>
      <c r="C281" s="1273">
        <v>8.82</v>
      </c>
      <c r="D281" s="1274" t="s">
        <v>223</v>
      </c>
      <c r="E281" s="1233">
        <v>220</v>
      </c>
      <c r="F281" s="1252">
        <v>1940.4</v>
      </c>
      <c r="G281" s="1156">
        <v>0.6</v>
      </c>
      <c r="H281" s="1156">
        <v>0.35</v>
      </c>
      <c r="I281" s="1134"/>
      <c r="J281" s="1472">
        <f>G281+H281+I281</f>
        <v>0.95</v>
      </c>
      <c r="K281" s="1144">
        <f>F281*J281</f>
        <v>1843.38</v>
      </c>
    </row>
    <row r="282" spans="1:11">
      <c r="A282" s="1254"/>
      <c r="B282" s="1272"/>
      <c r="C282" s="1273"/>
      <c r="D282" s="1274"/>
      <c r="E282" s="1233"/>
      <c r="F282" s="1252"/>
      <c r="G282" s="1132"/>
      <c r="H282" s="1133"/>
      <c r="I282" s="1134"/>
      <c r="J282" s="1134"/>
      <c r="K282" s="856"/>
    </row>
    <row r="283" spans="1:11">
      <c r="A283" s="1254" t="s">
        <v>901</v>
      </c>
      <c r="B283" s="1272" t="s">
        <v>940</v>
      </c>
      <c r="C283" s="1273">
        <v>22.7</v>
      </c>
      <c r="D283" s="1274" t="s">
        <v>223</v>
      </c>
      <c r="E283" s="1233">
        <v>180</v>
      </c>
      <c r="F283" s="1252">
        <v>4086</v>
      </c>
      <c r="G283" s="1156">
        <v>0.6</v>
      </c>
      <c r="H283" s="1156">
        <v>0.35</v>
      </c>
      <c r="I283" s="1134"/>
      <c r="J283" s="1472">
        <f>G283+H283+I283</f>
        <v>0.95</v>
      </c>
      <c r="K283" s="1144">
        <f>F283*J283</f>
        <v>3881.7</v>
      </c>
    </row>
    <row r="284" spans="1:11">
      <c r="A284" s="1254"/>
      <c r="B284" s="1272"/>
      <c r="C284" s="1273"/>
      <c r="D284" s="1274"/>
      <c r="E284" s="1233"/>
      <c r="F284" s="1252"/>
      <c r="G284" s="1132"/>
      <c r="H284" s="1133"/>
      <c r="I284" s="1134"/>
      <c r="J284" s="1134"/>
      <c r="K284" s="856"/>
    </row>
    <row r="285" spans="1:11">
      <c r="A285" s="1254" t="s">
        <v>935</v>
      </c>
      <c r="B285" s="1272" t="s">
        <v>941</v>
      </c>
      <c r="C285" s="1273">
        <v>4.32</v>
      </c>
      <c r="D285" s="1274" t="s">
        <v>223</v>
      </c>
      <c r="E285" s="1233">
        <v>280</v>
      </c>
      <c r="F285" s="1252">
        <v>1209.6000000000001</v>
      </c>
      <c r="G285" s="1156">
        <v>0.6</v>
      </c>
      <c r="H285" s="1156">
        <v>0.35</v>
      </c>
      <c r="I285" s="1134"/>
      <c r="J285" s="1472">
        <f>G285+H285+I285</f>
        <v>0.95</v>
      </c>
      <c r="K285" s="1144">
        <f>F285*J285</f>
        <v>1149.1200000000001</v>
      </c>
    </row>
    <row r="286" spans="1:11">
      <c r="A286" s="1254"/>
      <c r="B286" s="1234"/>
      <c r="C286" s="1232"/>
      <c r="D286" s="1082"/>
      <c r="E286" s="1233"/>
      <c r="F286" s="1252"/>
      <c r="G286" s="1132"/>
      <c r="H286" s="1133"/>
      <c r="I286" s="1134"/>
      <c r="J286" s="1134"/>
      <c r="K286" s="856"/>
    </row>
    <row r="287" spans="1:11">
      <c r="A287" s="1254" t="s">
        <v>942</v>
      </c>
      <c r="B287" s="1272" t="s">
        <v>943</v>
      </c>
      <c r="C287" s="1273">
        <v>4.3499999999999996</v>
      </c>
      <c r="D287" s="1274" t="s">
        <v>223</v>
      </c>
      <c r="E287" s="1233">
        <v>340</v>
      </c>
      <c r="F287" s="1252">
        <v>1478.9999999999998</v>
      </c>
      <c r="G287" s="1156">
        <v>0.6</v>
      </c>
      <c r="H287" s="1156">
        <v>0.35</v>
      </c>
      <c r="I287" s="1134"/>
      <c r="J287" s="1472">
        <f>G287+H287+I287</f>
        <v>0.95</v>
      </c>
      <c r="K287" s="1144">
        <f>F287*J287</f>
        <v>1405.0499999999997</v>
      </c>
    </row>
    <row r="288" spans="1:11">
      <c r="A288" s="1254"/>
      <c r="B288" s="1234"/>
      <c r="C288" s="1232"/>
      <c r="D288" s="1082"/>
      <c r="E288" s="1233"/>
      <c r="F288" s="1252"/>
      <c r="G288" s="1132"/>
      <c r="H288" s="1133"/>
      <c r="I288" s="1134"/>
      <c r="J288" s="1134"/>
      <c r="K288" s="856"/>
    </row>
    <row r="289" spans="1:11">
      <c r="A289" s="1254" t="s">
        <v>944</v>
      </c>
      <c r="B289" s="1272" t="s">
        <v>945</v>
      </c>
      <c r="C289" s="1273">
        <v>8.82</v>
      </c>
      <c r="D289" s="1274" t="s">
        <v>223</v>
      </c>
      <c r="E289" s="1233">
        <v>350</v>
      </c>
      <c r="F289" s="1252">
        <v>3087</v>
      </c>
      <c r="G289" s="1156">
        <v>0.6</v>
      </c>
      <c r="H289" s="1156">
        <v>0.35</v>
      </c>
      <c r="I289" s="1134"/>
      <c r="J289" s="1472">
        <f>G289+H289+I289</f>
        <v>0.95</v>
      </c>
      <c r="K289" s="1144">
        <f>F289*J289</f>
        <v>2932.6499999999996</v>
      </c>
    </row>
    <row r="290" spans="1:11">
      <c r="A290" s="1254"/>
      <c r="B290" s="1234"/>
      <c r="C290" s="1232"/>
      <c r="D290" s="1082"/>
      <c r="E290" s="1233"/>
      <c r="F290" s="1252"/>
      <c r="G290" s="1132"/>
      <c r="H290" s="1133"/>
      <c r="I290" s="1134"/>
      <c r="J290" s="1134"/>
      <c r="K290" s="856"/>
    </row>
    <row r="291" spans="1:11">
      <c r="A291" s="1254" t="s">
        <v>903</v>
      </c>
      <c r="B291" s="1272" t="s">
        <v>946</v>
      </c>
      <c r="C291" s="1273">
        <v>18.82</v>
      </c>
      <c r="D291" s="1274" t="s">
        <v>223</v>
      </c>
      <c r="E291" s="1233">
        <v>280</v>
      </c>
      <c r="F291" s="1252">
        <v>5269.6</v>
      </c>
      <c r="G291" s="1156">
        <v>0.6</v>
      </c>
      <c r="H291" s="1156">
        <v>0.35</v>
      </c>
      <c r="I291" s="1134"/>
      <c r="J291" s="1472">
        <f>G291+H291+I291</f>
        <v>0.95</v>
      </c>
      <c r="K291" s="1144">
        <f>F291*J291</f>
        <v>5006.12</v>
      </c>
    </row>
    <row r="292" spans="1:11">
      <c r="A292" s="1254"/>
      <c r="B292" s="1234"/>
      <c r="C292" s="1232"/>
      <c r="D292" s="1082"/>
      <c r="E292" s="1233"/>
      <c r="F292" s="1252"/>
      <c r="G292" s="1132"/>
      <c r="H292" s="1133"/>
      <c r="I292" s="1134"/>
      <c r="J292" s="1134"/>
      <c r="K292" s="856"/>
    </row>
    <row r="293" spans="1:11">
      <c r="A293" s="1254"/>
      <c r="B293" s="1234"/>
      <c r="C293" s="1232"/>
      <c r="D293" s="1082"/>
      <c r="E293" s="1233"/>
      <c r="F293" s="1252"/>
      <c r="G293" s="1132"/>
      <c r="H293" s="1133"/>
      <c r="I293" s="1134"/>
      <c r="J293" s="1134"/>
      <c r="K293" s="856"/>
    </row>
    <row r="294" spans="1:11">
      <c r="A294" s="1255"/>
      <c r="B294" s="1235"/>
      <c r="C294" s="1235"/>
      <c r="D294" s="1235"/>
      <c r="E294" s="1235"/>
      <c r="F294" s="1250"/>
      <c r="G294" s="1132"/>
      <c r="H294" s="1133"/>
      <c r="I294" s="1134"/>
      <c r="J294" s="1134"/>
      <c r="K294" s="856"/>
    </row>
    <row r="295" spans="1:11" ht="15" thickBot="1">
      <c r="A295" s="1306"/>
      <c r="B295" s="1309" t="s">
        <v>906</v>
      </c>
      <c r="C295" s="1307"/>
      <c r="D295" s="1307"/>
      <c r="E295" s="1307"/>
      <c r="F295" s="1310">
        <v>130317.90000000002</v>
      </c>
      <c r="G295" s="1132"/>
      <c r="H295" s="1133"/>
      <c r="I295" s="1134"/>
      <c r="J295" s="1134"/>
      <c r="K295" s="856"/>
    </row>
    <row r="296" spans="1:11">
      <c r="A296" s="1798" t="s">
        <v>812</v>
      </c>
      <c r="B296" s="1799"/>
      <c r="C296" s="1799"/>
      <c r="D296" s="1799"/>
      <c r="E296" s="1799"/>
      <c r="F296" s="1800"/>
      <c r="G296" s="1132"/>
      <c r="H296" s="1133"/>
      <c r="I296" s="1134"/>
      <c r="J296" s="1134"/>
      <c r="K296" s="856"/>
    </row>
    <row r="297" spans="1:11">
      <c r="A297" s="1294"/>
      <c r="B297" s="1295"/>
      <c r="C297" s="1296"/>
      <c r="D297" s="1296"/>
      <c r="E297" s="1297"/>
      <c r="F297" s="1298"/>
      <c r="G297" s="1132"/>
      <c r="H297" s="1133"/>
      <c r="I297" s="1134"/>
      <c r="J297" s="1134"/>
      <c r="K297" s="856"/>
    </row>
    <row r="298" spans="1:11">
      <c r="A298" s="1299"/>
      <c r="B298" s="1300" t="s">
        <v>947</v>
      </c>
      <c r="C298" s="1301"/>
      <c r="D298" s="1301"/>
      <c r="E298" s="1302"/>
      <c r="F298" s="1303"/>
      <c r="G298" s="1132"/>
      <c r="H298" s="1133"/>
      <c r="I298" s="1134"/>
      <c r="J298" s="1134"/>
      <c r="K298" s="856"/>
    </row>
    <row r="299" spans="1:11">
      <c r="A299" s="1299"/>
      <c r="B299" s="1304"/>
      <c r="C299" s="1301"/>
      <c r="D299" s="1301"/>
      <c r="E299" s="1302"/>
      <c r="F299" s="1303"/>
      <c r="G299" s="1132"/>
      <c r="H299" s="1133"/>
      <c r="I299" s="1134"/>
      <c r="J299" s="1134"/>
      <c r="K299" s="856"/>
    </row>
    <row r="300" spans="1:11" ht="87">
      <c r="A300" s="1299"/>
      <c r="B300" s="1304" t="s">
        <v>948</v>
      </c>
      <c r="C300" s="1301"/>
      <c r="D300" s="1301"/>
      <c r="E300" s="1302"/>
      <c r="F300" s="1303"/>
      <c r="G300" s="1132"/>
      <c r="H300" s="1133"/>
      <c r="I300" s="1134"/>
      <c r="J300" s="1134"/>
      <c r="K300" s="856"/>
    </row>
    <row r="301" spans="1:11">
      <c r="A301" s="1299"/>
      <c r="B301" s="1304"/>
      <c r="C301" s="1301"/>
      <c r="D301" s="1301"/>
      <c r="E301" s="1302"/>
      <c r="F301" s="1303"/>
      <c r="G301" s="1132"/>
      <c r="H301" s="1133"/>
      <c r="I301" s="1134"/>
      <c r="J301" s="1134"/>
      <c r="K301" s="856"/>
    </row>
    <row r="302" spans="1:11">
      <c r="A302" s="1299"/>
      <c r="B302" s="1305" t="s">
        <v>949</v>
      </c>
      <c r="C302" s="1301"/>
      <c r="D302" s="1301"/>
      <c r="E302" s="1302"/>
      <c r="F302" s="1303"/>
      <c r="G302" s="1132"/>
      <c r="H302" s="1133"/>
      <c r="I302" s="1134"/>
      <c r="J302" s="1134"/>
      <c r="K302" s="856"/>
    </row>
    <row r="303" spans="1:11">
      <c r="A303" s="1299"/>
      <c r="B303" s="1304"/>
      <c r="C303" s="1301"/>
      <c r="D303" s="1301"/>
      <c r="E303" s="1302"/>
      <c r="F303" s="1303"/>
      <c r="G303" s="1132"/>
      <c r="H303" s="1133"/>
      <c r="I303" s="1134"/>
      <c r="J303" s="1134"/>
      <c r="K303" s="856"/>
    </row>
    <row r="304" spans="1:11" ht="72.5">
      <c r="A304" s="1299"/>
      <c r="B304" s="1304" t="s">
        <v>950</v>
      </c>
      <c r="C304" s="1301"/>
      <c r="D304" s="1301"/>
      <c r="E304" s="1302"/>
      <c r="F304" s="1303"/>
      <c r="G304" s="1132"/>
      <c r="H304" s="1133"/>
      <c r="I304" s="1134"/>
      <c r="J304" s="1134"/>
      <c r="K304" s="856"/>
    </row>
    <row r="305" spans="1:11">
      <c r="A305" s="1299"/>
      <c r="B305" s="1304"/>
      <c r="C305" s="1301"/>
      <c r="D305" s="1301"/>
      <c r="E305" s="1302"/>
      <c r="F305" s="1303"/>
      <c r="G305" s="1132"/>
      <c r="H305" s="1133"/>
      <c r="I305" s="1134"/>
      <c r="J305" s="1134"/>
      <c r="K305" s="856"/>
    </row>
    <row r="306" spans="1:11">
      <c r="A306" s="1299" t="s">
        <v>11</v>
      </c>
      <c r="B306" s="1304" t="s">
        <v>951</v>
      </c>
      <c r="C306" s="1301">
        <v>134</v>
      </c>
      <c r="D306" s="1301" t="s">
        <v>952</v>
      </c>
      <c r="E306" s="1233">
        <v>130</v>
      </c>
      <c r="F306" s="1252">
        <v>17420</v>
      </c>
      <c r="G306" s="1156">
        <v>0.6</v>
      </c>
      <c r="H306" s="1156">
        <v>0.3</v>
      </c>
      <c r="I306" s="1134"/>
      <c r="J306" s="1472">
        <f>G306+H306+I306</f>
        <v>0.89999999999999991</v>
      </c>
      <c r="K306" s="1144">
        <f t="shared" ref="K306" si="29">F306*J306</f>
        <v>15677.999999999998</v>
      </c>
    </row>
    <row r="307" spans="1:11">
      <c r="A307" s="1299"/>
      <c r="B307" s="1304"/>
      <c r="C307" s="1301"/>
      <c r="D307" s="1301"/>
      <c r="E307" s="1302"/>
      <c r="F307" s="1303"/>
      <c r="G307" s="1132"/>
      <c r="H307" s="1133"/>
      <c r="I307" s="1134"/>
      <c r="J307" s="1134"/>
      <c r="K307" s="856"/>
    </row>
    <row r="308" spans="1:11">
      <c r="A308" s="1299" t="s">
        <v>16</v>
      </c>
      <c r="B308" s="1304" t="s">
        <v>953</v>
      </c>
      <c r="C308" s="1301">
        <v>188</v>
      </c>
      <c r="D308" s="1301" t="s">
        <v>223</v>
      </c>
      <c r="E308" s="1233">
        <v>240</v>
      </c>
      <c r="F308" s="1252">
        <v>45120</v>
      </c>
      <c r="G308" s="1156">
        <v>0.6</v>
      </c>
      <c r="H308" s="1156">
        <v>0.3</v>
      </c>
      <c r="I308" s="1134"/>
      <c r="J308" s="1472">
        <f>G308+H308+I308</f>
        <v>0.89999999999999991</v>
      </c>
      <c r="K308" s="1144">
        <f t="shared" ref="K308" si="30">F308*J308</f>
        <v>40607.999999999993</v>
      </c>
    </row>
    <row r="309" spans="1:11">
      <c r="A309" s="1299"/>
      <c r="B309" s="1304"/>
      <c r="C309" s="1301"/>
      <c r="D309" s="1301"/>
      <c r="E309" s="1302"/>
      <c r="F309" s="1303"/>
      <c r="G309" s="1132"/>
      <c r="H309" s="1133"/>
      <c r="I309" s="1134"/>
      <c r="J309" s="1134"/>
      <c r="K309" s="856"/>
    </row>
    <row r="310" spans="1:11">
      <c r="A310" s="1299" t="s">
        <v>19</v>
      </c>
      <c r="B310" s="1304" t="s">
        <v>954</v>
      </c>
      <c r="C310" s="1301">
        <v>26</v>
      </c>
      <c r="D310" s="1301" t="s">
        <v>223</v>
      </c>
      <c r="E310" s="1233">
        <v>150</v>
      </c>
      <c r="F310" s="1252">
        <v>3900</v>
      </c>
      <c r="G310" s="1156">
        <v>0.6</v>
      </c>
      <c r="H310" s="1156">
        <v>0.3</v>
      </c>
      <c r="I310" s="1134"/>
      <c r="J310" s="1472">
        <f>G310+H310+I310</f>
        <v>0.89999999999999991</v>
      </c>
      <c r="K310" s="1144">
        <f t="shared" ref="K310" si="31">F310*J310</f>
        <v>3509.9999999999995</v>
      </c>
    </row>
    <row r="311" spans="1:11">
      <c r="A311" s="1299"/>
      <c r="B311" s="1304"/>
      <c r="C311" s="1301"/>
      <c r="D311" s="1301"/>
      <c r="E311" s="1302"/>
      <c r="F311" s="1303"/>
      <c r="G311" s="1132"/>
      <c r="H311" s="1133"/>
      <c r="I311" s="1134"/>
      <c r="J311" s="1134"/>
      <c r="K311" s="856"/>
    </row>
    <row r="312" spans="1:11">
      <c r="A312" s="1299" t="s">
        <v>21</v>
      </c>
      <c r="B312" s="1304" t="s">
        <v>955</v>
      </c>
      <c r="C312" s="1301">
        <v>36</v>
      </c>
      <c r="D312" s="1301" t="s">
        <v>223</v>
      </c>
      <c r="E312" s="1233">
        <v>150</v>
      </c>
      <c r="F312" s="1252">
        <v>5400</v>
      </c>
      <c r="G312" s="1156">
        <v>0.6</v>
      </c>
      <c r="H312" s="1156">
        <v>0.3</v>
      </c>
      <c r="I312" s="1134"/>
      <c r="J312" s="1472">
        <f>G312+H312+I312</f>
        <v>0.89999999999999991</v>
      </c>
      <c r="K312" s="1144">
        <f t="shared" ref="K312" si="32">F312*J312</f>
        <v>4859.9999999999991</v>
      </c>
    </row>
    <row r="313" spans="1:11">
      <c r="A313" s="1299"/>
      <c r="B313" s="1304"/>
      <c r="C313" s="1301"/>
      <c r="D313" s="1301"/>
      <c r="E313" s="1302"/>
      <c r="F313" s="1303"/>
      <c r="G313" s="1132"/>
      <c r="H313" s="1133"/>
      <c r="I313" s="1134"/>
      <c r="J313" s="1134"/>
      <c r="K313" s="856"/>
    </row>
    <row r="314" spans="1:11">
      <c r="A314" s="1299"/>
      <c r="B314" s="1304"/>
      <c r="C314" s="1301"/>
      <c r="D314" s="1301"/>
      <c r="E314" s="1302"/>
      <c r="F314" s="1303"/>
      <c r="G314" s="1132"/>
      <c r="H314" s="1133"/>
      <c r="I314" s="1134"/>
      <c r="J314" s="1134"/>
      <c r="K314" s="856"/>
    </row>
    <row r="315" spans="1:11" ht="15" thickBot="1">
      <c r="A315" s="1320"/>
      <c r="B315" s="1314" t="s">
        <v>906</v>
      </c>
      <c r="C315" s="1315"/>
      <c r="D315" s="1315"/>
      <c r="E315" s="1316"/>
      <c r="F315" s="1321">
        <v>71840</v>
      </c>
      <c r="G315" s="1132"/>
      <c r="H315" s="1133"/>
      <c r="I315" s="1134"/>
      <c r="J315" s="1134"/>
      <c r="K315" s="856"/>
    </row>
    <row r="316" spans="1:11">
      <c r="A316" s="1801" t="s">
        <v>956</v>
      </c>
      <c r="B316" s="1802"/>
      <c r="C316" s="1802"/>
      <c r="D316" s="1802"/>
      <c r="E316" s="1802"/>
      <c r="F316" s="1803"/>
      <c r="G316" s="1132"/>
      <c r="H316" s="1133"/>
      <c r="I316" s="1134"/>
      <c r="J316" s="1134"/>
      <c r="K316" s="856"/>
    </row>
    <row r="317" spans="1:11">
      <c r="A317" s="1256"/>
      <c r="B317" s="1240" t="s">
        <v>949</v>
      </c>
      <c r="C317" s="1237"/>
      <c r="D317" s="1237"/>
      <c r="E317" s="1237"/>
      <c r="F317" s="1251"/>
      <c r="G317" s="1132"/>
      <c r="H317" s="1133"/>
      <c r="I317" s="1134"/>
      <c r="J317" s="1134"/>
      <c r="K317" s="856"/>
    </row>
    <row r="318" spans="1:11">
      <c r="A318" s="1256"/>
      <c r="B318" s="1237"/>
      <c r="C318" s="1237"/>
      <c r="D318" s="1237"/>
      <c r="E318" s="1237"/>
      <c r="F318" s="1251"/>
      <c r="G318" s="1132"/>
      <c r="H318" s="1133"/>
      <c r="I318" s="1134"/>
      <c r="J318" s="1134"/>
      <c r="K318" s="856"/>
    </row>
    <row r="319" spans="1:11">
      <c r="A319" s="1256"/>
      <c r="B319" s="1239" t="s">
        <v>862</v>
      </c>
      <c r="C319" s="1237"/>
      <c r="D319" s="1237"/>
      <c r="E319" s="1237"/>
      <c r="F319" s="1251"/>
      <c r="G319" s="1132"/>
      <c r="H319" s="1133"/>
      <c r="I319" s="1134"/>
      <c r="J319" s="1134"/>
      <c r="K319" s="856"/>
    </row>
    <row r="320" spans="1:11">
      <c r="A320" s="1256"/>
      <c r="B320" s="1237"/>
      <c r="C320" s="1237"/>
      <c r="D320" s="1237"/>
      <c r="E320" s="1237"/>
      <c r="F320" s="1251"/>
      <c r="G320" s="1132"/>
      <c r="H320" s="1133"/>
      <c r="I320" s="1134"/>
      <c r="J320" s="1134"/>
      <c r="K320" s="856"/>
    </row>
    <row r="321" spans="1:13" ht="50">
      <c r="A321" s="1256"/>
      <c r="B321" s="1239" t="s">
        <v>871</v>
      </c>
      <c r="C321" s="1237"/>
      <c r="D321" s="1237"/>
      <c r="E321" s="1237"/>
      <c r="F321" s="1251"/>
      <c r="G321" s="1132"/>
      <c r="H321" s="1133"/>
      <c r="I321" s="1134"/>
      <c r="J321" s="1134"/>
      <c r="K321" s="856"/>
    </row>
    <row r="322" spans="1:13">
      <c r="A322" s="1256"/>
      <c r="B322" s="1326"/>
      <c r="C322" s="1237"/>
      <c r="D322" s="1237"/>
      <c r="E322" s="1324"/>
      <c r="F322" s="1325"/>
      <c r="G322" s="1132"/>
      <c r="H322" s="1133"/>
      <c r="I322" s="1134"/>
      <c r="J322" s="1134"/>
      <c r="K322" s="856"/>
    </row>
    <row r="323" spans="1:13" ht="37.5">
      <c r="A323" s="1258" t="s">
        <v>11</v>
      </c>
      <c r="B323" s="1239" t="s">
        <v>957</v>
      </c>
      <c r="C323" s="1279"/>
      <c r="D323" s="1243"/>
      <c r="E323" s="1232"/>
      <c r="F323" s="1252"/>
      <c r="G323" s="1132"/>
      <c r="H323" s="1133"/>
      <c r="I323" s="1134"/>
      <c r="J323" s="1134"/>
      <c r="K323" s="856"/>
    </row>
    <row r="324" spans="1:13">
      <c r="A324" s="1254">
        <v>1</v>
      </c>
      <c r="B324" s="1234" t="s">
        <v>958</v>
      </c>
      <c r="C324" s="1232">
        <v>9.85</v>
      </c>
      <c r="D324" s="1082" t="s">
        <v>865</v>
      </c>
      <c r="E324" s="1233">
        <v>140</v>
      </c>
      <c r="F324" s="1252">
        <v>1379</v>
      </c>
      <c r="G324" s="1230">
        <f>60%*1</f>
        <v>0.6</v>
      </c>
      <c r="H324" s="1156">
        <v>0.35</v>
      </c>
      <c r="I324" s="1231"/>
      <c r="J324" s="1441">
        <f>G324+H324+I324</f>
        <v>0.95</v>
      </c>
      <c r="K324" s="1144">
        <f>F324*J324</f>
        <v>1310.05</v>
      </c>
    </row>
    <row r="325" spans="1:13">
      <c r="A325" s="1254">
        <v>2</v>
      </c>
      <c r="B325" s="1270" t="s">
        <v>959</v>
      </c>
      <c r="C325" s="1232">
        <v>10.231999999999999</v>
      </c>
      <c r="D325" s="1082" t="s">
        <v>865</v>
      </c>
      <c r="E325" s="1233">
        <v>140</v>
      </c>
      <c r="F325" s="1252">
        <v>1432.48</v>
      </c>
      <c r="G325" s="1230">
        <f>60%*1</f>
        <v>0.6</v>
      </c>
      <c r="H325" s="1156">
        <v>0.35</v>
      </c>
      <c r="I325" s="1231"/>
      <c r="J325" s="1441">
        <f>G325+H325+I325</f>
        <v>0.95</v>
      </c>
      <c r="K325" s="1144">
        <f>F325*J325</f>
        <v>1360.856</v>
      </c>
    </row>
    <row r="326" spans="1:13">
      <c r="A326" s="1254">
        <v>3</v>
      </c>
      <c r="B326" s="1234" t="s">
        <v>960</v>
      </c>
      <c r="C326" s="1232">
        <v>20.338000000000001</v>
      </c>
      <c r="D326" s="1082" t="s">
        <v>865</v>
      </c>
      <c r="E326" s="1233">
        <v>140</v>
      </c>
      <c r="F326" s="1252">
        <v>2847.32</v>
      </c>
      <c r="G326" s="1230">
        <f>60%*1</f>
        <v>0.6</v>
      </c>
      <c r="H326" s="1156">
        <v>0.35</v>
      </c>
      <c r="I326" s="1156"/>
      <c r="J326" s="1472">
        <f>G326+H326+I326</f>
        <v>0.95</v>
      </c>
      <c r="K326" s="1144">
        <f>F326*J326</f>
        <v>2704.9540000000002</v>
      </c>
      <c r="M326" t="s">
        <v>1325</v>
      </c>
    </row>
    <row r="327" spans="1:13">
      <c r="A327" s="1254">
        <v>4</v>
      </c>
      <c r="B327" s="1270" t="s">
        <v>961</v>
      </c>
      <c r="C327" s="1232">
        <v>13.983000000000001</v>
      </c>
      <c r="D327" s="1082" t="s">
        <v>865</v>
      </c>
      <c r="E327" s="1233">
        <v>140</v>
      </c>
      <c r="F327" s="1252">
        <v>1957.6200000000001</v>
      </c>
      <c r="G327" s="1230">
        <f>60%*1</f>
        <v>0.6</v>
      </c>
      <c r="H327" s="1156">
        <v>0.35</v>
      </c>
      <c r="I327" s="1156"/>
      <c r="J327" s="1472">
        <f>G327+H327+I327</f>
        <v>0.95</v>
      </c>
      <c r="K327" s="1144">
        <f>F327*J327</f>
        <v>1859.739</v>
      </c>
      <c r="M327" t="s">
        <v>1325</v>
      </c>
    </row>
    <row r="328" spans="1:13">
      <c r="A328" s="1254">
        <v>5</v>
      </c>
      <c r="B328" s="1234" t="s">
        <v>576</v>
      </c>
      <c r="C328" s="1232">
        <v>2.2130000000000001</v>
      </c>
      <c r="D328" s="1082" t="s">
        <v>865</v>
      </c>
      <c r="E328" s="1233">
        <v>140</v>
      </c>
      <c r="F328" s="1252">
        <v>309.82</v>
      </c>
      <c r="G328" s="1230">
        <f>60%*1</f>
        <v>0.6</v>
      </c>
      <c r="H328" s="1156">
        <v>0.35</v>
      </c>
      <c r="I328" s="1231"/>
      <c r="J328" s="1441">
        <f>G328+H328+I328</f>
        <v>0.95</v>
      </c>
      <c r="K328" s="1144">
        <f>F328*J328</f>
        <v>294.32900000000001</v>
      </c>
    </row>
    <row r="329" spans="1:13">
      <c r="A329" s="1254"/>
      <c r="B329" s="1234"/>
      <c r="C329" s="1232"/>
      <c r="D329" s="1082"/>
      <c r="E329" s="1232"/>
      <c r="F329" s="1252"/>
      <c r="G329" s="1132"/>
      <c r="H329" s="1133"/>
      <c r="I329" s="1134"/>
      <c r="J329" s="1134"/>
      <c r="K329" s="856"/>
    </row>
    <row r="330" spans="1:13">
      <c r="A330" s="1254"/>
      <c r="B330" s="1234"/>
      <c r="C330" s="1232"/>
      <c r="D330" s="1082"/>
      <c r="E330" s="1232"/>
      <c r="F330" s="1252"/>
      <c r="G330" s="1132"/>
      <c r="H330" s="1133"/>
      <c r="I330" s="1134"/>
      <c r="J330" s="1134"/>
      <c r="K330" s="856"/>
    </row>
    <row r="331" spans="1:13">
      <c r="A331" s="1254" t="s">
        <v>16</v>
      </c>
      <c r="B331" s="1234" t="s">
        <v>962</v>
      </c>
      <c r="C331" s="1232">
        <v>35.950000000000003</v>
      </c>
      <c r="D331" s="1082" t="s">
        <v>223</v>
      </c>
      <c r="E331" s="1233">
        <v>60</v>
      </c>
      <c r="F331" s="1252">
        <v>2157</v>
      </c>
      <c r="G331" s="1230">
        <f>60%*1</f>
        <v>0.6</v>
      </c>
      <c r="H331" s="1156">
        <v>0.35</v>
      </c>
      <c r="I331" s="1231"/>
      <c r="J331" s="1441">
        <f>G331+H331+I331</f>
        <v>0.95</v>
      </c>
      <c r="K331" s="1144">
        <f>F331*J331</f>
        <v>2049.15</v>
      </c>
    </row>
    <row r="332" spans="1:13">
      <c r="A332" s="1256"/>
      <c r="B332" s="1276"/>
      <c r="C332" s="1237"/>
      <c r="D332" s="1237"/>
      <c r="E332" s="1237"/>
      <c r="F332" s="1251"/>
      <c r="G332" s="1132"/>
      <c r="H332" s="1133"/>
      <c r="I332" s="1134"/>
      <c r="J332" s="1134"/>
      <c r="K332" s="856"/>
    </row>
    <row r="333" spans="1:13">
      <c r="A333" s="1254" t="s">
        <v>19</v>
      </c>
      <c r="B333" s="1234" t="s">
        <v>963</v>
      </c>
      <c r="C333" s="1232">
        <v>35.950000000000003</v>
      </c>
      <c r="D333" s="1082" t="s">
        <v>223</v>
      </c>
      <c r="E333" s="1233">
        <v>140</v>
      </c>
      <c r="F333" s="1252">
        <v>5033</v>
      </c>
      <c r="G333" s="1230">
        <f>60%*1</f>
        <v>0.6</v>
      </c>
      <c r="H333" s="1156">
        <v>0.35</v>
      </c>
      <c r="I333" s="1231"/>
      <c r="J333" s="1441">
        <f>G333+H333+I333</f>
        <v>0.95</v>
      </c>
      <c r="K333" s="1144">
        <f>F333*J333</f>
        <v>4781.3499999999995</v>
      </c>
    </row>
    <row r="334" spans="1:13">
      <c r="A334" s="1265"/>
      <c r="B334" s="1275"/>
      <c r="C334" s="1263"/>
      <c r="D334" s="1264"/>
      <c r="E334" s="1292"/>
      <c r="F334" s="1262"/>
      <c r="G334" s="1132"/>
      <c r="H334" s="1133"/>
      <c r="I334" s="1134"/>
      <c r="J334" s="1134"/>
      <c r="K334" s="856"/>
    </row>
    <row r="335" spans="1:13">
      <c r="A335" s="1258"/>
      <c r="B335" s="1278" t="s">
        <v>906</v>
      </c>
      <c r="C335" s="1279"/>
      <c r="D335" s="1243"/>
      <c r="E335" s="1279"/>
      <c r="F335" s="1280">
        <v>15116.24</v>
      </c>
      <c r="G335" s="1132"/>
      <c r="H335" s="1133"/>
      <c r="I335" s="1134"/>
      <c r="J335" s="1134"/>
      <c r="K335" s="856"/>
    </row>
    <row r="336" spans="1:13" ht="15" thickBot="1">
      <c r="A336" s="1281"/>
      <c r="B336" s="1282"/>
      <c r="C336" s="1283"/>
      <c r="D336" s="1284"/>
      <c r="E336" s="1283"/>
      <c r="F336" s="1253"/>
      <c r="G336" s="1132"/>
      <c r="H336" s="1133"/>
      <c r="I336" s="1134"/>
      <c r="J336" s="1134"/>
      <c r="K336" s="856"/>
    </row>
    <row r="337" spans="1:13" ht="15" thickTop="1">
      <c r="A337" s="1798" t="s">
        <v>964</v>
      </c>
      <c r="B337" s="1799"/>
      <c r="C337" s="1799"/>
      <c r="D337" s="1799"/>
      <c r="E337" s="1799"/>
      <c r="F337" s="1800"/>
      <c r="G337" s="1132"/>
      <c r="H337" s="1133"/>
      <c r="I337" s="1134"/>
      <c r="J337" s="1134"/>
      <c r="K337" s="856"/>
    </row>
    <row r="338" spans="1:13">
      <c r="A338" s="1258"/>
      <c r="B338" s="1241"/>
      <c r="C338" s="1242"/>
      <c r="D338" s="1243"/>
      <c r="E338" s="1242"/>
      <c r="F338" s="1259"/>
      <c r="G338" s="1132"/>
      <c r="H338" s="1133"/>
      <c r="I338" s="1134"/>
      <c r="J338" s="1134"/>
      <c r="K338" s="856"/>
    </row>
    <row r="339" spans="1:13">
      <c r="A339" s="1254"/>
      <c r="B339" s="1244" t="s">
        <v>949</v>
      </c>
      <c r="C339" s="1245"/>
      <c r="D339" s="1082"/>
      <c r="E339" s="1245"/>
      <c r="F339" s="1260"/>
      <c r="G339" s="1132"/>
      <c r="H339" s="1133"/>
      <c r="I339" s="1134"/>
      <c r="J339" s="1134"/>
      <c r="K339" s="856"/>
    </row>
    <row r="340" spans="1:13">
      <c r="A340" s="1254"/>
      <c r="B340" s="1246"/>
      <c r="C340" s="1245"/>
      <c r="D340" s="1082"/>
      <c r="E340" s="1245"/>
      <c r="F340" s="1260"/>
      <c r="G340" s="1132"/>
      <c r="H340" s="1133"/>
      <c r="I340" s="1134"/>
      <c r="J340" s="1134"/>
      <c r="K340" s="856"/>
    </row>
    <row r="341" spans="1:13">
      <c r="A341" s="1254"/>
      <c r="B341" s="1247" t="s">
        <v>862</v>
      </c>
      <c r="C341" s="1245"/>
      <c r="D341" s="1082"/>
      <c r="E341" s="1245"/>
      <c r="F341" s="1260"/>
      <c r="G341" s="1132"/>
      <c r="H341" s="1133"/>
      <c r="I341" s="1134"/>
      <c r="J341" s="1134"/>
      <c r="K341" s="856"/>
    </row>
    <row r="342" spans="1:13">
      <c r="A342" s="1254"/>
      <c r="B342" s="1246"/>
      <c r="C342" s="1245"/>
      <c r="D342" s="1082"/>
      <c r="E342" s="1245"/>
      <c r="F342" s="1260"/>
      <c r="G342" s="1132"/>
      <c r="H342" s="1133"/>
      <c r="I342" s="1134"/>
      <c r="J342" s="1134"/>
      <c r="K342" s="856"/>
    </row>
    <row r="343" spans="1:13" ht="62.5">
      <c r="A343" s="1254"/>
      <c r="B343" s="1247" t="s">
        <v>965</v>
      </c>
      <c r="C343" s="1245"/>
      <c r="D343" s="1082"/>
      <c r="E343" s="1245"/>
      <c r="F343" s="1260"/>
      <c r="G343" s="1132"/>
      <c r="H343" s="1133"/>
      <c r="I343" s="1134"/>
      <c r="J343" s="1134"/>
      <c r="K343" s="856"/>
    </row>
    <row r="344" spans="1:13">
      <c r="A344" s="1254"/>
      <c r="B344" s="1247"/>
      <c r="C344" s="1245"/>
      <c r="D344" s="1082"/>
      <c r="E344" s="1245"/>
      <c r="F344" s="1260"/>
      <c r="G344" s="1132"/>
      <c r="H344" s="1133"/>
      <c r="I344" s="1134"/>
      <c r="J344" s="1134"/>
      <c r="K344" s="856"/>
    </row>
    <row r="345" spans="1:13" ht="37.5">
      <c r="A345" s="1254">
        <v>1</v>
      </c>
      <c r="B345" s="1248" t="s">
        <v>966</v>
      </c>
      <c r="C345" s="1261">
        <v>40</v>
      </c>
      <c r="D345" s="1082" t="s">
        <v>39</v>
      </c>
      <c r="E345" s="1233">
        <v>280</v>
      </c>
      <c r="F345" s="1252">
        <v>11200</v>
      </c>
      <c r="G345" s="1230">
        <f>60%*1</f>
        <v>0.6</v>
      </c>
      <c r="H345" s="1156">
        <v>0.35</v>
      </c>
      <c r="I345" s="1231"/>
      <c r="J345" s="1441">
        <f>G345+H345+I345</f>
        <v>0.95</v>
      </c>
      <c r="K345" s="1144">
        <f>F345*J345</f>
        <v>10640</v>
      </c>
    </row>
    <row r="346" spans="1:13">
      <c r="A346" s="1254"/>
      <c r="B346" s="1248"/>
      <c r="C346" s="1261"/>
      <c r="D346" s="1082"/>
      <c r="E346" s="1245"/>
      <c r="F346" s="1260"/>
      <c r="G346" s="1132"/>
      <c r="H346" s="1133"/>
      <c r="I346" s="1134"/>
      <c r="J346" s="1134"/>
      <c r="K346" s="856"/>
    </row>
    <row r="347" spans="1:13">
      <c r="A347" s="1254">
        <v>2</v>
      </c>
      <c r="B347" s="1248" t="s">
        <v>962</v>
      </c>
      <c r="C347" s="1261">
        <v>21</v>
      </c>
      <c r="D347" s="1082" t="s">
        <v>223</v>
      </c>
      <c r="E347" s="1233">
        <v>130</v>
      </c>
      <c r="F347" s="1252">
        <v>2730</v>
      </c>
      <c r="G347" s="1230">
        <f>60%*1</f>
        <v>0.6</v>
      </c>
      <c r="H347" s="1156">
        <v>0.35</v>
      </c>
      <c r="I347" s="1231"/>
      <c r="J347" s="1441">
        <f>G347+H347+I347</f>
        <v>0.95</v>
      </c>
      <c r="K347" s="1144">
        <f>F347*J347</f>
        <v>2593.5</v>
      </c>
    </row>
    <row r="348" spans="1:13">
      <c r="A348" s="1254"/>
      <c r="B348" s="1249"/>
      <c r="C348" s="1261"/>
      <c r="D348" s="1082"/>
      <c r="E348" s="1245"/>
      <c r="F348" s="1260"/>
      <c r="G348" s="1132"/>
      <c r="H348" s="1133"/>
      <c r="I348" s="1134"/>
      <c r="J348" s="1134"/>
      <c r="K348" s="856"/>
    </row>
    <row r="349" spans="1:13">
      <c r="A349" s="1254">
        <v>3</v>
      </c>
      <c r="B349" s="1248" t="s">
        <v>963</v>
      </c>
      <c r="C349" s="1261">
        <v>21</v>
      </c>
      <c r="D349" s="1082" t="s">
        <v>223</v>
      </c>
      <c r="E349" s="1233">
        <v>260</v>
      </c>
      <c r="F349" s="1252">
        <v>5460</v>
      </c>
      <c r="G349" s="1230">
        <f>60%*1</f>
        <v>0.6</v>
      </c>
      <c r="H349" s="1156">
        <v>0.35</v>
      </c>
      <c r="I349" s="1231"/>
      <c r="J349" s="1441">
        <f>G349+H349+I349</f>
        <v>0.95</v>
      </c>
      <c r="K349" s="1144">
        <f>F349*J349</f>
        <v>5187</v>
      </c>
    </row>
    <row r="350" spans="1:13">
      <c r="A350" s="1254"/>
      <c r="B350" s="1248"/>
      <c r="C350" s="1261"/>
      <c r="D350" s="1082"/>
      <c r="E350" s="1245"/>
      <c r="F350" s="1260"/>
      <c r="G350" s="1132"/>
      <c r="H350" s="1133"/>
      <c r="I350" s="1134"/>
      <c r="J350" s="1134"/>
      <c r="K350" s="856"/>
    </row>
    <row r="351" spans="1:13" ht="37.5">
      <c r="A351" s="1254">
        <v>4</v>
      </c>
      <c r="B351" s="1248" t="s">
        <v>967</v>
      </c>
      <c r="C351" s="1261">
        <v>167</v>
      </c>
      <c r="D351" s="1082" t="s">
        <v>39</v>
      </c>
      <c r="E351" s="1233">
        <v>130</v>
      </c>
      <c r="F351" s="1252">
        <v>21710</v>
      </c>
      <c r="G351" s="1230">
        <f>60%*1</f>
        <v>0.6</v>
      </c>
      <c r="H351" s="1156">
        <v>0.35</v>
      </c>
      <c r="I351" s="1156"/>
      <c r="J351" s="1472">
        <f>G351+H351+I351</f>
        <v>0.95</v>
      </c>
      <c r="K351" s="1144">
        <f>F351*J351</f>
        <v>20624.5</v>
      </c>
      <c r="M351" t="s">
        <v>1325</v>
      </c>
    </row>
    <row r="352" spans="1:13">
      <c r="A352" s="1254"/>
      <c r="B352" s="1248"/>
      <c r="C352" s="1261"/>
      <c r="D352" s="1082"/>
      <c r="E352" s="1245"/>
      <c r="F352" s="1260"/>
      <c r="G352" s="1132"/>
      <c r="H352" s="1133"/>
      <c r="I352" s="1134"/>
      <c r="J352" s="1134"/>
      <c r="K352" s="856"/>
    </row>
    <row r="353" spans="1:13">
      <c r="A353" s="1254">
        <v>5</v>
      </c>
      <c r="B353" s="1248" t="s">
        <v>962</v>
      </c>
      <c r="C353" s="1261">
        <v>126</v>
      </c>
      <c r="D353" s="1082" t="s">
        <v>223</v>
      </c>
      <c r="E353" s="1233">
        <v>60</v>
      </c>
      <c r="F353" s="1252">
        <v>7560</v>
      </c>
      <c r="G353" s="1230">
        <f>60%*1</f>
        <v>0.6</v>
      </c>
      <c r="H353" s="1156">
        <v>0.35</v>
      </c>
      <c r="I353" s="1156"/>
      <c r="J353" s="1472">
        <f>G353+H353+I353</f>
        <v>0.95</v>
      </c>
      <c r="K353" s="1144">
        <f>F353*J353</f>
        <v>7182</v>
      </c>
      <c r="M353" t="s">
        <v>1325</v>
      </c>
    </row>
    <row r="354" spans="1:13">
      <c r="A354" s="1254"/>
      <c r="B354" s="1249"/>
      <c r="C354" s="1261"/>
      <c r="D354" s="1082"/>
      <c r="E354" s="1245"/>
      <c r="F354" s="1260"/>
      <c r="G354" s="1132"/>
      <c r="H354" s="1133"/>
      <c r="I354" s="1134"/>
      <c r="J354" s="1134"/>
      <c r="K354" s="856"/>
    </row>
    <row r="355" spans="1:13">
      <c r="A355" s="1254">
        <v>6</v>
      </c>
      <c r="B355" s="1248" t="s">
        <v>963</v>
      </c>
      <c r="C355" s="1261">
        <v>129</v>
      </c>
      <c r="D355" s="1082" t="s">
        <v>223</v>
      </c>
      <c r="E355" s="1233">
        <v>140</v>
      </c>
      <c r="F355" s="1252">
        <v>18060</v>
      </c>
      <c r="G355" s="1230">
        <f>60%*1</f>
        <v>0.6</v>
      </c>
      <c r="H355" s="1156">
        <v>0.35</v>
      </c>
      <c r="I355" s="1156"/>
      <c r="J355" s="1472">
        <f>G355+H355+I355</f>
        <v>0.95</v>
      </c>
      <c r="K355" s="1144">
        <f>F355*J355</f>
        <v>17157</v>
      </c>
      <c r="M355" t="s">
        <v>1325</v>
      </c>
    </row>
    <row r="356" spans="1:13">
      <c r="A356" s="1254"/>
      <c r="B356" s="1248"/>
      <c r="C356" s="1245"/>
      <c r="D356" s="1082"/>
      <c r="E356" s="1245"/>
      <c r="F356" s="1260"/>
      <c r="G356" s="1132"/>
      <c r="H356" s="1133"/>
      <c r="I356" s="1134"/>
      <c r="J356" s="1134"/>
      <c r="K356" s="856"/>
    </row>
    <row r="357" spans="1:13">
      <c r="A357" s="1254"/>
      <c r="B357" s="1244" t="s">
        <v>968</v>
      </c>
      <c r="C357" s="1245"/>
      <c r="D357" s="1082"/>
      <c r="E357" s="1245"/>
      <c r="F357" s="1260"/>
      <c r="G357" s="1132"/>
      <c r="H357" s="1133"/>
      <c r="I357" s="1134"/>
      <c r="J357" s="1134"/>
      <c r="K357" s="856"/>
    </row>
    <row r="358" spans="1:13">
      <c r="A358" s="1254"/>
      <c r="B358" s="1244"/>
      <c r="C358" s="1245"/>
      <c r="D358" s="1082"/>
      <c r="E358" s="1245"/>
      <c r="F358" s="1260"/>
      <c r="G358" s="1132"/>
      <c r="H358" s="1133"/>
      <c r="I358" s="1134"/>
      <c r="J358" s="1134"/>
      <c r="K358" s="856"/>
    </row>
    <row r="359" spans="1:13">
      <c r="A359" s="1254"/>
      <c r="B359" s="1244" t="s">
        <v>791</v>
      </c>
      <c r="C359" s="1245"/>
      <c r="D359" s="1082"/>
      <c r="E359" s="1245"/>
      <c r="F359" s="1260"/>
      <c r="G359" s="1132"/>
      <c r="H359" s="1133"/>
      <c r="I359" s="1134"/>
      <c r="J359" s="1134"/>
      <c r="K359" s="856"/>
    </row>
    <row r="360" spans="1:13">
      <c r="A360" s="1254"/>
      <c r="B360" s="1246"/>
      <c r="C360" s="1245"/>
      <c r="D360" s="1082"/>
      <c r="E360" s="1245"/>
      <c r="F360" s="1260"/>
      <c r="G360" s="1132"/>
      <c r="H360" s="1133"/>
      <c r="I360" s="1134"/>
      <c r="J360" s="1134"/>
      <c r="K360" s="856"/>
    </row>
    <row r="361" spans="1:13" ht="25">
      <c r="A361" s="1254"/>
      <c r="B361" s="1247" t="s">
        <v>969</v>
      </c>
      <c r="C361" s="1261">
        <v>1</v>
      </c>
      <c r="D361" s="1082" t="s">
        <v>157</v>
      </c>
      <c r="E361" s="1232" t="s">
        <v>970</v>
      </c>
      <c r="F361" s="1277" t="s">
        <v>971</v>
      </c>
      <c r="G361" s="1132"/>
      <c r="H361" s="1133"/>
      <c r="I361" s="1134"/>
      <c r="J361" s="1134"/>
      <c r="K361" s="856"/>
    </row>
    <row r="362" spans="1:13">
      <c r="A362" s="1254"/>
      <c r="B362" s="1247"/>
      <c r="C362" s="1261"/>
      <c r="D362" s="1082"/>
      <c r="E362" s="1232"/>
      <c r="F362" s="1277"/>
      <c r="G362" s="1132"/>
      <c r="H362" s="1133"/>
      <c r="I362" s="1134"/>
      <c r="J362" s="1134"/>
      <c r="K362" s="856"/>
    </row>
    <row r="363" spans="1:13" ht="29">
      <c r="A363" s="1329" t="s">
        <v>11</v>
      </c>
      <c r="B363" s="1272" t="s">
        <v>972</v>
      </c>
      <c r="C363" s="1323" t="s">
        <v>973</v>
      </c>
      <c r="D363" s="1331" t="s">
        <v>353</v>
      </c>
      <c r="E363" s="1330">
        <v>260</v>
      </c>
      <c r="F363" s="1252" t="s">
        <v>974</v>
      </c>
      <c r="G363" s="1132"/>
      <c r="H363" s="1133"/>
      <c r="I363" s="1134"/>
      <c r="J363" s="1134"/>
      <c r="K363" s="856"/>
    </row>
    <row r="364" spans="1:13">
      <c r="A364" s="1329"/>
      <c r="B364" s="1272"/>
      <c r="C364" s="1323"/>
      <c r="D364" s="1331"/>
      <c r="E364" s="1330"/>
      <c r="F364" s="1332"/>
      <c r="G364" s="1132"/>
      <c r="H364" s="1133"/>
      <c r="I364" s="1134"/>
      <c r="J364" s="1134"/>
      <c r="K364" s="856"/>
    </row>
    <row r="365" spans="1:13" ht="29">
      <c r="A365" s="1329" t="s">
        <v>16</v>
      </c>
      <c r="B365" s="1272" t="s">
        <v>975</v>
      </c>
      <c r="C365" s="1323" t="s">
        <v>973</v>
      </c>
      <c r="D365" s="1331" t="s">
        <v>353</v>
      </c>
      <c r="E365" s="1330">
        <v>110</v>
      </c>
      <c r="F365" s="1252" t="s">
        <v>974</v>
      </c>
      <c r="G365" s="1132"/>
      <c r="H365" s="1133"/>
      <c r="I365" s="1134"/>
      <c r="J365" s="1134"/>
      <c r="K365" s="856"/>
    </row>
    <row r="366" spans="1:13">
      <c r="A366" s="1254"/>
      <c r="B366" s="1247"/>
      <c r="C366" s="1261"/>
      <c r="D366" s="1082"/>
      <c r="E366" s="1232"/>
      <c r="F366" s="1277"/>
      <c r="G366" s="1132"/>
      <c r="H366" s="1133"/>
      <c r="I366" s="1134"/>
      <c r="J366" s="1134"/>
      <c r="K366" s="856"/>
    </row>
    <row r="367" spans="1:13">
      <c r="A367" s="1254"/>
      <c r="B367" s="1247"/>
      <c r="C367" s="1261"/>
      <c r="D367" s="1082"/>
      <c r="E367" s="1232"/>
      <c r="F367" s="1277"/>
      <c r="G367" s="1132"/>
      <c r="H367" s="1133"/>
      <c r="I367" s="1134"/>
      <c r="J367" s="1134"/>
      <c r="K367" s="856"/>
    </row>
    <row r="368" spans="1:13">
      <c r="A368" s="1258"/>
      <c r="B368" s="1278" t="s">
        <v>906</v>
      </c>
      <c r="C368" s="1242"/>
      <c r="D368" s="1243"/>
      <c r="E368" s="1279"/>
      <c r="F368" s="1285">
        <v>66720</v>
      </c>
      <c r="G368" s="1132"/>
      <c r="H368" s="1133"/>
      <c r="I368" s="1134"/>
      <c r="J368" s="1134"/>
      <c r="K368" s="856"/>
    </row>
    <row r="369" spans="1:11" ht="15" thickBot="1">
      <c r="A369" s="1311"/>
      <c r="B369" s="1317"/>
      <c r="C369" s="1318"/>
      <c r="D369" s="1313"/>
      <c r="E369" s="1312"/>
      <c r="F369" s="1319"/>
      <c r="G369" s="1132"/>
      <c r="H369" s="1133"/>
      <c r="I369" s="1134"/>
      <c r="J369" s="1134"/>
      <c r="K369" s="856"/>
    </row>
    <row r="370" spans="1:11" ht="19" thickBot="1">
      <c r="A370" s="1286"/>
      <c r="B370" s="875" t="s">
        <v>822</v>
      </c>
      <c r="C370" s="1287"/>
      <c r="D370" s="1287"/>
      <c r="E370" s="1288"/>
      <c r="F370" s="1289">
        <v>384257.06550000003</v>
      </c>
      <c r="G370" s="1147"/>
      <c r="H370" s="1135"/>
      <c r="I370" s="1146"/>
      <c r="J370" s="1146"/>
      <c r="K370" s="1145">
        <f>SUM(K108:K368)</f>
        <v>329268.53622499993</v>
      </c>
    </row>
    <row r="372" spans="1:11" ht="18.5">
      <c r="H372" s="1794" t="s">
        <v>976</v>
      </c>
      <c r="I372" s="1794"/>
      <c r="J372" s="1794"/>
      <c r="K372" s="1361">
        <f>K100+K370</f>
        <v>587578.61872499995</v>
      </c>
    </row>
  </sheetData>
  <mergeCells count="11">
    <mergeCell ref="A7:F7"/>
    <mergeCell ref="H372:J372"/>
    <mergeCell ref="A203:F203"/>
    <mergeCell ref="A296:F296"/>
    <mergeCell ref="A316:F316"/>
    <mergeCell ref="A337:F337"/>
    <mergeCell ref="A108:F108"/>
    <mergeCell ref="G105:I105"/>
    <mergeCell ref="G8:I8"/>
    <mergeCell ref="A77:E77"/>
    <mergeCell ref="A11:F11"/>
  </mergeCells>
  <pageMargins left="0.7" right="0.7" top="0.75" bottom="0.75" header="0.3" footer="0.3"/>
  <pageSetup paperSize="9" scale="52" orientation="portrait"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85"/>
  <sheetViews>
    <sheetView view="pageBreakPreview" topLeftCell="A148" zoomScale="60" zoomScaleNormal="100" workbookViewId="0">
      <selection activeCell="V178" sqref="V178"/>
    </sheetView>
  </sheetViews>
  <sheetFormatPr defaultRowHeight="14.5"/>
  <cols>
    <col min="5" max="5" width="19.453125" customWidth="1"/>
    <col min="6" max="6" width="11.54296875" customWidth="1"/>
    <col min="7" max="7" width="5.1796875" customWidth="1"/>
    <col min="8" max="8" width="9.81640625" customWidth="1"/>
    <col min="9" max="9" width="14.7265625" customWidth="1"/>
    <col min="10" max="10" width="5.1796875" customWidth="1"/>
  </cols>
  <sheetData>
    <row r="1" spans="1:10">
      <c r="A1" s="617" t="s">
        <v>148</v>
      </c>
      <c r="B1" s="194" t="s">
        <v>406</v>
      </c>
      <c r="C1" s="194"/>
      <c r="D1" s="194"/>
      <c r="E1" s="1730" t="s">
        <v>601</v>
      </c>
      <c r="F1" s="1730"/>
      <c r="G1" s="1730"/>
      <c r="H1" s="195"/>
      <c r="I1" s="196"/>
      <c r="J1" s="618"/>
    </row>
    <row r="2" spans="1:10">
      <c r="A2" s="197" t="s">
        <v>148</v>
      </c>
      <c r="B2" s="202" t="s">
        <v>408</v>
      </c>
      <c r="C2" s="202"/>
      <c r="D2" s="202"/>
      <c r="E2" s="202" t="s">
        <v>602</v>
      </c>
      <c r="F2" s="200"/>
      <c r="G2" s="200"/>
      <c r="H2" s="201"/>
      <c r="I2" s="200"/>
      <c r="J2" s="203"/>
    </row>
    <row r="3" spans="1:10">
      <c r="A3" s="197" t="s">
        <v>148</v>
      </c>
      <c r="B3" s="202" t="s">
        <v>410</v>
      </c>
      <c r="C3" s="202"/>
      <c r="D3" s="202"/>
      <c r="E3" s="1745" t="s">
        <v>411</v>
      </c>
      <c r="F3" s="1745"/>
      <c r="G3" s="1745"/>
      <c r="H3" s="1745"/>
      <c r="I3" s="1745"/>
      <c r="J3" s="203"/>
    </row>
    <row r="4" spans="1:10">
      <c r="A4" s="204"/>
      <c r="B4" s="1818" t="s">
        <v>603</v>
      </c>
      <c r="C4" s="1818"/>
      <c r="D4" s="1818"/>
      <c r="E4" s="1818"/>
      <c r="F4" s="1818"/>
      <c r="G4" s="1818"/>
      <c r="H4" s="1818"/>
      <c r="I4" s="1818"/>
      <c r="J4" s="1819"/>
    </row>
    <row r="5" spans="1:10">
      <c r="A5" s="209"/>
      <c r="B5" s="1733"/>
      <c r="C5" s="1733"/>
      <c r="D5" s="1733"/>
      <c r="E5" s="1733"/>
      <c r="F5" s="210"/>
      <c r="G5" s="722"/>
      <c r="H5" s="722" t="s">
        <v>152</v>
      </c>
      <c r="I5" s="723"/>
      <c r="J5" s="328"/>
    </row>
    <row r="6" spans="1:10" ht="28.5" customHeight="1">
      <c r="A6" s="211" t="s">
        <v>154</v>
      </c>
      <c r="B6" s="783" t="s">
        <v>123</v>
      </c>
      <c r="C6" s="211" t="s">
        <v>604</v>
      </c>
      <c r="D6" s="211" t="s">
        <v>605</v>
      </c>
      <c r="E6" s="211" t="s">
        <v>604</v>
      </c>
      <c r="F6" s="624" t="s">
        <v>157</v>
      </c>
      <c r="G6" s="718"/>
      <c r="H6" s="719" t="s">
        <v>162</v>
      </c>
      <c r="I6" s="724" t="s">
        <v>160</v>
      </c>
      <c r="J6" s="322" t="s">
        <v>128</v>
      </c>
    </row>
    <row r="7" spans="1:10" ht="15" customHeight="1">
      <c r="A7" s="306"/>
      <c r="B7" s="775" t="s">
        <v>606</v>
      </c>
      <c r="C7" s="786">
        <v>801</v>
      </c>
      <c r="D7" s="775" t="s">
        <v>607</v>
      </c>
      <c r="E7" s="786" t="s">
        <v>608</v>
      </c>
      <c r="F7" s="800">
        <v>1</v>
      </c>
      <c r="G7" s="222"/>
      <c r="H7" s="222">
        <v>1</v>
      </c>
      <c r="I7" s="223"/>
      <c r="J7" s="220"/>
    </row>
    <row r="8" spans="1:10" ht="15" customHeight="1">
      <c r="A8" s="306"/>
      <c r="B8" s="775" t="s">
        <v>606</v>
      </c>
      <c r="C8" s="786">
        <v>802</v>
      </c>
      <c r="D8" s="775" t="s">
        <v>609</v>
      </c>
      <c r="E8" s="786" t="s">
        <v>610</v>
      </c>
      <c r="F8" s="800">
        <v>1</v>
      </c>
      <c r="G8" s="222"/>
      <c r="H8" s="222">
        <v>1</v>
      </c>
      <c r="I8" s="223"/>
      <c r="J8" s="220"/>
    </row>
    <row r="9" spans="1:10" ht="15" customHeight="1">
      <c r="A9" s="306"/>
      <c r="B9" s="775" t="s">
        <v>606</v>
      </c>
      <c r="C9" s="786">
        <v>803</v>
      </c>
      <c r="D9" s="775" t="s">
        <v>611</v>
      </c>
      <c r="E9" s="786" t="s">
        <v>610</v>
      </c>
      <c r="F9" s="800">
        <v>1</v>
      </c>
      <c r="G9" s="222"/>
      <c r="H9" s="222">
        <v>1</v>
      </c>
      <c r="I9" s="223"/>
      <c r="J9" s="220"/>
    </row>
    <row r="10" spans="1:10" ht="15" customHeight="1">
      <c r="A10" s="306"/>
      <c r="B10" s="776" t="s">
        <v>606</v>
      </c>
      <c r="C10" s="755">
        <v>806</v>
      </c>
      <c r="D10" s="776" t="s">
        <v>612</v>
      </c>
      <c r="E10" s="755" t="s">
        <v>610</v>
      </c>
      <c r="F10" s="800">
        <v>1</v>
      </c>
      <c r="G10" s="222"/>
      <c r="H10" s="222">
        <v>1</v>
      </c>
      <c r="I10" s="223"/>
      <c r="J10" s="220"/>
    </row>
    <row r="11" spans="1:10" ht="15" customHeight="1">
      <c r="A11" s="306"/>
      <c r="B11" s="775" t="s">
        <v>606</v>
      </c>
      <c r="C11" s="786">
        <v>807</v>
      </c>
      <c r="D11" s="775" t="s">
        <v>613</v>
      </c>
      <c r="E11" s="786" t="s">
        <v>610</v>
      </c>
      <c r="F11" s="800">
        <v>1</v>
      </c>
      <c r="G11" s="222"/>
      <c r="H11" s="222">
        <v>1</v>
      </c>
      <c r="I11" s="223"/>
      <c r="J11" s="220"/>
    </row>
    <row r="12" spans="1:10" ht="15" customHeight="1">
      <c r="A12" s="306"/>
      <c r="B12" s="759" t="s">
        <v>606</v>
      </c>
      <c r="C12" s="764">
        <v>707.1</v>
      </c>
      <c r="D12" s="774" t="s">
        <v>614</v>
      </c>
      <c r="E12" s="764" t="s">
        <v>615</v>
      </c>
      <c r="F12" s="800">
        <v>1</v>
      </c>
      <c r="G12" s="222"/>
      <c r="H12" s="222">
        <v>1</v>
      </c>
      <c r="I12" s="223"/>
      <c r="J12" s="220"/>
    </row>
    <row r="13" spans="1:10" ht="15" customHeight="1">
      <c r="A13" s="306"/>
      <c r="B13" s="775" t="s">
        <v>606</v>
      </c>
      <c r="C13" s="786">
        <v>808</v>
      </c>
      <c r="D13" s="775" t="s">
        <v>616</v>
      </c>
      <c r="E13" s="786" t="s">
        <v>617</v>
      </c>
      <c r="F13" s="800">
        <v>1</v>
      </c>
      <c r="G13" s="222"/>
      <c r="H13" s="222">
        <v>1</v>
      </c>
      <c r="I13" s="223"/>
      <c r="J13" s="220"/>
    </row>
    <row r="14" spans="1:10" ht="15" customHeight="1">
      <c r="A14" s="306"/>
      <c r="B14" s="775" t="s">
        <v>618</v>
      </c>
      <c r="C14" s="786">
        <v>901</v>
      </c>
      <c r="D14" s="775" t="s">
        <v>607</v>
      </c>
      <c r="E14" s="786" t="s">
        <v>608</v>
      </c>
      <c r="F14" s="800">
        <v>1</v>
      </c>
      <c r="G14" s="222"/>
      <c r="H14" s="222">
        <v>1</v>
      </c>
      <c r="I14" s="223"/>
      <c r="J14" s="220"/>
    </row>
    <row r="15" spans="1:10" ht="15" customHeight="1">
      <c r="A15" s="306"/>
      <c r="B15" s="775" t="s">
        <v>618</v>
      </c>
      <c r="C15" s="786">
        <v>902</v>
      </c>
      <c r="D15" s="775" t="s">
        <v>609</v>
      </c>
      <c r="E15" s="786" t="s">
        <v>610</v>
      </c>
      <c r="F15" s="800">
        <v>1</v>
      </c>
      <c r="G15" s="222"/>
      <c r="H15" s="222">
        <v>1</v>
      </c>
      <c r="I15" s="223"/>
      <c r="J15" s="220"/>
    </row>
    <row r="16" spans="1:10" ht="15" customHeight="1">
      <c r="A16" s="306"/>
      <c r="B16" s="775" t="s">
        <v>618</v>
      </c>
      <c r="C16" s="786">
        <v>903</v>
      </c>
      <c r="D16" s="775" t="s">
        <v>611</v>
      </c>
      <c r="E16" s="786" t="s">
        <v>610</v>
      </c>
      <c r="F16" s="800">
        <v>1</v>
      </c>
      <c r="G16" s="222"/>
      <c r="H16" s="222">
        <v>1</v>
      </c>
      <c r="I16" s="223"/>
      <c r="J16" s="220"/>
    </row>
    <row r="17" spans="1:10" ht="15" customHeight="1">
      <c r="A17" s="306"/>
      <c r="B17" s="776" t="s">
        <v>618</v>
      </c>
      <c r="C17" s="786">
        <v>906</v>
      </c>
      <c r="D17" s="775" t="s">
        <v>612</v>
      </c>
      <c r="E17" s="786" t="s">
        <v>610</v>
      </c>
      <c r="F17" s="800">
        <v>1</v>
      </c>
      <c r="G17" s="222"/>
      <c r="H17" s="222">
        <v>1</v>
      </c>
      <c r="I17" s="223"/>
      <c r="J17" s="220"/>
    </row>
    <row r="18" spans="1:10" ht="15" customHeight="1">
      <c r="A18" s="306"/>
      <c r="B18" s="775" t="s">
        <v>618</v>
      </c>
      <c r="C18" s="786">
        <v>907</v>
      </c>
      <c r="D18" s="775" t="s">
        <v>619</v>
      </c>
      <c r="E18" s="755" t="s">
        <v>608</v>
      </c>
      <c r="F18" s="800">
        <v>1</v>
      </c>
      <c r="G18" s="222"/>
      <c r="H18" s="222">
        <v>1</v>
      </c>
      <c r="I18" s="223"/>
      <c r="J18" s="220"/>
    </row>
    <row r="19" spans="1:10" ht="15" customHeight="1">
      <c r="A19" s="306"/>
      <c r="B19" s="776" t="s">
        <v>618</v>
      </c>
      <c r="C19" s="786">
        <v>908</v>
      </c>
      <c r="D19" s="776" t="s">
        <v>620</v>
      </c>
      <c r="E19" s="801" t="s">
        <v>608</v>
      </c>
      <c r="F19" s="800">
        <v>1</v>
      </c>
      <c r="G19" s="222"/>
      <c r="H19" s="222">
        <v>1</v>
      </c>
      <c r="I19" s="223"/>
      <c r="J19" s="220"/>
    </row>
    <row r="20" spans="1:10" ht="15" customHeight="1">
      <c r="A20" s="306"/>
      <c r="B20" s="775" t="s">
        <v>618</v>
      </c>
      <c r="C20" s="755">
        <v>909</v>
      </c>
      <c r="D20" s="775" t="s">
        <v>613</v>
      </c>
      <c r="E20" s="801" t="s">
        <v>610</v>
      </c>
      <c r="F20" s="800">
        <v>1</v>
      </c>
      <c r="G20" s="222"/>
      <c r="H20" s="222">
        <v>1</v>
      </c>
      <c r="I20" s="223"/>
      <c r="J20" s="220"/>
    </row>
    <row r="21" spans="1:10" ht="15" customHeight="1">
      <c r="A21" s="306"/>
      <c r="B21" s="775" t="s">
        <v>618</v>
      </c>
      <c r="C21" s="801">
        <v>910</v>
      </c>
      <c r="D21" s="775" t="s">
        <v>616</v>
      </c>
      <c r="E21" s="786" t="s">
        <v>617</v>
      </c>
      <c r="F21" s="800">
        <v>1</v>
      </c>
      <c r="G21" s="222"/>
      <c r="H21" s="222">
        <v>1</v>
      </c>
      <c r="I21" s="223"/>
      <c r="J21" s="220"/>
    </row>
    <row r="22" spans="1:10" ht="15" customHeight="1">
      <c r="A22" s="306"/>
      <c r="B22" s="775" t="s">
        <v>621</v>
      </c>
      <c r="C22" s="786">
        <v>1001</v>
      </c>
      <c r="D22" s="775" t="s">
        <v>607</v>
      </c>
      <c r="E22" s="786" t="s">
        <v>608</v>
      </c>
      <c r="F22" s="800">
        <v>1</v>
      </c>
      <c r="G22" s="222"/>
      <c r="H22" s="222">
        <v>1</v>
      </c>
      <c r="I22" s="223"/>
      <c r="J22" s="220"/>
    </row>
    <row r="23" spans="1:10" ht="15" customHeight="1">
      <c r="A23" s="306"/>
      <c r="B23" s="775" t="s">
        <v>621</v>
      </c>
      <c r="C23" s="786">
        <v>1002</v>
      </c>
      <c r="D23" s="775" t="s">
        <v>609</v>
      </c>
      <c r="E23" s="786" t="s">
        <v>610</v>
      </c>
      <c r="F23" s="800">
        <v>1</v>
      </c>
      <c r="G23" s="222"/>
      <c r="H23" s="222">
        <v>1</v>
      </c>
      <c r="I23" s="223"/>
      <c r="J23" s="220"/>
    </row>
    <row r="24" spans="1:10" ht="15" customHeight="1">
      <c r="A24" s="306"/>
      <c r="B24" s="775" t="s">
        <v>621</v>
      </c>
      <c r="C24" s="786">
        <v>1003</v>
      </c>
      <c r="D24" s="775" t="s">
        <v>611</v>
      </c>
      <c r="E24" s="786" t="s">
        <v>610</v>
      </c>
      <c r="F24" s="800">
        <v>1</v>
      </c>
      <c r="G24" s="222"/>
      <c r="H24" s="222">
        <v>1</v>
      </c>
      <c r="I24" s="223"/>
      <c r="J24" s="220"/>
    </row>
    <row r="25" spans="1:10" ht="15" customHeight="1">
      <c r="A25" s="306"/>
      <c r="B25" s="775" t="s">
        <v>621</v>
      </c>
      <c r="C25" s="786">
        <v>1006</v>
      </c>
      <c r="D25" s="775" t="s">
        <v>612</v>
      </c>
      <c r="E25" s="786" t="s">
        <v>610</v>
      </c>
      <c r="F25" s="800">
        <v>1</v>
      </c>
      <c r="G25" s="222"/>
      <c r="H25" s="222">
        <v>1</v>
      </c>
      <c r="I25" s="223"/>
      <c r="J25" s="220"/>
    </row>
    <row r="26" spans="1:10" ht="15" customHeight="1">
      <c r="A26" s="306"/>
      <c r="B26" s="799" t="s">
        <v>621</v>
      </c>
      <c r="C26" s="780">
        <v>1007</v>
      </c>
      <c r="D26" s="799" t="s">
        <v>622</v>
      </c>
      <c r="E26" s="780" t="s">
        <v>608</v>
      </c>
      <c r="F26" s="800">
        <v>1</v>
      </c>
      <c r="G26" s="222"/>
      <c r="H26" s="222">
        <v>1</v>
      </c>
      <c r="I26" s="223"/>
      <c r="J26" s="220"/>
    </row>
    <row r="27" spans="1:10" ht="15" customHeight="1">
      <c r="A27" s="306"/>
      <c r="B27" s="776" t="s">
        <v>621</v>
      </c>
      <c r="C27" s="755">
        <v>1008</v>
      </c>
      <c r="D27" s="776" t="s">
        <v>613</v>
      </c>
      <c r="E27" s="755" t="s">
        <v>610</v>
      </c>
      <c r="F27" s="800">
        <v>1</v>
      </c>
      <c r="G27" s="222"/>
      <c r="H27" s="222">
        <v>1</v>
      </c>
      <c r="I27" s="223"/>
      <c r="J27" s="220"/>
    </row>
    <row r="28" spans="1:10" ht="15" customHeight="1">
      <c r="A28" s="306"/>
      <c r="B28" s="775" t="s">
        <v>621</v>
      </c>
      <c r="C28" s="786">
        <v>1009</v>
      </c>
      <c r="D28" s="775" t="s">
        <v>616</v>
      </c>
      <c r="E28" s="786" t="s">
        <v>617</v>
      </c>
      <c r="F28" s="800">
        <v>1</v>
      </c>
      <c r="G28" s="222"/>
      <c r="H28" s="222">
        <v>1</v>
      </c>
      <c r="I28" s="223"/>
      <c r="J28" s="220"/>
    </row>
    <row r="29" spans="1:10" ht="15" customHeight="1">
      <c r="A29" s="306"/>
      <c r="B29" s="776" t="s">
        <v>174</v>
      </c>
      <c r="C29" s="755">
        <v>1101</v>
      </c>
      <c r="D29" s="776" t="s">
        <v>607</v>
      </c>
      <c r="E29" s="755" t="s">
        <v>608</v>
      </c>
      <c r="F29" s="800">
        <v>1</v>
      </c>
      <c r="G29" s="222"/>
      <c r="H29" s="222">
        <v>1</v>
      </c>
      <c r="I29" s="223"/>
      <c r="J29" s="220"/>
    </row>
    <row r="30" spans="1:10" ht="15" customHeight="1">
      <c r="A30" s="306"/>
      <c r="B30" s="775" t="s">
        <v>174</v>
      </c>
      <c r="C30" s="786">
        <v>1102</v>
      </c>
      <c r="D30" s="775" t="s">
        <v>609</v>
      </c>
      <c r="E30" s="786" t="s">
        <v>610</v>
      </c>
      <c r="F30" s="800">
        <v>1</v>
      </c>
      <c r="G30" s="222"/>
      <c r="H30" s="222">
        <v>1</v>
      </c>
      <c r="I30" s="223"/>
      <c r="J30" s="220"/>
    </row>
    <row r="31" spans="1:10" ht="15" customHeight="1">
      <c r="A31" s="306"/>
      <c r="B31" s="776" t="s">
        <v>174</v>
      </c>
      <c r="C31" s="755">
        <v>1103</v>
      </c>
      <c r="D31" s="776" t="s">
        <v>611</v>
      </c>
      <c r="E31" s="755" t="s">
        <v>610</v>
      </c>
      <c r="F31" s="800">
        <v>1</v>
      </c>
      <c r="G31" s="222"/>
      <c r="H31" s="222">
        <v>1</v>
      </c>
      <c r="I31" s="223"/>
      <c r="J31" s="220"/>
    </row>
    <row r="32" spans="1:10" ht="15" customHeight="1">
      <c r="A32" s="219"/>
      <c r="B32" s="775" t="s">
        <v>174</v>
      </c>
      <c r="C32" s="786">
        <v>1106</v>
      </c>
      <c r="D32" s="775" t="s">
        <v>612</v>
      </c>
      <c r="E32" s="786" t="s">
        <v>610</v>
      </c>
      <c r="F32" s="800">
        <v>1</v>
      </c>
      <c r="G32" s="222"/>
      <c r="H32" s="222">
        <v>1</v>
      </c>
      <c r="I32" s="223"/>
      <c r="J32" s="220"/>
    </row>
    <row r="33" spans="1:10" ht="15" customHeight="1">
      <c r="A33" s="306"/>
      <c r="B33" s="775" t="s">
        <v>174</v>
      </c>
      <c r="C33" s="786">
        <v>1107</v>
      </c>
      <c r="D33" s="775" t="s">
        <v>623</v>
      </c>
      <c r="E33" s="786" t="s">
        <v>610</v>
      </c>
      <c r="F33" s="800">
        <v>1</v>
      </c>
      <c r="G33" s="222"/>
      <c r="H33" s="222">
        <v>1</v>
      </c>
      <c r="I33" s="223"/>
      <c r="J33" s="220"/>
    </row>
    <row r="34" spans="1:10" ht="15" customHeight="1">
      <c r="A34" s="306"/>
      <c r="B34" s="775" t="s">
        <v>174</v>
      </c>
      <c r="C34" s="786">
        <v>1108</v>
      </c>
      <c r="D34" s="775" t="s">
        <v>613</v>
      </c>
      <c r="E34" s="786" t="s">
        <v>610</v>
      </c>
      <c r="F34" s="800">
        <v>1</v>
      </c>
      <c r="G34" s="222"/>
      <c r="H34" s="222">
        <v>1</v>
      </c>
      <c r="I34" s="223"/>
      <c r="J34" s="220"/>
    </row>
    <row r="35" spans="1:10" ht="15" customHeight="1">
      <c r="A35" s="306"/>
      <c r="B35" s="775" t="s">
        <v>174</v>
      </c>
      <c r="C35" s="786">
        <v>1109</v>
      </c>
      <c r="D35" s="775" t="s">
        <v>616</v>
      </c>
      <c r="E35" s="786" t="s">
        <v>617</v>
      </c>
      <c r="F35" s="800">
        <v>1</v>
      </c>
      <c r="G35" s="222"/>
      <c r="H35" s="222">
        <v>1</v>
      </c>
      <c r="I35" s="223"/>
      <c r="J35" s="220"/>
    </row>
    <row r="36" spans="1:10" ht="15" customHeight="1">
      <c r="A36" s="306"/>
      <c r="B36" s="775" t="s">
        <v>175</v>
      </c>
      <c r="C36" s="786">
        <v>1201</v>
      </c>
      <c r="D36" s="775" t="s">
        <v>624</v>
      </c>
      <c r="E36" s="786" t="s">
        <v>608</v>
      </c>
      <c r="F36" s="800">
        <v>1</v>
      </c>
      <c r="G36" s="222"/>
      <c r="H36" s="222">
        <v>1</v>
      </c>
      <c r="I36" s="223"/>
      <c r="J36" s="220"/>
    </row>
    <row r="37" spans="1:10" ht="15" customHeight="1">
      <c r="A37" s="306"/>
      <c r="B37" s="775" t="s">
        <v>175</v>
      </c>
      <c r="C37" s="786">
        <v>1203</v>
      </c>
      <c r="D37" s="775" t="s">
        <v>609</v>
      </c>
      <c r="E37" s="786" t="s">
        <v>610</v>
      </c>
      <c r="F37" s="800">
        <v>1</v>
      </c>
      <c r="G37" s="222"/>
      <c r="H37" s="222">
        <v>1</v>
      </c>
      <c r="I37" s="223"/>
      <c r="J37" s="220"/>
    </row>
    <row r="38" spans="1:10" ht="15" customHeight="1">
      <c r="A38" s="306"/>
      <c r="B38" s="775" t="s">
        <v>175</v>
      </c>
      <c r="C38" s="786">
        <v>1204</v>
      </c>
      <c r="D38" s="775" t="s">
        <v>625</v>
      </c>
      <c r="E38" s="786" t="s">
        <v>608</v>
      </c>
      <c r="F38" s="800">
        <v>1</v>
      </c>
      <c r="G38" s="222"/>
      <c r="H38" s="222">
        <v>1</v>
      </c>
      <c r="I38" s="223"/>
      <c r="J38" s="220"/>
    </row>
    <row r="39" spans="1:10" ht="15" customHeight="1">
      <c r="A39" s="306"/>
      <c r="B39" s="775" t="s">
        <v>175</v>
      </c>
      <c r="C39" s="786">
        <v>1206</v>
      </c>
      <c r="D39" s="775" t="s">
        <v>609</v>
      </c>
      <c r="E39" s="786" t="s">
        <v>610</v>
      </c>
      <c r="F39" s="800">
        <v>1</v>
      </c>
      <c r="G39" s="222"/>
      <c r="H39" s="222">
        <v>1</v>
      </c>
      <c r="I39" s="223"/>
      <c r="J39" s="220"/>
    </row>
    <row r="40" spans="1:10" ht="15" customHeight="1">
      <c r="A40" s="306"/>
      <c r="B40" s="775" t="s">
        <v>175</v>
      </c>
      <c r="C40" s="786">
        <v>1207</v>
      </c>
      <c r="D40" s="775" t="s">
        <v>625</v>
      </c>
      <c r="E40" s="786" t="s">
        <v>608</v>
      </c>
      <c r="F40" s="800">
        <v>1</v>
      </c>
      <c r="G40" s="222"/>
      <c r="H40" s="222">
        <v>1</v>
      </c>
      <c r="I40" s="223"/>
      <c r="J40" s="220"/>
    </row>
    <row r="41" spans="1:10" ht="15" customHeight="1">
      <c r="A41" s="306"/>
      <c r="B41" s="775" t="s">
        <v>175</v>
      </c>
      <c r="C41" s="786">
        <v>1209</v>
      </c>
      <c r="D41" s="775" t="s">
        <v>612</v>
      </c>
      <c r="E41" s="786" t="s">
        <v>610</v>
      </c>
      <c r="F41" s="800">
        <v>1</v>
      </c>
      <c r="G41" s="222"/>
      <c r="H41" s="222">
        <v>1</v>
      </c>
      <c r="I41" s="223"/>
      <c r="J41" s="220"/>
    </row>
    <row r="42" spans="1:10" ht="15" customHeight="1">
      <c r="A42" s="306"/>
      <c r="B42" s="775" t="s">
        <v>175</v>
      </c>
      <c r="C42" s="786">
        <v>1210</v>
      </c>
      <c r="D42" s="775" t="s">
        <v>619</v>
      </c>
      <c r="E42" s="786" t="s">
        <v>608</v>
      </c>
      <c r="F42" s="800">
        <v>1</v>
      </c>
      <c r="G42" s="222"/>
      <c r="H42" s="222">
        <v>1</v>
      </c>
      <c r="I42" s="223"/>
      <c r="J42" s="220"/>
    </row>
    <row r="43" spans="1:10" ht="15" customHeight="1">
      <c r="A43" s="306"/>
      <c r="B43" s="775" t="s">
        <v>175</v>
      </c>
      <c r="C43" s="786">
        <v>1211</v>
      </c>
      <c r="D43" s="775" t="s">
        <v>620</v>
      </c>
      <c r="E43" s="786" t="s">
        <v>608</v>
      </c>
      <c r="F43" s="800">
        <v>1</v>
      </c>
      <c r="G43" s="222"/>
      <c r="H43" s="222">
        <v>1</v>
      </c>
      <c r="I43" s="223"/>
      <c r="J43" s="220"/>
    </row>
    <row r="44" spans="1:10" ht="15" customHeight="1">
      <c r="A44" s="306"/>
      <c r="B44" s="775" t="s">
        <v>175</v>
      </c>
      <c r="C44" s="786">
        <v>1212</v>
      </c>
      <c r="D44" s="775" t="s">
        <v>626</v>
      </c>
      <c r="E44" s="786" t="s">
        <v>610</v>
      </c>
      <c r="F44" s="800">
        <v>1</v>
      </c>
      <c r="G44" s="222"/>
      <c r="H44" s="222">
        <v>1</v>
      </c>
      <c r="I44" s="223"/>
      <c r="J44" s="220"/>
    </row>
    <row r="45" spans="1:10" ht="15" customHeight="1">
      <c r="A45" s="306"/>
      <c r="B45" s="776" t="s">
        <v>175</v>
      </c>
      <c r="C45" s="755">
        <v>1213</v>
      </c>
      <c r="D45" s="776" t="s">
        <v>627</v>
      </c>
      <c r="E45" s="755" t="s">
        <v>610</v>
      </c>
      <c r="F45" s="800">
        <v>1</v>
      </c>
      <c r="G45" s="222"/>
      <c r="H45" s="222">
        <v>1</v>
      </c>
      <c r="I45" s="223"/>
      <c r="J45" s="220"/>
    </row>
    <row r="46" spans="1:10" ht="15" customHeight="1">
      <c r="A46" s="306"/>
      <c r="B46" s="775" t="s">
        <v>175</v>
      </c>
      <c r="C46" s="786">
        <v>1216</v>
      </c>
      <c r="D46" s="775" t="s">
        <v>628</v>
      </c>
      <c r="E46" s="786" t="s">
        <v>610</v>
      </c>
      <c r="F46" s="800">
        <v>1</v>
      </c>
      <c r="G46" s="222"/>
      <c r="H46" s="222">
        <v>1</v>
      </c>
      <c r="I46" s="223"/>
      <c r="J46" s="220"/>
    </row>
    <row r="47" spans="1:10" ht="15" customHeight="1">
      <c r="A47" s="306"/>
      <c r="B47" s="775" t="s">
        <v>175</v>
      </c>
      <c r="C47" s="786">
        <v>1217</v>
      </c>
      <c r="D47" s="775" t="s">
        <v>629</v>
      </c>
      <c r="E47" s="786" t="s">
        <v>610</v>
      </c>
      <c r="F47" s="800">
        <v>1</v>
      </c>
      <c r="G47" s="222"/>
      <c r="H47" s="222">
        <v>1</v>
      </c>
      <c r="I47" s="223"/>
      <c r="J47" s="220"/>
    </row>
    <row r="48" spans="1:10" ht="15" customHeight="1">
      <c r="A48" s="306"/>
      <c r="B48" s="775" t="s">
        <v>175</v>
      </c>
      <c r="C48" s="786">
        <v>1218</v>
      </c>
      <c r="D48" s="775" t="s">
        <v>630</v>
      </c>
      <c r="E48" s="786" t="s">
        <v>608</v>
      </c>
      <c r="F48" s="800">
        <v>1</v>
      </c>
      <c r="G48" s="222"/>
      <c r="H48" s="222">
        <v>1</v>
      </c>
      <c r="I48" s="223"/>
      <c r="J48" s="220"/>
    </row>
    <row r="49" spans="1:10" ht="15" customHeight="1">
      <c r="A49" s="306"/>
      <c r="B49" s="775" t="s">
        <v>176</v>
      </c>
      <c r="C49" s="786">
        <v>1401</v>
      </c>
      <c r="D49" s="775" t="s">
        <v>624</v>
      </c>
      <c r="E49" s="786" t="s">
        <v>608</v>
      </c>
      <c r="F49" s="800">
        <v>1</v>
      </c>
      <c r="G49" s="222"/>
      <c r="H49" s="222">
        <v>1</v>
      </c>
      <c r="I49" s="223"/>
      <c r="J49" s="220"/>
    </row>
    <row r="50" spans="1:10" ht="15" customHeight="1">
      <c r="A50" s="306"/>
      <c r="B50" s="775" t="s">
        <v>176</v>
      </c>
      <c r="C50" s="786">
        <v>1403</v>
      </c>
      <c r="D50" s="775" t="s">
        <v>609</v>
      </c>
      <c r="E50" s="786" t="s">
        <v>610</v>
      </c>
      <c r="F50" s="800">
        <v>1</v>
      </c>
      <c r="G50" s="222"/>
      <c r="H50" s="222">
        <v>1</v>
      </c>
      <c r="I50" s="223"/>
      <c r="J50" s="220"/>
    </row>
    <row r="51" spans="1:10" ht="15" customHeight="1">
      <c r="A51" s="306"/>
      <c r="B51" s="775" t="s">
        <v>176</v>
      </c>
      <c r="C51" s="786">
        <v>1404</v>
      </c>
      <c r="D51" s="775" t="s">
        <v>625</v>
      </c>
      <c r="E51" s="786" t="s">
        <v>608</v>
      </c>
      <c r="F51" s="800">
        <v>1</v>
      </c>
      <c r="G51" s="222"/>
      <c r="H51" s="222">
        <v>1</v>
      </c>
      <c r="I51" s="223"/>
      <c r="J51" s="220"/>
    </row>
    <row r="52" spans="1:10" ht="15" customHeight="1">
      <c r="A52" s="219"/>
      <c r="B52" s="775" t="s">
        <v>176</v>
      </c>
      <c r="C52" s="786">
        <v>1406</v>
      </c>
      <c r="D52" s="775" t="s">
        <v>609</v>
      </c>
      <c r="E52" s="786" t="s">
        <v>610</v>
      </c>
      <c r="F52" s="800">
        <v>1</v>
      </c>
      <c r="G52" s="222"/>
      <c r="H52" s="222">
        <v>1</v>
      </c>
      <c r="I52" s="223"/>
      <c r="J52" s="220"/>
    </row>
    <row r="53" spans="1:10" ht="15" customHeight="1">
      <c r="A53" s="306"/>
      <c r="B53" s="775" t="s">
        <v>176</v>
      </c>
      <c r="C53" s="786">
        <v>1407</v>
      </c>
      <c r="D53" s="775" t="s">
        <v>625</v>
      </c>
      <c r="E53" s="786" t="s">
        <v>608</v>
      </c>
      <c r="F53" s="800">
        <v>1</v>
      </c>
      <c r="G53" s="222"/>
      <c r="H53" s="222">
        <v>1</v>
      </c>
      <c r="I53" s="223"/>
      <c r="J53" s="220"/>
    </row>
    <row r="54" spans="1:10" ht="15" customHeight="1">
      <c r="A54" s="306"/>
      <c r="B54" s="775" t="s">
        <v>176</v>
      </c>
      <c r="C54" s="786">
        <v>1409</v>
      </c>
      <c r="D54" s="775" t="s">
        <v>612</v>
      </c>
      <c r="E54" s="786" t="s">
        <v>610</v>
      </c>
      <c r="F54" s="800">
        <v>1</v>
      </c>
      <c r="G54" s="222"/>
      <c r="H54" s="222">
        <v>1</v>
      </c>
      <c r="I54" s="223"/>
      <c r="J54" s="220"/>
    </row>
    <row r="55" spans="1:10" ht="15" customHeight="1">
      <c r="A55" s="306"/>
      <c r="B55" s="799" t="s">
        <v>176</v>
      </c>
      <c r="C55" s="780">
        <v>1410</v>
      </c>
      <c r="D55" s="799" t="s">
        <v>614</v>
      </c>
      <c r="E55" s="780" t="s">
        <v>615</v>
      </c>
      <c r="F55" s="800">
        <v>1</v>
      </c>
      <c r="G55" s="222"/>
      <c r="H55" s="222">
        <v>1</v>
      </c>
      <c r="I55" s="223"/>
      <c r="J55" s="220"/>
    </row>
    <row r="56" spans="1:10" ht="15" customHeight="1">
      <c r="A56" s="234"/>
      <c r="B56" s="777" t="s">
        <v>176</v>
      </c>
      <c r="C56" s="796">
        <v>1411</v>
      </c>
      <c r="D56" s="777" t="s">
        <v>631</v>
      </c>
      <c r="E56" s="796" t="s">
        <v>610</v>
      </c>
      <c r="F56" s="804">
        <v>1</v>
      </c>
      <c r="G56" s="236"/>
      <c r="H56" s="222">
        <v>1</v>
      </c>
      <c r="I56" s="238"/>
      <c r="J56" s="773"/>
    </row>
    <row r="57" spans="1:10" ht="15" customHeight="1">
      <c r="A57" s="213"/>
      <c r="B57" s="769" t="s">
        <v>176</v>
      </c>
      <c r="C57" s="758">
        <v>1412</v>
      </c>
      <c r="D57" s="769" t="s">
        <v>626</v>
      </c>
      <c r="E57" s="758" t="s">
        <v>610</v>
      </c>
      <c r="F57" s="782">
        <v>1</v>
      </c>
      <c r="G57" s="216"/>
      <c r="H57" s="222">
        <v>1</v>
      </c>
      <c r="I57" s="217"/>
      <c r="J57" s="762"/>
    </row>
    <row r="58" spans="1:10" ht="15" customHeight="1">
      <c r="A58" s="306"/>
      <c r="B58" s="775" t="s">
        <v>176</v>
      </c>
      <c r="C58" s="786">
        <v>1413</v>
      </c>
      <c r="D58" s="775" t="s">
        <v>627</v>
      </c>
      <c r="E58" s="786" t="s">
        <v>610</v>
      </c>
      <c r="F58" s="800">
        <v>1</v>
      </c>
      <c r="G58" s="222"/>
      <c r="H58" s="222">
        <v>1</v>
      </c>
      <c r="I58" s="223"/>
      <c r="J58" s="220"/>
    </row>
    <row r="59" spans="1:10" ht="15" customHeight="1">
      <c r="A59" s="306"/>
      <c r="B59" s="775" t="s">
        <v>176</v>
      </c>
      <c r="C59" s="786">
        <v>1416</v>
      </c>
      <c r="D59" s="775" t="s">
        <v>628</v>
      </c>
      <c r="E59" s="786" t="s">
        <v>610</v>
      </c>
      <c r="F59" s="800">
        <v>1</v>
      </c>
      <c r="G59" s="222"/>
      <c r="H59" s="222">
        <v>1</v>
      </c>
      <c r="I59" s="223"/>
      <c r="J59" s="220"/>
    </row>
    <row r="60" spans="1:10" ht="15" customHeight="1">
      <c r="A60" s="306"/>
      <c r="B60" s="775" t="s">
        <v>176</v>
      </c>
      <c r="C60" s="786">
        <v>1417</v>
      </c>
      <c r="D60" s="775" t="s">
        <v>629</v>
      </c>
      <c r="E60" s="786" t="s">
        <v>610</v>
      </c>
      <c r="F60" s="800">
        <v>1</v>
      </c>
      <c r="G60" s="222"/>
      <c r="H60" s="222">
        <v>1</v>
      </c>
      <c r="I60" s="223"/>
      <c r="J60" s="220"/>
    </row>
    <row r="61" spans="1:10" ht="15" customHeight="1">
      <c r="A61" s="306"/>
      <c r="B61" s="775" t="s">
        <v>176</v>
      </c>
      <c r="C61" s="786">
        <v>1418</v>
      </c>
      <c r="D61" s="775" t="s">
        <v>630</v>
      </c>
      <c r="E61" s="755" t="s">
        <v>608</v>
      </c>
      <c r="F61" s="800">
        <v>1</v>
      </c>
      <c r="G61" s="222"/>
      <c r="H61" s="222">
        <v>1</v>
      </c>
      <c r="I61" s="223"/>
      <c r="J61" s="220"/>
    </row>
    <row r="62" spans="1:10" ht="15" customHeight="1">
      <c r="A62" s="306"/>
      <c r="B62" s="775" t="s">
        <v>177</v>
      </c>
      <c r="C62" s="755">
        <v>1501</v>
      </c>
      <c r="D62" s="776" t="s">
        <v>624</v>
      </c>
      <c r="E62" s="801" t="s">
        <v>608</v>
      </c>
      <c r="F62" s="800">
        <v>1</v>
      </c>
      <c r="G62" s="222"/>
      <c r="H62" s="222">
        <v>1</v>
      </c>
      <c r="I62" s="223"/>
      <c r="J62" s="220"/>
    </row>
    <row r="63" spans="1:10" ht="15" customHeight="1">
      <c r="A63" s="306"/>
      <c r="B63" s="775" t="s">
        <v>177</v>
      </c>
      <c r="C63" s="786">
        <v>1503</v>
      </c>
      <c r="D63" s="775" t="s">
        <v>609</v>
      </c>
      <c r="E63" s="786" t="s">
        <v>610</v>
      </c>
      <c r="F63" s="800">
        <v>1</v>
      </c>
      <c r="G63" s="222"/>
      <c r="H63" s="222">
        <v>1</v>
      </c>
      <c r="I63" s="223"/>
      <c r="J63" s="220"/>
    </row>
    <row r="64" spans="1:10" ht="15" customHeight="1">
      <c r="A64" s="219"/>
      <c r="B64" s="775" t="s">
        <v>177</v>
      </c>
      <c r="C64" s="786">
        <v>1504</v>
      </c>
      <c r="D64" s="775" t="s">
        <v>625</v>
      </c>
      <c r="E64" s="786" t="s">
        <v>608</v>
      </c>
      <c r="F64" s="800">
        <v>1</v>
      </c>
      <c r="G64" s="222"/>
      <c r="H64" s="222">
        <v>1</v>
      </c>
      <c r="I64" s="223"/>
      <c r="J64" s="220"/>
    </row>
    <row r="65" spans="1:10" ht="15" customHeight="1">
      <c r="A65" s="306"/>
      <c r="B65" s="775" t="s">
        <v>177</v>
      </c>
      <c r="C65" s="786">
        <v>1506</v>
      </c>
      <c r="D65" s="775" t="s">
        <v>609</v>
      </c>
      <c r="E65" s="786" t="s">
        <v>610</v>
      </c>
      <c r="F65" s="800">
        <v>1</v>
      </c>
      <c r="G65" s="222"/>
      <c r="H65" s="222">
        <v>1</v>
      </c>
      <c r="I65" s="223"/>
      <c r="J65" s="220"/>
    </row>
    <row r="66" spans="1:10" ht="15" customHeight="1">
      <c r="A66" s="306"/>
      <c r="B66" s="775" t="s">
        <v>177</v>
      </c>
      <c r="C66" s="786">
        <v>1507</v>
      </c>
      <c r="D66" s="775" t="s">
        <v>625</v>
      </c>
      <c r="E66" s="786" t="s">
        <v>608</v>
      </c>
      <c r="F66" s="800">
        <v>1</v>
      </c>
      <c r="G66" s="222"/>
      <c r="H66" s="222">
        <v>1</v>
      </c>
      <c r="I66" s="223"/>
      <c r="J66" s="220"/>
    </row>
    <row r="67" spans="1:10" ht="15" customHeight="1">
      <c r="A67" s="306"/>
      <c r="B67" s="775" t="s">
        <v>177</v>
      </c>
      <c r="C67" s="786">
        <v>1509</v>
      </c>
      <c r="D67" s="775" t="s">
        <v>612</v>
      </c>
      <c r="E67" s="786" t="s">
        <v>610</v>
      </c>
      <c r="F67" s="800">
        <v>1</v>
      </c>
      <c r="G67" s="222"/>
      <c r="H67" s="222">
        <v>1</v>
      </c>
      <c r="I67" s="223"/>
      <c r="J67" s="220"/>
    </row>
    <row r="68" spans="1:10" ht="15" customHeight="1">
      <c r="A68" s="306"/>
      <c r="B68" s="775" t="s">
        <v>177</v>
      </c>
      <c r="C68" s="786">
        <v>1510</v>
      </c>
      <c r="D68" s="775" t="s">
        <v>626</v>
      </c>
      <c r="E68" s="786" t="s">
        <v>610</v>
      </c>
      <c r="F68" s="800">
        <v>1</v>
      </c>
      <c r="G68" s="222"/>
      <c r="H68" s="222">
        <v>1</v>
      </c>
      <c r="I68" s="223"/>
      <c r="J68" s="220"/>
    </row>
    <row r="69" spans="1:10" ht="15" customHeight="1">
      <c r="A69" s="306"/>
      <c r="B69" s="775" t="s">
        <v>177</v>
      </c>
      <c r="C69" s="786">
        <v>1511</v>
      </c>
      <c r="D69" s="775" t="s">
        <v>627</v>
      </c>
      <c r="E69" s="786" t="s">
        <v>610</v>
      </c>
      <c r="F69" s="800">
        <v>1</v>
      </c>
      <c r="G69" s="222"/>
      <c r="H69" s="222">
        <v>1</v>
      </c>
      <c r="I69" s="223"/>
      <c r="J69" s="220"/>
    </row>
    <row r="70" spans="1:10" ht="15" customHeight="1">
      <c r="A70" s="306"/>
      <c r="B70" s="799" t="s">
        <v>177</v>
      </c>
      <c r="C70" s="780">
        <v>1510.1</v>
      </c>
      <c r="D70" s="799" t="s">
        <v>614</v>
      </c>
      <c r="E70" s="780" t="s">
        <v>615</v>
      </c>
      <c r="F70" s="800">
        <v>1</v>
      </c>
      <c r="G70" s="222"/>
      <c r="H70" s="222">
        <v>1</v>
      </c>
      <c r="I70" s="223"/>
      <c r="J70" s="220"/>
    </row>
    <row r="71" spans="1:10" ht="15" customHeight="1">
      <c r="A71" s="306"/>
      <c r="B71" s="775" t="s">
        <v>177</v>
      </c>
      <c r="C71" s="786">
        <v>1514</v>
      </c>
      <c r="D71" s="775" t="s">
        <v>628</v>
      </c>
      <c r="E71" s="786" t="s">
        <v>610</v>
      </c>
      <c r="F71" s="800">
        <v>1</v>
      </c>
      <c r="G71" s="222"/>
      <c r="H71" s="222">
        <v>1</v>
      </c>
      <c r="I71" s="223"/>
      <c r="J71" s="220"/>
    </row>
    <row r="72" spans="1:10" ht="15" customHeight="1">
      <c r="A72" s="306"/>
      <c r="B72" s="775" t="s">
        <v>177</v>
      </c>
      <c r="C72" s="786">
        <v>1515</v>
      </c>
      <c r="D72" s="775" t="s">
        <v>629</v>
      </c>
      <c r="E72" s="786" t="s">
        <v>610</v>
      </c>
      <c r="F72" s="800">
        <v>1</v>
      </c>
      <c r="G72" s="222"/>
      <c r="H72" s="222">
        <v>1</v>
      </c>
      <c r="I72" s="223"/>
      <c r="J72" s="220"/>
    </row>
    <row r="73" spans="1:10" ht="15" customHeight="1">
      <c r="A73" s="306"/>
      <c r="B73" s="767" t="s">
        <v>177</v>
      </c>
      <c r="C73" s="802">
        <v>1516</v>
      </c>
      <c r="D73" s="767" t="s">
        <v>630</v>
      </c>
      <c r="E73" s="802" t="s">
        <v>608</v>
      </c>
      <c r="F73" s="807">
        <v>1</v>
      </c>
      <c r="G73" s="806"/>
      <c r="H73" s="222">
        <v>1</v>
      </c>
      <c r="I73" s="223"/>
      <c r="J73" s="220"/>
    </row>
    <row r="74" spans="1:10" ht="15" customHeight="1">
      <c r="A74" s="306"/>
      <c r="B74" s="775" t="s">
        <v>178</v>
      </c>
      <c r="C74" s="786">
        <v>1601</v>
      </c>
      <c r="D74" s="775" t="s">
        <v>624</v>
      </c>
      <c r="E74" s="786" t="s">
        <v>608</v>
      </c>
      <c r="F74" s="800">
        <v>1</v>
      </c>
      <c r="G74" s="222"/>
      <c r="H74" s="222">
        <v>1</v>
      </c>
      <c r="I74" s="223"/>
      <c r="J74" s="220"/>
    </row>
    <row r="75" spans="1:10" ht="15" customHeight="1">
      <c r="A75" s="306"/>
      <c r="B75" s="775" t="s">
        <v>178</v>
      </c>
      <c r="C75" s="786">
        <v>1603</v>
      </c>
      <c r="D75" s="775" t="s">
        <v>609</v>
      </c>
      <c r="E75" s="786" t="s">
        <v>610</v>
      </c>
      <c r="F75" s="800">
        <v>1</v>
      </c>
      <c r="G75" s="222"/>
      <c r="H75" s="222">
        <v>1</v>
      </c>
      <c r="I75" s="223"/>
      <c r="J75" s="220"/>
    </row>
    <row r="76" spans="1:10" ht="15" customHeight="1">
      <c r="A76" s="306"/>
      <c r="B76" s="775" t="s">
        <v>178</v>
      </c>
      <c r="C76" s="786">
        <v>1604</v>
      </c>
      <c r="D76" s="775" t="s">
        <v>625</v>
      </c>
      <c r="E76" s="786" t="s">
        <v>608</v>
      </c>
      <c r="F76" s="800">
        <v>1</v>
      </c>
      <c r="G76" s="222"/>
      <c r="H76" s="222">
        <v>1</v>
      </c>
      <c r="I76" s="223"/>
      <c r="J76" s="220"/>
    </row>
    <row r="77" spans="1:10" ht="15" customHeight="1">
      <c r="A77" s="306"/>
      <c r="B77" s="775" t="s">
        <v>178</v>
      </c>
      <c r="C77" s="786">
        <v>1606</v>
      </c>
      <c r="D77" s="775" t="s">
        <v>609</v>
      </c>
      <c r="E77" s="786" t="s">
        <v>610</v>
      </c>
      <c r="F77" s="800">
        <v>1</v>
      </c>
      <c r="G77" s="222"/>
      <c r="H77" s="222">
        <v>1</v>
      </c>
      <c r="I77" s="223"/>
      <c r="J77" s="220"/>
    </row>
    <row r="78" spans="1:10" ht="15" customHeight="1">
      <c r="A78" s="306"/>
      <c r="B78" s="775" t="s">
        <v>178</v>
      </c>
      <c r="C78" s="786">
        <v>1607</v>
      </c>
      <c r="D78" s="775" t="s">
        <v>625</v>
      </c>
      <c r="E78" s="786" t="s">
        <v>608</v>
      </c>
      <c r="F78" s="800">
        <v>1</v>
      </c>
      <c r="G78" s="222"/>
      <c r="H78" s="222">
        <v>1</v>
      </c>
      <c r="I78" s="223"/>
      <c r="J78" s="220"/>
    </row>
    <row r="79" spans="1:10" ht="15" customHeight="1">
      <c r="A79" s="306"/>
      <c r="B79" s="775" t="s">
        <v>178</v>
      </c>
      <c r="C79" s="786">
        <v>1609</v>
      </c>
      <c r="D79" s="775" t="s">
        <v>612</v>
      </c>
      <c r="E79" s="786" t="s">
        <v>610</v>
      </c>
      <c r="F79" s="800">
        <v>1</v>
      </c>
      <c r="G79" s="222"/>
      <c r="H79" s="222">
        <v>1</v>
      </c>
      <c r="I79" s="223"/>
      <c r="J79" s="220"/>
    </row>
    <row r="80" spans="1:10" ht="15" customHeight="1">
      <c r="A80" s="306"/>
      <c r="B80" s="799" t="s">
        <v>178</v>
      </c>
      <c r="C80" s="780">
        <v>1610</v>
      </c>
      <c r="D80" s="799" t="s">
        <v>614</v>
      </c>
      <c r="E80" s="780" t="s">
        <v>615</v>
      </c>
      <c r="F80" s="800">
        <v>1</v>
      </c>
      <c r="G80" s="222"/>
      <c r="H80" s="222">
        <v>1</v>
      </c>
      <c r="I80" s="223"/>
      <c r="J80" s="220"/>
    </row>
    <row r="81" spans="1:10" ht="15" customHeight="1">
      <c r="A81" s="306"/>
      <c r="B81" s="776" t="s">
        <v>178</v>
      </c>
      <c r="C81" s="786">
        <v>1611</v>
      </c>
      <c r="D81" s="775" t="s">
        <v>631</v>
      </c>
      <c r="E81" s="786" t="s">
        <v>610</v>
      </c>
      <c r="F81" s="800">
        <v>1</v>
      </c>
      <c r="G81" s="222"/>
      <c r="H81" s="222">
        <v>1</v>
      </c>
      <c r="I81" s="223"/>
      <c r="J81" s="220"/>
    </row>
    <row r="82" spans="1:10" ht="15" customHeight="1">
      <c r="A82" s="306"/>
      <c r="B82" s="778" t="s">
        <v>178</v>
      </c>
      <c r="C82" s="786">
        <v>1612</v>
      </c>
      <c r="D82" s="775" t="s">
        <v>626</v>
      </c>
      <c r="E82" s="786" t="s">
        <v>610</v>
      </c>
      <c r="F82" s="800">
        <v>1</v>
      </c>
      <c r="G82" s="222"/>
      <c r="H82" s="222">
        <v>1</v>
      </c>
      <c r="I82" s="223"/>
      <c r="J82" s="220"/>
    </row>
    <row r="83" spans="1:10" ht="15" customHeight="1">
      <c r="A83" s="306"/>
      <c r="B83" s="778" t="s">
        <v>178</v>
      </c>
      <c r="C83" s="786">
        <v>1613</v>
      </c>
      <c r="D83" s="775" t="s">
        <v>627</v>
      </c>
      <c r="E83" s="786" t="s">
        <v>610</v>
      </c>
      <c r="F83" s="800">
        <v>1</v>
      </c>
      <c r="G83" s="222"/>
      <c r="H83" s="222">
        <v>1</v>
      </c>
      <c r="I83" s="223"/>
      <c r="J83" s="220"/>
    </row>
    <row r="84" spans="1:10" ht="15" customHeight="1">
      <c r="A84" s="306"/>
      <c r="B84" s="775" t="s">
        <v>178</v>
      </c>
      <c r="C84" s="786">
        <v>1616</v>
      </c>
      <c r="D84" s="775" t="s">
        <v>628</v>
      </c>
      <c r="E84" s="786" t="s">
        <v>610</v>
      </c>
      <c r="F84" s="800">
        <v>1</v>
      </c>
      <c r="G84" s="222"/>
      <c r="H84" s="222">
        <v>1</v>
      </c>
      <c r="I84" s="223"/>
      <c r="J84" s="220"/>
    </row>
    <row r="85" spans="1:10" ht="15" customHeight="1">
      <c r="A85" s="306"/>
      <c r="B85" s="775" t="s">
        <v>178</v>
      </c>
      <c r="C85" s="763">
        <v>1617</v>
      </c>
      <c r="D85" s="797" t="s">
        <v>629</v>
      </c>
      <c r="E85" s="763" t="s">
        <v>610</v>
      </c>
      <c r="F85" s="800">
        <v>1</v>
      </c>
      <c r="G85" s="222"/>
      <c r="H85" s="222">
        <v>1</v>
      </c>
      <c r="I85" s="223"/>
      <c r="J85" s="220"/>
    </row>
    <row r="86" spans="1:10" ht="15" customHeight="1">
      <c r="A86" s="219"/>
      <c r="B86" s="776" t="s">
        <v>178</v>
      </c>
      <c r="C86" s="786">
        <v>1618</v>
      </c>
      <c r="D86" s="775" t="s">
        <v>630</v>
      </c>
      <c r="E86" s="786" t="s">
        <v>608</v>
      </c>
      <c r="F86" s="800">
        <v>1</v>
      </c>
      <c r="G86" s="222"/>
      <c r="H86" s="222">
        <v>1</v>
      </c>
      <c r="I86" s="223"/>
      <c r="J86" s="220"/>
    </row>
    <row r="87" spans="1:10" ht="15" customHeight="1">
      <c r="A87" s="306"/>
      <c r="B87" s="778" t="s">
        <v>179</v>
      </c>
      <c r="C87" s="755">
        <v>1701</v>
      </c>
      <c r="D87" s="776" t="s">
        <v>624</v>
      </c>
      <c r="E87" s="755" t="s">
        <v>608</v>
      </c>
      <c r="F87" s="800">
        <v>1</v>
      </c>
      <c r="G87" s="222"/>
      <c r="H87" s="222">
        <v>1</v>
      </c>
      <c r="I87" s="223"/>
      <c r="J87" s="220"/>
    </row>
    <row r="88" spans="1:10" ht="15" customHeight="1">
      <c r="A88" s="306"/>
      <c r="B88" s="775" t="s">
        <v>179</v>
      </c>
      <c r="C88" s="786">
        <v>1702</v>
      </c>
      <c r="D88" s="775" t="s">
        <v>632</v>
      </c>
      <c r="E88" s="786" t="s">
        <v>608</v>
      </c>
      <c r="F88" s="800">
        <v>1</v>
      </c>
      <c r="G88" s="222"/>
      <c r="H88" s="222">
        <v>1</v>
      </c>
      <c r="I88" s="223"/>
      <c r="J88" s="220"/>
    </row>
    <row r="89" spans="1:10" ht="15" customHeight="1">
      <c r="A89" s="306"/>
      <c r="B89" s="775" t="s">
        <v>179</v>
      </c>
      <c r="C89" s="786">
        <v>1703</v>
      </c>
      <c r="D89" s="775" t="s">
        <v>611</v>
      </c>
      <c r="E89" s="786" t="s">
        <v>610</v>
      </c>
      <c r="F89" s="800">
        <v>1</v>
      </c>
      <c r="G89" s="222"/>
      <c r="H89" s="222">
        <v>1</v>
      </c>
      <c r="I89" s="223"/>
      <c r="J89" s="220"/>
    </row>
    <row r="90" spans="1:10" ht="15" customHeight="1">
      <c r="A90" s="306"/>
      <c r="B90" s="775" t="s">
        <v>179</v>
      </c>
      <c r="C90" s="786">
        <v>1706</v>
      </c>
      <c r="D90" s="775" t="s">
        <v>609</v>
      </c>
      <c r="E90" s="786" t="s">
        <v>610</v>
      </c>
      <c r="F90" s="800">
        <v>1</v>
      </c>
      <c r="G90" s="222"/>
      <c r="H90" s="222">
        <v>1</v>
      </c>
      <c r="I90" s="223"/>
      <c r="J90" s="220"/>
    </row>
    <row r="91" spans="1:10" ht="15" customHeight="1">
      <c r="A91" s="306"/>
      <c r="B91" s="775" t="s">
        <v>179</v>
      </c>
      <c r="C91" s="786">
        <v>1707</v>
      </c>
      <c r="D91" s="775" t="s">
        <v>625</v>
      </c>
      <c r="E91" s="786" t="s">
        <v>608</v>
      </c>
      <c r="F91" s="800">
        <v>1</v>
      </c>
      <c r="G91" s="222"/>
      <c r="H91" s="222">
        <v>1</v>
      </c>
      <c r="I91" s="223"/>
      <c r="J91" s="220"/>
    </row>
    <row r="92" spans="1:10" ht="15" customHeight="1">
      <c r="A92" s="306"/>
      <c r="B92" s="775" t="s">
        <v>179</v>
      </c>
      <c r="C92" s="786">
        <v>1709</v>
      </c>
      <c r="D92" s="775" t="s">
        <v>612</v>
      </c>
      <c r="E92" s="786" t="s">
        <v>610</v>
      </c>
      <c r="F92" s="800">
        <v>1</v>
      </c>
      <c r="G92" s="222"/>
      <c r="H92" s="222">
        <v>1</v>
      </c>
      <c r="I92" s="223"/>
      <c r="J92" s="220"/>
    </row>
    <row r="93" spans="1:10" ht="15" customHeight="1">
      <c r="A93" s="306"/>
      <c r="B93" s="799" t="s">
        <v>179</v>
      </c>
      <c r="C93" s="780">
        <v>1710.1</v>
      </c>
      <c r="D93" s="799" t="s">
        <v>614</v>
      </c>
      <c r="E93" s="780" t="s">
        <v>615</v>
      </c>
      <c r="F93" s="800">
        <v>1</v>
      </c>
      <c r="G93" s="222"/>
      <c r="H93" s="222">
        <v>1</v>
      </c>
      <c r="I93" s="223"/>
      <c r="J93" s="220"/>
    </row>
    <row r="94" spans="1:10" ht="15" customHeight="1">
      <c r="A94" s="306"/>
      <c r="B94" s="775" t="s">
        <v>179</v>
      </c>
      <c r="C94" s="786">
        <v>1710</v>
      </c>
      <c r="D94" s="775" t="s">
        <v>633</v>
      </c>
      <c r="E94" s="786" t="s">
        <v>610</v>
      </c>
      <c r="F94" s="800">
        <v>1</v>
      </c>
      <c r="G94" s="222"/>
      <c r="H94" s="222">
        <v>1</v>
      </c>
      <c r="I94" s="223"/>
      <c r="J94" s="220"/>
    </row>
    <row r="95" spans="1:10" ht="15" customHeight="1">
      <c r="A95" s="306"/>
      <c r="B95" s="775" t="s">
        <v>179</v>
      </c>
      <c r="C95" s="786">
        <v>1711</v>
      </c>
      <c r="D95" s="775" t="s">
        <v>634</v>
      </c>
      <c r="E95" s="786" t="s">
        <v>610</v>
      </c>
      <c r="F95" s="800">
        <v>1</v>
      </c>
      <c r="G95" s="222"/>
      <c r="H95" s="222">
        <v>1</v>
      </c>
      <c r="I95" s="223"/>
      <c r="J95" s="220"/>
    </row>
    <row r="96" spans="1:10" ht="15" customHeight="1">
      <c r="A96" s="306"/>
      <c r="B96" s="775" t="s">
        <v>179</v>
      </c>
      <c r="C96" s="786">
        <v>1714</v>
      </c>
      <c r="D96" s="775" t="s">
        <v>628</v>
      </c>
      <c r="E96" s="786" t="s">
        <v>610</v>
      </c>
      <c r="F96" s="800">
        <v>1</v>
      </c>
      <c r="G96" s="222"/>
      <c r="H96" s="222">
        <v>1</v>
      </c>
      <c r="I96" s="223"/>
      <c r="J96" s="220"/>
    </row>
    <row r="97" spans="1:10" ht="15" customHeight="1">
      <c r="A97" s="306"/>
      <c r="B97" s="775" t="s">
        <v>179</v>
      </c>
      <c r="C97" s="786">
        <v>1715</v>
      </c>
      <c r="D97" s="775" t="s">
        <v>629</v>
      </c>
      <c r="E97" s="786" t="s">
        <v>610</v>
      </c>
      <c r="F97" s="800">
        <v>1</v>
      </c>
      <c r="G97" s="222"/>
      <c r="H97" s="222">
        <v>1</v>
      </c>
      <c r="I97" s="223"/>
      <c r="J97" s="220"/>
    </row>
    <row r="98" spans="1:10" ht="15" customHeight="1">
      <c r="A98" s="306"/>
      <c r="B98" s="775" t="s">
        <v>179</v>
      </c>
      <c r="C98" s="786">
        <v>1716</v>
      </c>
      <c r="D98" s="775" t="s">
        <v>630</v>
      </c>
      <c r="E98" s="786" t="s">
        <v>608</v>
      </c>
      <c r="F98" s="800">
        <v>1</v>
      </c>
      <c r="G98" s="222"/>
      <c r="H98" s="222">
        <v>1</v>
      </c>
      <c r="I98" s="223"/>
      <c r="J98" s="220"/>
    </row>
    <row r="99" spans="1:10" ht="15" customHeight="1">
      <c r="A99" s="306"/>
      <c r="B99" s="775" t="s">
        <v>635</v>
      </c>
      <c r="C99" s="786">
        <v>701</v>
      </c>
      <c r="D99" s="775" t="s">
        <v>607</v>
      </c>
      <c r="E99" s="786" t="s">
        <v>608</v>
      </c>
      <c r="F99" s="800">
        <v>1</v>
      </c>
      <c r="G99" s="222"/>
      <c r="H99" s="222">
        <v>1</v>
      </c>
      <c r="I99" s="223"/>
      <c r="J99" s="220"/>
    </row>
    <row r="100" spans="1:10" ht="15" customHeight="1">
      <c r="A100" s="219"/>
      <c r="B100" s="775" t="s">
        <v>635</v>
      </c>
      <c r="C100" s="786">
        <v>702</v>
      </c>
      <c r="D100" s="775" t="s">
        <v>609</v>
      </c>
      <c r="E100" s="786" t="s">
        <v>610</v>
      </c>
      <c r="F100" s="800">
        <v>1</v>
      </c>
      <c r="G100" s="222"/>
      <c r="H100" s="222">
        <v>1</v>
      </c>
      <c r="I100" s="223"/>
      <c r="J100" s="220"/>
    </row>
    <row r="101" spans="1:10" ht="15" customHeight="1">
      <c r="A101" s="306"/>
      <c r="B101" s="775" t="s">
        <v>635</v>
      </c>
      <c r="C101" s="786">
        <v>703</v>
      </c>
      <c r="D101" s="775" t="s">
        <v>611</v>
      </c>
      <c r="E101" s="786" t="s">
        <v>610</v>
      </c>
      <c r="F101" s="800">
        <v>1</v>
      </c>
      <c r="G101" s="222"/>
      <c r="H101" s="222">
        <v>1</v>
      </c>
      <c r="I101" s="223"/>
      <c r="J101" s="220"/>
    </row>
    <row r="102" spans="1:10" ht="15" customHeight="1">
      <c r="A102" s="306"/>
      <c r="B102" s="775" t="s">
        <v>635</v>
      </c>
      <c r="C102" s="786">
        <v>706</v>
      </c>
      <c r="D102" s="775" t="s">
        <v>612</v>
      </c>
      <c r="E102" s="786" t="s">
        <v>610</v>
      </c>
      <c r="F102" s="800">
        <v>1</v>
      </c>
      <c r="G102" s="222"/>
      <c r="H102" s="222">
        <v>1</v>
      </c>
      <c r="I102" s="223"/>
      <c r="J102" s="220"/>
    </row>
    <row r="103" spans="1:10" ht="15" customHeight="1">
      <c r="A103" s="306"/>
      <c r="B103" s="799" t="s">
        <v>635</v>
      </c>
      <c r="C103" s="780">
        <v>707</v>
      </c>
      <c r="D103" s="799" t="s">
        <v>614</v>
      </c>
      <c r="E103" s="780" t="s">
        <v>615</v>
      </c>
      <c r="F103" s="800">
        <v>1</v>
      </c>
      <c r="G103" s="222"/>
      <c r="H103" s="222">
        <v>1</v>
      </c>
      <c r="I103" s="223"/>
      <c r="J103" s="220"/>
    </row>
    <row r="104" spans="1:10" ht="15" customHeight="1">
      <c r="A104" s="306"/>
      <c r="B104" s="775" t="s">
        <v>635</v>
      </c>
      <c r="C104" s="786">
        <v>708</v>
      </c>
      <c r="D104" s="775" t="s">
        <v>631</v>
      </c>
      <c r="E104" s="786" t="s">
        <v>610</v>
      </c>
      <c r="F104" s="800">
        <v>1</v>
      </c>
      <c r="G104" s="222"/>
      <c r="H104" s="222">
        <v>1</v>
      </c>
      <c r="I104" s="223"/>
      <c r="J104" s="220"/>
    </row>
    <row r="105" spans="1:10" ht="15" customHeight="1">
      <c r="A105" s="306"/>
      <c r="B105" s="775" t="s">
        <v>635</v>
      </c>
      <c r="C105" s="786">
        <v>709</v>
      </c>
      <c r="D105" s="775" t="s">
        <v>633</v>
      </c>
      <c r="E105" s="786" t="s">
        <v>610</v>
      </c>
      <c r="F105" s="800">
        <v>1</v>
      </c>
      <c r="G105" s="222"/>
      <c r="H105" s="222">
        <v>1</v>
      </c>
      <c r="I105" s="223"/>
      <c r="J105" s="220"/>
    </row>
    <row r="106" spans="1:10" ht="15" customHeight="1">
      <c r="A106" s="306"/>
      <c r="B106" s="775" t="s">
        <v>635</v>
      </c>
      <c r="C106" s="786">
        <v>710</v>
      </c>
      <c r="D106" s="775" t="s">
        <v>636</v>
      </c>
      <c r="E106" s="786" t="s">
        <v>617</v>
      </c>
      <c r="F106" s="800">
        <v>1</v>
      </c>
      <c r="G106" s="222"/>
      <c r="H106" s="222">
        <v>1</v>
      </c>
      <c r="I106" s="223"/>
      <c r="J106" s="220"/>
    </row>
    <row r="107" spans="1:10" ht="15" customHeight="1">
      <c r="A107" s="306"/>
      <c r="B107" s="775" t="s">
        <v>180</v>
      </c>
      <c r="C107" s="786">
        <v>2001</v>
      </c>
      <c r="D107" s="775" t="s">
        <v>637</v>
      </c>
      <c r="E107" s="786" t="s">
        <v>608</v>
      </c>
      <c r="F107" s="800">
        <v>1</v>
      </c>
      <c r="G107" s="222"/>
      <c r="H107" s="222">
        <v>1</v>
      </c>
      <c r="I107" s="223"/>
      <c r="J107" s="220"/>
    </row>
    <row r="108" spans="1:10" ht="15" customHeight="1">
      <c r="A108" s="306"/>
      <c r="B108" s="799" t="s">
        <v>180</v>
      </c>
      <c r="C108" s="780">
        <v>2002</v>
      </c>
      <c r="D108" s="799" t="s">
        <v>638</v>
      </c>
      <c r="E108" s="780" t="s">
        <v>639</v>
      </c>
      <c r="F108" s="800">
        <v>1</v>
      </c>
      <c r="G108" s="222"/>
      <c r="H108" s="222">
        <v>1</v>
      </c>
      <c r="I108" s="223"/>
      <c r="J108" s="220"/>
    </row>
    <row r="109" spans="1:10" ht="15" customHeight="1">
      <c r="A109" s="306"/>
      <c r="B109" s="775" t="s">
        <v>180</v>
      </c>
      <c r="C109" s="786">
        <v>2003</v>
      </c>
      <c r="D109" s="775" t="s">
        <v>631</v>
      </c>
      <c r="E109" s="786" t="s">
        <v>610</v>
      </c>
      <c r="F109" s="800">
        <v>1</v>
      </c>
      <c r="G109" s="222"/>
      <c r="H109" s="222">
        <v>1</v>
      </c>
      <c r="I109" s="223"/>
      <c r="J109" s="220"/>
    </row>
    <row r="110" spans="1:10" ht="15" customHeight="1">
      <c r="A110" s="306"/>
      <c r="B110" s="775" t="s">
        <v>180</v>
      </c>
      <c r="C110" s="786">
        <v>2004</v>
      </c>
      <c r="D110" s="775" t="s">
        <v>640</v>
      </c>
      <c r="E110" s="786" t="s">
        <v>608</v>
      </c>
      <c r="F110" s="800">
        <v>1</v>
      </c>
      <c r="G110" s="222"/>
      <c r="H110" s="222">
        <v>1</v>
      </c>
      <c r="I110" s="223"/>
      <c r="J110" s="220"/>
    </row>
    <row r="111" spans="1:10" ht="15" customHeight="1">
      <c r="A111" s="306"/>
      <c r="B111" s="775" t="s">
        <v>181</v>
      </c>
      <c r="C111" s="786">
        <v>2101</v>
      </c>
      <c r="D111" s="775" t="s">
        <v>637</v>
      </c>
      <c r="E111" s="786" t="s">
        <v>608</v>
      </c>
      <c r="F111" s="800">
        <v>1</v>
      </c>
      <c r="G111" s="222"/>
      <c r="H111" s="222">
        <v>1</v>
      </c>
      <c r="I111" s="223"/>
      <c r="J111" s="220"/>
    </row>
    <row r="112" spans="1:10" ht="15" customHeight="1">
      <c r="A112" s="306"/>
      <c r="B112" s="775" t="s">
        <v>181</v>
      </c>
      <c r="C112" s="786">
        <v>2102</v>
      </c>
      <c r="D112" s="775" t="s">
        <v>641</v>
      </c>
      <c r="E112" s="786" t="s">
        <v>610</v>
      </c>
      <c r="F112" s="800">
        <v>1</v>
      </c>
      <c r="G112" s="222"/>
      <c r="H112" s="222">
        <v>1</v>
      </c>
      <c r="I112" s="223"/>
      <c r="J112" s="220"/>
    </row>
    <row r="113" spans="1:10" ht="15" customHeight="1">
      <c r="A113" s="306"/>
      <c r="B113" s="775" t="s">
        <v>181</v>
      </c>
      <c r="C113" s="786">
        <v>2104</v>
      </c>
      <c r="D113" s="775" t="s">
        <v>642</v>
      </c>
      <c r="E113" s="786" t="s">
        <v>608</v>
      </c>
      <c r="F113" s="800">
        <v>1</v>
      </c>
      <c r="G113" s="222"/>
      <c r="H113" s="222">
        <v>1</v>
      </c>
      <c r="I113" s="223"/>
      <c r="J113" s="220"/>
    </row>
    <row r="114" spans="1:10" ht="15" customHeight="1">
      <c r="A114" s="306"/>
      <c r="B114" s="799" t="s">
        <v>181</v>
      </c>
      <c r="C114" s="780">
        <v>2105</v>
      </c>
      <c r="D114" s="799" t="s">
        <v>614</v>
      </c>
      <c r="E114" s="780" t="s">
        <v>615</v>
      </c>
      <c r="F114" s="800">
        <v>1</v>
      </c>
      <c r="G114" s="222"/>
      <c r="H114" s="222">
        <v>1</v>
      </c>
      <c r="I114" s="223"/>
      <c r="J114" s="220"/>
    </row>
    <row r="115" spans="1:10" ht="15" customHeight="1">
      <c r="A115" s="306"/>
      <c r="B115" s="775" t="s">
        <v>181</v>
      </c>
      <c r="C115" s="786">
        <v>2106</v>
      </c>
      <c r="D115" s="775" t="s">
        <v>631</v>
      </c>
      <c r="E115" s="786" t="s">
        <v>610</v>
      </c>
      <c r="F115" s="800">
        <v>1</v>
      </c>
      <c r="G115" s="222"/>
      <c r="H115" s="222">
        <v>1</v>
      </c>
      <c r="I115" s="223"/>
      <c r="J115" s="220"/>
    </row>
    <row r="116" spans="1:10" ht="15" customHeight="1">
      <c r="A116" s="306"/>
      <c r="B116" s="775" t="s">
        <v>181</v>
      </c>
      <c r="C116" s="786">
        <v>2107</v>
      </c>
      <c r="D116" s="776" t="s">
        <v>640</v>
      </c>
      <c r="E116" s="786" t="s">
        <v>608</v>
      </c>
      <c r="F116" s="800">
        <v>1</v>
      </c>
      <c r="G116" s="222"/>
      <c r="H116" s="222">
        <v>1</v>
      </c>
      <c r="I116" s="223"/>
      <c r="J116" s="220"/>
    </row>
    <row r="117" spans="1:10" ht="15" customHeight="1">
      <c r="A117" s="306"/>
      <c r="B117" s="775" t="s">
        <v>182</v>
      </c>
      <c r="C117" s="755">
        <v>2201</v>
      </c>
      <c r="D117" s="775" t="s">
        <v>637</v>
      </c>
      <c r="E117" s="786" t="s">
        <v>608</v>
      </c>
      <c r="F117" s="800">
        <v>1</v>
      </c>
      <c r="G117" s="222"/>
      <c r="H117" s="222">
        <v>1</v>
      </c>
      <c r="I117" s="223"/>
      <c r="J117" s="220"/>
    </row>
    <row r="118" spans="1:10" ht="15" customHeight="1">
      <c r="A118" s="306"/>
      <c r="B118" s="776" t="s">
        <v>182</v>
      </c>
      <c r="C118" s="801">
        <v>2202</v>
      </c>
      <c r="D118" s="776" t="s">
        <v>641</v>
      </c>
      <c r="E118" s="786" t="s">
        <v>610</v>
      </c>
      <c r="F118" s="800">
        <v>1</v>
      </c>
      <c r="G118" s="222"/>
      <c r="H118" s="222">
        <v>1</v>
      </c>
      <c r="I118" s="223"/>
      <c r="J118" s="220"/>
    </row>
    <row r="119" spans="1:10" ht="15" customHeight="1">
      <c r="A119" s="234"/>
      <c r="B119" s="777" t="s">
        <v>182</v>
      </c>
      <c r="C119" s="796">
        <v>2204</v>
      </c>
      <c r="D119" s="777" t="s">
        <v>642</v>
      </c>
      <c r="E119" s="796" t="s">
        <v>608</v>
      </c>
      <c r="F119" s="804">
        <v>1</v>
      </c>
      <c r="G119" s="236"/>
      <c r="H119" s="222">
        <v>1</v>
      </c>
      <c r="I119" s="238"/>
      <c r="J119" s="773"/>
    </row>
    <row r="120" spans="1:10" ht="15" customHeight="1">
      <c r="A120" s="213"/>
      <c r="B120" s="784" t="s">
        <v>182</v>
      </c>
      <c r="C120" s="794">
        <v>2205.1</v>
      </c>
      <c r="D120" s="784" t="s">
        <v>614</v>
      </c>
      <c r="E120" s="794" t="s">
        <v>615</v>
      </c>
      <c r="F120" s="782">
        <v>1</v>
      </c>
      <c r="G120" s="216"/>
      <c r="H120" s="222">
        <v>1</v>
      </c>
      <c r="I120" s="217"/>
      <c r="J120" s="762"/>
    </row>
    <row r="121" spans="1:10" ht="15" customHeight="1">
      <c r="A121" s="306"/>
      <c r="B121" s="775" t="s">
        <v>182</v>
      </c>
      <c r="C121" s="786">
        <v>2205</v>
      </c>
      <c r="D121" s="775" t="s">
        <v>640</v>
      </c>
      <c r="E121" s="786" t="s">
        <v>608</v>
      </c>
      <c r="F121" s="800">
        <v>1</v>
      </c>
      <c r="G121" s="222"/>
      <c r="H121" s="222">
        <v>1</v>
      </c>
      <c r="I121" s="223"/>
      <c r="J121" s="220"/>
    </row>
    <row r="122" spans="1:10" ht="15" customHeight="1">
      <c r="A122" s="306"/>
      <c r="B122" s="775" t="s">
        <v>183</v>
      </c>
      <c r="C122" s="786">
        <v>2301</v>
      </c>
      <c r="D122" s="775" t="s">
        <v>637</v>
      </c>
      <c r="E122" s="786" t="s">
        <v>608</v>
      </c>
      <c r="F122" s="800">
        <v>1</v>
      </c>
      <c r="G122" s="222"/>
      <c r="H122" s="222">
        <v>1</v>
      </c>
      <c r="I122" s="223"/>
      <c r="J122" s="220"/>
    </row>
    <row r="123" spans="1:10" ht="15" customHeight="1">
      <c r="A123" s="306"/>
      <c r="B123" s="775" t="s">
        <v>183</v>
      </c>
      <c r="C123" s="786">
        <v>2302</v>
      </c>
      <c r="D123" s="775" t="s">
        <v>643</v>
      </c>
      <c r="E123" s="786" t="s">
        <v>608</v>
      </c>
      <c r="F123" s="800">
        <v>1</v>
      </c>
      <c r="G123" s="222"/>
      <c r="H123" s="222">
        <v>1</v>
      </c>
      <c r="I123" s="223"/>
      <c r="J123" s="220"/>
    </row>
    <row r="124" spans="1:10" ht="15" customHeight="1">
      <c r="A124" s="306"/>
      <c r="B124" s="775" t="s">
        <v>183</v>
      </c>
      <c r="C124" s="786">
        <v>2304</v>
      </c>
      <c r="D124" s="775" t="s">
        <v>612</v>
      </c>
      <c r="E124" s="786" t="s">
        <v>610</v>
      </c>
      <c r="F124" s="800">
        <v>1</v>
      </c>
      <c r="G124" s="222"/>
      <c r="H124" s="222">
        <v>1</v>
      </c>
      <c r="I124" s="223"/>
      <c r="J124" s="220"/>
    </row>
    <row r="125" spans="1:10" ht="15" customHeight="1">
      <c r="A125" s="306"/>
      <c r="B125" s="799" t="s">
        <v>183</v>
      </c>
      <c r="C125" s="780">
        <v>2305</v>
      </c>
      <c r="D125" s="799" t="s">
        <v>644</v>
      </c>
      <c r="E125" s="780" t="s">
        <v>608</v>
      </c>
      <c r="F125" s="800">
        <v>1</v>
      </c>
      <c r="G125" s="222"/>
      <c r="H125" s="222">
        <v>1</v>
      </c>
      <c r="I125" s="223"/>
      <c r="J125" s="220"/>
    </row>
    <row r="126" spans="1:10" ht="15" customHeight="1">
      <c r="A126" s="219"/>
      <c r="B126" s="775" t="s">
        <v>183</v>
      </c>
      <c r="C126" s="786">
        <v>2306</v>
      </c>
      <c r="D126" s="775" t="s">
        <v>640</v>
      </c>
      <c r="E126" s="786" t="s">
        <v>608</v>
      </c>
      <c r="F126" s="800">
        <v>1</v>
      </c>
      <c r="G126" s="222"/>
      <c r="H126" s="222">
        <v>1</v>
      </c>
      <c r="I126" s="223"/>
      <c r="J126" s="220"/>
    </row>
    <row r="127" spans="1:10" ht="15" customHeight="1">
      <c r="A127" s="219"/>
      <c r="B127" s="775" t="s">
        <v>135</v>
      </c>
      <c r="C127" s="786">
        <v>2401</v>
      </c>
      <c r="D127" s="775" t="s">
        <v>637</v>
      </c>
      <c r="E127" s="786" t="s">
        <v>608</v>
      </c>
      <c r="F127" s="800">
        <v>1</v>
      </c>
      <c r="G127" s="222"/>
      <c r="H127" s="222">
        <v>1</v>
      </c>
      <c r="I127" s="223"/>
      <c r="J127" s="220"/>
    </row>
    <row r="128" spans="1:10" ht="15" customHeight="1">
      <c r="A128" s="219"/>
      <c r="B128" s="775" t="s">
        <v>135</v>
      </c>
      <c r="C128" s="786">
        <v>2402</v>
      </c>
      <c r="D128" s="775" t="s">
        <v>641</v>
      </c>
      <c r="E128" s="786" t="s">
        <v>610</v>
      </c>
      <c r="F128" s="800">
        <v>1</v>
      </c>
      <c r="G128" s="222"/>
      <c r="H128" s="222">
        <v>1</v>
      </c>
      <c r="I128" s="223"/>
      <c r="J128" s="220"/>
    </row>
    <row r="129" spans="1:10" ht="15" customHeight="1">
      <c r="A129" s="706"/>
      <c r="B129" s="775" t="s">
        <v>135</v>
      </c>
      <c r="C129" s="786">
        <v>2404</v>
      </c>
      <c r="D129" s="775" t="s">
        <v>642</v>
      </c>
      <c r="E129" s="786" t="s">
        <v>608</v>
      </c>
      <c r="F129" s="800">
        <v>1</v>
      </c>
      <c r="G129" s="222"/>
      <c r="H129" s="222">
        <v>1</v>
      </c>
      <c r="I129" s="223"/>
      <c r="J129" s="220"/>
    </row>
    <row r="130" spans="1:10" ht="15" customHeight="1">
      <c r="A130" s="219"/>
      <c r="B130" s="775" t="s">
        <v>135</v>
      </c>
      <c r="C130" s="786">
        <v>2405</v>
      </c>
      <c r="D130" s="775" t="s">
        <v>623</v>
      </c>
      <c r="E130" s="786" t="s">
        <v>610</v>
      </c>
      <c r="F130" s="800">
        <v>1</v>
      </c>
      <c r="G130" s="222"/>
      <c r="H130" s="222">
        <v>1</v>
      </c>
      <c r="I130" s="223"/>
      <c r="J130" s="220"/>
    </row>
    <row r="131" spans="1:10" ht="15" customHeight="1">
      <c r="A131" s="219"/>
      <c r="B131" s="775" t="s">
        <v>135</v>
      </c>
      <c r="C131" s="786">
        <v>2406</v>
      </c>
      <c r="D131" s="775" t="s">
        <v>640</v>
      </c>
      <c r="E131" s="786" t="s">
        <v>608</v>
      </c>
      <c r="F131" s="800">
        <v>1</v>
      </c>
      <c r="G131" s="222"/>
      <c r="H131" s="222">
        <v>1</v>
      </c>
      <c r="I131" s="223"/>
      <c r="J131" s="220"/>
    </row>
    <row r="132" spans="1:10" ht="15" customHeight="1">
      <c r="A132" s="219"/>
      <c r="B132" s="775" t="s">
        <v>190</v>
      </c>
      <c r="C132" s="755">
        <v>2501</v>
      </c>
      <c r="D132" s="776" t="s">
        <v>645</v>
      </c>
      <c r="E132" s="755" t="s">
        <v>608</v>
      </c>
      <c r="F132" s="800">
        <v>1</v>
      </c>
      <c r="G132" s="222"/>
      <c r="H132" s="222">
        <v>1</v>
      </c>
      <c r="I132" s="223"/>
      <c r="J132" s="220"/>
    </row>
    <row r="133" spans="1:10" ht="15" customHeight="1">
      <c r="A133" s="219"/>
      <c r="B133" s="776" t="s">
        <v>190</v>
      </c>
      <c r="C133" s="801">
        <v>2502</v>
      </c>
      <c r="D133" s="778" t="s">
        <v>646</v>
      </c>
      <c r="E133" s="801" t="s">
        <v>608</v>
      </c>
      <c r="F133" s="800">
        <v>1</v>
      </c>
      <c r="G133" s="222"/>
      <c r="H133" s="222">
        <v>1</v>
      </c>
      <c r="I133" s="223"/>
      <c r="J133" s="220"/>
    </row>
    <row r="134" spans="1:10" ht="15" customHeight="1">
      <c r="A134" s="219"/>
      <c r="B134" s="778" t="s">
        <v>190</v>
      </c>
      <c r="C134" s="801">
        <v>2503</v>
      </c>
      <c r="D134" s="778" t="s">
        <v>641</v>
      </c>
      <c r="E134" s="801" t="s">
        <v>610</v>
      </c>
      <c r="F134" s="800">
        <v>1</v>
      </c>
      <c r="G134" s="222"/>
      <c r="H134" s="222">
        <v>1</v>
      </c>
      <c r="I134" s="223"/>
      <c r="J134" s="220"/>
    </row>
    <row r="135" spans="1:10" ht="15" customHeight="1">
      <c r="A135" s="219"/>
      <c r="B135" s="778" t="s">
        <v>190</v>
      </c>
      <c r="C135" s="801">
        <v>2506</v>
      </c>
      <c r="D135" s="775" t="s">
        <v>609</v>
      </c>
      <c r="E135" s="786" t="s">
        <v>610</v>
      </c>
      <c r="F135" s="800">
        <v>1</v>
      </c>
      <c r="G135" s="222"/>
      <c r="H135" s="222">
        <v>1</v>
      </c>
      <c r="I135" s="223"/>
      <c r="J135" s="220"/>
    </row>
    <row r="136" spans="1:10" ht="15" customHeight="1">
      <c r="A136" s="219"/>
      <c r="B136" s="775" t="s">
        <v>190</v>
      </c>
      <c r="C136" s="786">
        <v>2507</v>
      </c>
      <c r="D136" s="775" t="s">
        <v>625</v>
      </c>
      <c r="E136" s="786" t="s">
        <v>608</v>
      </c>
      <c r="F136" s="800">
        <v>1</v>
      </c>
      <c r="G136" s="222"/>
      <c r="H136" s="222">
        <v>1</v>
      </c>
      <c r="I136" s="223"/>
      <c r="J136" s="220"/>
    </row>
    <row r="137" spans="1:10" ht="15" customHeight="1">
      <c r="A137" s="219"/>
      <c r="B137" s="775" t="s">
        <v>190</v>
      </c>
      <c r="C137" s="786">
        <v>2509</v>
      </c>
      <c r="D137" s="775" t="s">
        <v>612</v>
      </c>
      <c r="E137" s="786" t="s">
        <v>610</v>
      </c>
      <c r="F137" s="800">
        <v>1</v>
      </c>
      <c r="G137" s="222"/>
      <c r="H137" s="222">
        <v>1</v>
      </c>
      <c r="I137" s="223"/>
      <c r="J137" s="220"/>
    </row>
    <row r="138" spans="1:10" ht="15" customHeight="1">
      <c r="A138" s="219"/>
      <c r="B138" s="799" t="s">
        <v>190</v>
      </c>
      <c r="C138" s="780">
        <v>2510</v>
      </c>
      <c r="D138" s="799" t="s">
        <v>614</v>
      </c>
      <c r="E138" s="780" t="s">
        <v>615</v>
      </c>
      <c r="F138" s="800">
        <v>1</v>
      </c>
      <c r="G138" s="222"/>
      <c r="H138" s="222">
        <v>1</v>
      </c>
      <c r="I138" s="223"/>
      <c r="J138" s="220"/>
    </row>
    <row r="139" spans="1:10" ht="15" customHeight="1">
      <c r="A139" s="219"/>
      <c r="B139" s="775" t="s">
        <v>190</v>
      </c>
      <c r="C139" s="786">
        <v>2511</v>
      </c>
      <c r="D139" s="775" t="s">
        <v>631</v>
      </c>
      <c r="E139" s="786" t="s">
        <v>610</v>
      </c>
      <c r="F139" s="800">
        <v>1</v>
      </c>
      <c r="G139" s="222"/>
      <c r="H139" s="222">
        <v>1</v>
      </c>
      <c r="I139" s="223"/>
      <c r="J139" s="220"/>
    </row>
    <row r="140" spans="1:10" ht="15" customHeight="1">
      <c r="A140" s="219"/>
      <c r="B140" s="775" t="s">
        <v>190</v>
      </c>
      <c r="C140" s="786">
        <v>2512</v>
      </c>
      <c r="D140" s="775" t="s">
        <v>626</v>
      </c>
      <c r="E140" s="786" t="s">
        <v>610</v>
      </c>
      <c r="F140" s="800">
        <v>1</v>
      </c>
      <c r="G140" s="222"/>
      <c r="H140" s="222">
        <v>1</v>
      </c>
      <c r="I140" s="223"/>
      <c r="J140" s="220"/>
    </row>
    <row r="141" spans="1:10" ht="15" customHeight="1">
      <c r="A141" s="219"/>
      <c r="B141" s="775" t="s">
        <v>190</v>
      </c>
      <c r="C141" s="786">
        <v>2513</v>
      </c>
      <c r="D141" s="775" t="s">
        <v>627</v>
      </c>
      <c r="E141" s="786" t="s">
        <v>610</v>
      </c>
      <c r="F141" s="800">
        <v>1</v>
      </c>
      <c r="G141" s="222"/>
      <c r="H141" s="222">
        <v>1</v>
      </c>
      <c r="I141" s="223"/>
      <c r="J141" s="220"/>
    </row>
    <row r="142" spans="1:10" ht="15" customHeight="1">
      <c r="A142" s="219"/>
      <c r="B142" s="775" t="s">
        <v>190</v>
      </c>
      <c r="C142" s="786">
        <v>2516</v>
      </c>
      <c r="D142" s="775" t="s">
        <v>628</v>
      </c>
      <c r="E142" s="786" t="s">
        <v>610</v>
      </c>
      <c r="F142" s="800">
        <v>1</v>
      </c>
      <c r="G142" s="222"/>
      <c r="H142" s="222">
        <v>1</v>
      </c>
      <c r="I142" s="223"/>
      <c r="J142" s="220"/>
    </row>
    <row r="143" spans="1:10" ht="15" customHeight="1">
      <c r="A143" s="219"/>
      <c r="B143" s="775" t="s">
        <v>190</v>
      </c>
      <c r="C143" s="786">
        <v>2517</v>
      </c>
      <c r="D143" s="775" t="s">
        <v>629</v>
      </c>
      <c r="E143" s="786" t="s">
        <v>610</v>
      </c>
      <c r="F143" s="800">
        <v>1</v>
      </c>
      <c r="G143" s="222"/>
      <c r="H143" s="222">
        <v>1</v>
      </c>
      <c r="I143" s="709"/>
      <c r="J143" s="220"/>
    </row>
    <row r="144" spans="1:10" ht="15" customHeight="1">
      <c r="A144" s="234"/>
      <c r="B144" s="775" t="s">
        <v>190</v>
      </c>
      <c r="C144" s="786">
        <v>2518</v>
      </c>
      <c r="D144" s="775" t="s">
        <v>630</v>
      </c>
      <c r="E144" s="786" t="s">
        <v>608</v>
      </c>
      <c r="F144" s="800">
        <v>1</v>
      </c>
      <c r="G144" s="222"/>
      <c r="H144" s="222">
        <v>1</v>
      </c>
      <c r="I144" s="709"/>
      <c r="J144" s="220"/>
    </row>
    <row r="145" spans="1:10" ht="15" customHeight="1">
      <c r="A145" s="713"/>
      <c r="B145" s="775" t="s">
        <v>191</v>
      </c>
      <c r="C145" s="786">
        <v>2601</v>
      </c>
      <c r="D145" s="775" t="s">
        <v>647</v>
      </c>
      <c r="E145" s="786" t="s">
        <v>608</v>
      </c>
      <c r="F145" s="800">
        <v>1</v>
      </c>
      <c r="G145" s="222"/>
      <c r="H145" s="222">
        <v>1</v>
      </c>
      <c r="I145" s="709"/>
      <c r="J145" s="220"/>
    </row>
    <row r="146" spans="1:10" ht="15" customHeight="1">
      <c r="A146" s="713"/>
      <c r="B146" s="775" t="s">
        <v>191</v>
      </c>
      <c r="C146" s="786">
        <v>2602</v>
      </c>
      <c r="D146" s="775" t="s">
        <v>646</v>
      </c>
      <c r="E146" s="786" t="s">
        <v>608</v>
      </c>
      <c r="F146" s="800">
        <v>1</v>
      </c>
      <c r="G146" s="222"/>
      <c r="H146" s="222">
        <v>1</v>
      </c>
      <c r="I146" s="709"/>
      <c r="J146" s="220"/>
    </row>
    <row r="147" spans="1:10" ht="15" customHeight="1">
      <c r="A147" s="713"/>
      <c r="B147" s="775" t="s">
        <v>191</v>
      </c>
      <c r="C147" s="786">
        <v>2603</v>
      </c>
      <c r="D147" s="775" t="s">
        <v>641</v>
      </c>
      <c r="E147" s="786" t="s">
        <v>610</v>
      </c>
      <c r="F147" s="800">
        <v>1</v>
      </c>
      <c r="G147" s="222"/>
      <c r="H147" s="222">
        <v>1</v>
      </c>
      <c r="I147" s="709"/>
      <c r="J147" s="220"/>
    </row>
    <row r="148" spans="1:10" ht="15" customHeight="1">
      <c r="A148" s="713"/>
      <c r="B148" s="775" t="s">
        <v>191</v>
      </c>
      <c r="C148" s="786">
        <v>2606</v>
      </c>
      <c r="D148" s="775" t="s">
        <v>609</v>
      </c>
      <c r="E148" s="786" t="s">
        <v>610</v>
      </c>
      <c r="F148" s="800">
        <v>1</v>
      </c>
      <c r="G148" s="222"/>
      <c r="H148" s="222">
        <v>1</v>
      </c>
      <c r="I148" s="709"/>
      <c r="J148" s="220"/>
    </row>
    <row r="149" spans="1:10" ht="15" customHeight="1">
      <c r="A149" s="713"/>
      <c r="B149" s="775" t="s">
        <v>191</v>
      </c>
      <c r="C149" s="786">
        <v>2607</v>
      </c>
      <c r="D149" s="775" t="s">
        <v>625</v>
      </c>
      <c r="E149" s="786" t="s">
        <v>608</v>
      </c>
      <c r="F149" s="800">
        <v>1</v>
      </c>
      <c r="G149" s="222"/>
      <c r="H149" s="222">
        <v>1</v>
      </c>
      <c r="I149" s="709"/>
      <c r="J149" s="220"/>
    </row>
    <row r="150" spans="1:10" ht="15" customHeight="1">
      <c r="A150" s="713"/>
      <c r="B150" s="775" t="s">
        <v>191</v>
      </c>
      <c r="C150" s="786">
        <v>2609</v>
      </c>
      <c r="D150" s="775" t="s">
        <v>612</v>
      </c>
      <c r="E150" s="786" t="s">
        <v>610</v>
      </c>
      <c r="F150" s="800">
        <v>1</v>
      </c>
      <c r="G150" s="222"/>
      <c r="H150" s="222">
        <v>1</v>
      </c>
      <c r="I150" s="709"/>
      <c r="J150" s="220"/>
    </row>
    <row r="151" spans="1:10" ht="15" customHeight="1">
      <c r="A151" s="713"/>
      <c r="B151" s="799" t="s">
        <v>191</v>
      </c>
      <c r="C151" s="780">
        <v>2610.1</v>
      </c>
      <c r="D151" s="799" t="s">
        <v>614</v>
      </c>
      <c r="E151" s="780" t="s">
        <v>615</v>
      </c>
      <c r="F151" s="800">
        <v>1</v>
      </c>
      <c r="G151" s="222"/>
      <c r="H151" s="222">
        <v>1</v>
      </c>
      <c r="I151" s="709"/>
      <c r="J151" s="220"/>
    </row>
    <row r="152" spans="1:10" ht="15" customHeight="1">
      <c r="A152" s="713"/>
      <c r="B152" s="776" t="s">
        <v>191</v>
      </c>
      <c r="C152" s="786">
        <v>2610</v>
      </c>
      <c r="D152" s="776" t="s">
        <v>626</v>
      </c>
      <c r="E152" s="786" t="s">
        <v>610</v>
      </c>
      <c r="F152" s="800">
        <v>1</v>
      </c>
      <c r="G152" s="222"/>
      <c r="H152" s="222">
        <v>1</v>
      </c>
      <c r="I152" s="709"/>
      <c r="J152" s="220"/>
    </row>
    <row r="153" spans="1:10" ht="15" customHeight="1">
      <c r="A153" s="713"/>
      <c r="B153" s="775" t="s">
        <v>191</v>
      </c>
      <c r="C153" s="786">
        <v>2611</v>
      </c>
      <c r="D153" s="775" t="s">
        <v>627</v>
      </c>
      <c r="E153" s="786" t="s">
        <v>610</v>
      </c>
      <c r="F153" s="800">
        <v>1</v>
      </c>
      <c r="G153" s="222"/>
      <c r="H153" s="222">
        <v>1</v>
      </c>
      <c r="I153" s="709"/>
      <c r="J153" s="220"/>
    </row>
    <row r="154" spans="1:10" ht="15" customHeight="1">
      <c r="A154" s="713"/>
      <c r="B154" s="775" t="s">
        <v>191</v>
      </c>
      <c r="C154" s="786">
        <v>2614</v>
      </c>
      <c r="D154" s="775" t="s">
        <v>628</v>
      </c>
      <c r="E154" s="786" t="s">
        <v>610</v>
      </c>
      <c r="F154" s="800">
        <v>1</v>
      </c>
      <c r="G154" s="222"/>
      <c r="H154" s="222">
        <v>1</v>
      </c>
      <c r="I154" s="709"/>
      <c r="J154" s="220"/>
    </row>
    <row r="155" spans="1:10" ht="15" customHeight="1">
      <c r="A155" s="713"/>
      <c r="B155" s="778" t="s">
        <v>191</v>
      </c>
      <c r="C155" s="801">
        <v>2615</v>
      </c>
      <c r="D155" s="778" t="s">
        <v>629</v>
      </c>
      <c r="E155" s="786" t="s">
        <v>610</v>
      </c>
      <c r="F155" s="800">
        <v>1</v>
      </c>
      <c r="G155" s="222"/>
      <c r="H155" s="222">
        <v>1</v>
      </c>
      <c r="I155" s="709"/>
      <c r="J155" s="220"/>
    </row>
    <row r="156" spans="1:10" ht="15" customHeight="1">
      <c r="A156" s="713"/>
      <c r="B156" s="775" t="s">
        <v>191</v>
      </c>
      <c r="C156" s="786">
        <v>2616</v>
      </c>
      <c r="D156" s="775" t="s">
        <v>630</v>
      </c>
      <c r="E156" s="763" t="s">
        <v>608</v>
      </c>
      <c r="F156" s="800">
        <v>1</v>
      </c>
      <c r="G156" s="222"/>
      <c r="H156" s="222">
        <v>1</v>
      </c>
      <c r="I156" s="709"/>
      <c r="J156" s="220"/>
    </row>
    <row r="157" spans="1:10" ht="15" customHeight="1">
      <c r="A157" s="713"/>
      <c r="B157" s="775" t="s">
        <v>192</v>
      </c>
      <c r="C157" s="786">
        <v>2701</v>
      </c>
      <c r="D157" s="775" t="s">
        <v>647</v>
      </c>
      <c r="E157" s="786" t="s">
        <v>608</v>
      </c>
      <c r="F157" s="800">
        <v>1</v>
      </c>
      <c r="G157" s="222"/>
      <c r="H157" s="222">
        <v>1</v>
      </c>
      <c r="I157" s="709"/>
      <c r="J157" s="220"/>
    </row>
    <row r="158" spans="1:10" ht="15" customHeight="1">
      <c r="A158" s="713"/>
      <c r="B158" s="775" t="s">
        <v>192</v>
      </c>
      <c r="C158" s="786">
        <v>2702</v>
      </c>
      <c r="D158" s="775" t="s">
        <v>646</v>
      </c>
      <c r="E158" s="786" t="s">
        <v>608</v>
      </c>
      <c r="F158" s="800">
        <v>1</v>
      </c>
      <c r="G158" s="222"/>
      <c r="H158" s="222">
        <v>1</v>
      </c>
      <c r="I158" s="709"/>
      <c r="J158" s="220"/>
    </row>
    <row r="159" spans="1:10" ht="15" customHeight="1">
      <c r="A159" s="713"/>
      <c r="B159" s="775" t="s">
        <v>192</v>
      </c>
      <c r="C159" s="786">
        <v>2703</v>
      </c>
      <c r="D159" s="775" t="s">
        <v>641</v>
      </c>
      <c r="E159" s="786" t="s">
        <v>610</v>
      </c>
      <c r="F159" s="800">
        <v>1</v>
      </c>
      <c r="G159" s="222"/>
      <c r="H159" s="222">
        <v>1</v>
      </c>
      <c r="I159" s="709"/>
      <c r="J159" s="220"/>
    </row>
    <row r="160" spans="1:10" ht="15" customHeight="1">
      <c r="A160" s="713"/>
      <c r="B160" s="775" t="s">
        <v>192</v>
      </c>
      <c r="C160" s="786">
        <v>2705</v>
      </c>
      <c r="D160" s="775" t="s">
        <v>632</v>
      </c>
      <c r="E160" s="786" t="s">
        <v>608</v>
      </c>
      <c r="F160" s="800">
        <v>1</v>
      </c>
      <c r="G160" s="222"/>
      <c r="H160" s="222">
        <v>1</v>
      </c>
      <c r="I160" s="709"/>
      <c r="J160" s="220"/>
    </row>
    <row r="161" spans="1:10" ht="15" customHeight="1">
      <c r="A161" s="713"/>
      <c r="B161" s="775" t="s">
        <v>192</v>
      </c>
      <c r="C161" s="786">
        <v>2706</v>
      </c>
      <c r="D161" s="775" t="s">
        <v>611</v>
      </c>
      <c r="E161" s="786" t="s">
        <v>610</v>
      </c>
      <c r="F161" s="800">
        <v>1</v>
      </c>
      <c r="G161" s="222"/>
      <c r="H161" s="222">
        <v>1</v>
      </c>
      <c r="I161" s="709"/>
      <c r="J161" s="220"/>
    </row>
    <row r="162" spans="1:10" ht="15" customHeight="1">
      <c r="A162" s="713"/>
      <c r="B162" s="799" t="s">
        <v>192</v>
      </c>
      <c r="C162" s="780">
        <v>2708</v>
      </c>
      <c r="D162" s="799" t="s">
        <v>648</v>
      </c>
      <c r="E162" s="780" t="s">
        <v>649</v>
      </c>
      <c r="F162" s="800">
        <v>1</v>
      </c>
      <c r="G162" s="222"/>
      <c r="H162" s="222">
        <v>1</v>
      </c>
      <c r="I162" s="709"/>
      <c r="J162" s="220"/>
    </row>
    <row r="163" spans="1:10" ht="15" customHeight="1">
      <c r="A163" s="785"/>
      <c r="B163" s="775" t="s">
        <v>192</v>
      </c>
      <c r="C163" s="786">
        <v>2709</v>
      </c>
      <c r="D163" s="775" t="s">
        <v>626</v>
      </c>
      <c r="E163" s="786" t="s">
        <v>610</v>
      </c>
      <c r="F163" s="800">
        <v>1</v>
      </c>
      <c r="G163" s="222"/>
      <c r="H163" s="222">
        <v>1</v>
      </c>
      <c r="I163" s="709"/>
      <c r="J163" s="220"/>
    </row>
    <row r="164" spans="1:10" ht="15" customHeight="1">
      <c r="A164" s="785"/>
      <c r="B164" s="775" t="s">
        <v>192</v>
      </c>
      <c r="C164" s="786">
        <v>2710</v>
      </c>
      <c r="D164" s="775" t="s">
        <v>627</v>
      </c>
      <c r="E164" s="786" t="s">
        <v>610</v>
      </c>
      <c r="F164" s="800">
        <v>1</v>
      </c>
      <c r="G164" s="222"/>
      <c r="H164" s="222">
        <v>1</v>
      </c>
      <c r="I164" s="709"/>
      <c r="J164" s="220"/>
    </row>
    <row r="165" spans="1:10" ht="15" customHeight="1">
      <c r="A165" s="785"/>
      <c r="B165" s="775" t="s">
        <v>192</v>
      </c>
      <c r="C165" s="786">
        <v>2713</v>
      </c>
      <c r="D165" s="775" t="s">
        <v>628</v>
      </c>
      <c r="E165" s="786" t="s">
        <v>610</v>
      </c>
      <c r="F165" s="800">
        <v>1</v>
      </c>
      <c r="G165" s="222"/>
      <c r="H165" s="222">
        <v>1</v>
      </c>
      <c r="I165" s="709"/>
      <c r="J165" s="220"/>
    </row>
    <row r="166" spans="1:10" ht="15" customHeight="1">
      <c r="A166" s="785"/>
      <c r="B166" s="775" t="s">
        <v>192</v>
      </c>
      <c r="C166" s="786">
        <v>2714</v>
      </c>
      <c r="D166" s="776" t="s">
        <v>629</v>
      </c>
      <c r="E166" s="786" t="s">
        <v>610</v>
      </c>
      <c r="F166" s="800">
        <v>1</v>
      </c>
      <c r="G166" s="222"/>
      <c r="H166" s="222">
        <v>1</v>
      </c>
      <c r="I166" s="709"/>
      <c r="J166" s="220"/>
    </row>
    <row r="167" spans="1:10" ht="15" customHeight="1">
      <c r="A167" s="785"/>
      <c r="B167" s="775" t="s">
        <v>192</v>
      </c>
      <c r="C167" s="786">
        <v>2715</v>
      </c>
      <c r="D167" s="775" t="s">
        <v>630</v>
      </c>
      <c r="E167" s="786" t="s">
        <v>608</v>
      </c>
      <c r="F167" s="800">
        <v>1</v>
      </c>
      <c r="G167" s="222"/>
      <c r="H167" s="222">
        <v>1</v>
      </c>
      <c r="I167" s="709"/>
      <c r="J167" s="220"/>
    </row>
    <row r="168" spans="1:10" ht="15" customHeight="1">
      <c r="A168" s="785"/>
      <c r="B168" s="775" t="s">
        <v>193</v>
      </c>
      <c r="C168" s="786">
        <v>2801</v>
      </c>
      <c r="D168" s="775" t="s">
        <v>647</v>
      </c>
      <c r="E168" s="786" t="s">
        <v>608</v>
      </c>
      <c r="F168" s="800">
        <v>1</v>
      </c>
      <c r="G168" s="222"/>
      <c r="H168" s="222">
        <v>1</v>
      </c>
      <c r="I168" s="709"/>
      <c r="J168" s="220"/>
    </row>
    <row r="169" spans="1:10" ht="15" customHeight="1">
      <c r="A169" s="785"/>
      <c r="B169" s="775" t="s">
        <v>193</v>
      </c>
      <c r="C169" s="786">
        <v>2802</v>
      </c>
      <c r="D169" s="775" t="s">
        <v>646</v>
      </c>
      <c r="E169" s="786" t="s">
        <v>608</v>
      </c>
      <c r="F169" s="800">
        <v>1</v>
      </c>
      <c r="G169" s="222"/>
      <c r="H169" s="222">
        <v>1</v>
      </c>
      <c r="I169" s="709"/>
      <c r="J169" s="220"/>
    </row>
    <row r="170" spans="1:10" ht="15" customHeight="1">
      <c r="A170" s="785"/>
      <c r="B170" s="775" t="s">
        <v>193</v>
      </c>
      <c r="C170" s="786">
        <v>2803</v>
      </c>
      <c r="D170" s="775" t="s">
        <v>641</v>
      </c>
      <c r="E170" s="786" t="s">
        <v>610</v>
      </c>
      <c r="F170" s="800">
        <v>1</v>
      </c>
      <c r="G170" s="222"/>
      <c r="H170" s="222">
        <v>1</v>
      </c>
      <c r="I170" s="709"/>
      <c r="J170" s="220"/>
    </row>
    <row r="171" spans="1:10" ht="15" customHeight="1">
      <c r="A171" s="785"/>
      <c r="B171" s="775" t="s">
        <v>193</v>
      </c>
      <c r="C171" s="786">
        <v>2806</v>
      </c>
      <c r="D171" s="775" t="s">
        <v>611</v>
      </c>
      <c r="E171" s="786" t="s">
        <v>610</v>
      </c>
      <c r="F171" s="800">
        <v>1</v>
      </c>
      <c r="G171" s="222"/>
      <c r="H171" s="222">
        <v>1</v>
      </c>
      <c r="I171" s="709"/>
      <c r="J171" s="220"/>
    </row>
    <row r="172" spans="1:10" ht="15" customHeight="1">
      <c r="A172" s="785"/>
      <c r="B172" s="775" t="s">
        <v>193</v>
      </c>
      <c r="C172" s="786">
        <v>2805</v>
      </c>
      <c r="D172" s="775" t="s">
        <v>632</v>
      </c>
      <c r="E172" s="786" t="s">
        <v>608</v>
      </c>
      <c r="F172" s="800">
        <v>1</v>
      </c>
      <c r="G172" s="222"/>
      <c r="H172" s="222">
        <v>1</v>
      </c>
      <c r="I172" s="709"/>
      <c r="J172" s="220"/>
    </row>
    <row r="173" spans="1:10" ht="15" customHeight="1">
      <c r="A173" s="785"/>
      <c r="B173" s="775" t="s">
        <v>193</v>
      </c>
      <c r="C173" s="786">
        <v>2808</v>
      </c>
      <c r="D173" s="775" t="s">
        <v>642</v>
      </c>
      <c r="E173" s="786" t="s">
        <v>608</v>
      </c>
      <c r="F173" s="800">
        <v>1</v>
      </c>
      <c r="G173" s="222"/>
      <c r="H173" s="222">
        <v>1</v>
      </c>
      <c r="I173" s="709"/>
      <c r="J173" s="220"/>
    </row>
    <row r="174" spans="1:10" ht="15" customHeight="1">
      <c r="A174" s="785"/>
      <c r="B174" s="775" t="s">
        <v>193</v>
      </c>
      <c r="C174" s="786">
        <v>2809</v>
      </c>
      <c r="D174" s="775" t="s">
        <v>623</v>
      </c>
      <c r="E174" s="786" t="s">
        <v>610</v>
      </c>
      <c r="F174" s="800">
        <v>1</v>
      </c>
      <c r="G174" s="222"/>
      <c r="H174" s="222">
        <v>1</v>
      </c>
      <c r="I174" s="709"/>
      <c r="J174" s="220"/>
    </row>
    <row r="175" spans="1:10" ht="15" customHeight="1">
      <c r="A175" s="785"/>
      <c r="B175" s="775" t="s">
        <v>193</v>
      </c>
      <c r="C175" s="786">
        <v>2810</v>
      </c>
      <c r="D175" s="775" t="s">
        <v>626</v>
      </c>
      <c r="E175" s="786" t="s">
        <v>610</v>
      </c>
      <c r="F175" s="800">
        <v>1</v>
      </c>
      <c r="G175" s="222"/>
      <c r="H175" s="222">
        <v>1</v>
      </c>
      <c r="I175" s="709"/>
      <c r="J175" s="220"/>
    </row>
    <row r="176" spans="1:10" ht="15" customHeight="1">
      <c r="A176" s="785"/>
      <c r="B176" s="775" t="s">
        <v>193</v>
      </c>
      <c r="C176" s="786">
        <v>2811</v>
      </c>
      <c r="D176" s="775" t="s">
        <v>627</v>
      </c>
      <c r="E176" s="786" t="s">
        <v>610</v>
      </c>
      <c r="F176" s="800">
        <v>1</v>
      </c>
      <c r="G176" s="222"/>
      <c r="H176" s="222">
        <v>1</v>
      </c>
      <c r="I176" s="709"/>
      <c r="J176" s="220"/>
    </row>
    <row r="177" spans="1:10" ht="15" customHeight="1">
      <c r="A177" s="785"/>
      <c r="B177" s="775" t="s">
        <v>193</v>
      </c>
      <c r="C177" s="786">
        <v>2814</v>
      </c>
      <c r="D177" s="775" t="s">
        <v>628</v>
      </c>
      <c r="E177" s="786" t="s">
        <v>610</v>
      </c>
      <c r="F177" s="800">
        <v>1</v>
      </c>
      <c r="G177" s="222"/>
      <c r="H177" s="222">
        <v>1</v>
      </c>
      <c r="I177" s="709"/>
      <c r="J177" s="220"/>
    </row>
    <row r="178" spans="1:10" ht="15" customHeight="1">
      <c r="A178" s="785"/>
      <c r="B178" s="775" t="s">
        <v>193</v>
      </c>
      <c r="C178" s="786">
        <v>2815</v>
      </c>
      <c r="D178" s="775" t="s">
        <v>629</v>
      </c>
      <c r="E178" s="786" t="s">
        <v>610</v>
      </c>
      <c r="F178" s="800">
        <v>1</v>
      </c>
      <c r="G178" s="222"/>
      <c r="H178" s="222">
        <v>1</v>
      </c>
      <c r="I178" s="709"/>
      <c r="J178" s="220"/>
    </row>
    <row r="179" spans="1:10" ht="15" customHeight="1">
      <c r="A179" s="785"/>
      <c r="B179" s="776" t="s">
        <v>193</v>
      </c>
      <c r="C179" s="770">
        <v>2816</v>
      </c>
      <c r="D179" s="776" t="s">
        <v>630</v>
      </c>
      <c r="E179" s="770" t="s">
        <v>608</v>
      </c>
      <c r="F179" s="771">
        <v>1</v>
      </c>
      <c r="G179" s="704"/>
      <c r="H179" s="222">
        <v>1</v>
      </c>
      <c r="I179" s="709"/>
      <c r="J179" s="760"/>
    </row>
    <row r="180" spans="1:10" ht="35.25" customHeight="1">
      <c r="B180" s="781"/>
      <c r="C180" s="243"/>
      <c r="D180" s="243"/>
      <c r="E180" s="243"/>
      <c r="F180" s="244">
        <v>173</v>
      </c>
      <c r="G180" s="244"/>
      <c r="H180" s="695">
        <f>SUM(H7:H179)</f>
        <v>173</v>
      </c>
      <c r="I180" s="779">
        <v>173</v>
      </c>
      <c r="J180" s="795"/>
    </row>
    <row r="183" spans="1:10" ht="101.25" customHeight="1">
      <c r="B183" s="761" t="s">
        <v>650</v>
      </c>
      <c r="C183" s="1813" t="s">
        <v>597</v>
      </c>
      <c r="D183" s="1814"/>
      <c r="E183" s="1815"/>
      <c r="F183" s="765">
        <v>173</v>
      </c>
      <c r="G183" s="772" t="s">
        <v>85</v>
      </c>
      <c r="H183" s="756">
        <v>245</v>
      </c>
      <c r="I183" s="756">
        <f>F183*H183</f>
        <v>42385</v>
      </c>
      <c r="J183" s="805"/>
    </row>
    <row r="184" spans="1:10" ht="31.5" customHeight="1">
      <c r="B184" s="1816" t="s">
        <v>651</v>
      </c>
      <c r="C184" s="1817"/>
      <c r="D184" s="1817"/>
      <c r="E184" s="803"/>
      <c r="F184" s="765"/>
      <c r="G184" s="772"/>
      <c r="H184" s="756"/>
      <c r="I184" s="756"/>
      <c r="J184" s="766"/>
    </row>
    <row r="185" spans="1:10" ht="33" customHeight="1">
      <c r="B185" s="761" t="s">
        <v>650</v>
      </c>
      <c r="C185" s="1813" t="s">
        <v>597</v>
      </c>
      <c r="D185" s="1814"/>
      <c r="E185" s="1815"/>
      <c r="F185" s="798">
        <f>SUM(H180)</f>
        <v>173</v>
      </c>
      <c r="G185" s="772" t="s">
        <v>85</v>
      </c>
      <c r="H185" s="756">
        <v>245</v>
      </c>
      <c r="I185" s="757">
        <f>F185*H185</f>
        <v>42385</v>
      </c>
    </row>
  </sheetData>
  <mergeCells count="7">
    <mergeCell ref="C185:E185"/>
    <mergeCell ref="B184:D184"/>
    <mergeCell ref="E1:G1"/>
    <mergeCell ref="E3:I3"/>
    <mergeCell ref="B5:E5"/>
    <mergeCell ref="B4:J4"/>
    <mergeCell ref="C183:E183"/>
  </mergeCells>
  <pageMargins left="0.7" right="0.7" top="0.75" bottom="0.75" header="0.3" footer="0.3"/>
  <pageSetup paperSize="9" scale="85" orientation="portrait"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43"/>
  <sheetViews>
    <sheetView view="pageBreakPreview" zoomScale="60" zoomScaleNormal="100" workbookViewId="0">
      <selection activeCell="R17" sqref="R17"/>
    </sheetView>
  </sheetViews>
  <sheetFormatPr defaultRowHeight="14.5"/>
  <cols>
    <col min="2" max="2" width="12.81640625" customWidth="1"/>
    <col min="3" max="3" width="42" customWidth="1"/>
    <col min="8" max="8" width="15.7265625" customWidth="1"/>
    <col min="10" max="10" width="17.453125" customWidth="1"/>
  </cols>
  <sheetData>
    <row r="1" spans="1:11">
      <c r="B1" s="1820" t="s">
        <v>653</v>
      </c>
      <c r="C1" s="1821"/>
      <c r="D1" s="1821"/>
      <c r="E1" s="1821"/>
      <c r="F1" s="1821"/>
      <c r="G1" s="1821"/>
      <c r="H1" s="1821"/>
      <c r="I1" s="1821"/>
      <c r="J1" s="1821"/>
      <c r="K1" s="1822"/>
    </row>
    <row r="2" spans="1:11">
      <c r="B2" s="1823"/>
      <c r="C2" s="1824"/>
      <c r="D2" s="1824"/>
      <c r="E2" s="1824"/>
      <c r="F2" s="1824"/>
      <c r="G2" s="1824"/>
      <c r="H2" s="1824"/>
      <c r="I2" s="1824"/>
      <c r="J2" s="1824"/>
      <c r="K2" s="1825"/>
    </row>
    <row r="3" spans="1:11">
      <c r="B3" s="1823"/>
      <c r="C3" s="1824"/>
      <c r="D3" s="1824"/>
      <c r="E3" s="1824"/>
      <c r="F3" s="1824"/>
      <c r="G3" s="1824"/>
      <c r="H3" s="1824"/>
      <c r="I3" s="1824"/>
      <c r="J3" s="1824"/>
      <c r="K3" s="1825"/>
    </row>
    <row r="4" spans="1:11">
      <c r="B4" s="1826" t="s">
        <v>602</v>
      </c>
      <c r="C4" s="1827"/>
      <c r="D4" s="1827"/>
      <c r="E4" s="1827"/>
      <c r="F4" s="1827"/>
      <c r="G4" s="1827"/>
      <c r="H4" s="1827"/>
      <c r="I4" s="1827"/>
      <c r="J4" s="1827"/>
      <c r="K4" s="1828"/>
    </row>
    <row r="5" spans="1:11" ht="15.5">
      <c r="B5" s="1837" t="s">
        <v>654</v>
      </c>
      <c r="C5" s="1838"/>
      <c r="D5" s="1838"/>
      <c r="E5" s="1838"/>
      <c r="F5" s="1838"/>
      <c r="G5" s="1838"/>
      <c r="H5" s="1838"/>
      <c r="I5" s="1838"/>
      <c r="J5" s="1838"/>
      <c r="K5" s="1839"/>
    </row>
    <row r="6" spans="1:11" ht="18">
      <c r="B6" s="809"/>
      <c r="C6" s="810"/>
      <c r="D6" s="810"/>
      <c r="E6" s="810"/>
      <c r="F6" s="810"/>
      <c r="G6" s="811"/>
      <c r="H6" s="812"/>
      <c r="I6" s="812"/>
      <c r="J6" s="812"/>
      <c r="K6" s="813"/>
    </row>
    <row r="7" spans="1:11" ht="18">
      <c r="B7" s="814"/>
      <c r="C7" s="815"/>
      <c r="D7" s="815"/>
      <c r="E7" s="815"/>
      <c r="F7" s="815"/>
      <c r="G7" s="816"/>
      <c r="H7" s="817"/>
      <c r="I7" s="817"/>
      <c r="J7" s="817"/>
      <c r="K7" s="818"/>
    </row>
    <row r="8" spans="1:11">
      <c r="B8" s="819" t="s">
        <v>655</v>
      </c>
      <c r="C8" s="820" t="s">
        <v>656</v>
      </c>
      <c r="D8" s="821"/>
      <c r="E8" s="821"/>
      <c r="F8" s="821"/>
      <c r="G8" s="816"/>
      <c r="H8" s="817"/>
      <c r="I8" s="817"/>
      <c r="J8" s="822"/>
      <c r="K8" s="818"/>
    </row>
    <row r="9" spans="1:11">
      <c r="B9" s="819" t="s">
        <v>657</v>
      </c>
      <c r="C9" s="823">
        <v>44803</v>
      </c>
      <c r="D9" s="821"/>
      <c r="E9" s="821"/>
      <c r="F9" s="821"/>
      <c r="G9" s="816"/>
      <c r="H9" s="817"/>
      <c r="I9" s="817"/>
      <c r="J9" s="822"/>
      <c r="K9" s="818"/>
    </row>
    <row r="10" spans="1:11">
      <c r="B10" s="819" t="s">
        <v>658</v>
      </c>
      <c r="C10" s="820" t="s">
        <v>659</v>
      </c>
      <c r="D10" s="821"/>
      <c r="E10" s="821"/>
      <c r="F10" s="821"/>
      <c r="G10" s="816"/>
      <c r="H10" s="817"/>
      <c r="I10" s="817"/>
      <c r="J10" s="822"/>
      <c r="K10" s="818"/>
    </row>
    <row r="11" spans="1:11">
      <c r="B11" s="819" t="s">
        <v>660</v>
      </c>
      <c r="C11" s="821" t="s">
        <v>665</v>
      </c>
      <c r="D11" s="821"/>
      <c r="E11" s="821"/>
      <c r="F11" s="821"/>
      <c r="G11" s="816"/>
      <c r="H11" s="817"/>
      <c r="I11" s="817"/>
      <c r="J11" s="817"/>
      <c r="K11" s="818"/>
    </row>
    <row r="12" spans="1:11" ht="18">
      <c r="B12" s="814"/>
      <c r="C12" s="815"/>
      <c r="D12" s="815"/>
      <c r="E12" s="815"/>
      <c r="F12" s="815"/>
      <c r="G12" s="816"/>
      <c r="H12" s="817"/>
      <c r="I12" s="817"/>
      <c r="J12" s="817"/>
      <c r="K12" s="818"/>
    </row>
    <row r="13" spans="1:11">
      <c r="B13" s="1830" t="s">
        <v>199</v>
      </c>
      <c r="C13" s="1834" t="s">
        <v>3</v>
      </c>
      <c r="D13" s="1830" t="s">
        <v>200</v>
      </c>
      <c r="E13" s="1830" t="s">
        <v>201</v>
      </c>
      <c r="F13" s="1830" t="s">
        <v>152</v>
      </c>
      <c r="G13" s="1830" t="s">
        <v>5</v>
      </c>
      <c r="H13" s="1829" t="s">
        <v>202</v>
      </c>
      <c r="I13" s="1829" t="s">
        <v>661</v>
      </c>
      <c r="J13" s="1829" t="s">
        <v>203</v>
      </c>
      <c r="K13" s="1831" t="s">
        <v>128</v>
      </c>
    </row>
    <row r="14" spans="1:11">
      <c r="A14" s="808"/>
      <c r="B14" s="1830"/>
      <c r="C14" s="1835"/>
      <c r="D14" s="1830"/>
      <c r="E14" s="1830"/>
      <c r="F14" s="1830" t="s">
        <v>152</v>
      </c>
      <c r="G14" s="1830" t="s">
        <v>5</v>
      </c>
      <c r="H14" s="1830"/>
      <c r="I14" s="1830"/>
      <c r="J14" s="1830"/>
      <c r="K14" s="1832"/>
    </row>
    <row r="15" spans="1:11">
      <c r="A15" s="808"/>
      <c r="B15" s="1830"/>
      <c r="C15" s="1836"/>
      <c r="D15" s="1830"/>
      <c r="E15" s="1830"/>
      <c r="F15" s="1830"/>
      <c r="G15" s="1830"/>
      <c r="H15" s="1830"/>
      <c r="I15" s="1830"/>
      <c r="J15" s="1830"/>
      <c r="K15" s="1833"/>
    </row>
    <row r="16" spans="1:11">
      <c r="A16" s="808"/>
      <c r="B16" s="824"/>
      <c r="C16" s="824"/>
      <c r="D16" s="824"/>
      <c r="E16" s="824"/>
      <c r="F16" s="824"/>
      <c r="G16" s="825"/>
      <c r="H16" s="826"/>
      <c r="I16" s="826"/>
      <c r="J16" s="826"/>
      <c r="K16" s="827"/>
    </row>
    <row r="17" spans="1:15" ht="20">
      <c r="A17" s="808"/>
      <c r="B17" s="761" t="s">
        <v>662</v>
      </c>
      <c r="C17" s="829" t="s">
        <v>663</v>
      </c>
      <c r="D17" s="761"/>
      <c r="E17" s="830"/>
      <c r="F17" s="765">
        <v>89.5</v>
      </c>
      <c r="G17" s="772" t="s">
        <v>39</v>
      </c>
      <c r="H17" s="756">
        <v>192</v>
      </c>
      <c r="I17" s="756"/>
      <c r="J17" s="805">
        <v>17184</v>
      </c>
      <c r="K17" s="853"/>
      <c r="L17" s="828"/>
      <c r="M17" s="828"/>
      <c r="N17" s="828"/>
      <c r="O17" s="828"/>
    </row>
    <row r="18" spans="1:15" ht="20">
      <c r="A18" s="808"/>
      <c r="B18" s="831"/>
      <c r="C18" s="831"/>
      <c r="D18" s="831"/>
      <c r="E18" s="831"/>
      <c r="F18" s="831"/>
      <c r="G18" s="832"/>
      <c r="H18" s="833"/>
      <c r="I18" s="833"/>
      <c r="J18" s="833"/>
      <c r="K18" s="854"/>
      <c r="L18" s="835"/>
      <c r="M18" s="835"/>
      <c r="N18" s="835"/>
      <c r="O18" s="835"/>
    </row>
    <row r="19" spans="1:15" ht="20">
      <c r="A19" s="808"/>
      <c r="B19" s="761"/>
      <c r="C19" s="829"/>
      <c r="D19" s="761"/>
      <c r="E19" s="830"/>
      <c r="F19" s="765"/>
      <c r="G19" s="772"/>
      <c r="H19" s="756"/>
      <c r="I19" s="756"/>
      <c r="J19" s="805"/>
      <c r="K19" s="854"/>
      <c r="L19" s="828"/>
      <c r="M19" s="828"/>
      <c r="N19" s="828"/>
      <c r="O19" s="828"/>
    </row>
    <row r="20" spans="1:15" ht="15.5">
      <c r="A20" s="808"/>
      <c r="B20" s="831"/>
      <c r="C20" s="831"/>
      <c r="D20" s="831"/>
      <c r="E20" s="831"/>
      <c r="F20" s="831"/>
      <c r="G20" s="832"/>
      <c r="H20" s="833"/>
      <c r="I20" s="833"/>
      <c r="J20" s="833"/>
      <c r="K20" s="855"/>
      <c r="L20" s="828"/>
      <c r="M20" s="828"/>
      <c r="N20" s="828"/>
      <c r="O20" s="828"/>
    </row>
    <row r="21" spans="1:15" ht="18">
      <c r="A21" s="808"/>
      <c r="B21" s="761"/>
      <c r="C21" s="829" t="s">
        <v>667</v>
      </c>
      <c r="D21" s="761"/>
      <c r="E21" s="830"/>
      <c r="F21" s="765"/>
      <c r="G21" s="772"/>
      <c r="H21" s="834"/>
      <c r="I21" s="756"/>
      <c r="J21" s="805"/>
      <c r="K21" s="834"/>
      <c r="L21" s="828"/>
      <c r="M21" s="828"/>
      <c r="N21" s="836"/>
      <c r="O21" s="836"/>
    </row>
    <row r="22" spans="1:15">
      <c r="A22" s="808"/>
      <c r="B22" s="830"/>
      <c r="C22" s="221" t="s">
        <v>666</v>
      </c>
      <c r="D22" s="304" t="s">
        <v>163</v>
      </c>
      <c r="E22" s="221" t="s">
        <v>668</v>
      </c>
      <c r="F22" s="222">
        <v>89.5</v>
      </c>
      <c r="G22" s="222"/>
      <c r="H22" s="222"/>
      <c r="I22" s="222"/>
      <c r="J22" s="223"/>
      <c r="K22" s="834"/>
      <c r="L22" s="828"/>
      <c r="M22" s="828"/>
      <c r="N22" s="836"/>
      <c r="O22" s="836"/>
    </row>
    <row r="23" spans="1:15" ht="18">
      <c r="A23" s="808"/>
      <c r="B23" s="761"/>
      <c r="C23" s="829"/>
      <c r="D23" s="761"/>
      <c r="E23" s="830"/>
      <c r="F23" s="765"/>
      <c r="G23" s="772"/>
      <c r="H23" s="756"/>
      <c r="I23" s="756"/>
      <c r="J23" s="805"/>
      <c r="K23" s="834"/>
      <c r="L23" s="828"/>
      <c r="M23" s="828"/>
      <c r="N23" s="836"/>
      <c r="O23" s="836"/>
    </row>
    <row r="24" spans="1:15" ht="18">
      <c r="A24" s="808"/>
      <c r="B24" s="761"/>
      <c r="C24" s="829"/>
      <c r="D24" s="761"/>
      <c r="E24" s="830"/>
      <c r="F24" s="765"/>
      <c r="G24" s="772"/>
      <c r="H24" s="756"/>
      <c r="I24" s="756"/>
      <c r="J24" s="805"/>
      <c r="K24" s="834"/>
      <c r="L24" s="828"/>
      <c r="M24" s="828"/>
      <c r="N24" s="836"/>
      <c r="O24" s="836"/>
    </row>
    <row r="25" spans="1:15">
      <c r="A25" s="808"/>
      <c r="B25" s="830"/>
      <c r="C25" s="830"/>
      <c r="D25" s="830"/>
      <c r="E25" s="830"/>
      <c r="F25" s="830"/>
      <c r="G25" s="837"/>
      <c r="H25" s="834"/>
      <c r="I25" s="834"/>
      <c r="J25" s="834"/>
      <c r="K25" s="834"/>
      <c r="L25" s="828"/>
      <c r="M25" s="828"/>
      <c r="N25" s="836"/>
      <c r="O25" s="836"/>
    </row>
    <row r="26" spans="1:15">
      <c r="A26" s="808"/>
      <c r="B26" s="830"/>
      <c r="C26" s="830"/>
      <c r="D26" s="830"/>
      <c r="E26" s="830"/>
      <c r="F26" s="830"/>
      <c r="G26" s="837"/>
      <c r="H26" s="834"/>
      <c r="I26" s="834"/>
      <c r="J26" s="834"/>
      <c r="K26" s="834"/>
      <c r="L26" s="828"/>
      <c r="M26" s="828"/>
      <c r="N26" s="836"/>
      <c r="O26" s="836"/>
    </row>
    <row r="27" spans="1:15">
      <c r="A27" s="808"/>
      <c r="B27" s="830"/>
      <c r="C27" s="830"/>
      <c r="D27" s="830"/>
      <c r="E27" s="830"/>
      <c r="F27" s="830"/>
      <c r="G27" s="837"/>
      <c r="H27" s="834"/>
      <c r="I27" s="834"/>
      <c r="J27" s="834"/>
      <c r="K27" s="834"/>
      <c r="L27" s="828"/>
      <c r="M27" s="828"/>
      <c r="N27" s="836"/>
      <c r="O27" s="836"/>
    </row>
    <row r="28" spans="1:15">
      <c r="A28" s="808"/>
      <c r="B28" s="830"/>
      <c r="C28" s="830"/>
      <c r="D28" s="830"/>
      <c r="E28" s="830"/>
      <c r="F28" s="830"/>
      <c r="G28" s="837"/>
      <c r="H28" s="834"/>
      <c r="I28" s="834"/>
      <c r="J28" s="834"/>
      <c r="K28" s="834"/>
      <c r="L28" s="828"/>
      <c r="M28" s="828"/>
      <c r="N28" s="836"/>
      <c r="O28" s="836"/>
    </row>
    <row r="29" spans="1:15">
      <c r="A29" s="808"/>
      <c r="B29" s="830"/>
      <c r="C29" s="830"/>
      <c r="D29" s="830"/>
      <c r="E29" s="830"/>
      <c r="F29" s="830"/>
      <c r="G29" s="837"/>
      <c r="H29" s="834"/>
      <c r="I29" s="834"/>
      <c r="J29" s="834"/>
      <c r="K29" s="834"/>
      <c r="L29" s="828"/>
      <c r="M29" s="828"/>
      <c r="N29" s="836"/>
      <c r="O29" s="836"/>
    </row>
    <row r="30" spans="1:15">
      <c r="A30" s="808"/>
      <c r="B30" s="830"/>
      <c r="C30" s="830"/>
      <c r="D30" s="830"/>
      <c r="E30" s="830"/>
      <c r="F30" s="830"/>
      <c r="G30" s="837"/>
      <c r="H30" s="834"/>
      <c r="I30" s="834"/>
      <c r="J30" s="834"/>
      <c r="K30" s="834"/>
      <c r="L30" s="828"/>
      <c r="M30" s="828"/>
      <c r="N30" s="836"/>
      <c r="O30" s="836"/>
    </row>
    <row r="31" spans="1:15">
      <c r="A31" s="808"/>
      <c r="B31" s="830"/>
      <c r="C31" s="830"/>
      <c r="D31" s="830"/>
      <c r="E31" s="830"/>
      <c r="F31" s="830"/>
      <c r="G31" s="837"/>
      <c r="H31" s="834"/>
      <c r="I31" s="834"/>
      <c r="J31" s="834"/>
      <c r="K31" s="834"/>
      <c r="L31" s="828"/>
      <c r="M31" s="828"/>
      <c r="N31" s="836"/>
      <c r="O31" s="836"/>
    </row>
    <row r="32" spans="1:15">
      <c r="A32" s="808"/>
      <c r="B32" s="830"/>
      <c r="C32" s="830"/>
      <c r="D32" s="830"/>
      <c r="E32" s="830"/>
      <c r="F32" s="830"/>
      <c r="G32" s="837"/>
      <c r="H32" s="834"/>
      <c r="I32" s="834"/>
      <c r="J32" s="834"/>
      <c r="K32" s="834"/>
      <c r="L32" s="828"/>
      <c r="M32" s="828"/>
      <c r="N32" s="836"/>
      <c r="O32" s="836"/>
    </row>
    <row r="33" spans="1:15">
      <c r="A33" s="808"/>
      <c r="B33" s="830"/>
      <c r="C33" s="830"/>
      <c r="D33" s="830"/>
      <c r="E33" s="830"/>
      <c r="F33" s="830"/>
      <c r="G33" s="837"/>
      <c r="H33" s="834"/>
      <c r="I33" s="834"/>
      <c r="J33" s="834"/>
      <c r="K33" s="834"/>
      <c r="L33" s="828"/>
      <c r="M33" s="828"/>
      <c r="N33" s="836"/>
      <c r="O33" s="836"/>
    </row>
    <row r="34" spans="1:15" ht="18.5" thickBot="1">
      <c r="A34" s="808"/>
      <c r="B34" s="830"/>
      <c r="C34" s="829" t="s">
        <v>664</v>
      </c>
      <c r="D34" s="761"/>
      <c r="E34" s="761"/>
      <c r="F34" s="761"/>
      <c r="G34" s="838"/>
      <c r="H34" s="805"/>
      <c r="I34" s="839">
        <v>0</v>
      </c>
      <c r="J34" s="839">
        <v>17184</v>
      </c>
      <c r="K34" s="833"/>
      <c r="L34" s="828"/>
      <c r="M34" s="828"/>
      <c r="N34" s="836"/>
      <c r="O34" s="836"/>
    </row>
    <row r="35" spans="1:15" ht="18.5" thickTop="1">
      <c r="A35" s="808"/>
      <c r="B35" s="830"/>
      <c r="C35" s="829"/>
      <c r="D35" s="761"/>
      <c r="E35" s="761"/>
      <c r="F35" s="761"/>
      <c r="G35" s="838"/>
      <c r="H35" s="805"/>
      <c r="I35" s="840"/>
      <c r="J35" s="840"/>
      <c r="K35" s="833"/>
      <c r="L35" s="828"/>
      <c r="M35" s="828"/>
      <c r="N35" s="836"/>
      <c r="O35" s="836"/>
    </row>
    <row r="36" spans="1:15" ht="18">
      <c r="A36" s="808"/>
      <c r="B36" s="830"/>
      <c r="C36" s="841"/>
      <c r="D36" s="761"/>
      <c r="E36" s="761"/>
      <c r="F36" s="761"/>
      <c r="G36" s="838"/>
      <c r="H36" s="805"/>
      <c r="I36" s="842"/>
      <c r="J36" s="843"/>
      <c r="K36" s="833"/>
      <c r="L36" s="828"/>
      <c r="M36" s="828"/>
      <c r="N36" s="836"/>
      <c r="O36" s="836"/>
    </row>
    <row r="37" spans="1:15" ht="18.5" thickBot="1">
      <c r="A37" s="808"/>
      <c r="B37" s="830"/>
      <c r="C37" s="844" t="s">
        <v>234</v>
      </c>
      <c r="D37" s="761"/>
      <c r="E37" s="761"/>
      <c r="F37" s="761"/>
      <c r="G37" s="838"/>
      <c r="H37" s="805"/>
      <c r="I37" s="842"/>
      <c r="J37" s="839">
        <v>17184</v>
      </c>
      <c r="K37" s="833"/>
      <c r="L37" s="828"/>
      <c r="M37" s="828"/>
      <c r="N37" s="836"/>
      <c r="O37" s="836"/>
    </row>
    <row r="38" spans="1:15" ht="15" thickTop="1">
      <c r="A38" s="845"/>
      <c r="B38" s="846"/>
      <c r="C38" s="846"/>
      <c r="D38" s="846"/>
      <c r="E38" s="846"/>
      <c r="F38" s="846"/>
      <c r="G38" s="847"/>
      <c r="H38" s="848"/>
      <c r="I38" s="848"/>
      <c r="J38" s="849"/>
      <c r="K38" s="848"/>
      <c r="L38" s="850"/>
      <c r="M38" s="850"/>
      <c r="N38" s="850"/>
      <c r="O38" s="850"/>
    </row>
    <row r="39" spans="1:15">
      <c r="A39" s="808"/>
      <c r="B39" s="851"/>
      <c r="C39" s="851"/>
      <c r="D39" s="851"/>
      <c r="E39" s="851"/>
      <c r="F39" s="851"/>
      <c r="G39" s="852"/>
      <c r="H39" s="836"/>
      <c r="I39" s="836"/>
      <c r="J39" s="836"/>
      <c r="K39" s="836"/>
      <c r="L39" s="828"/>
      <c r="M39" s="828"/>
      <c r="N39" s="828"/>
      <c r="O39" s="828"/>
    </row>
    <row r="40" spans="1:15">
      <c r="G40" s="816"/>
    </row>
    <row r="41" spans="1:15">
      <c r="G41" s="816"/>
    </row>
    <row r="42" spans="1:15">
      <c r="G42" s="816"/>
    </row>
    <row r="43" spans="1:15">
      <c r="G43" s="816"/>
    </row>
  </sheetData>
  <mergeCells count="13">
    <mergeCell ref="B1:K3"/>
    <mergeCell ref="B4:K4"/>
    <mergeCell ref="I13:I15"/>
    <mergeCell ref="J13:J15"/>
    <mergeCell ref="K13:K15"/>
    <mergeCell ref="C13:C15"/>
    <mergeCell ref="D13:D15"/>
    <mergeCell ref="E13:E15"/>
    <mergeCell ref="F13:F15"/>
    <mergeCell ref="G13:G15"/>
    <mergeCell ref="H13:H15"/>
    <mergeCell ref="B5:K5"/>
    <mergeCell ref="B13:B15"/>
  </mergeCells>
  <pageMargins left="0.7" right="0.7" top="0.75" bottom="0.75" header="0.3" footer="0.3"/>
  <pageSetup paperSize="9" scale="57" orientation="portrait"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92"/>
  <sheetViews>
    <sheetView view="pageBreakPreview" topLeftCell="A55" zoomScale="85" zoomScaleNormal="100" zoomScaleSheetLayoutView="85" workbookViewId="0">
      <selection activeCell="P39" sqref="P39:R39"/>
    </sheetView>
  </sheetViews>
  <sheetFormatPr defaultRowHeight="14.5"/>
  <cols>
    <col min="5" max="5" width="7.1796875" customWidth="1"/>
    <col min="9" max="9" width="7.1796875" customWidth="1"/>
    <col min="13" max="13" width="11" customWidth="1"/>
    <col min="14" max="14" width="9.1796875"/>
    <col min="15" max="15" width="11.453125" customWidth="1"/>
    <col min="16" max="17" width="9.1796875"/>
    <col min="18" max="18" width="10.1796875" customWidth="1"/>
    <col min="19" max="19" width="8.54296875" customWidth="1"/>
    <col min="20" max="20" width="11.453125" customWidth="1"/>
    <col min="21" max="21" width="14.7265625" customWidth="1"/>
  </cols>
  <sheetData>
    <row r="1" spans="1:21">
      <c r="A1" s="617" t="s">
        <v>148</v>
      </c>
      <c r="B1" s="194" t="s">
        <v>406</v>
      </c>
      <c r="C1" s="194" t="s">
        <v>977</v>
      </c>
      <c r="D1" s="1381"/>
      <c r="E1" s="1381"/>
      <c r="F1" s="1381"/>
      <c r="G1" s="195"/>
      <c r="H1" s="196"/>
      <c r="I1" s="196"/>
      <c r="J1" s="196"/>
      <c r="K1" s="733"/>
      <c r="L1" s="195"/>
      <c r="M1" s="196"/>
      <c r="N1" s="196"/>
      <c r="O1" s="196"/>
      <c r="P1" s="196"/>
      <c r="Q1" s="196"/>
      <c r="R1" s="196"/>
      <c r="S1" s="196"/>
      <c r="T1" s="196"/>
      <c r="U1" s="618"/>
    </row>
    <row r="2" spans="1:21">
      <c r="A2" s="197" t="s">
        <v>148</v>
      </c>
      <c r="B2" s="202" t="s">
        <v>408</v>
      </c>
      <c r="C2" s="202" t="s">
        <v>978</v>
      </c>
      <c r="D2" s="202"/>
      <c r="E2" s="200"/>
      <c r="F2" s="200"/>
      <c r="G2" s="201"/>
      <c r="H2" s="200"/>
      <c r="I2" s="200"/>
      <c r="J2" s="200"/>
      <c r="K2" s="734"/>
      <c r="L2" s="201"/>
      <c r="M2" s="200"/>
      <c r="N2" s="200"/>
      <c r="O2" s="200"/>
      <c r="P2" s="200"/>
      <c r="Q2" s="200"/>
      <c r="R2" s="200"/>
      <c r="S2" s="200"/>
      <c r="T2" s="200"/>
      <c r="U2" s="203"/>
    </row>
    <row r="3" spans="1:21">
      <c r="A3" s="197" t="s">
        <v>148</v>
      </c>
      <c r="B3" s="202" t="s">
        <v>410</v>
      </c>
      <c r="C3" s="202" t="s">
        <v>979</v>
      </c>
      <c r="D3" s="1382"/>
      <c r="E3" s="1382"/>
      <c r="F3" s="1382"/>
      <c r="G3" s="1382"/>
      <c r="H3" s="1382"/>
      <c r="I3" s="1382"/>
      <c r="J3" s="200"/>
      <c r="K3" s="734"/>
      <c r="L3" s="201"/>
      <c r="M3" s="200"/>
      <c r="N3" s="200"/>
      <c r="O3" s="200"/>
      <c r="P3" s="200"/>
      <c r="Q3" s="200"/>
      <c r="R3" s="200"/>
      <c r="S3" s="200"/>
      <c r="T3" s="200"/>
      <c r="U3" s="203"/>
    </row>
    <row r="4" spans="1:21">
      <c r="A4" s="197" t="s">
        <v>148</v>
      </c>
      <c r="B4" s="1370" t="s">
        <v>149</v>
      </c>
      <c r="C4" s="1370" t="s">
        <v>980</v>
      </c>
      <c r="D4" s="1370"/>
      <c r="E4" s="1369"/>
      <c r="F4" s="200"/>
      <c r="G4" s="201"/>
      <c r="H4" s="298"/>
      <c r="I4" s="298"/>
      <c r="J4" s="200"/>
      <c r="K4" s="734"/>
      <c r="L4" s="732"/>
      <c r="M4" s="299"/>
      <c r="N4" s="1385"/>
      <c r="O4" s="1385"/>
      <c r="P4" s="1385"/>
      <c r="Q4" s="1385"/>
      <c r="R4" s="1385"/>
      <c r="S4" s="1385"/>
      <c r="T4" s="299"/>
      <c r="U4" s="203"/>
    </row>
    <row r="5" spans="1:21" ht="19.5" customHeight="1">
      <c r="A5" s="209"/>
      <c r="B5" s="1733" t="s">
        <v>981</v>
      </c>
      <c r="C5" s="1733"/>
      <c r="D5" s="1842"/>
      <c r="E5" s="210"/>
      <c r="F5" s="722"/>
      <c r="G5" s="722" t="s">
        <v>152</v>
      </c>
      <c r="H5" s="723"/>
      <c r="I5" s="729"/>
      <c r="J5" s="730"/>
      <c r="K5" s="736" t="s">
        <v>127</v>
      </c>
      <c r="L5" s="731"/>
      <c r="M5" s="725" t="s">
        <v>354</v>
      </c>
      <c r="N5" s="725"/>
      <c r="O5" s="1387" t="s">
        <v>1008</v>
      </c>
      <c r="P5" s="1386" t="s">
        <v>488</v>
      </c>
      <c r="Q5" s="1386" t="s">
        <v>1009</v>
      </c>
      <c r="R5" s="1386" t="s">
        <v>1010</v>
      </c>
      <c r="S5" s="1386" t="s">
        <v>1011</v>
      </c>
      <c r="T5" s="1383" t="s">
        <v>1012</v>
      </c>
      <c r="U5" s="721"/>
    </row>
    <row r="6" spans="1:21" ht="24">
      <c r="A6" s="211" t="s">
        <v>154</v>
      </c>
      <c r="B6" s="211" t="s">
        <v>238</v>
      </c>
      <c r="C6" s="211" t="s">
        <v>123</v>
      </c>
      <c r="D6" s="211" t="s">
        <v>982</v>
      </c>
      <c r="E6" s="624" t="s">
        <v>157</v>
      </c>
      <c r="F6" s="718" t="s">
        <v>158</v>
      </c>
      <c r="G6" s="719" t="s">
        <v>159</v>
      </c>
      <c r="H6" s="724" t="s">
        <v>160</v>
      </c>
      <c r="I6" s="728" t="s">
        <v>158</v>
      </c>
      <c r="J6" s="698" t="s">
        <v>159</v>
      </c>
      <c r="K6" s="624" t="s">
        <v>157</v>
      </c>
      <c r="L6" s="674" t="s">
        <v>160</v>
      </c>
      <c r="M6" s="628" t="s">
        <v>983</v>
      </c>
      <c r="N6" s="1391"/>
      <c r="O6" s="1388">
        <v>1</v>
      </c>
      <c r="P6" s="1389">
        <v>0.2</v>
      </c>
      <c r="Q6" s="1389">
        <v>0.3</v>
      </c>
      <c r="R6" s="1390">
        <v>0.3</v>
      </c>
      <c r="S6" s="1390">
        <v>0.2</v>
      </c>
      <c r="T6" s="1384" t="s">
        <v>984</v>
      </c>
      <c r="U6" s="720" t="s">
        <v>9</v>
      </c>
    </row>
    <row r="7" spans="1:21">
      <c r="A7" s="213"/>
      <c r="B7" s="215"/>
      <c r="C7" s="215"/>
      <c r="D7" s="216"/>
      <c r="E7" s="216"/>
      <c r="F7" s="216"/>
      <c r="G7" s="216"/>
      <c r="H7" s="217"/>
      <c r="I7" s="216"/>
      <c r="J7" s="216"/>
      <c r="K7" s="738"/>
      <c r="L7" s="217"/>
      <c r="M7" s="216"/>
      <c r="N7" s="216"/>
      <c r="O7" s="216"/>
      <c r="P7" s="216"/>
      <c r="Q7" s="216"/>
      <c r="R7" s="216"/>
      <c r="S7" s="216"/>
      <c r="T7" s="216"/>
      <c r="U7" s="216"/>
    </row>
    <row r="8" spans="1:21">
      <c r="A8" s="1374">
        <v>1</v>
      </c>
      <c r="B8" s="1373" t="s">
        <v>985</v>
      </c>
      <c r="C8" s="1373" t="s">
        <v>986</v>
      </c>
      <c r="D8" s="1378" t="s">
        <v>987</v>
      </c>
      <c r="E8" s="1372">
        <v>1</v>
      </c>
      <c r="F8" s="1372">
        <v>19.46</v>
      </c>
      <c r="G8" s="1372">
        <v>9.1</v>
      </c>
      <c r="H8" s="1375">
        <v>177.08600000000001</v>
      </c>
      <c r="I8" s="1372">
        <v>1.1000000000000001</v>
      </c>
      <c r="J8" s="1372">
        <v>2.1</v>
      </c>
      <c r="K8" s="1376">
        <v>-1</v>
      </c>
      <c r="L8" s="1375">
        <v>-2.3100000000000005</v>
      </c>
      <c r="M8" s="1377">
        <v>174.77600000000001</v>
      </c>
      <c r="N8" s="1377"/>
      <c r="O8" s="1377">
        <f>M8*1</f>
        <v>174.77600000000001</v>
      </c>
      <c r="P8" s="1372">
        <f>M8*0.2</f>
        <v>34.955200000000005</v>
      </c>
      <c r="Q8" s="1372">
        <f>M8*0.3</f>
        <v>52.4328</v>
      </c>
      <c r="R8" s="1372">
        <f>M8*0.3</f>
        <v>52.4328</v>
      </c>
      <c r="S8" s="1372">
        <f>M8*0.2</f>
        <v>34.955200000000005</v>
      </c>
      <c r="T8" s="1377">
        <f>P8+Q8+R8+S8</f>
        <v>174.77600000000001</v>
      </c>
      <c r="U8" s="1372"/>
    </row>
    <row r="9" spans="1:21">
      <c r="A9" s="1374"/>
      <c r="B9" s="1373"/>
      <c r="C9" s="1373" t="s">
        <v>988</v>
      </c>
      <c r="D9" s="1378" t="s">
        <v>987</v>
      </c>
      <c r="E9" s="1372">
        <v>1</v>
      </c>
      <c r="F9" s="1372">
        <v>19.95</v>
      </c>
      <c r="G9" s="1372">
        <v>1</v>
      </c>
      <c r="H9" s="1375">
        <v>19.95</v>
      </c>
      <c r="I9" s="1372"/>
      <c r="J9" s="1372"/>
      <c r="K9" s="1376"/>
      <c r="L9" s="1375"/>
      <c r="M9" s="1377">
        <v>19.95</v>
      </c>
      <c r="N9" s="1377"/>
      <c r="O9" s="1377">
        <f>M9*1</f>
        <v>19.95</v>
      </c>
      <c r="P9" s="1372">
        <f>M9*0.2</f>
        <v>3.99</v>
      </c>
      <c r="Q9" s="1372">
        <f>M9*0.3</f>
        <v>5.9849999999999994</v>
      </c>
      <c r="R9" s="1372">
        <f>M9*0.3</f>
        <v>5.9849999999999994</v>
      </c>
      <c r="S9" s="1372">
        <f>M9*0.2</f>
        <v>3.99</v>
      </c>
      <c r="T9" s="1377">
        <f>P9+Q9+R9+S9</f>
        <v>19.95</v>
      </c>
      <c r="U9" s="1372"/>
    </row>
    <row r="10" spans="1:21">
      <c r="A10" s="1374"/>
      <c r="B10" s="1373"/>
      <c r="C10" s="1373"/>
      <c r="D10" s="1378"/>
      <c r="E10" s="1372"/>
      <c r="F10" s="1372"/>
      <c r="G10" s="1372"/>
      <c r="H10" s="1375"/>
      <c r="I10" s="1372"/>
      <c r="J10" s="1372"/>
      <c r="K10" s="1376"/>
      <c r="L10" s="1375"/>
      <c r="M10" s="1377"/>
      <c r="N10" s="1377"/>
      <c r="O10" s="1377"/>
      <c r="P10" s="1377"/>
      <c r="Q10" s="1377"/>
      <c r="R10" s="1377"/>
      <c r="S10" s="1377"/>
      <c r="T10" s="1377"/>
      <c r="U10" s="1372"/>
    </row>
    <row r="11" spans="1:21">
      <c r="A11" s="1374"/>
      <c r="B11" s="1373"/>
      <c r="C11" s="1373"/>
      <c r="D11" s="1378"/>
      <c r="E11" s="1372"/>
      <c r="F11" s="1372"/>
      <c r="G11" s="1372"/>
      <c r="H11" s="1375"/>
      <c r="I11" s="1372"/>
      <c r="J11" s="1372"/>
      <c r="K11" s="1376"/>
      <c r="L11" s="1375"/>
      <c r="M11" s="1377">
        <v>0</v>
      </c>
      <c r="N11" s="1377"/>
      <c r="O11" s="1377"/>
      <c r="P11" s="1377"/>
      <c r="Q11" s="1377"/>
      <c r="R11" s="1377"/>
      <c r="S11" s="1377"/>
      <c r="T11" s="1377"/>
      <c r="U11" s="1372"/>
    </row>
    <row r="12" spans="1:21">
      <c r="A12" s="1374"/>
      <c r="B12" s="1373" t="s">
        <v>985</v>
      </c>
      <c r="C12" s="1373" t="s">
        <v>986</v>
      </c>
      <c r="D12" s="1378" t="s">
        <v>989</v>
      </c>
      <c r="E12" s="1372">
        <v>1</v>
      </c>
      <c r="F12" s="1372">
        <v>18.95</v>
      </c>
      <c r="G12" s="1372">
        <v>10.88</v>
      </c>
      <c r="H12" s="1375">
        <v>206.17600000000002</v>
      </c>
      <c r="I12" s="1372">
        <v>1.1000000000000001</v>
      </c>
      <c r="J12" s="1372">
        <v>2.1</v>
      </c>
      <c r="K12" s="1376">
        <v>-2</v>
      </c>
      <c r="L12" s="1375">
        <v>-4.620000000000001</v>
      </c>
      <c r="M12" s="1377">
        <v>201.55600000000001</v>
      </c>
      <c r="N12" s="1377"/>
      <c r="O12" s="1377">
        <f>M12*1</f>
        <v>201.55600000000001</v>
      </c>
      <c r="P12" s="1372">
        <f>M12*0.2</f>
        <v>40.311200000000007</v>
      </c>
      <c r="Q12" s="1372">
        <f>M12*0.3</f>
        <v>60.466799999999999</v>
      </c>
      <c r="R12" s="1372">
        <f>M12*0.3</f>
        <v>60.466799999999999</v>
      </c>
      <c r="S12" s="1372">
        <f>M12*0.2</f>
        <v>40.311200000000007</v>
      </c>
      <c r="T12" s="1377">
        <f>P12+Q12+R12+S12</f>
        <v>201.55600000000001</v>
      </c>
      <c r="U12" s="1372"/>
    </row>
    <row r="13" spans="1:21">
      <c r="A13" s="1374"/>
      <c r="B13" s="1373" t="s">
        <v>985</v>
      </c>
      <c r="C13" s="1373" t="s">
        <v>988</v>
      </c>
      <c r="D13" s="1378" t="s">
        <v>989</v>
      </c>
      <c r="E13" s="1372">
        <v>1</v>
      </c>
      <c r="F13" s="1372">
        <v>31.65</v>
      </c>
      <c r="G13" s="1372">
        <v>3.05</v>
      </c>
      <c r="H13" s="1375">
        <v>96.532499999999985</v>
      </c>
      <c r="I13" s="1372">
        <v>1.1000000000000001</v>
      </c>
      <c r="J13" s="1372">
        <v>2.1</v>
      </c>
      <c r="K13" s="1376">
        <v>-4</v>
      </c>
      <c r="L13" s="1375">
        <v>-9.240000000000002</v>
      </c>
      <c r="M13" s="1377">
        <v>87.29249999999999</v>
      </c>
      <c r="N13" s="1377"/>
      <c r="O13" s="1377">
        <f>M13*1</f>
        <v>87.29249999999999</v>
      </c>
      <c r="P13" s="1372">
        <f>M13*0.2</f>
        <v>17.458499999999997</v>
      </c>
      <c r="Q13" s="1372">
        <f>M13*0.3</f>
        <v>26.187749999999998</v>
      </c>
      <c r="R13" s="1372">
        <f>M13*0.3</f>
        <v>26.187749999999998</v>
      </c>
      <c r="S13" s="1372">
        <f>M13*0.2</f>
        <v>17.458499999999997</v>
      </c>
      <c r="T13" s="1377">
        <f>P13+Q13+R13+S13</f>
        <v>87.29249999999999</v>
      </c>
      <c r="U13" s="1372"/>
    </row>
    <row r="14" spans="1:21">
      <c r="A14" s="1374"/>
      <c r="B14" s="1373" t="s">
        <v>985</v>
      </c>
      <c r="C14" s="1373" t="s">
        <v>169</v>
      </c>
      <c r="D14" s="1378" t="s">
        <v>989</v>
      </c>
      <c r="E14" s="1372">
        <v>1</v>
      </c>
      <c r="F14" s="1372">
        <v>18.95</v>
      </c>
      <c r="G14" s="1372">
        <v>3.05</v>
      </c>
      <c r="H14" s="1375">
        <v>57.797499999999992</v>
      </c>
      <c r="I14" s="1372">
        <v>1.1000000000000001</v>
      </c>
      <c r="J14" s="1372">
        <v>2.1</v>
      </c>
      <c r="K14" s="1376">
        <v>-1</v>
      </c>
      <c r="L14" s="1375">
        <v>-2.3100000000000005</v>
      </c>
      <c r="M14" s="1377">
        <v>55.48749999999999</v>
      </c>
      <c r="N14" s="1377"/>
      <c r="O14" s="1377">
        <f>M14*1</f>
        <v>55.48749999999999</v>
      </c>
      <c r="P14" s="1372">
        <f>M14*0.2</f>
        <v>11.097499999999998</v>
      </c>
      <c r="Q14" s="1372">
        <f>M14*0.3</f>
        <v>16.646249999999995</v>
      </c>
      <c r="R14" s="1372">
        <f>M14*0.3</f>
        <v>16.646249999999995</v>
      </c>
      <c r="S14" s="1372">
        <f>M14*0.2</f>
        <v>11.097499999999998</v>
      </c>
      <c r="T14" s="1377">
        <f>P14+Q14+R14+S14</f>
        <v>55.487499999999983</v>
      </c>
      <c r="U14" s="1372"/>
    </row>
    <row r="15" spans="1:21">
      <c r="A15" s="1374"/>
      <c r="B15" s="1373" t="s">
        <v>985</v>
      </c>
      <c r="C15" s="1373" t="s">
        <v>170</v>
      </c>
      <c r="D15" s="1378" t="s">
        <v>989</v>
      </c>
      <c r="E15" s="1372">
        <v>1</v>
      </c>
      <c r="F15" s="1372">
        <v>25.95</v>
      </c>
      <c r="G15" s="1372">
        <v>4.25</v>
      </c>
      <c r="H15" s="1375">
        <v>110.28749999999999</v>
      </c>
      <c r="I15" s="1372">
        <v>1.1000000000000001</v>
      </c>
      <c r="J15" s="1372">
        <v>2.1</v>
      </c>
      <c r="K15" s="1376">
        <v>-3</v>
      </c>
      <c r="L15" s="1375">
        <v>-6.9300000000000015</v>
      </c>
      <c r="M15" s="1377">
        <v>103.35749999999999</v>
      </c>
      <c r="N15" s="1377"/>
      <c r="O15" s="1377">
        <f>M15*1</f>
        <v>103.35749999999999</v>
      </c>
      <c r="P15" s="1372">
        <f>M15*0.2</f>
        <v>20.671499999999998</v>
      </c>
      <c r="Q15" s="1372">
        <f>M15*0.3</f>
        <v>31.007249999999996</v>
      </c>
      <c r="R15" s="1372">
        <f>M15*0.3</f>
        <v>31.007249999999996</v>
      </c>
      <c r="S15" s="1372">
        <f>M15*0.2</f>
        <v>20.671499999999998</v>
      </c>
      <c r="T15" s="1377">
        <f t="shared" ref="T15" si="0">P15+Q15+R15+S15</f>
        <v>103.35749999999999</v>
      </c>
      <c r="U15" s="1372"/>
    </row>
    <row r="16" spans="1:21">
      <c r="A16" s="1374"/>
      <c r="B16" s="1373"/>
      <c r="C16" s="1373"/>
      <c r="D16" s="1378"/>
      <c r="E16" s="1372"/>
      <c r="F16" s="1372"/>
      <c r="G16" s="1372"/>
      <c r="H16" s="1375"/>
      <c r="I16" s="1372"/>
      <c r="J16" s="1372"/>
      <c r="K16" s="1376"/>
      <c r="L16" s="1375"/>
      <c r="M16" s="1377"/>
      <c r="N16" s="1377"/>
      <c r="O16" s="1377"/>
      <c r="P16" s="1377"/>
      <c r="Q16" s="1377"/>
      <c r="R16" s="1377"/>
      <c r="S16" s="1377"/>
      <c r="T16" s="1377"/>
      <c r="U16" s="1372"/>
    </row>
    <row r="17" spans="1:21">
      <c r="A17" s="1374"/>
      <c r="B17" s="1373"/>
      <c r="C17" s="1373"/>
      <c r="D17" s="1378"/>
      <c r="E17" s="1372"/>
      <c r="F17" s="1372"/>
      <c r="G17" s="1372"/>
      <c r="H17" s="1375"/>
      <c r="I17" s="1372"/>
      <c r="J17" s="1372"/>
      <c r="K17" s="1376"/>
      <c r="L17" s="1375"/>
      <c r="M17" s="1377"/>
      <c r="N17" s="1377"/>
      <c r="O17" s="1377"/>
      <c r="P17" s="1377"/>
      <c r="Q17" s="1377"/>
      <c r="R17" s="1377"/>
      <c r="S17" s="1377"/>
      <c r="T17" s="1377"/>
      <c r="U17" s="1372"/>
    </row>
    <row r="18" spans="1:21">
      <c r="A18" s="1374"/>
      <c r="B18" s="1373" t="s">
        <v>990</v>
      </c>
      <c r="C18" s="1373" t="s">
        <v>986</v>
      </c>
      <c r="D18" s="1378" t="s">
        <v>991</v>
      </c>
      <c r="E18" s="1372">
        <v>1</v>
      </c>
      <c r="F18" s="1372">
        <v>21.06</v>
      </c>
      <c r="G18" s="1372">
        <v>11.2</v>
      </c>
      <c r="H18" s="1375">
        <v>235.87199999999996</v>
      </c>
      <c r="I18" s="1372">
        <v>1.2</v>
      </c>
      <c r="J18" s="1372">
        <v>2.1</v>
      </c>
      <c r="K18" s="1376">
        <v>-2</v>
      </c>
      <c r="L18" s="1375">
        <v>-5.04</v>
      </c>
      <c r="M18" s="1377">
        <v>230.83199999999997</v>
      </c>
      <c r="N18" s="1377"/>
      <c r="O18" s="1377">
        <f t="shared" ref="O18:O20" si="1">M18*1</f>
        <v>230.83199999999997</v>
      </c>
      <c r="P18" s="1377"/>
      <c r="Q18" s="1377"/>
      <c r="R18" s="1377"/>
      <c r="S18" s="1377"/>
      <c r="T18" s="1377"/>
      <c r="U18" s="1372"/>
    </row>
    <row r="19" spans="1:21">
      <c r="A19" s="1374"/>
      <c r="B19" s="1373"/>
      <c r="C19" s="1373"/>
      <c r="D19" s="1378"/>
      <c r="E19" s="1372"/>
      <c r="F19" s="1372"/>
      <c r="G19" s="1372"/>
      <c r="H19" s="1375"/>
      <c r="I19" s="1372">
        <v>1.1000000000000001</v>
      </c>
      <c r="J19" s="1372">
        <v>2.1</v>
      </c>
      <c r="K19" s="1376">
        <v>-2</v>
      </c>
      <c r="L19" s="1375">
        <v>-4.620000000000001</v>
      </c>
      <c r="M19" s="1377">
        <v>-4.620000000000001</v>
      </c>
      <c r="N19" s="1377"/>
      <c r="O19" s="1377">
        <f t="shared" si="1"/>
        <v>-4.620000000000001</v>
      </c>
      <c r="P19" s="1377"/>
      <c r="Q19" s="1377"/>
      <c r="R19" s="1377"/>
      <c r="S19" s="1377"/>
      <c r="T19" s="1377"/>
      <c r="U19" s="1372"/>
    </row>
    <row r="20" spans="1:21">
      <c r="A20" s="1374"/>
      <c r="B20" s="1373" t="s">
        <v>990</v>
      </c>
      <c r="C20" s="1373" t="s">
        <v>988</v>
      </c>
      <c r="D20" s="1378" t="s">
        <v>991</v>
      </c>
      <c r="E20" s="1372">
        <v>1</v>
      </c>
      <c r="F20" s="1372">
        <v>31.48</v>
      </c>
      <c r="G20" s="1372">
        <v>4.57</v>
      </c>
      <c r="H20" s="1375">
        <v>143.86360000000002</v>
      </c>
      <c r="I20" s="1372">
        <v>1.2</v>
      </c>
      <c r="J20" s="1372">
        <v>2.1</v>
      </c>
      <c r="K20" s="1376">
        <v>-2</v>
      </c>
      <c r="L20" s="1375">
        <v>-5.04</v>
      </c>
      <c r="M20" s="1377">
        <v>138.82360000000003</v>
      </c>
      <c r="N20" s="1377"/>
      <c r="O20" s="1377">
        <f t="shared" si="1"/>
        <v>138.82360000000003</v>
      </c>
      <c r="P20" s="1377"/>
      <c r="Q20" s="1377"/>
      <c r="R20" s="1377"/>
      <c r="S20" s="1377"/>
      <c r="T20" s="1377"/>
      <c r="U20" s="1372"/>
    </row>
    <row r="21" spans="1:21">
      <c r="A21" s="1374"/>
      <c r="B21" s="1373" t="s">
        <v>990</v>
      </c>
      <c r="C21" s="1373" t="s">
        <v>992</v>
      </c>
      <c r="D21" s="1378" t="s">
        <v>991</v>
      </c>
      <c r="E21" s="1372">
        <v>1</v>
      </c>
      <c r="F21" s="1372">
        <v>21.06</v>
      </c>
      <c r="G21" s="1372">
        <v>129</v>
      </c>
      <c r="H21" s="1375">
        <v>2716.74</v>
      </c>
      <c r="I21" s="1372">
        <v>1.2</v>
      </c>
      <c r="J21" s="1372">
        <v>2.1</v>
      </c>
      <c r="K21" s="1376">
        <v>-29</v>
      </c>
      <c r="L21" s="1375">
        <v>-73.08</v>
      </c>
      <c r="M21" s="1377">
        <v>2643.66</v>
      </c>
      <c r="N21" s="1372" t="s">
        <v>1028</v>
      </c>
      <c r="O21" s="1377">
        <f>M21*0.8</f>
        <v>2114.9279999999999</v>
      </c>
      <c r="P21" s="1372">
        <f>M21*0.2*0.8</f>
        <v>422.98559999999998</v>
      </c>
      <c r="Q21" s="1372">
        <f>M21*0.3*0.8</f>
        <v>634.47839999999997</v>
      </c>
      <c r="R21" s="1372">
        <f>M21*0.3*0.8</f>
        <v>634.47839999999997</v>
      </c>
      <c r="S21" s="1372">
        <f>M21*0.2*0.5</f>
        <v>264.36599999999999</v>
      </c>
      <c r="T21" s="1377">
        <f>P21+Q21+R21+S21</f>
        <v>1956.3083999999999</v>
      </c>
      <c r="U21" s="1372" t="s">
        <v>1241</v>
      </c>
    </row>
    <row r="22" spans="1:21">
      <c r="A22" s="1374"/>
      <c r="B22" s="1373"/>
      <c r="C22" s="1373"/>
      <c r="D22" s="1378"/>
      <c r="E22" s="1372"/>
      <c r="F22" s="1372"/>
      <c r="G22" s="1372"/>
      <c r="H22" s="1375"/>
      <c r="I22" s="1372">
        <v>1.1000000000000001</v>
      </c>
      <c r="J22" s="1372">
        <v>2.1</v>
      </c>
      <c r="K22" s="1376">
        <v>-30</v>
      </c>
      <c r="L22" s="1375">
        <v>-69.300000000000011</v>
      </c>
      <c r="M22" s="1377">
        <v>-69.300000000000011</v>
      </c>
      <c r="N22" s="1372" t="s">
        <v>1028</v>
      </c>
      <c r="O22" s="1377">
        <f>M22*0.8</f>
        <v>-55.440000000000012</v>
      </c>
      <c r="P22" s="1372">
        <f>M22*0.2*0.8</f>
        <v>-11.088000000000003</v>
      </c>
      <c r="Q22" s="1372">
        <f>M22*0.3*0.8</f>
        <v>-16.632000000000001</v>
      </c>
      <c r="R22" s="1372">
        <f>M22*0.3*0.8</f>
        <v>-16.632000000000001</v>
      </c>
      <c r="S22" s="1372">
        <f>M22*0.2*0.5</f>
        <v>-6.9300000000000015</v>
      </c>
      <c r="T22" s="1377">
        <f>P22+Q22+R22+S22</f>
        <v>-51.282000000000004</v>
      </c>
      <c r="U22" s="1372" t="s">
        <v>1028</v>
      </c>
    </row>
    <row r="23" spans="1:21">
      <c r="A23" s="1374"/>
      <c r="B23" s="1373"/>
      <c r="C23" s="1373"/>
      <c r="D23" s="1378"/>
      <c r="E23" s="1372"/>
      <c r="F23" s="1372"/>
      <c r="G23" s="1372"/>
      <c r="H23" s="1375"/>
      <c r="I23" s="1372"/>
      <c r="J23" s="1372"/>
      <c r="K23" s="1376"/>
      <c r="L23" s="1375"/>
      <c r="M23" s="1377">
        <v>0</v>
      </c>
      <c r="N23" s="1377"/>
      <c r="O23" s="1377"/>
      <c r="P23" s="1377"/>
      <c r="Q23" s="1377"/>
      <c r="R23" s="1377"/>
      <c r="S23" s="1377"/>
      <c r="T23" s="1377"/>
      <c r="U23" s="1372"/>
    </row>
    <row r="24" spans="1:21">
      <c r="A24" s="1374"/>
      <c r="B24" s="1373"/>
      <c r="C24" s="1373"/>
      <c r="D24" s="1372"/>
      <c r="E24" s="1372"/>
      <c r="F24" s="1372"/>
      <c r="G24" s="1372"/>
      <c r="H24" s="1375"/>
      <c r="I24" s="1372"/>
      <c r="J24" s="1372"/>
      <c r="K24" s="1376"/>
      <c r="L24" s="1375"/>
      <c r="M24" s="1377"/>
      <c r="N24" s="1377"/>
      <c r="O24" s="1377"/>
      <c r="P24" s="1377"/>
      <c r="Q24" s="1377"/>
      <c r="R24" s="1377"/>
      <c r="S24" s="1377"/>
      <c r="T24" s="1377"/>
      <c r="U24" s="1372"/>
    </row>
    <row r="25" spans="1:21">
      <c r="A25" s="1374"/>
      <c r="B25" s="1373"/>
      <c r="C25" s="1373"/>
      <c r="D25" s="1372"/>
      <c r="E25" s="1372"/>
      <c r="F25" s="1372"/>
      <c r="G25" s="1372"/>
      <c r="H25" s="1375"/>
      <c r="I25" s="1372"/>
      <c r="J25" s="1372"/>
      <c r="K25" s="1376"/>
      <c r="L25" s="1375"/>
      <c r="M25" s="1377"/>
      <c r="N25" s="1377"/>
      <c r="O25" s="1377"/>
      <c r="P25" s="1377"/>
      <c r="Q25" s="1377"/>
      <c r="R25" s="1377"/>
      <c r="S25" s="1377"/>
      <c r="T25" s="1377"/>
      <c r="U25" s="1372"/>
    </row>
    <row r="26" spans="1:21">
      <c r="A26" s="1374"/>
      <c r="B26" s="1373" t="s">
        <v>990</v>
      </c>
      <c r="C26" s="1373" t="s">
        <v>986</v>
      </c>
      <c r="D26" s="1378" t="s">
        <v>993</v>
      </c>
      <c r="E26" s="1372">
        <v>1</v>
      </c>
      <c r="F26" s="1372">
        <v>21.06</v>
      </c>
      <c r="G26" s="1372">
        <v>11.2</v>
      </c>
      <c r="H26" s="1375">
        <v>235.87199999999996</v>
      </c>
      <c r="I26" s="1372">
        <v>1.2</v>
      </c>
      <c r="J26" s="1372">
        <v>2.1</v>
      </c>
      <c r="K26" s="1376">
        <v>-2</v>
      </c>
      <c r="L26" s="1375">
        <v>-5.04</v>
      </c>
      <c r="M26" s="1377">
        <v>230.83199999999997</v>
      </c>
      <c r="N26" s="1377"/>
      <c r="O26" s="1377">
        <f>M26*1</f>
        <v>230.83199999999997</v>
      </c>
      <c r="P26" s="1372">
        <f>M26*0.2</f>
        <v>46.166399999999996</v>
      </c>
      <c r="Q26" s="1372">
        <f>M26*0.3</f>
        <v>69.249599999999987</v>
      </c>
      <c r="R26" s="1372">
        <f>M26*0.3</f>
        <v>69.249599999999987</v>
      </c>
      <c r="S26" s="1372"/>
      <c r="T26" s="1377">
        <f>P26+Q26+R26+S26</f>
        <v>184.66559999999998</v>
      </c>
      <c r="U26" s="1372"/>
    </row>
    <row r="27" spans="1:21">
      <c r="A27" s="1374"/>
      <c r="B27" s="1373"/>
      <c r="C27" s="1373"/>
      <c r="D27" s="1378"/>
      <c r="E27" s="1372"/>
      <c r="F27" s="1372"/>
      <c r="G27" s="1372"/>
      <c r="H27" s="1375"/>
      <c r="I27" s="1372">
        <v>1.1000000000000001</v>
      </c>
      <c r="J27" s="1372">
        <v>2.1</v>
      </c>
      <c r="K27" s="1376">
        <v>-2</v>
      </c>
      <c r="L27" s="1375">
        <v>-4.620000000000001</v>
      </c>
      <c r="M27" s="1377">
        <v>-4.620000000000001</v>
      </c>
      <c r="N27" s="1377"/>
      <c r="O27" s="1377">
        <f t="shared" ref="O27:O28" si="2">M27*1</f>
        <v>-4.620000000000001</v>
      </c>
      <c r="P27" s="1372">
        <f>M27*0.2</f>
        <v>-0.92400000000000027</v>
      </c>
      <c r="Q27" s="1372">
        <f>M27*0.3</f>
        <v>-1.3860000000000003</v>
      </c>
      <c r="R27" s="1372">
        <f>M27*0.3</f>
        <v>-1.3860000000000003</v>
      </c>
      <c r="S27" s="1372"/>
      <c r="T27" s="1377">
        <f>P27+Q27+R27+S27</f>
        <v>-3.6960000000000006</v>
      </c>
      <c r="U27" s="1372"/>
    </row>
    <row r="28" spans="1:21">
      <c r="A28" s="1374"/>
      <c r="B28" s="1373" t="s">
        <v>990</v>
      </c>
      <c r="C28" s="1373" t="s">
        <v>988</v>
      </c>
      <c r="D28" s="1378" t="s">
        <v>993</v>
      </c>
      <c r="E28" s="1372">
        <v>1</v>
      </c>
      <c r="F28" s="1372">
        <v>31.48</v>
      </c>
      <c r="G28" s="1372">
        <v>4.57</v>
      </c>
      <c r="H28" s="1375">
        <v>143.86360000000002</v>
      </c>
      <c r="I28" s="1372">
        <v>1.2</v>
      </c>
      <c r="J28" s="1372">
        <v>2.1</v>
      </c>
      <c r="K28" s="1376">
        <v>-2</v>
      </c>
      <c r="L28" s="1375">
        <v>-5.04</v>
      </c>
      <c r="M28" s="1377">
        <v>138.82360000000003</v>
      </c>
      <c r="N28" s="1377"/>
      <c r="O28" s="1377">
        <f t="shared" si="2"/>
        <v>138.82360000000003</v>
      </c>
      <c r="P28" s="1372">
        <f>M28*0.2</f>
        <v>27.764720000000008</v>
      </c>
      <c r="Q28" s="1372">
        <f>M28*0.3</f>
        <v>41.64708000000001</v>
      </c>
      <c r="R28" s="1372">
        <f>M28*0.3</f>
        <v>41.64708000000001</v>
      </c>
      <c r="S28" s="1372"/>
      <c r="T28" s="1377">
        <f>P28+Q28+R28+S28</f>
        <v>111.05888000000002</v>
      </c>
      <c r="U28" s="1372"/>
    </row>
    <row r="29" spans="1:21">
      <c r="A29" s="1374"/>
      <c r="B29" s="1373" t="s">
        <v>990</v>
      </c>
      <c r="C29" s="1373" t="s">
        <v>992</v>
      </c>
      <c r="D29" s="1378" t="s">
        <v>993</v>
      </c>
      <c r="E29" s="1372">
        <v>1</v>
      </c>
      <c r="F29" s="1372">
        <v>21.06</v>
      </c>
      <c r="G29" s="1372">
        <v>129</v>
      </c>
      <c r="H29" s="1375">
        <v>2716.74</v>
      </c>
      <c r="I29" s="1372">
        <v>1.2</v>
      </c>
      <c r="J29" s="1372">
        <v>2.1</v>
      </c>
      <c r="K29" s="1376">
        <v>-29</v>
      </c>
      <c r="L29" s="1375">
        <v>-73.08</v>
      </c>
      <c r="M29" s="1377">
        <v>2643.66</v>
      </c>
      <c r="N29" s="1377"/>
      <c r="O29" s="1377">
        <f>M29*0.4</f>
        <v>1057.4639999999999</v>
      </c>
      <c r="P29" s="1372">
        <f>M29*0.2*0.15</f>
        <v>79.309799999999996</v>
      </c>
      <c r="Q29" s="1372">
        <f>M29*0.3*0.15</f>
        <v>118.96469999999999</v>
      </c>
      <c r="R29" s="1372">
        <f>M29*0.3*0.15</f>
        <v>118.96469999999999</v>
      </c>
      <c r="S29" s="1372"/>
      <c r="T29" s="1377">
        <f>P29+Q29+R29+S29</f>
        <v>317.23919999999998</v>
      </c>
      <c r="U29" s="1372" t="s">
        <v>1488</v>
      </c>
    </row>
    <row r="30" spans="1:21">
      <c r="A30" s="1374"/>
      <c r="B30" s="1373"/>
      <c r="C30" s="1373"/>
      <c r="D30" s="1378"/>
      <c r="E30" s="1372"/>
      <c r="F30" s="1372"/>
      <c r="G30" s="1372"/>
      <c r="H30" s="1375"/>
      <c r="I30" s="1372">
        <v>1.1000000000000001</v>
      </c>
      <c r="J30" s="1372">
        <v>2.1</v>
      </c>
      <c r="K30" s="1376">
        <v>-30</v>
      </c>
      <c r="L30" s="1375">
        <v>-69.300000000000011</v>
      </c>
      <c r="M30" s="1377">
        <v>-69.300000000000011</v>
      </c>
      <c r="N30" s="1377"/>
      <c r="O30" s="1377">
        <f>M30*0.4</f>
        <v>-27.720000000000006</v>
      </c>
      <c r="P30" s="1372">
        <f>M30*0.2*0.06</f>
        <v>-0.83160000000000012</v>
      </c>
      <c r="Q30" s="1372">
        <f>M30*0.3*0.06</f>
        <v>-1.2474000000000001</v>
      </c>
      <c r="R30" s="1372">
        <f>M30*0.3*0.06</f>
        <v>-1.2474000000000001</v>
      </c>
      <c r="S30" s="1372"/>
      <c r="T30" s="1377">
        <f>P30+Q30+R30+S30</f>
        <v>-3.3264000000000005</v>
      </c>
      <c r="U30" s="1597" t="s">
        <v>1487</v>
      </c>
    </row>
    <row r="31" spans="1:21">
      <c r="A31" s="1374"/>
      <c r="B31" s="1373"/>
      <c r="C31" s="1373"/>
      <c r="D31" s="1378"/>
      <c r="E31" s="1372"/>
      <c r="F31" s="1372"/>
      <c r="G31" s="1372"/>
      <c r="H31" s="1375"/>
      <c r="I31" s="1372"/>
      <c r="J31" s="1372"/>
      <c r="K31" s="1376"/>
      <c r="L31" s="1375"/>
      <c r="M31" s="1377">
        <v>0</v>
      </c>
      <c r="N31" s="1377"/>
      <c r="O31" s="1377"/>
      <c r="P31" s="1377"/>
      <c r="Q31" s="1377"/>
      <c r="R31" s="1377"/>
      <c r="S31" s="1377"/>
      <c r="T31" s="1377"/>
      <c r="U31" s="1372"/>
    </row>
    <row r="32" spans="1:21">
      <c r="A32" s="1374"/>
      <c r="B32" s="1373"/>
      <c r="C32" s="1373"/>
      <c r="D32" s="1372"/>
      <c r="E32" s="1372"/>
      <c r="F32" s="1372"/>
      <c r="G32" s="1372"/>
      <c r="H32" s="1375"/>
      <c r="I32" s="1372"/>
      <c r="J32" s="1372"/>
      <c r="K32" s="1376"/>
      <c r="L32" s="1375"/>
      <c r="M32" s="1377"/>
      <c r="N32" s="1377"/>
      <c r="O32" s="1377"/>
      <c r="P32" s="1377"/>
      <c r="Q32" s="1377"/>
      <c r="R32" s="1377"/>
      <c r="S32" s="1377"/>
      <c r="T32" s="1377"/>
      <c r="U32" s="1377"/>
    </row>
    <row r="33" spans="1:21">
      <c r="A33" s="1374"/>
      <c r="B33" s="1373"/>
      <c r="C33" s="1373"/>
      <c r="D33" s="1372"/>
      <c r="E33" s="1372"/>
      <c r="F33" s="1372"/>
      <c r="G33" s="1372"/>
      <c r="H33" s="1375"/>
      <c r="I33" s="1372"/>
      <c r="J33" s="1372"/>
      <c r="K33" s="1376"/>
      <c r="L33" s="1375"/>
      <c r="M33" s="1372"/>
      <c r="N33" s="1372"/>
      <c r="O33" s="1372"/>
      <c r="P33" s="1372"/>
      <c r="Q33" s="1372"/>
      <c r="R33" s="1372"/>
      <c r="S33" s="1372"/>
      <c r="T33" s="1372"/>
      <c r="U33" s="1372"/>
    </row>
    <row r="34" spans="1:21">
      <c r="A34" s="1374"/>
      <c r="B34" s="1373" t="s">
        <v>994</v>
      </c>
      <c r="C34" s="1373" t="s">
        <v>986</v>
      </c>
      <c r="D34" s="1378" t="s">
        <v>995</v>
      </c>
      <c r="E34" s="1372">
        <v>1</v>
      </c>
      <c r="F34" s="1372">
        <v>19.14</v>
      </c>
      <c r="G34" s="1372">
        <v>11.4</v>
      </c>
      <c r="H34" s="1375">
        <v>218.19600000000003</v>
      </c>
      <c r="I34" s="1372">
        <v>1.2</v>
      </c>
      <c r="J34" s="1372">
        <v>2.1</v>
      </c>
      <c r="K34" s="1376">
        <v>-2</v>
      </c>
      <c r="L34" s="1375">
        <v>-5.04</v>
      </c>
      <c r="M34" s="1377">
        <v>213.15600000000003</v>
      </c>
      <c r="N34" s="1377"/>
      <c r="O34" s="1377">
        <f t="shared" ref="O34" si="3">M34*1</f>
        <v>213.15600000000003</v>
      </c>
      <c r="P34" s="1372">
        <f>M34*0.2</f>
        <v>42.631200000000007</v>
      </c>
      <c r="Q34" s="1372">
        <f>M34*0.3</f>
        <v>63.94680000000001</v>
      </c>
      <c r="R34" s="1372">
        <f>M34*0.3</f>
        <v>63.94680000000001</v>
      </c>
      <c r="S34" s="1372">
        <f>M34*0.2</f>
        <v>42.631200000000007</v>
      </c>
      <c r="T34" s="1377">
        <f>P34+Q34+R34+S34</f>
        <v>213.15600000000003</v>
      </c>
      <c r="U34" s="1372"/>
    </row>
    <row r="35" spans="1:21">
      <c r="A35" s="1374"/>
      <c r="B35" s="1373"/>
      <c r="C35" s="1373"/>
      <c r="D35" s="1378"/>
      <c r="E35" s="1372"/>
      <c r="F35" s="1372"/>
      <c r="G35" s="1372"/>
      <c r="H35" s="1375"/>
      <c r="I35" s="1372"/>
      <c r="J35" s="1372"/>
      <c r="K35" s="1376"/>
      <c r="L35" s="1375"/>
      <c r="M35" s="1377"/>
      <c r="N35" s="1377"/>
      <c r="O35" s="1377"/>
      <c r="P35" s="1377"/>
      <c r="Q35" s="1377"/>
      <c r="R35" s="1377"/>
      <c r="S35" s="1377"/>
      <c r="T35" s="1377"/>
      <c r="U35" s="1372"/>
    </row>
    <row r="36" spans="1:21">
      <c r="A36" s="1374"/>
      <c r="B36" s="1373"/>
      <c r="C36" s="1373"/>
      <c r="D36" s="1378"/>
      <c r="E36" s="1372"/>
      <c r="F36" s="1372"/>
      <c r="G36" s="1372"/>
      <c r="H36" s="1375"/>
      <c r="I36" s="1372"/>
      <c r="J36" s="1372"/>
      <c r="K36" s="1376"/>
      <c r="L36" s="1375"/>
      <c r="M36" s="1377">
        <v>0</v>
      </c>
      <c r="N36" s="1377"/>
      <c r="O36" s="1377"/>
      <c r="P36" s="1377"/>
      <c r="Q36" s="1377"/>
      <c r="R36" s="1377"/>
      <c r="S36" s="1377"/>
      <c r="T36" s="1377"/>
      <c r="U36" s="1372"/>
    </row>
    <row r="37" spans="1:21">
      <c r="A37" s="1374"/>
      <c r="B37" s="1373" t="s">
        <v>996</v>
      </c>
      <c r="C37" s="1373" t="s">
        <v>986</v>
      </c>
      <c r="D37" s="1378" t="s">
        <v>997</v>
      </c>
      <c r="E37" s="1372">
        <v>1</v>
      </c>
      <c r="F37" s="1372">
        <v>18.399999999999999</v>
      </c>
      <c r="G37" s="1372">
        <v>11.22</v>
      </c>
      <c r="H37" s="1375">
        <v>206.44800000000001</v>
      </c>
      <c r="I37" s="1372">
        <v>1.1000000000000001</v>
      </c>
      <c r="J37" s="1372">
        <v>2.1</v>
      </c>
      <c r="K37" s="1376">
        <v>-2</v>
      </c>
      <c r="L37" s="1375">
        <v>-4.620000000000001</v>
      </c>
      <c r="M37" s="1377">
        <v>201.828</v>
      </c>
      <c r="N37" s="1377"/>
      <c r="O37" s="1377">
        <f t="shared" ref="O37:O38" si="4">M37*1</f>
        <v>201.828</v>
      </c>
      <c r="P37" s="1372">
        <f>M37*0.2</f>
        <v>40.365600000000001</v>
      </c>
      <c r="Q37" s="1372">
        <f>M37*0.3</f>
        <v>60.548400000000001</v>
      </c>
      <c r="R37" s="1372">
        <f>M37*0.3</f>
        <v>60.548400000000001</v>
      </c>
      <c r="S37" s="1372"/>
      <c r="T37" s="1377">
        <f>P37+Q37+R37+S37</f>
        <v>161.4624</v>
      </c>
      <c r="U37" s="1372"/>
    </row>
    <row r="38" spans="1:21">
      <c r="A38" s="1374"/>
      <c r="B38" s="1373" t="s">
        <v>996</v>
      </c>
      <c r="C38" s="1373" t="s">
        <v>988</v>
      </c>
      <c r="D38" s="1378" t="s">
        <v>997</v>
      </c>
      <c r="E38" s="1372">
        <v>1</v>
      </c>
      <c r="F38" s="1372">
        <v>21.06</v>
      </c>
      <c r="G38" s="1372">
        <v>3.14</v>
      </c>
      <c r="H38" s="1375">
        <v>66.128399999999999</v>
      </c>
      <c r="I38" s="1372">
        <v>1.1000000000000001</v>
      </c>
      <c r="J38" s="1372">
        <v>2.1</v>
      </c>
      <c r="K38" s="1376">
        <v>-2</v>
      </c>
      <c r="L38" s="1375">
        <v>-4.620000000000001</v>
      </c>
      <c r="M38" s="1377">
        <v>61.508399999999995</v>
      </c>
      <c r="N38" s="1377"/>
      <c r="O38" s="1377">
        <f t="shared" si="4"/>
        <v>61.508399999999995</v>
      </c>
      <c r="P38" s="1372">
        <f>M38*0.2</f>
        <v>12.301679999999999</v>
      </c>
      <c r="Q38" s="1372">
        <f>M38*0.3</f>
        <v>18.452519999999996</v>
      </c>
      <c r="R38" s="1372">
        <f>M38*0.3</f>
        <v>18.452519999999996</v>
      </c>
      <c r="S38" s="1372"/>
      <c r="T38" s="1377">
        <f>P38+Q38+R38+S38</f>
        <v>49.20671999999999</v>
      </c>
      <c r="U38" s="1372"/>
    </row>
    <row r="39" spans="1:21">
      <c r="A39" s="1374"/>
      <c r="B39" s="1373" t="s">
        <v>996</v>
      </c>
      <c r="C39" s="1373" t="s">
        <v>998</v>
      </c>
      <c r="D39" s="1378" t="s">
        <v>997</v>
      </c>
      <c r="E39" s="1372">
        <v>1</v>
      </c>
      <c r="F39" s="1372">
        <v>18.399999999999999</v>
      </c>
      <c r="G39" s="1372">
        <v>105.24</v>
      </c>
      <c r="H39" s="1375">
        <v>1936.4159999999997</v>
      </c>
      <c r="I39" s="1372">
        <v>1.1000000000000001</v>
      </c>
      <c r="J39" s="1372">
        <v>2.1</v>
      </c>
      <c r="K39" s="1376">
        <v>-28</v>
      </c>
      <c r="L39" s="1375">
        <v>-64.680000000000007</v>
      </c>
      <c r="M39" s="1377">
        <v>1871.7359999999996</v>
      </c>
      <c r="N39" s="1377"/>
      <c r="O39" s="1377">
        <f>M39*0.1</f>
        <v>187.17359999999996</v>
      </c>
      <c r="P39" s="1598">
        <f>M39*0.2*0.1</f>
        <v>37.434719999999992</v>
      </c>
      <c r="Q39" s="1598">
        <f>M39*0.3*0.1</f>
        <v>56.152079999999991</v>
      </c>
      <c r="R39" s="1598">
        <f>M39*0.3*0.1</f>
        <v>56.152079999999991</v>
      </c>
      <c r="S39" s="1372"/>
      <c r="T39" s="1377">
        <f>P39+Q39+R39+S39</f>
        <v>149.73887999999997</v>
      </c>
      <c r="U39" s="1372"/>
    </row>
    <row r="40" spans="1:21">
      <c r="A40" s="1374"/>
      <c r="B40" s="1373"/>
      <c r="C40" s="1373"/>
      <c r="D40" s="1378"/>
      <c r="E40" s="1372"/>
      <c r="F40" s="1372"/>
      <c r="G40" s="1372"/>
      <c r="H40" s="1375"/>
      <c r="I40" s="1372"/>
      <c r="J40" s="1372"/>
      <c r="K40" s="1376"/>
      <c r="L40" s="1375"/>
      <c r="M40" s="1377"/>
      <c r="N40" s="1377"/>
      <c r="O40" s="1377"/>
      <c r="P40" s="1377"/>
      <c r="Q40" s="1377"/>
      <c r="R40" s="1377"/>
      <c r="S40" s="1377"/>
      <c r="T40" s="1377"/>
      <c r="U40" s="1372"/>
    </row>
    <row r="41" spans="1:21">
      <c r="A41" s="1374"/>
      <c r="B41" s="1373"/>
      <c r="C41" s="1373"/>
      <c r="D41" s="1372"/>
      <c r="E41" s="1372"/>
      <c r="F41" s="1372"/>
      <c r="G41" s="1372"/>
      <c r="H41" s="1375"/>
      <c r="I41" s="1372"/>
      <c r="J41" s="1372"/>
      <c r="K41" s="1376"/>
      <c r="L41" s="1375"/>
      <c r="M41" s="1377"/>
      <c r="N41" s="1377"/>
      <c r="O41" s="1377"/>
      <c r="P41" s="1377"/>
      <c r="Q41" s="1377"/>
      <c r="R41" s="1377"/>
      <c r="S41" s="1377"/>
      <c r="T41" s="1377"/>
      <c r="U41" s="1372"/>
    </row>
    <row r="42" spans="1:21">
      <c r="A42" s="1374"/>
      <c r="B42" s="1373" t="s">
        <v>999</v>
      </c>
      <c r="C42" s="1373" t="s">
        <v>986</v>
      </c>
      <c r="D42" s="1378" t="s">
        <v>1000</v>
      </c>
      <c r="E42" s="1372">
        <v>1</v>
      </c>
      <c r="F42" s="1372">
        <v>21.16</v>
      </c>
      <c r="G42" s="1372">
        <v>11.22</v>
      </c>
      <c r="H42" s="1375">
        <v>237.41520000000003</v>
      </c>
      <c r="I42" s="1372">
        <v>1.1000000000000001</v>
      </c>
      <c r="J42" s="1372">
        <v>2.1</v>
      </c>
      <c r="K42" s="1376">
        <v>-2</v>
      </c>
      <c r="L42" s="1375">
        <v>-4.620000000000001</v>
      </c>
      <c r="M42" s="1377">
        <v>232.79520000000002</v>
      </c>
      <c r="N42" s="1377"/>
      <c r="O42" s="1377">
        <f t="shared" ref="O42" si="5">M42*1</f>
        <v>232.79520000000002</v>
      </c>
      <c r="P42" s="1377"/>
      <c r="Q42" s="1377"/>
      <c r="R42" s="1377"/>
      <c r="S42" s="1377"/>
      <c r="T42" s="1377"/>
      <c r="U42" s="1372"/>
    </row>
    <row r="43" spans="1:21">
      <c r="A43" s="1374"/>
      <c r="B43" s="1373" t="s">
        <v>999</v>
      </c>
      <c r="C43" s="1373" t="s">
        <v>988</v>
      </c>
      <c r="D43" s="1378" t="s">
        <v>1000</v>
      </c>
      <c r="E43" s="1372">
        <v>1</v>
      </c>
      <c r="F43" s="1372">
        <v>37.24</v>
      </c>
      <c r="G43" s="1372">
        <v>6.5</v>
      </c>
      <c r="H43" s="1375">
        <v>242.06</v>
      </c>
      <c r="I43" s="1372">
        <v>1.1000000000000001</v>
      </c>
      <c r="J43" s="1372">
        <v>2.1</v>
      </c>
      <c r="K43" s="1376">
        <v>-2</v>
      </c>
      <c r="L43" s="1375">
        <v>-4.620000000000001</v>
      </c>
      <c r="M43" s="1377">
        <v>237.44</v>
      </c>
      <c r="N43" s="1377"/>
      <c r="O43" s="1377">
        <f>M43*0.95</f>
        <v>225.56799999999998</v>
      </c>
      <c r="P43" s="1372">
        <f>M43*0.2</f>
        <v>47.488</v>
      </c>
      <c r="Q43" s="1372">
        <f>M43*0.3</f>
        <v>71.231999999999999</v>
      </c>
      <c r="R43" s="1372">
        <f>M43*0.3</f>
        <v>71.231999999999999</v>
      </c>
      <c r="S43" s="1377"/>
      <c r="T43" s="1377"/>
      <c r="U43" s="1372" t="s">
        <v>1242</v>
      </c>
    </row>
    <row r="44" spans="1:21">
      <c r="A44" s="1374"/>
      <c r="B44" s="1373" t="s">
        <v>999</v>
      </c>
      <c r="C44" s="1373" t="s">
        <v>1001</v>
      </c>
      <c r="D44" s="1378" t="s">
        <v>1000</v>
      </c>
      <c r="E44" s="1372">
        <v>1</v>
      </c>
      <c r="F44" s="1372">
        <v>21.16</v>
      </c>
      <c r="G44" s="1372">
        <v>112.39999999999999</v>
      </c>
      <c r="H44" s="1375">
        <v>2378.384</v>
      </c>
      <c r="I44" s="1372">
        <v>1.1000000000000001</v>
      </c>
      <c r="J44" s="1372">
        <v>2.1</v>
      </c>
      <c r="K44" s="1376">
        <v>-56</v>
      </c>
      <c r="L44" s="1375">
        <v>-129.36000000000001</v>
      </c>
      <c r="M44" s="1377">
        <v>2249.0239999999999</v>
      </c>
      <c r="N44" s="1372" t="s">
        <v>1107</v>
      </c>
      <c r="O44" s="1377">
        <f>M44*0.95</f>
        <v>2136.5727999999999</v>
      </c>
      <c r="P44" s="1372">
        <f>M44*0.2*0.95</f>
        <v>427.31455999999997</v>
      </c>
      <c r="Q44" s="1372">
        <f>M44*0.3*0.95</f>
        <v>640.97183999999993</v>
      </c>
      <c r="R44" s="1372">
        <f>M44*0.3*0.95</f>
        <v>640.97183999999993</v>
      </c>
      <c r="S44" s="1372">
        <f>O44*0.75</f>
        <v>1602.4295999999999</v>
      </c>
      <c r="T44" s="1377">
        <f>P44+Q44+R44+S44</f>
        <v>3311.6878399999996</v>
      </c>
      <c r="U44" s="1372" t="s">
        <v>1108</v>
      </c>
    </row>
    <row r="45" spans="1:21">
      <c r="A45" s="1374"/>
      <c r="B45" s="1373"/>
      <c r="C45" s="1373"/>
      <c r="D45" s="1372"/>
      <c r="E45" s="1372"/>
      <c r="F45" s="1372"/>
      <c r="G45" s="1372"/>
      <c r="H45" s="1375"/>
      <c r="I45" s="1372"/>
      <c r="J45" s="1372"/>
      <c r="K45" s="1376"/>
      <c r="L45" s="1375"/>
      <c r="M45" s="1377"/>
      <c r="N45" s="1377"/>
      <c r="O45" s="1377"/>
      <c r="P45" s="1377"/>
      <c r="Q45" s="1377"/>
      <c r="R45" s="1377"/>
      <c r="S45" s="1377"/>
      <c r="T45" s="1377"/>
      <c r="U45" s="1372"/>
    </row>
    <row r="46" spans="1:21">
      <c r="A46" s="1374"/>
      <c r="B46" s="1373"/>
      <c r="C46" s="1373"/>
      <c r="D46" s="1372"/>
      <c r="E46" s="1372"/>
      <c r="F46" s="1372"/>
      <c r="G46" s="1372"/>
      <c r="H46" s="1375"/>
      <c r="I46" s="1372"/>
      <c r="J46" s="1372"/>
      <c r="K46" s="1376"/>
      <c r="L46" s="1375"/>
      <c r="M46" s="1377"/>
      <c r="N46" s="1377"/>
      <c r="O46" s="1377"/>
      <c r="P46" s="1377"/>
      <c r="Q46" s="1377"/>
      <c r="R46" s="1377"/>
      <c r="S46" s="1377"/>
      <c r="T46" s="1377"/>
      <c r="U46" s="1372"/>
    </row>
    <row r="47" spans="1:21">
      <c r="A47" s="1374"/>
      <c r="B47" s="1373"/>
      <c r="C47" s="1373"/>
      <c r="D47" s="1372"/>
      <c r="E47" s="1372"/>
      <c r="F47" s="1372"/>
      <c r="G47" s="1372"/>
      <c r="H47" s="1375"/>
      <c r="I47" s="1372"/>
      <c r="J47" s="1372"/>
      <c r="K47" s="1376"/>
      <c r="L47" s="1375"/>
      <c r="M47" s="1377"/>
      <c r="N47" s="1377"/>
      <c r="O47" s="1377"/>
      <c r="P47" s="1377"/>
      <c r="Q47" s="1377"/>
      <c r="R47" s="1377"/>
      <c r="S47" s="1377"/>
      <c r="T47" s="1377"/>
      <c r="U47" s="1372"/>
    </row>
    <row r="48" spans="1:21">
      <c r="A48" s="1374"/>
      <c r="B48" s="1373" t="s">
        <v>1002</v>
      </c>
      <c r="C48" s="1373" t="s">
        <v>986</v>
      </c>
      <c r="D48" s="1378" t="s">
        <v>1003</v>
      </c>
      <c r="E48" s="1372">
        <v>1</v>
      </c>
      <c r="F48" s="1372">
        <v>21.16</v>
      </c>
      <c r="G48" s="1372">
        <v>11.22</v>
      </c>
      <c r="H48" s="1375">
        <v>237.41520000000003</v>
      </c>
      <c r="I48" s="1372">
        <v>1.1000000000000001</v>
      </c>
      <c r="J48" s="1372">
        <v>2.1</v>
      </c>
      <c r="K48" s="1376">
        <v>-2</v>
      </c>
      <c r="L48" s="1375">
        <v>-4.620000000000001</v>
      </c>
      <c r="M48" s="1377">
        <v>232.79520000000002</v>
      </c>
      <c r="N48" s="1377"/>
      <c r="O48" s="1377">
        <f>M48*0.95</f>
        <v>221.15544</v>
      </c>
      <c r="P48" s="1372">
        <f>M48*0.2</f>
        <v>46.55904000000001</v>
      </c>
      <c r="Q48" s="1372">
        <f>M48*0.3</f>
        <v>69.838560000000001</v>
      </c>
      <c r="R48" s="1372">
        <f>M48*0.3</f>
        <v>69.838560000000001</v>
      </c>
      <c r="S48" s="1377"/>
      <c r="T48" s="1377">
        <f>P48+Q48+R48+S48</f>
        <v>186.23616000000001</v>
      </c>
      <c r="U48" s="1372"/>
    </row>
    <row r="49" spans="1:21">
      <c r="A49" s="1374"/>
      <c r="B49" s="1373" t="s">
        <v>1002</v>
      </c>
      <c r="C49" s="1373" t="s">
        <v>988</v>
      </c>
      <c r="D49" s="1378" t="s">
        <v>1003</v>
      </c>
      <c r="E49" s="1372">
        <v>1</v>
      </c>
      <c r="F49" s="1372">
        <v>42</v>
      </c>
      <c r="G49" s="1372">
        <v>6.5</v>
      </c>
      <c r="H49" s="1375">
        <v>273</v>
      </c>
      <c r="I49" s="1372">
        <v>1.1000000000000001</v>
      </c>
      <c r="J49" s="1372">
        <v>2.1</v>
      </c>
      <c r="K49" s="1376">
        <v>-2</v>
      </c>
      <c r="L49" s="1375">
        <v>-4.620000000000001</v>
      </c>
      <c r="M49" s="1377">
        <v>268.38</v>
      </c>
      <c r="N49" s="1377"/>
      <c r="O49" s="1377"/>
      <c r="P49" s="1377"/>
      <c r="Q49" s="1377"/>
      <c r="R49" s="1377"/>
      <c r="S49" s="1377"/>
      <c r="T49" s="1377"/>
      <c r="U49" s="1372" t="s">
        <v>1242</v>
      </c>
    </row>
    <row r="50" spans="1:21">
      <c r="A50" s="1374"/>
      <c r="B50" s="1373" t="s">
        <v>1002</v>
      </c>
      <c r="C50" s="1373" t="s">
        <v>1001</v>
      </c>
      <c r="D50" s="1378" t="s">
        <v>1003</v>
      </c>
      <c r="E50" s="1372">
        <v>1</v>
      </c>
      <c r="F50" s="1372">
        <v>21.16</v>
      </c>
      <c r="G50" s="1372">
        <v>112.39999999999999</v>
      </c>
      <c r="H50" s="1375">
        <v>2378.384</v>
      </c>
      <c r="I50" s="1372">
        <v>1.1000000000000001</v>
      </c>
      <c r="J50" s="1372">
        <v>2.1</v>
      </c>
      <c r="K50" s="1376">
        <v>-28</v>
      </c>
      <c r="L50" s="1375">
        <v>-64.680000000000007</v>
      </c>
      <c r="M50" s="1377">
        <v>2313.7040000000002</v>
      </c>
      <c r="N50" s="1372" t="s">
        <v>1029</v>
      </c>
      <c r="O50" s="1377">
        <f>M50*0.75</f>
        <v>1735.2780000000002</v>
      </c>
      <c r="P50" s="1372">
        <f>M50*0.2*0.75</f>
        <v>347.05560000000003</v>
      </c>
      <c r="Q50" s="1372">
        <f>M50*0.3*0.75</f>
        <v>520.58339999999998</v>
      </c>
      <c r="R50" s="1372">
        <f>M50*0.3*0.75</f>
        <v>520.58339999999998</v>
      </c>
      <c r="S50" s="1372">
        <f>O50*0.75</f>
        <v>1301.4585000000002</v>
      </c>
      <c r="T50" s="1377">
        <f>P50+Q50+R50+S50</f>
        <v>2689.6809000000003</v>
      </c>
      <c r="U50" s="1372" t="s">
        <v>1128</v>
      </c>
    </row>
    <row r="51" spans="1:21">
      <c r="A51" s="1374"/>
      <c r="B51" s="1373"/>
      <c r="C51" s="1373"/>
      <c r="D51" s="1372"/>
      <c r="E51" s="1372"/>
      <c r="F51" s="1372"/>
      <c r="G51" s="1372"/>
      <c r="H51" s="1375"/>
      <c r="I51" s="1372"/>
      <c r="J51" s="1372"/>
      <c r="K51" s="1376"/>
      <c r="L51" s="1375"/>
      <c r="M51" s="1377"/>
      <c r="N51" s="1462" t="s">
        <v>1129</v>
      </c>
      <c r="O51" s="1377"/>
      <c r="P51" s="1377"/>
      <c r="Q51" s="1377"/>
      <c r="R51" s="1377"/>
      <c r="S51" s="1377"/>
      <c r="T51" s="1377"/>
      <c r="U51" s="1372"/>
    </row>
    <row r="52" spans="1:21">
      <c r="A52" s="1374"/>
      <c r="B52" s="1373"/>
      <c r="C52" s="1373"/>
      <c r="D52" s="1372"/>
      <c r="E52" s="1372"/>
      <c r="F52" s="1372"/>
      <c r="G52" s="1372"/>
      <c r="H52" s="1375"/>
      <c r="I52" s="1372"/>
      <c r="J52" s="1372"/>
      <c r="K52" s="1376"/>
      <c r="L52" s="1375"/>
      <c r="M52" s="1377"/>
      <c r="N52" s="1377"/>
      <c r="O52" s="1377"/>
      <c r="P52" s="1377"/>
      <c r="Q52" s="1377"/>
      <c r="R52" s="1377"/>
      <c r="S52" s="1377"/>
      <c r="T52" s="1377"/>
      <c r="U52" s="1372"/>
    </row>
    <row r="53" spans="1:21">
      <c r="A53" s="1374"/>
      <c r="B53" s="1373"/>
      <c r="C53" s="1373"/>
      <c r="D53" s="1372"/>
      <c r="E53" s="1372"/>
      <c r="F53" s="1372"/>
      <c r="G53" s="1372"/>
      <c r="H53" s="1375"/>
      <c r="I53" s="1372"/>
      <c r="J53" s="1372"/>
      <c r="K53" s="1376"/>
      <c r="L53" s="1375"/>
      <c r="M53" s="1377"/>
      <c r="N53" s="1377"/>
      <c r="O53" s="1377"/>
      <c r="P53" s="1377"/>
      <c r="Q53" s="1377"/>
      <c r="R53" s="1377"/>
      <c r="S53" s="1377"/>
      <c r="T53" s="1377"/>
      <c r="U53" s="1372"/>
    </row>
    <row r="54" spans="1:21">
      <c r="A54" s="1374"/>
      <c r="B54" s="1373" t="s">
        <v>1004</v>
      </c>
      <c r="C54" s="1373" t="s">
        <v>1005</v>
      </c>
      <c r="D54" s="1378" t="s">
        <v>1006</v>
      </c>
      <c r="E54" s="1372">
        <v>1</v>
      </c>
      <c r="F54" s="1372">
        <v>18.600000000000001</v>
      </c>
      <c r="G54" s="1372">
        <v>14.17</v>
      </c>
      <c r="H54" s="1375">
        <v>263.56200000000001</v>
      </c>
      <c r="I54" s="1372">
        <v>1.1000000000000001</v>
      </c>
      <c r="J54" s="1372">
        <v>2.1</v>
      </c>
      <c r="K54" s="1376">
        <v>-3</v>
      </c>
      <c r="L54" s="1375">
        <v>-6.9300000000000015</v>
      </c>
      <c r="M54" s="1377">
        <v>256.63200000000001</v>
      </c>
      <c r="N54" s="1377"/>
      <c r="O54" s="1377">
        <f>M54*1</f>
        <v>256.63200000000001</v>
      </c>
      <c r="P54" s="1372">
        <f>M54*0.2</f>
        <v>51.326400000000007</v>
      </c>
      <c r="Q54" s="1372">
        <f>M54*0.3</f>
        <v>76.989599999999996</v>
      </c>
      <c r="R54" s="1372">
        <f>M54*0.3</f>
        <v>76.989599999999996</v>
      </c>
      <c r="S54" s="1372">
        <f>M54*0.2</f>
        <v>51.326400000000007</v>
      </c>
      <c r="T54" s="1377">
        <f>P54+Q54+R54+S54</f>
        <v>256.63200000000001</v>
      </c>
      <c r="U54" s="1372"/>
    </row>
    <row r="55" spans="1:21">
      <c r="A55" s="1374"/>
      <c r="B55" s="1373"/>
      <c r="C55" s="1373"/>
      <c r="D55" s="1378"/>
      <c r="E55" s="1372"/>
      <c r="F55" s="1372"/>
      <c r="G55" s="1372"/>
      <c r="H55" s="1375"/>
      <c r="I55" s="1372"/>
      <c r="J55" s="1372"/>
      <c r="K55" s="1376"/>
      <c r="L55" s="1375"/>
      <c r="M55" s="1377"/>
      <c r="N55" s="1377"/>
      <c r="O55" s="1377"/>
      <c r="P55" s="1377"/>
      <c r="Q55" s="1377"/>
      <c r="R55" s="1377"/>
      <c r="S55" s="1377"/>
      <c r="T55" s="1377"/>
      <c r="U55" s="1372"/>
    </row>
    <row r="56" spans="1:21">
      <c r="A56" s="1374"/>
      <c r="B56" s="1373"/>
      <c r="C56" s="1373"/>
      <c r="D56" s="1372"/>
      <c r="E56" s="1372"/>
      <c r="F56" s="1372"/>
      <c r="G56" s="1372"/>
      <c r="H56" s="1375"/>
      <c r="I56" s="1372"/>
      <c r="J56" s="1372"/>
      <c r="K56" s="1376"/>
      <c r="L56" s="1375"/>
      <c r="M56" s="1377"/>
      <c r="N56" s="1377"/>
      <c r="O56" s="1377"/>
      <c r="P56" s="1377"/>
      <c r="Q56" s="1377"/>
      <c r="R56" s="1377"/>
      <c r="S56" s="1377"/>
      <c r="T56" s="1377"/>
      <c r="U56" s="1372"/>
    </row>
    <row r="57" spans="1:21">
      <c r="A57" s="1374"/>
      <c r="B57" s="1373"/>
      <c r="C57" s="1373"/>
      <c r="D57" s="1372"/>
      <c r="E57" s="1372"/>
      <c r="F57" s="1372"/>
      <c r="G57" s="1372"/>
      <c r="H57" s="1375"/>
      <c r="I57" s="1372"/>
      <c r="J57" s="1372"/>
      <c r="K57" s="1376"/>
      <c r="L57" s="1375"/>
      <c r="M57" s="1377"/>
      <c r="N57" s="1377"/>
      <c r="O57" s="1377"/>
      <c r="P57" s="1377"/>
      <c r="Q57" s="1377"/>
      <c r="R57" s="1377"/>
      <c r="S57" s="1377"/>
      <c r="T57" s="1377"/>
      <c r="U57" s="1372"/>
    </row>
    <row r="58" spans="1:21">
      <c r="A58" s="1374"/>
      <c r="B58" s="1373" t="s">
        <v>1004</v>
      </c>
      <c r="C58" s="1373" t="s">
        <v>1005</v>
      </c>
      <c r="D58" s="1378" t="s">
        <v>1007</v>
      </c>
      <c r="E58" s="1372">
        <v>1</v>
      </c>
      <c r="F58" s="1372">
        <v>18.600000000000001</v>
      </c>
      <c r="G58" s="1372">
        <v>9.9</v>
      </c>
      <c r="H58" s="1375">
        <v>184.14000000000001</v>
      </c>
      <c r="I58" s="1372">
        <v>1.1000000000000001</v>
      </c>
      <c r="J58" s="1372">
        <v>2.1</v>
      </c>
      <c r="K58" s="1376">
        <v>-2</v>
      </c>
      <c r="L58" s="1375">
        <v>-4.620000000000001</v>
      </c>
      <c r="M58" s="1377">
        <v>179.52</v>
      </c>
      <c r="N58" s="1377"/>
      <c r="O58" s="1377">
        <f>M58*1</f>
        <v>179.52</v>
      </c>
      <c r="P58" s="1372">
        <f>M58*0.2</f>
        <v>35.904000000000003</v>
      </c>
      <c r="Q58" s="1372">
        <f>M58*0.3</f>
        <v>53.856000000000002</v>
      </c>
      <c r="R58" s="1372">
        <f>M58*0.3</f>
        <v>53.856000000000002</v>
      </c>
      <c r="S58" s="1372">
        <f>M58*0.2</f>
        <v>35.904000000000003</v>
      </c>
      <c r="T58" s="1377">
        <f>P58+Q58+R58+S58</f>
        <v>179.52</v>
      </c>
      <c r="U58" s="1372"/>
    </row>
    <row r="59" spans="1:21">
      <c r="A59" s="1374"/>
      <c r="B59" s="1373"/>
      <c r="C59" s="1373"/>
      <c r="D59" s="1378"/>
      <c r="E59" s="1372"/>
      <c r="F59" s="1372"/>
      <c r="G59" s="1372"/>
      <c r="H59" s="1375"/>
      <c r="I59" s="1372"/>
      <c r="J59" s="1372"/>
      <c r="K59" s="1376"/>
      <c r="L59" s="1375"/>
      <c r="M59" s="1377"/>
      <c r="N59" s="1377"/>
      <c r="O59" s="1377"/>
      <c r="P59" s="1377"/>
      <c r="Q59" s="1377"/>
      <c r="R59" s="1377"/>
      <c r="S59" s="1377"/>
      <c r="T59" s="1377"/>
      <c r="U59" s="1372"/>
    </row>
    <row r="60" spans="1:21">
      <c r="A60" s="1374"/>
      <c r="B60" s="1373"/>
      <c r="C60" s="1373"/>
      <c r="D60" s="1372"/>
      <c r="E60" s="1372"/>
      <c r="F60" s="1372"/>
      <c r="G60" s="1372"/>
      <c r="H60" s="1375"/>
      <c r="I60" s="1372"/>
      <c r="J60" s="1372"/>
      <c r="K60" s="1376"/>
      <c r="L60" s="1375"/>
      <c r="M60" s="1377"/>
      <c r="N60" s="1377"/>
      <c r="O60" s="1377"/>
      <c r="P60" s="1377"/>
      <c r="Q60" s="1377"/>
      <c r="R60" s="1377"/>
      <c r="S60" s="1377"/>
      <c r="T60" s="1377"/>
      <c r="U60" s="1372"/>
    </row>
    <row r="61" spans="1:21">
      <c r="A61" s="1374"/>
      <c r="B61" s="1373"/>
      <c r="C61" s="1373"/>
      <c r="D61" s="1372"/>
      <c r="E61" s="1372"/>
      <c r="F61" s="1372"/>
      <c r="G61" s="1372"/>
      <c r="H61" s="1375"/>
      <c r="I61" s="1372"/>
      <c r="J61" s="1372"/>
      <c r="K61" s="1376"/>
      <c r="L61" s="1375"/>
      <c r="M61" s="1377"/>
      <c r="N61" s="1377"/>
      <c r="O61" s="1377"/>
      <c r="P61" s="1377"/>
      <c r="Q61" s="1377"/>
      <c r="R61" s="1377"/>
      <c r="S61" s="1377"/>
      <c r="T61" s="1377"/>
      <c r="U61" s="1372"/>
    </row>
    <row r="62" spans="1:21">
      <c r="A62" s="1374"/>
      <c r="B62" s="1373"/>
      <c r="C62" s="1373"/>
      <c r="D62" s="1372"/>
      <c r="E62" s="1372"/>
      <c r="F62" s="1372"/>
      <c r="G62" s="1372"/>
      <c r="H62" s="1375"/>
      <c r="I62" s="1372"/>
      <c r="J62" s="1372"/>
      <c r="K62" s="1376"/>
      <c r="L62" s="1375"/>
      <c r="M62" s="1377"/>
      <c r="N62" s="1377"/>
      <c r="O62" s="1377"/>
      <c r="P62" s="1377"/>
      <c r="Q62" s="1377"/>
      <c r="R62" s="1377"/>
      <c r="S62" s="1377"/>
      <c r="T62" s="1377"/>
      <c r="U62" s="1371"/>
    </row>
    <row r="63" spans="1:21">
      <c r="A63" s="1374"/>
      <c r="B63" s="1373"/>
      <c r="C63" s="1373"/>
      <c r="D63" s="1372"/>
      <c r="E63" s="1372"/>
      <c r="F63" s="1372"/>
      <c r="G63" s="1372"/>
      <c r="H63" s="1375"/>
      <c r="I63" s="1372"/>
      <c r="J63" s="1372"/>
      <c r="K63" s="1376"/>
      <c r="L63" s="1375"/>
      <c r="M63" s="1377"/>
      <c r="N63" s="1377"/>
      <c r="O63" s="1377"/>
      <c r="P63" s="1377"/>
      <c r="Q63" s="1377"/>
      <c r="R63" s="1377"/>
      <c r="S63" s="1377"/>
      <c r="T63" s="1377"/>
      <c r="U63" s="1371"/>
    </row>
    <row r="64" spans="1:21">
      <c r="A64" s="1374"/>
      <c r="B64" s="1373"/>
      <c r="C64" s="1373"/>
      <c r="D64" s="1372"/>
      <c r="E64" s="1372"/>
      <c r="F64" s="1372"/>
      <c r="G64" s="1372"/>
      <c r="H64" s="1375"/>
      <c r="I64" s="1372"/>
      <c r="J64" s="1372"/>
      <c r="K64" s="1376"/>
      <c r="L64" s="1375"/>
      <c r="M64" s="1377"/>
      <c r="N64" s="1377"/>
      <c r="O64" s="1377"/>
      <c r="P64" s="1377"/>
      <c r="Q64" s="1377"/>
      <c r="R64" s="1377"/>
      <c r="S64" s="1377"/>
      <c r="T64" s="1377"/>
      <c r="U64" s="1371"/>
    </row>
    <row r="65" spans="1:21">
      <c r="A65" s="1374"/>
      <c r="B65" s="1373"/>
      <c r="C65" s="1392"/>
      <c r="D65" s="1393"/>
      <c r="E65" s="1393"/>
      <c r="F65" s="1393"/>
      <c r="G65" s="1393"/>
      <c r="H65" s="1394"/>
      <c r="I65" s="1393"/>
      <c r="J65" s="1393"/>
      <c r="K65" s="1395"/>
      <c r="L65" s="1394"/>
      <c r="M65" s="1396"/>
      <c r="N65" s="1377"/>
      <c r="O65" s="1396"/>
      <c r="P65" s="1377"/>
      <c r="Q65" s="1377"/>
      <c r="R65" s="1377"/>
      <c r="S65" s="1377"/>
      <c r="T65" s="1377"/>
      <c r="U65" s="1371"/>
    </row>
    <row r="66" spans="1:21" ht="18.5" thickBot="1">
      <c r="A66" s="1374" t="s">
        <v>1014</v>
      </c>
      <c r="B66" s="1373"/>
      <c r="C66" s="1846" t="s">
        <v>1013</v>
      </c>
      <c r="D66" s="1847"/>
      <c r="E66" s="1847"/>
      <c r="F66" s="1847"/>
      <c r="G66" s="1847"/>
      <c r="H66" s="1847"/>
      <c r="I66" s="1847"/>
      <c r="J66" s="1847"/>
      <c r="K66" s="1847"/>
      <c r="L66" s="1847"/>
      <c r="M66" s="1848"/>
      <c r="N66" s="1398">
        <v>16</v>
      </c>
      <c r="O66" s="311">
        <f>SUM(O8:O65)</f>
        <v>10112.91014</v>
      </c>
      <c r="P66" s="1377"/>
      <c r="Q66" s="1377"/>
      <c r="R66" s="1377"/>
      <c r="S66" s="1377"/>
      <c r="T66" s="1377"/>
      <c r="U66" s="1371">
        <f>N66*O66</f>
        <v>161806.56224</v>
      </c>
    </row>
    <row r="67" spans="1:21" ht="15" thickTop="1">
      <c r="A67" s="1374"/>
      <c r="B67" s="1373"/>
      <c r="C67" s="629"/>
      <c r="D67" s="368"/>
      <c r="E67" s="368"/>
      <c r="F67" s="368"/>
      <c r="G67" s="368"/>
      <c r="H67" s="710"/>
      <c r="I67" s="368"/>
      <c r="J67" s="368"/>
      <c r="K67" s="1397"/>
      <c r="L67" s="710"/>
      <c r="M67" s="303"/>
      <c r="N67" s="1377"/>
      <c r="O67" s="727"/>
      <c r="P67" s="1377"/>
      <c r="Q67" s="1377"/>
      <c r="R67" s="1377"/>
      <c r="S67" s="1377"/>
      <c r="T67" s="1377"/>
      <c r="U67" s="1371"/>
    </row>
    <row r="68" spans="1:21" ht="18" customHeight="1" thickBot="1">
      <c r="A68" s="1374" t="s">
        <v>1015</v>
      </c>
      <c r="B68" s="1373"/>
      <c r="C68" s="1849" t="s">
        <v>1016</v>
      </c>
      <c r="D68" s="1850"/>
      <c r="E68" s="1850"/>
      <c r="F68" s="1850"/>
      <c r="G68" s="1850"/>
      <c r="H68" s="1850"/>
      <c r="I68" s="1850"/>
      <c r="J68" s="1850"/>
      <c r="K68" s="1850"/>
      <c r="L68" s="1850"/>
      <c r="M68" s="1851"/>
      <c r="N68" s="1398">
        <v>16</v>
      </c>
      <c r="O68" s="1377"/>
      <c r="P68" s="1377"/>
      <c r="Q68" s="1377"/>
      <c r="R68" s="1377"/>
      <c r="S68" s="1377"/>
      <c r="T68" s="311">
        <f>SUM(T10:T67)</f>
        <v>10155.98208</v>
      </c>
      <c r="U68" s="1371">
        <f>N68*T68</f>
        <v>162495.71328</v>
      </c>
    </row>
    <row r="69" spans="1:21" ht="15" thickTop="1">
      <c r="A69" s="1374"/>
      <c r="B69" s="1373"/>
      <c r="C69" s="307"/>
      <c r="D69" s="307"/>
      <c r="E69" s="305"/>
      <c r="F69" s="305"/>
      <c r="G69" s="305"/>
      <c r="H69" s="308"/>
      <c r="I69" s="305"/>
      <c r="J69" s="305"/>
      <c r="K69" s="743"/>
      <c r="L69" s="308"/>
      <c r="M69" s="727"/>
      <c r="N69" s="1377"/>
      <c r="O69" s="1377"/>
      <c r="P69" s="1377"/>
      <c r="Q69" s="1377"/>
      <c r="R69" s="1377"/>
      <c r="S69" s="1377"/>
      <c r="T69" s="1377"/>
      <c r="U69" s="1371"/>
    </row>
    <row r="70" spans="1:21">
      <c r="A70" s="1374"/>
      <c r="B70" s="1373"/>
      <c r="C70" s="1373"/>
      <c r="D70" s="1373"/>
      <c r="E70" s="1372"/>
      <c r="F70" s="1372"/>
      <c r="G70" s="1372"/>
      <c r="H70" s="1375"/>
      <c r="I70" s="1372"/>
      <c r="J70" s="1372"/>
      <c r="K70" s="1376"/>
      <c r="L70" s="1375"/>
      <c r="M70" s="1377"/>
      <c r="N70" s="1377"/>
      <c r="O70" s="1377"/>
      <c r="P70" s="1377"/>
      <c r="Q70" s="1377"/>
      <c r="R70" s="1377"/>
      <c r="S70" s="1377"/>
      <c r="T70" s="1377"/>
      <c r="U70" s="1379"/>
    </row>
    <row r="71" spans="1:21">
      <c r="A71" s="1374"/>
      <c r="B71" s="1843"/>
      <c r="C71" s="1844"/>
      <c r="D71" s="1844"/>
      <c r="E71" s="1844"/>
      <c r="F71" s="1844"/>
      <c r="G71" s="1844"/>
      <c r="H71" s="1844"/>
      <c r="I71" s="1844"/>
      <c r="J71" s="1844"/>
      <c r="K71" s="1844"/>
      <c r="L71" s="1844"/>
      <c r="M71" s="1845"/>
      <c r="N71" s="1380"/>
      <c r="O71" s="1380"/>
      <c r="P71" s="1380"/>
      <c r="Q71" s="1380"/>
      <c r="R71" s="1380"/>
      <c r="S71" s="1380"/>
      <c r="T71" s="1380"/>
      <c r="U71" s="1371"/>
    </row>
    <row r="72" spans="1:21">
      <c r="A72" s="234"/>
      <c r="B72" s="235"/>
      <c r="C72" s="235"/>
      <c r="D72" s="236"/>
      <c r="E72" s="236"/>
      <c r="F72" s="236"/>
      <c r="G72" s="236"/>
      <c r="H72" s="238"/>
      <c r="I72" s="236"/>
      <c r="J72" s="236"/>
      <c r="K72" s="740"/>
      <c r="L72" s="238"/>
      <c r="M72" s="236"/>
      <c r="N72" s="236"/>
      <c r="O72" s="236"/>
      <c r="P72" s="236"/>
      <c r="Q72" s="236"/>
      <c r="R72" s="236"/>
      <c r="S72" s="236"/>
      <c r="T72" s="236"/>
      <c r="U72" s="236"/>
    </row>
    <row r="73" spans="1:21">
      <c r="A73" s="242"/>
      <c r="B73" s="1840" t="s">
        <v>1017</v>
      </c>
      <c r="C73" s="1840"/>
      <c r="D73" s="1840"/>
      <c r="E73" s="1840"/>
      <c r="F73" s="1840"/>
      <c r="G73" s="1840"/>
      <c r="H73" s="1840"/>
      <c r="I73" s="1840"/>
      <c r="J73" s="1840"/>
      <c r="K73" s="1840"/>
      <c r="L73" s="1840"/>
      <c r="M73" s="1840"/>
      <c r="N73" s="1840"/>
      <c r="O73" s="1840"/>
      <c r="P73" s="1840"/>
      <c r="Q73" s="1840"/>
      <c r="R73" s="1840"/>
      <c r="S73" s="1840"/>
      <c r="T73" s="1841"/>
      <c r="U73" s="211">
        <f>SUM(U66:U72)</f>
        <v>324302.27552000002</v>
      </c>
    </row>
    <row r="74" spans="1:21">
      <c r="A74" s="242"/>
      <c r="B74" s="243"/>
      <c r="C74" s="243"/>
      <c r="D74" s="244"/>
      <c r="E74" s="244"/>
      <c r="F74" s="244"/>
      <c r="G74" s="244"/>
      <c r="H74" s="245"/>
      <c r="I74" s="244"/>
      <c r="J74" s="244"/>
      <c r="K74" s="737"/>
      <c r="L74" s="742"/>
      <c r="M74" s="244"/>
      <c r="N74" s="244"/>
      <c r="O74" s="244"/>
      <c r="P74" s="244"/>
      <c r="Q74" s="244"/>
      <c r="R74" s="244"/>
      <c r="S74" s="244"/>
      <c r="T74" s="244"/>
      <c r="U74" s="211"/>
    </row>
    <row r="75" spans="1:21">
      <c r="A75" s="239"/>
      <c r="B75" s="240"/>
      <c r="C75" s="240"/>
      <c r="D75" s="241"/>
      <c r="E75" s="241"/>
      <c r="F75" s="241"/>
      <c r="G75" s="241"/>
      <c r="H75" s="246"/>
      <c r="I75" s="241"/>
      <c r="J75" s="241"/>
      <c r="K75" s="741"/>
      <c r="L75" s="246"/>
      <c r="M75" s="241"/>
      <c r="N75" s="241"/>
      <c r="O75" s="241"/>
      <c r="P75" s="241"/>
      <c r="Q75" s="241"/>
      <c r="R75" s="241"/>
      <c r="S75" s="241"/>
      <c r="T75" s="241"/>
      <c r="U75" s="241"/>
    </row>
    <row r="76" spans="1:21">
      <c r="A76" s="239"/>
      <c r="B76" s="240"/>
      <c r="C76" s="240"/>
      <c r="D76" s="241"/>
      <c r="E76" s="241"/>
      <c r="F76" s="241"/>
      <c r="G76" s="241"/>
      <c r="H76" s="246"/>
      <c r="I76" s="241"/>
      <c r="J76" s="241"/>
      <c r="K76" s="741"/>
      <c r="L76" s="246"/>
      <c r="M76" s="241"/>
      <c r="N76" s="241"/>
      <c r="O76" s="241"/>
      <c r="P76" s="241"/>
      <c r="Q76" s="241"/>
      <c r="R76" s="241"/>
      <c r="S76" s="241"/>
      <c r="T76" s="241"/>
      <c r="U76" s="241"/>
    </row>
    <row r="77" spans="1:21">
      <c r="A77" s="239"/>
      <c r="B77" s="240"/>
      <c r="C77" s="240"/>
      <c r="D77" s="241"/>
      <c r="E77" s="241"/>
      <c r="F77" s="241"/>
      <c r="G77" s="241"/>
      <c r="H77" s="246"/>
      <c r="I77" s="241"/>
      <c r="J77" s="241"/>
      <c r="K77" s="741"/>
      <c r="L77" s="246"/>
      <c r="M77" s="241"/>
      <c r="N77" s="241"/>
      <c r="O77" s="241"/>
      <c r="P77" s="241"/>
      <c r="Q77" s="241"/>
      <c r="R77" s="241"/>
      <c r="S77" s="241"/>
      <c r="T77" s="241"/>
      <c r="U77" s="241"/>
    </row>
    <row r="78" spans="1:21">
      <c r="A78" s="239"/>
      <c r="B78" s="240"/>
      <c r="C78" s="240"/>
      <c r="D78" s="241"/>
      <c r="E78" s="241"/>
      <c r="F78" s="241"/>
      <c r="G78" s="241"/>
      <c r="H78" s="246"/>
      <c r="I78" s="241"/>
      <c r="J78" s="241"/>
      <c r="K78" s="741"/>
      <c r="L78" s="246"/>
      <c r="M78" s="241"/>
      <c r="N78" s="241"/>
      <c r="O78" s="241"/>
      <c r="P78" s="241"/>
      <c r="Q78" s="241"/>
      <c r="R78" s="241"/>
      <c r="S78" s="241"/>
      <c r="T78" s="241"/>
      <c r="U78" s="241"/>
    </row>
    <row r="79" spans="1:21">
      <c r="A79" s="239"/>
      <c r="B79" s="240"/>
      <c r="C79" s="240"/>
      <c r="D79" s="241"/>
      <c r="E79" s="241"/>
      <c r="F79" s="241"/>
      <c r="G79" s="241"/>
      <c r="H79" s="246"/>
      <c r="I79" s="241"/>
      <c r="J79" s="241"/>
      <c r="K79" s="741"/>
      <c r="L79" s="246"/>
      <c r="M79" s="241"/>
      <c r="N79" s="241"/>
      <c r="O79" s="241"/>
      <c r="P79" s="241"/>
      <c r="Q79" s="241"/>
      <c r="R79" s="241"/>
      <c r="S79" s="241"/>
      <c r="T79" s="241"/>
      <c r="U79" s="241"/>
    </row>
    <row r="80" spans="1:21">
      <c r="A80" s="239"/>
      <c r="B80" s="240"/>
      <c r="C80" s="240"/>
      <c r="D80" s="241"/>
      <c r="E80" s="241"/>
      <c r="F80" s="241"/>
      <c r="G80" s="241"/>
      <c r="H80" s="246"/>
      <c r="I80" s="241"/>
      <c r="J80" s="241"/>
      <c r="K80" s="741"/>
      <c r="L80" s="246"/>
      <c r="M80" s="241"/>
      <c r="N80" s="241"/>
      <c r="O80" s="241"/>
      <c r="P80" s="241"/>
      <c r="Q80" s="241"/>
      <c r="R80" s="241"/>
      <c r="S80" s="241"/>
      <c r="T80" s="241"/>
      <c r="U80" s="241"/>
    </row>
    <row r="81" spans="1:21">
      <c r="A81" s="239"/>
      <c r="B81" s="240"/>
      <c r="C81" s="240"/>
      <c r="D81" s="241"/>
      <c r="E81" s="241"/>
      <c r="F81" s="241"/>
      <c r="G81" s="241"/>
      <c r="H81" s="246"/>
      <c r="I81" s="241"/>
      <c r="J81" s="241"/>
      <c r="K81" s="741"/>
      <c r="L81" s="246"/>
      <c r="M81" s="241"/>
      <c r="N81" s="241"/>
      <c r="O81" s="241"/>
      <c r="P81" s="241"/>
      <c r="Q81" s="241"/>
      <c r="R81" s="241"/>
      <c r="S81" s="241"/>
      <c r="T81" s="241"/>
      <c r="U81" s="241"/>
    </row>
    <row r="82" spans="1:21">
      <c r="A82" s="239"/>
      <c r="B82" s="240"/>
      <c r="C82" s="240"/>
      <c r="D82" s="241"/>
      <c r="E82" s="241"/>
      <c r="F82" s="241"/>
      <c r="G82" s="241"/>
      <c r="H82" s="246"/>
      <c r="I82" s="241"/>
      <c r="J82" s="241"/>
      <c r="K82" s="741"/>
      <c r="L82" s="246"/>
      <c r="M82" s="241"/>
      <c r="N82" s="241"/>
      <c r="O82" s="241"/>
      <c r="P82" s="241"/>
      <c r="Q82" s="241"/>
      <c r="R82" s="241"/>
      <c r="S82" s="241"/>
      <c r="T82" s="241"/>
      <c r="U82" s="241"/>
    </row>
    <row r="83" spans="1:21">
      <c r="A83" s="239"/>
      <c r="B83" s="240"/>
      <c r="C83" s="240"/>
      <c r="D83" s="241"/>
      <c r="E83" s="241"/>
      <c r="F83" s="241"/>
      <c r="G83" s="241"/>
      <c r="H83" s="246"/>
      <c r="I83" s="241"/>
      <c r="J83" s="241"/>
      <c r="K83" s="741"/>
      <c r="L83" s="246"/>
      <c r="M83" s="241"/>
      <c r="N83" s="241"/>
      <c r="O83" s="241"/>
      <c r="P83" s="241"/>
      <c r="Q83" s="241"/>
      <c r="R83" s="241"/>
      <c r="S83" s="241"/>
      <c r="T83" s="241"/>
      <c r="U83" s="241"/>
    </row>
    <row r="84" spans="1:21">
      <c r="A84" s="239"/>
      <c r="B84" s="240"/>
      <c r="C84" s="240"/>
      <c r="D84" s="241"/>
      <c r="E84" s="241"/>
      <c r="F84" s="241"/>
      <c r="G84" s="241"/>
      <c r="H84" s="246"/>
      <c r="I84" s="241"/>
      <c r="J84" s="241"/>
      <c r="K84" s="741"/>
      <c r="L84" s="246"/>
      <c r="M84" s="241"/>
      <c r="N84" s="241"/>
      <c r="O84" s="241"/>
      <c r="P84" s="241"/>
      <c r="Q84" s="241"/>
      <c r="R84" s="241"/>
      <c r="S84" s="241"/>
      <c r="T84" s="241"/>
      <c r="U84" s="241"/>
    </row>
    <row r="85" spans="1:21">
      <c r="A85" s="239"/>
      <c r="B85" s="240"/>
      <c r="C85" s="240"/>
      <c r="D85" s="241"/>
      <c r="E85" s="241"/>
      <c r="F85" s="241"/>
      <c r="G85" s="241"/>
      <c r="H85" s="246"/>
      <c r="I85" s="241"/>
      <c r="J85" s="241"/>
      <c r="K85" s="741"/>
      <c r="L85" s="246"/>
      <c r="M85" s="241"/>
      <c r="N85" s="241"/>
      <c r="O85" s="241"/>
      <c r="P85" s="241"/>
      <c r="Q85" s="241"/>
      <c r="R85" s="241"/>
      <c r="S85" s="241"/>
      <c r="T85" s="241"/>
      <c r="U85" s="241"/>
    </row>
    <row r="86" spans="1:21">
      <c r="A86" s="239"/>
      <c r="B86" s="240"/>
      <c r="C86" s="240"/>
      <c r="D86" s="241"/>
      <c r="E86" s="241"/>
      <c r="F86" s="241"/>
      <c r="G86" s="241"/>
      <c r="H86" s="246"/>
      <c r="I86" s="241"/>
      <c r="J86" s="241"/>
      <c r="K86" s="741"/>
      <c r="L86" s="246"/>
      <c r="M86" s="241"/>
      <c r="N86" s="241"/>
      <c r="O86" s="241"/>
      <c r="P86" s="241"/>
      <c r="Q86" s="241"/>
      <c r="R86" s="241"/>
      <c r="S86" s="241"/>
      <c r="T86" s="241"/>
      <c r="U86" s="241"/>
    </row>
    <row r="87" spans="1:21">
      <c r="A87" s="239"/>
      <c r="B87" s="240"/>
      <c r="C87" s="240"/>
      <c r="D87" s="241"/>
      <c r="E87" s="241"/>
      <c r="F87" s="241"/>
      <c r="G87" s="241"/>
      <c r="H87" s="246"/>
      <c r="I87" s="241"/>
      <c r="J87" s="241"/>
      <c r="K87" s="741"/>
      <c r="L87" s="246"/>
      <c r="M87" s="241"/>
      <c r="N87" s="241"/>
      <c r="O87" s="241"/>
      <c r="P87" s="241"/>
      <c r="Q87" s="241"/>
      <c r="R87" s="241"/>
      <c r="S87" s="241"/>
      <c r="T87" s="241"/>
      <c r="U87" s="241"/>
    </row>
    <row r="88" spans="1:21">
      <c r="A88" s="239"/>
      <c r="B88" s="240"/>
      <c r="C88" s="240"/>
      <c r="D88" s="241"/>
      <c r="E88" s="241"/>
      <c r="F88" s="241"/>
      <c r="G88" s="241"/>
      <c r="H88" s="246"/>
      <c r="I88" s="241"/>
      <c r="J88" s="241"/>
      <c r="K88" s="741"/>
      <c r="L88" s="246"/>
      <c r="M88" s="241"/>
      <c r="N88" s="241"/>
      <c r="O88" s="241"/>
      <c r="P88" s="241"/>
      <c r="Q88" s="241"/>
      <c r="R88" s="241"/>
      <c r="S88" s="241"/>
      <c r="T88" s="241"/>
      <c r="U88" s="241"/>
    </row>
    <row r="89" spans="1:21">
      <c r="A89" s="239"/>
      <c r="B89" s="240"/>
      <c r="C89" s="240"/>
      <c r="D89" s="241"/>
      <c r="E89" s="241"/>
      <c r="F89" s="241"/>
      <c r="G89" s="241"/>
      <c r="H89" s="246"/>
      <c r="I89" s="241"/>
      <c r="J89" s="241"/>
      <c r="K89" s="741"/>
      <c r="L89" s="246"/>
      <c r="M89" s="241"/>
      <c r="N89" s="241"/>
      <c r="O89" s="241"/>
      <c r="P89" s="241"/>
      <c r="Q89" s="241"/>
      <c r="R89" s="241"/>
      <c r="S89" s="241"/>
      <c r="T89" s="241"/>
      <c r="U89" s="241"/>
    </row>
    <row r="90" spans="1:21">
      <c r="A90" s="239"/>
      <c r="B90" s="240"/>
      <c r="C90" s="240"/>
      <c r="D90" s="241"/>
      <c r="E90" s="241"/>
      <c r="F90" s="241"/>
      <c r="G90" s="241"/>
      <c r="H90" s="246"/>
      <c r="I90" s="241"/>
      <c r="J90" s="241"/>
      <c r="K90" s="741"/>
      <c r="L90" s="246"/>
      <c r="M90" s="241"/>
      <c r="N90" s="241"/>
      <c r="O90" s="241"/>
      <c r="P90" s="241"/>
      <c r="Q90" s="241"/>
      <c r="R90" s="241"/>
      <c r="S90" s="241"/>
      <c r="T90" s="241"/>
      <c r="U90" s="241"/>
    </row>
    <row r="91" spans="1:21">
      <c r="A91" s="239"/>
      <c r="B91" s="240"/>
      <c r="C91" s="240"/>
      <c r="D91" s="241"/>
      <c r="E91" s="241"/>
      <c r="F91" s="241"/>
      <c r="G91" s="241"/>
      <c r="H91" s="246"/>
      <c r="I91" s="241"/>
      <c r="J91" s="241"/>
      <c r="K91" s="741"/>
      <c r="L91" s="246"/>
      <c r="M91" s="241"/>
      <c r="N91" s="241"/>
      <c r="O91" s="241"/>
      <c r="P91" s="241"/>
      <c r="Q91" s="241"/>
      <c r="R91" s="241"/>
      <c r="S91" s="241"/>
      <c r="T91" s="241"/>
      <c r="U91" s="241"/>
    </row>
    <row r="92" spans="1:21">
      <c r="A92" s="239"/>
      <c r="B92" s="240"/>
      <c r="C92" s="240"/>
      <c r="D92" s="241"/>
      <c r="E92" s="241"/>
      <c r="F92" s="241"/>
      <c r="G92" s="241"/>
      <c r="H92" s="246"/>
      <c r="I92" s="241"/>
      <c r="J92" s="241"/>
      <c r="K92" s="741"/>
      <c r="L92" s="246"/>
      <c r="M92" s="241"/>
      <c r="N92" s="241"/>
      <c r="O92" s="241"/>
      <c r="P92" s="241"/>
      <c r="Q92" s="241"/>
      <c r="R92" s="241"/>
      <c r="S92" s="241"/>
      <c r="T92" s="241"/>
      <c r="U92" s="241"/>
    </row>
  </sheetData>
  <mergeCells count="5">
    <mergeCell ref="B73:T73"/>
    <mergeCell ref="B5:D5"/>
    <mergeCell ref="B71:M71"/>
    <mergeCell ref="C66:M66"/>
    <mergeCell ref="C68:M68"/>
  </mergeCells>
  <pageMargins left="0.7" right="0.7" top="0.75" bottom="0.75" header="0.3" footer="0.3"/>
  <pageSetup paperSize="9" scale="44" orientation="portrait" verticalDpi="3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3138B-473A-4D86-A4F6-9326180AD4B4}">
  <dimension ref="A1:N81"/>
  <sheetViews>
    <sheetView workbookViewId="0">
      <selection activeCell="L60" sqref="L60"/>
    </sheetView>
  </sheetViews>
  <sheetFormatPr defaultRowHeight="11.5"/>
  <cols>
    <col min="1" max="1" width="5.7265625" style="293" customWidth="1"/>
    <col min="2" max="2" width="21.1796875" style="292" customWidth="1"/>
    <col min="3" max="3" width="11.7265625" style="292" customWidth="1"/>
    <col min="4" max="4" width="8" style="292" customWidth="1"/>
    <col min="5" max="5" width="17.7265625" style="292" customWidth="1"/>
    <col min="6" max="6" width="8.7265625" style="293" customWidth="1"/>
    <col min="7" max="7" width="6.453125" style="293" customWidth="1"/>
    <col min="8" max="8" width="5.453125" style="293" customWidth="1"/>
    <col min="9" max="10" width="8.7265625" style="294" customWidth="1"/>
    <col min="11" max="12" width="9.7265625" style="293" customWidth="1"/>
    <col min="13" max="13" width="12.7265625" style="293" customWidth="1"/>
    <col min="14" max="258" width="9.1796875" style="295"/>
    <col min="259" max="259" width="5.7265625" style="295" customWidth="1"/>
    <col min="260" max="260" width="21.1796875" style="295" customWidth="1"/>
    <col min="261" max="261" width="11.7265625" style="295" customWidth="1"/>
    <col min="262" max="262" width="8" style="295" customWidth="1"/>
    <col min="263" max="263" width="17.7265625" style="295" customWidth="1"/>
    <col min="264" max="264" width="8.7265625" style="295" customWidth="1"/>
    <col min="265" max="265" width="6.453125" style="295" customWidth="1"/>
    <col min="266" max="266" width="5.453125" style="295" customWidth="1"/>
    <col min="267" max="267" width="8.7265625" style="295" customWidth="1"/>
    <col min="268" max="268" width="9.7265625" style="295" customWidth="1"/>
    <col min="269" max="269" width="12.7265625" style="295" customWidth="1"/>
    <col min="270" max="514" width="9.1796875" style="295"/>
    <col min="515" max="515" width="5.7265625" style="295" customWidth="1"/>
    <col min="516" max="516" width="21.1796875" style="295" customWidth="1"/>
    <col min="517" max="517" width="11.7265625" style="295" customWidth="1"/>
    <col min="518" max="518" width="8" style="295" customWidth="1"/>
    <col min="519" max="519" width="17.7265625" style="295" customWidth="1"/>
    <col min="520" max="520" width="8.7265625" style="295" customWidth="1"/>
    <col min="521" max="521" width="6.453125" style="295" customWidth="1"/>
    <col min="522" max="522" width="5.453125" style="295" customWidth="1"/>
    <col min="523" max="523" width="8.7265625" style="295" customWidth="1"/>
    <col min="524" max="524" width="9.7265625" style="295" customWidth="1"/>
    <col min="525" max="525" width="12.7265625" style="295" customWidth="1"/>
    <col min="526" max="770" width="9.1796875" style="295"/>
    <col min="771" max="771" width="5.7265625" style="295" customWidth="1"/>
    <col min="772" max="772" width="21.1796875" style="295" customWidth="1"/>
    <col min="773" max="773" width="11.7265625" style="295" customWidth="1"/>
    <col min="774" max="774" width="8" style="295" customWidth="1"/>
    <col min="775" max="775" width="17.7265625" style="295" customWidth="1"/>
    <col min="776" max="776" width="8.7265625" style="295" customWidth="1"/>
    <col min="777" max="777" width="6.453125" style="295" customWidth="1"/>
    <col min="778" max="778" width="5.453125" style="295" customWidth="1"/>
    <col min="779" max="779" width="8.7265625" style="295" customWidth="1"/>
    <col min="780" max="780" width="9.7265625" style="295" customWidth="1"/>
    <col min="781" max="781" width="12.7265625" style="295" customWidth="1"/>
    <col min="782" max="1026" width="9.1796875" style="295"/>
    <col min="1027" max="1027" width="5.7265625" style="295" customWidth="1"/>
    <col min="1028" max="1028" width="21.1796875" style="295" customWidth="1"/>
    <col min="1029" max="1029" width="11.7265625" style="295" customWidth="1"/>
    <col min="1030" max="1030" width="8" style="295" customWidth="1"/>
    <col min="1031" max="1031" width="17.7265625" style="295" customWidth="1"/>
    <col min="1032" max="1032" width="8.7265625" style="295" customWidth="1"/>
    <col min="1033" max="1033" width="6.453125" style="295" customWidth="1"/>
    <col min="1034" max="1034" width="5.453125" style="295" customWidth="1"/>
    <col min="1035" max="1035" width="8.7265625" style="295" customWidth="1"/>
    <col min="1036" max="1036" width="9.7265625" style="295" customWidth="1"/>
    <col min="1037" max="1037" width="12.7265625" style="295" customWidth="1"/>
    <col min="1038" max="1282" width="9.1796875" style="295"/>
    <col min="1283" max="1283" width="5.7265625" style="295" customWidth="1"/>
    <col min="1284" max="1284" width="21.1796875" style="295" customWidth="1"/>
    <col min="1285" max="1285" width="11.7265625" style="295" customWidth="1"/>
    <col min="1286" max="1286" width="8" style="295" customWidth="1"/>
    <col min="1287" max="1287" width="17.7265625" style="295" customWidth="1"/>
    <col min="1288" max="1288" width="8.7265625" style="295" customWidth="1"/>
    <col min="1289" max="1289" width="6.453125" style="295" customWidth="1"/>
    <col min="1290" max="1290" width="5.453125" style="295" customWidth="1"/>
    <col min="1291" max="1291" width="8.7265625" style="295" customWidth="1"/>
    <col min="1292" max="1292" width="9.7265625" style="295" customWidth="1"/>
    <col min="1293" max="1293" width="12.7265625" style="295" customWidth="1"/>
    <col min="1294" max="1538" width="9.1796875" style="295"/>
    <col min="1539" max="1539" width="5.7265625" style="295" customWidth="1"/>
    <col min="1540" max="1540" width="21.1796875" style="295" customWidth="1"/>
    <col min="1541" max="1541" width="11.7265625" style="295" customWidth="1"/>
    <col min="1542" max="1542" width="8" style="295" customWidth="1"/>
    <col min="1543" max="1543" width="17.7265625" style="295" customWidth="1"/>
    <col min="1544" max="1544" width="8.7265625" style="295" customWidth="1"/>
    <col min="1545" max="1545" width="6.453125" style="295" customWidth="1"/>
    <col min="1546" max="1546" width="5.453125" style="295" customWidth="1"/>
    <col min="1547" max="1547" width="8.7265625" style="295" customWidth="1"/>
    <col min="1548" max="1548" width="9.7265625" style="295" customWidth="1"/>
    <col min="1549" max="1549" width="12.7265625" style="295" customWidth="1"/>
    <col min="1550" max="1794" width="9.1796875" style="295"/>
    <col min="1795" max="1795" width="5.7265625" style="295" customWidth="1"/>
    <col min="1796" max="1796" width="21.1796875" style="295" customWidth="1"/>
    <col min="1797" max="1797" width="11.7265625" style="295" customWidth="1"/>
    <col min="1798" max="1798" width="8" style="295" customWidth="1"/>
    <col min="1799" max="1799" width="17.7265625" style="295" customWidth="1"/>
    <col min="1800" max="1800" width="8.7265625" style="295" customWidth="1"/>
    <col min="1801" max="1801" width="6.453125" style="295" customWidth="1"/>
    <col min="1802" max="1802" width="5.453125" style="295" customWidth="1"/>
    <col min="1803" max="1803" width="8.7265625" style="295" customWidth="1"/>
    <col min="1804" max="1804" width="9.7265625" style="295" customWidth="1"/>
    <col min="1805" max="1805" width="12.7265625" style="295" customWidth="1"/>
    <col min="1806" max="2050" width="9.1796875" style="295"/>
    <col min="2051" max="2051" width="5.7265625" style="295" customWidth="1"/>
    <col min="2052" max="2052" width="21.1796875" style="295" customWidth="1"/>
    <col min="2053" max="2053" width="11.7265625" style="295" customWidth="1"/>
    <col min="2054" max="2054" width="8" style="295" customWidth="1"/>
    <col min="2055" max="2055" width="17.7265625" style="295" customWidth="1"/>
    <col min="2056" max="2056" width="8.7265625" style="295" customWidth="1"/>
    <col min="2057" max="2057" width="6.453125" style="295" customWidth="1"/>
    <col min="2058" max="2058" width="5.453125" style="295" customWidth="1"/>
    <col min="2059" max="2059" width="8.7265625" style="295" customWidth="1"/>
    <col min="2060" max="2060" width="9.7265625" style="295" customWidth="1"/>
    <col min="2061" max="2061" width="12.7265625" style="295" customWidth="1"/>
    <col min="2062" max="2306" width="9.1796875" style="295"/>
    <col min="2307" max="2307" width="5.7265625" style="295" customWidth="1"/>
    <col min="2308" max="2308" width="21.1796875" style="295" customWidth="1"/>
    <col min="2309" max="2309" width="11.7265625" style="295" customWidth="1"/>
    <col min="2310" max="2310" width="8" style="295" customWidth="1"/>
    <col min="2311" max="2311" width="17.7265625" style="295" customWidth="1"/>
    <col min="2312" max="2312" width="8.7265625" style="295" customWidth="1"/>
    <col min="2313" max="2313" width="6.453125" style="295" customWidth="1"/>
    <col min="2314" max="2314" width="5.453125" style="295" customWidth="1"/>
    <col min="2315" max="2315" width="8.7265625" style="295" customWidth="1"/>
    <col min="2316" max="2316" width="9.7265625" style="295" customWidth="1"/>
    <col min="2317" max="2317" width="12.7265625" style="295" customWidth="1"/>
    <col min="2318" max="2562" width="9.1796875" style="295"/>
    <col min="2563" max="2563" width="5.7265625" style="295" customWidth="1"/>
    <col min="2564" max="2564" width="21.1796875" style="295" customWidth="1"/>
    <col min="2565" max="2565" width="11.7265625" style="295" customWidth="1"/>
    <col min="2566" max="2566" width="8" style="295" customWidth="1"/>
    <col min="2567" max="2567" width="17.7265625" style="295" customWidth="1"/>
    <col min="2568" max="2568" width="8.7265625" style="295" customWidth="1"/>
    <col min="2569" max="2569" width="6.453125" style="295" customWidth="1"/>
    <col min="2570" max="2570" width="5.453125" style="295" customWidth="1"/>
    <col min="2571" max="2571" width="8.7265625" style="295" customWidth="1"/>
    <col min="2572" max="2572" width="9.7265625" style="295" customWidth="1"/>
    <col min="2573" max="2573" width="12.7265625" style="295" customWidth="1"/>
    <col min="2574" max="2818" width="9.1796875" style="295"/>
    <col min="2819" max="2819" width="5.7265625" style="295" customWidth="1"/>
    <col min="2820" max="2820" width="21.1796875" style="295" customWidth="1"/>
    <col min="2821" max="2821" width="11.7265625" style="295" customWidth="1"/>
    <col min="2822" max="2822" width="8" style="295" customWidth="1"/>
    <col min="2823" max="2823" width="17.7265625" style="295" customWidth="1"/>
    <col min="2824" max="2824" width="8.7265625" style="295" customWidth="1"/>
    <col min="2825" max="2825" width="6.453125" style="295" customWidth="1"/>
    <col min="2826" max="2826" width="5.453125" style="295" customWidth="1"/>
    <col min="2827" max="2827" width="8.7265625" style="295" customWidth="1"/>
    <col min="2828" max="2828" width="9.7265625" style="295" customWidth="1"/>
    <col min="2829" max="2829" width="12.7265625" style="295" customWidth="1"/>
    <col min="2830" max="3074" width="9.1796875" style="295"/>
    <col min="3075" max="3075" width="5.7265625" style="295" customWidth="1"/>
    <col min="3076" max="3076" width="21.1796875" style="295" customWidth="1"/>
    <col min="3077" max="3077" width="11.7265625" style="295" customWidth="1"/>
    <col min="3078" max="3078" width="8" style="295" customWidth="1"/>
    <col min="3079" max="3079" width="17.7265625" style="295" customWidth="1"/>
    <col min="3080" max="3080" width="8.7265625" style="295" customWidth="1"/>
    <col min="3081" max="3081" width="6.453125" style="295" customWidth="1"/>
    <col min="3082" max="3082" width="5.453125" style="295" customWidth="1"/>
    <col min="3083" max="3083" width="8.7265625" style="295" customWidth="1"/>
    <col min="3084" max="3084" width="9.7265625" style="295" customWidth="1"/>
    <col min="3085" max="3085" width="12.7265625" style="295" customWidth="1"/>
    <col min="3086" max="3330" width="9.1796875" style="295"/>
    <col min="3331" max="3331" width="5.7265625" style="295" customWidth="1"/>
    <col min="3332" max="3332" width="21.1796875" style="295" customWidth="1"/>
    <col min="3333" max="3333" width="11.7265625" style="295" customWidth="1"/>
    <col min="3334" max="3334" width="8" style="295" customWidth="1"/>
    <col min="3335" max="3335" width="17.7265625" style="295" customWidth="1"/>
    <col min="3336" max="3336" width="8.7265625" style="295" customWidth="1"/>
    <col min="3337" max="3337" width="6.453125" style="295" customWidth="1"/>
    <col min="3338" max="3338" width="5.453125" style="295" customWidth="1"/>
    <col min="3339" max="3339" width="8.7265625" style="295" customWidth="1"/>
    <col min="3340" max="3340" width="9.7265625" style="295" customWidth="1"/>
    <col min="3341" max="3341" width="12.7265625" style="295" customWidth="1"/>
    <col min="3342" max="3586" width="9.1796875" style="295"/>
    <col min="3587" max="3587" width="5.7265625" style="295" customWidth="1"/>
    <col min="3588" max="3588" width="21.1796875" style="295" customWidth="1"/>
    <col min="3589" max="3589" width="11.7265625" style="295" customWidth="1"/>
    <col min="3590" max="3590" width="8" style="295" customWidth="1"/>
    <col min="3591" max="3591" width="17.7265625" style="295" customWidth="1"/>
    <col min="3592" max="3592" width="8.7265625" style="295" customWidth="1"/>
    <col min="3593" max="3593" width="6.453125" style="295" customWidth="1"/>
    <col min="3594" max="3594" width="5.453125" style="295" customWidth="1"/>
    <col min="3595" max="3595" width="8.7265625" style="295" customWidth="1"/>
    <col min="3596" max="3596" width="9.7265625" style="295" customWidth="1"/>
    <col min="3597" max="3597" width="12.7265625" style="295" customWidth="1"/>
    <col min="3598" max="3842" width="9.1796875" style="295"/>
    <col min="3843" max="3843" width="5.7265625" style="295" customWidth="1"/>
    <col min="3844" max="3844" width="21.1796875" style="295" customWidth="1"/>
    <col min="3845" max="3845" width="11.7265625" style="295" customWidth="1"/>
    <col min="3846" max="3846" width="8" style="295" customWidth="1"/>
    <col min="3847" max="3847" width="17.7265625" style="295" customWidth="1"/>
    <col min="3848" max="3848" width="8.7265625" style="295" customWidth="1"/>
    <col min="3849" max="3849" width="6.453125" style="295" customWidth="1"/>
    <col min="3850" max="3850" width="5.453125" style="295" customWidth="1"/>
    <col min="3851" max="3851" width="8.7265625" style="295" customWidth="1"/>
    <col min="3852" max="3852" width="9.7265625" style="295" customWidth="1"/>
    <col min="3853" max="3853" width="12.7265625" style="295" customWidth="1"/>
    <col min="3854" max="4098" width="9.1796875" style="295"/>
    <col min="4099" max="4099" width="5.7265625" style="295" customWidth="1"/>
    <col min="4100" max="4100" width="21.1796875" style="295" customWidth="1"/>
    <col min="4101" max="4101" width="11.7265625" style="295" customWidth="1"/>
    <col min="4102" max="4102" width="8" style="295" customWidth="1"/>
    <col min="4103" max="4103" width="17.7265625" style="295" customWidth="1"/>
    <col min="4104" max="4104" width="8.7265625" style="295" customWidth="1"/>
    <col min="4105" max="4105" width="6.453125" style="295" customWidth="1"/>
    <col min="4106" max="4106" width="5.453125" style="295" customWidth="1"/>
    <col min="4107" max="4107" width="8.7265625" style="295" customWidth="1"/>
    <col min="4108" max="4108" width="9.7265625" style="295" customWidth="1"/>
    <col min="4109" max="4109" width="12.7265625" style="295" customWidth="1"/>
    <col min="4110" max="4354" width="9.1796875" style="295"/>
    <col min="4355" max="4355" width="5.7265625" style="295" customWidth="1"/>
    <col min="4356" max="4356" width="21.1796875" style="295" customWidth="1"/>
    <col min="4357" max="4357" width="11.7265625" style="295" customWidth="1"/>
    <col min="4358" max="4358" width="8" style="295" customWidth="1"/>
    <col min="4359" max="4359" width="17.7265625" style="295" customWidth="1"/>
    <col min="4360" max="4360" width="8.7265625" style="295" customWidth="1"/>
    <col min="4361" max="4361" width="6.453125" style="295" customWidth="1"/>
    <col min="4362" max="4362" width="5.453125" style="295" customWidth="1"/>
    <col min="4363" max="4363" width="8.7265625" style="295" customWidth="1"/>
    <col min="4364" max="4364" width="9.7265625" style="295" customWidth="1"/>
    <col min="4365" max="4365" width="12.7265625" style="295" customWidth="1"/>
    <col min="4366" max="4610" width="9.1796875" style="295"/>
    <col min="4611" max="4611" width="5.7265625" style="295" customWidth="1"/>
    <col min="4612" max="4612" width="21.1796875" style="295" customWidth="1"/>
    <col min="4613" max="4613" width="11.7265625" style="295" customWidth="1"/>
    <col min="4614" max="4614" width="8" style="295" customWidth="1"/>
    <col min="4615" max="4615" width="17.7265625" style="295" customWidth="1"/>
    <col min="4616" max="4616" width="8.7265625" style="295" customWidth="1"/>
    <col min="4617" max="4617" width="6.453125" style="295" customWidth="1"/>
    <col min="4618" max="4618" width="5.453125" style="295" customWidth="1"/>
    <col min="4619" max="4619" width="8.7265625" style="295" customWidth="1"/>
    <col min="4620" max="4620" width="9.7265625" style="295" customWidth="1"/>
    <col min="4621" max="4621" width="12.7265625" style="295" customWidth="1"/>
    <col min="4622" max="4866" width="9.1796875" style="295"/>
    <col min="4867" max="4867" width="5.7265625" style="295" customWidth="1"/>
    <col min="4868" max="4868" width="21.1796875" style="295" customWidth="1"/>
    <col min="4869" max="4869" width="11.7265625" style="295" customWidth="1"/>
    <col min="4870" max="4870" width="8" style="295" customWidth="1"/>
    <col min="4871" max="4871" width="17.7265625" style="295" customWidth="1"/>
    <col min="4872" max="4872" width="8.7265625" style="295" customWidth="1"/>
    <col min="4873" max="4873" width="6.453125" style="295" customWidth="1"/>
    <col min="4874" max="4874" width="5.453125" style="295" customWidth="1"/>
    <col min="4875" max="4875" width="8.7265625" style="295" customWidth="1"/>
    <col min="4876" max="4876" width="9.7265625" style="295" customWidth="1"/>
    <col min="4877" max="4877" width="12.7265625" style="295" customWidth="1"/>
    <col min="4878" max="5122" width="9.1796875" style="295"/>
    <col min="5123" max="5123" width="5.7265625" style="295" customWidth="1"/>
    <col min="5124" max="5124" width="21.1796875" style="295" customWidth="1"/>
    <col min="5125" max="5125" width="11.7265625" style="295" customWidth="1"/>
    <col min="5126" max="5126" width="8" style="295" customWidth="1"/>
    <col min="5127" max="5127" width="17.7265625" style="295" customWidth="1"/>
    <col min="5128" max="5128" width="8.7265625" style="295" customWidth="1"/>
    <col min="5129" max="5129" width="6.453125" style="295" customWidth="1"/>
    <col min="5130" max="5130" width="5.453125" style="295" customWidth="1"/>
    <col min="5131" max="5131" width="8.7265625" style="295" customWidth="1"/>
    <col min="5132" max="5132" width="9.7265625" style="295" customWidth="1"/>
    <col min="5133" max="5133" width="12.7265625" style="295" customWidth="1"/>
    <col min="5134" max="5378" width="9.1796875" style="295"/>
    <col min="5379" max="5379" width="5.7265625" style="295" customWidth="1"/>
    <col min="5380" max="5380" width="21.1796875" style="295" customWidth="1"/>
    <col min="5381" max="5381" width="11.7265625" style="295" customWidth="1"/>
    <col min="5382" max="5382" width="8" style="295" customWidth="1"/>
    <col min="5383" max="5383" width="17.7265625" style="295" customWidth="1"/>
    <col min="5384" max="5384" width="8.7265625" style="295" customWidth="1"/>
    <col min="5385" max="5385" width="6.453125" style="295" customWidth="1"/>
    <col min="5386" max="5386" width="5.453125" style="295" customWidth="1"/>
    <col min="5387" max="5387" width="8.7265625" style="295" customWidth="1"/>
    <col min="5388" max="5388" width="9.7265625" style="295" customWidth="1"/>
    <col min="5389" max="5389" width="12.7265625" style="295" customWidth="1"/>
    <col min="5390" max="5634" width="9.1796875" style="295"/>
    <col min="5635" max="5635" width="5.7265625" style="295" customWidth="1"/>
    <col min="5636" max="5636" width="21.1796875" style="295" customWidth="1"/>
    <col min="5637" max="5637" width="11.7265625" style="295" customWidth="1"/>
    <col min="5638" max="5638" width="8" style="295" customWidth="1"/>
    <col min="5639" max="5639" width="17.7265625" style="295" customWidth="1"/>
    <col min="5640" max="5640" width="8.7265625" style="295" customWidth="1"/>
    <col min="5641" max="5641" width="6.453125" style="295" customWidth="1"/>
    <col min="5642" max="5642" width="5.453125" style="295" customWidth="1"/>
    <col min="5643" max="5643" width="8.7265625" style="295" customWidth="1"/>
    <col min="5644" max="5644" width="9.7265625" style="295" customWidth="1"/>
    <col min="5645" max="5645" width="12.7265625" style="295" customWidth="1"/>
    <col min="5646" max="5890" width="9.1796875" style="295"/>
    <col min="5891" max="5891" width="5.7265625" style="295" customWidth="1"/>
    <col min="5892" max="5892" width="21.1796875" style="295" customWidth="1"/>
    <col min="5893" max="5893" width="11.7265625" style="295" customWidth="1"/>
    <col min="5894" max="5894" width="8" style="295" customWidth="1"/>
    <col min="5895" max="5895" width="17.7265625" style="295" customWidth="1"/>
    <col min="5896" max="5896" width="8.7265625" style="295" customWidth="1"/>
    <col min="5897" max="5897" width="6.453125" style="295" customWidth="1"/>
    <col min="5898" max="5898" width="5.453125" style="295" customWidth="1"/>
    <col min="5899" max="5899" width="8.7265625" style="295" customWidth="1"/>
    <col min="5900" max="5900" width="9.7265625" style="295" customWidth="1"/>
    <col min="5901" max="5901" width="12.7265625" style="295" customWidth="1"/>
    <col min="5902" max="6146" width="9.1796875" style="295"/>
    <col min="6147" max="6147" width="5.7265625" style="295" customWidth="1"/>
    <col min="6148" max="6148" width="21.1796875" style="295" customWidth="1"/>
    <col min="6149" max="6149" width="11.7265625" style="295" customWidth="1"/>
    <col min="6150" max="6150" width="8" style="295" customWidth="1"/>
    <col min="6151" max="6151" width="17.7265625" style="295" customWidth="1"/>
    <col min="6152" max="6152" width="8.7265625" style="295" customWidth="1"/>
    <col min="6153" max="6153" width="6.453125" style="295" customWidth="1"/>
    <col min="6154" max="6154" width="5.453125" style="295" customWidth="1"/>
    <col min="6155" max="6155" width="8.7265625" style="295" customWidth="1"/>
    <col min="6156" max="6156" width="9.7265625" style="295" customWidth="1"/>
    <col min="6157" max="6157" width="12.7265625" style="295" customWidth="1"/>
    <col min="6158" max="6402" width="9.1796875" style="295"/>
    <col min="6403" max="6403" width="5.7265625" style="295" customWidth="1"/>
    <col min="6404" max="6404" width="21.1796875" style="295" customWidth="1"/>
    <col min="6405" max="6405" width="11.7265625" style="295" customWidth="1"/>
    <col min="6406" max="6406" width="8" style="295" customWidth="1"/>
    <col min="6407" max="6407" width="17.7265625" style="295" customWidth="1"/>
    <col min="6408" max="6408" width="8.7265625" style="295" customWidth="1"/>
    <col min="6409" max="6409" width="6.453125" style="295" customWidth="1"/>
    <col min="6410" max="6410" width="5.453125" style="295" customWidth="1"/>
    <col min="6411" max="6411" width="8.7265625" style="295" customWidth="1"/>
    <col min="6412" max="6412" width="9.7265625" style="295" customWidth="1"/>
    <col min="6413" max="6413" width="12.7265625" style="295" customWidth="1"/>
    <col min="6414" max="6658" width="9.1796875" style="295"/>
    <col min="6659" max="6659" width="5.7265625" style="295" customWidth="1"/>
    <col min="6660" max="6660" width="21.1796875" style="295" customWidth="1"/>
    <col min="6661" max="6661" width="11.7265625" style="295" customWidth="1"/>
    <col min="6662" max="6662" width="8" style="295" customWidth="1"/>
    <col min="6663" max="6663" width="17.7265625" style="295" customWidth="1"/>
    <col min="6664" max="6664" width="8.7265625" style="295" customWidth="1"/>
    <col min="6665" max="6665" width="6.453125" style="295" customWidth="1"/>
    <col min="6666" max="6666" width="5.453125" style="295" customWidth="1"/>
    <col min="6667" max="6667" width="8.7265625" style="295" customWidth="1"/>
    <col min="6668" max="6668" width="9.7265625" style="295" customWidth="1"/>
    <col min="6669" max="6669" width="12.7265625" style="295" customWidth="1"/>
    <col min="6670" max="6914" width="9.1796875" style="295"/>
    <col min="6915" max="6915" width="5.7265625" style="295" customWidth="1"/>
    <col min="6916" max="6916" width="21.1796875" style="295" customWidth="1"/>
    <col min="6917" max="6917" width="11.7265625" style="295" customWidth="1"/>
    <col min="6918" max="6918" width="8" style="295" customWidth="1"/>
    <col min="6919" max="6919" width="17.7265625" style="295" customWidth="1"/>
    <col min="6920" max="6920" width="8.7265625" style="295" customWidth="1"/>
    <col min="6921" max="6921" width="6.453125" style="295" customWidth="1"/>
    <col min="6922" max="6922" width="5.453125" style="295" customWidth="1"/>
    <col min="6923" max="6923" width="8.7265625" style="295" customWidth="1"/>
    <col min="6924" max="6924" width="9.7265625" style="295" customWidth="1"/>
    <col min="6925" max="6925" width="12.7265625" style="295" customWidth="1"/>
    <col min="6926" max="7170" width="9.1796875" style="295"/>
    <col min="7171" max="7171" width="5.7265625" style="295" customWidth="1"/>
    <col min="7172" max="7172" width="21.1796875" style="295" customWidth="1"/>
    <col min="7173" max="7173" width="11.7265625" style="295" customWidth="1"/>
    <col min="7174" max="7174" width="8" style="295" customWidth="1"/>
    <col min="7175" max="7175" width="17.7265625" style="295" customWidth="1"/>
    <col min="7176" max="7176" width="8.7265625" style="295" customWidth="1"/>
    <col min="7177" max="7177" width="6.453125" style="295" customWidth="1"/>
    <col min="7178" max="7178" width="5.453125" style="295" customWidth="1"/>
    <col min="7179" max="7179" width="8.7265625" style="295" customWidth="1"/>
    <col min="7180" max="7180" width="9.7265625" style="295" customWidth="1"/>
    <col min="7181" max="7181" width="12.7265625" style="295" customWidth="1"/>
    <col min="7182" max="7426" width="9.1796875" style="295"/>
    <col min="7427" max="7427" width="5.7265625" style="295" customWidth="1"/>
    <col min="7428" max="7428" width="21.1796875" style="295" customWidth="1"/>
    <col min="7429" max="7429" width="11.7265625" style="295" customWidth="1"/>
    <col min="7430" max="7430" width="8" style="295" customWidth="1"/>
    <col min="7431" max="7431" width="17.7265625" style="295" customWidth="1"/>
    <col min="7432" max="7432" width="8.7265625" style="295" customWidth="1"/>
    <col min="7433" max="7433" width="6.453125" style="295" customWidth="1"/>
    <col min="7434" max="7434" width="5.453125" style="295" customWidth="1"/>
    <col min="7435" max="7435" width="8.7265625" style="295" customWidth="1"/>
    <col min="7436" max="7436" width="9.7265625" style="295" customWidth="1"/>
    <col min="7437" max="7437" width="12.7265625" style="295" customWidth="1"/>
    <col min="7438" max="7682" width="9.1796875" style="295"/>
    <col min="7683" max="7683" width="5.7265625" style="295" customWidth="1"/>
    <col min="7684" max="7684" width="21.1796875" style="295" customWidth="1"/>
    <col min="7685" max="7685" width="11.7265625" style="295" customWidth="1"/>
    <col min="7686" max="7686" width="8" style="295" customWidth="1"/>
    <col min="7687" max="7687" width="17.7265625" style="295" customWidth="1"/>
    <col min="7688" max="7688" width="8.7265625" style="295" customWidth="1"/>
    <col min="7689" max="7689" width="6.453125" style="295" customWidth="1"/>
    <col min="7690" max="7690" width="5.453125" style="295" customWidth="1"/>
    <col min="7691" max="7691" width="8.7265625" style="295" customWidth="1"/>
    <col min="7692" max="7692" width="9.7265625" style="295" customWidth="1"/>
    <col min="7693" max="7693" width="12.7265625" style="295" customWidth="1"/>
    <col min="7694" max="7938" width="9.1796875" style="295"/>
    <col min="7939" max="7939" width="5.7265625" style="295" customWidth="1"/>
    <col min="7940" max="7940" width="21.1796875" style="295" customWidth="1"/>
    <col min="7941" max="7941" width="11.7265625" style="295" customWidth="1"/>
    <col min="7942" max="7942" width="8" style="295" customWidth="1"/>
    <col min="7943" max="7943" width="17.7265625" style="295" customWidth="1"/>
    <col min="7944" max="7944" width="8.7265625" style="295" customWidth="1"/>
    <col min="7945" max="7945" width="6.453125" style="295" customWidth="1"/>
    <col min="7946" max="7946" width="5.453125" style="295" customWidth="1"/>
    <col min="7947" max="7947" width="8.7265625" style="295" customWidth="1"/>
    <col min="7948" max="7948" width="9.7265625" style="295" customWidth="1"/>
    <col min="7949" max="7949" width="12.7265625" style="295" customWidth="1"/>
    <col min="7950" max="8194" width="9.1796875" style="295"/>
    <col min="8195" max="8195" width="5.7265625" style="295" customWidth="1"/>
    <col min="8196" max="8196" width="21.1796875" style="295" customWidth="1"/>
    <col min="8197" max="8197" width="11.7265625" style="295" customWidth="1"/>
    <col min="8198" max="8198" width="8" style="295" customWidth="1"/>
    <col min="8199" max="8199" width="17.7265625" style="295" customWidth="1"/>
    <col min="8200" max="8200" width="8.7265625" style="295" customWidth="1"/>
    <col min="8201" max="8201" width="6.453125" style="295" customWidth="1"/>
    <col min="8202" max="8202" width="5.453125" style="295" customWidth="1"/>
    <col min="8203" max="8203" width="8.7265625" style="295" customWidth="1"/>
    <col min="8204" max="8204" width="9.7265625" style="295" customWidth="1"/>
    <col min="8205" max="8205" width="12.7265625" style="295" customWidth="1"/>
    <col min="8206" max="8450" width="9.1796875" style="295"/>
    <col min="8451" max="8451" width="5.7265625" style="295" customWidth="1"/>
    <col min="8452" max="8452" width="21.1796875" style="295" customWidth="1"/>
    <col min="8453" max="8453" width="11.7265625" style="295" customWidth="1"/>
    <col min="8454" max="8454" width="8" style="295" customWidth="1"/>
    <col min="8455" max="8455" width="17.7265625" style="295" customWidth="1"/>
    <col min="8456" max="8456" width="8.7265625" style="295" customWidth="1"/>
    <col min="8457" max="8457" width="6.453125" style="295" customWidth="1"/>
    <col min="8458" max="8458" width="5.453125" style="295" customWidth="1"/>
    <col min="8459" max="8459" width="8.7265625" style="295" customWidth="1"/>
    <col min="8460" max="8460" width="9.7265625" style="295" customWidth="1"/>
    <col min="8461" max="8461" width="12.7265625" style="295" customWidth="1"/>
    <col min="8462" max="8706" width="9.1796875" style="295"/>
    <col min="8707" max="8707" width="5.7265625" style="295" customWidth="1"/>
    <col min="8708" max="8708" width="21.1796875" style="295" customWidth="1"/>
    <col min="8709" max="8709" width="11.7265625" style="295" customWidth="1"/>
    <col min="8710" max="8710" width="8" style="295" customWidth="1"/>
    <col min="8711" max="8711" width="17.7265625" style="295" customWidth="1"/>
    <col min="8712" max="8712" width="8.7265625" style="295" customWidth="1"/>
    <col min="8713" max="8713" width="6.453125" style="295" customWidth="1"/>
    <col min="8714" max="8714" width="5.453125" style="295" customWidth="1"/>
    <col min="8715" max="8715" width="8.7265625" style="295" customWidth="1"/>
    <col min="8716" max="8716" width="9.7265625" style="295" customWidth="1"/>
    <col min="8717" max="8717" width="12.7265625" style="295" customWidth="1"/>
    <col min="8718" max="8962" width="9.1796875" style="295"/>
    <col min="8963" max="8963" width="5.7265625" style="295" customWidth="1"/>
    <col min="8964" max="8964" width="21.1796875" style="295" customWidth="1"/>
    <col min="8965" max="8965" width="11.7265625" style="295" customWidth="1"/>
    <col min="8966" max="8966" width="8" style="295" customWidth="1"/>
    <col min="8967" max="8967" width="17.7265625" style="295" customWidth="1"/>
    <col min="8968" max="8968" width="8.7265625" style="295" customWidth="1"/>
    <col min="8969" max="8969" width="6.453125" style="295" customWidth="1"/>
    <col min="8970" max="8970" width="5.453125" style="295" customWidth="1"/>
    <col min="8971" max="8971" width="8.7265625" style="295" customWidth="1"/>
    <col min="8972" max="8972" width="9.7265625" style="295" customWidth="1"/>
    <col min="8973" max="8973" width="12.7265625" style="295" customWidth="1"/>
    <col min="8974" max="9218" width="9.1796875" style="295"/>
    <col min="9219" max="9219" width="5.7265625" style="295" customWidth="1"/>
    <col min="9220" max="9220" width="21.1796875" style="295" customWidth="1"/>
    <col min="9221" max="9221" width="11.7265625" style="295" customWidth="1"/>
    <col min="9222" max="9222" width="8" style="295" customWidth="1"/>
    <col min="9223" max="9223" width="17.7265625" style="295" customWidth="1"/>
    <col min="9224" max="9224" width="8.7265625" style="295" customWidth="1"/>
    <col min="9225" max="9225" width="6.453125" style="295" customWidth="1"/>
    <col min="9226" max="9226" width="5.453125" style="295" customWidth="1"/>
    <col min="9227" max="9227" width="8.7265625" style="295" customWidth="1"/>
    <col min="9228" max="9228" width="9.7265625" style="295" customWidth="1"/>
    <col min="9229" max="9229" width="12.7265625" style="295" customWidth="1"/>
    <col min="9230" max="9474" width="9.1796875" style="295"/>
    <col min="9475" max="9475" width="5.7265625" style="295" customWidth="1"/>
    <col min="9476" max="9476" width="21.1796875" style="295" customWidth="1"/>
    <col min="9477" max="9477" width="11.7265625" style="295" customWidth="1"/>
    <col min="9478" max="9478" width="8" style="295" customWidth="1"/>
    <col min="9479" max="9479" width="17.7265625" style="295" customWidth="1"/>
    <col min="9480" max="9480" width="8.7265625" style="295" customWidth="1"/>
    <col min="9481" max="9481" width="6.453125" style="295" customWidth="1"/>
    <col min="9482" max="9482" width="5.453125" style="295" customWidth="1"/>
    <col min="9483" max="9483" width="8.7265625" style="295" customWidth="1"/>
    <col min="9484" max="9484" width="9.7265625" style="295" customWidth="1"/>
    <col min="9485" max="9485" width="12.7265625" style="295" customWidth="1"/>
    <col min="9486" max="9730" width="9.1796875" style="295"/>
    <col min="9731" max="9731" width="5.7265625" style="295" customWidth="1"/>
    <col min="9732" max="9732" width="21.1796875" style="295" customWidth="1"/>
    <col min="9733" max="9733" width="11.7265625" style="295" customWidth="1"/>
    <col min="9734" max="9734" width="8" style="295" customWidth="1"/>
    <col min="9735" max="9735" width="17.7265625" style="295" customWidth="1"/>
    <col min="9736" max="9736" width="8.7265625" style="295" customWidth="1"/>
    <col min="9737" max="9737" width="6.453125" style="295" customWidth="1"/>
    <col min="9738" max="9738" width="5.453125" style="295" customWidth="1"/>
    <col min="9739" max="9739" width="8.7265625" style="295" customWidth="1"/>
    <col min="9740" max="9740" width="9.7265625" style="295" customWidth="1"/>
    <col min="9741" max="9741" width="12.7265625" style="295" customWidth="1"/>
    <col min="9742" max="9986" width="9.1796875" style="295"/>
    <col min="9987" max="9987" width="5.7265625" style="295" customWidth="1"/>
    <col min="9988" max="9988" width="21.1796875" style="295" customWidth="1"/>
    <col min="9989" max="9989" width="11.7265625" style="295" customWidth="1"/>
    <col min="9990" max="9990" width="8" style="295" customWidth="1"/>
    <col min="9991" max="9991" width="17.7265625" style="295" customWidth="1"/>
    <col min="9992" max="9992" width="8.7265625" style="295" customWidth="1"/>
    <col min="9993" max="9993" width="6.453125" style="295" customWidth="1"/>
    <col min="9994" max="9994" width="5.453125" style="295" customWidth="1"/>
    <col min="9995" max="9995" width="8.7265625" style="295" customWidth="1"/>
    <col min="9996" max="9996" width="9.7265625" style="295" customWidth="1"/>
    <col min="9997" max="9997" width="12.7265625" style="295" customWidth="1"/>
    <col min="9998" max="10242" width="9.1796875" style="295"/>
    <col min="10243" max="10243" width="5.7265625" style="295" customWidth="1"/>
    <col min="10244" max="10244" width="21.1796875" style="295" customWidth="1"/>
    <col min="10245" max="10245" width="11.7265625" style="295" customWidth="1"/>
    <col min="10246" max="10246" width="8" style="295" customWidth="1"/>
    <col min="10247" max="10247" width="17.7265625" style="295" customWidth="1"/>
    <col min="10248" max="10248" width="8.7265625" style="295" customWidth="1"/>
    <col min="10249" max="10249" width="6.453125" style="295" customWidth="1"/>
    <col min="10250" max="10250" width="5.453125" style="295" customWidth="1"/>
    <col min="10251" max="10251" width="8.7265625" style="295" customWidth="1"/>
    <col min="10252" max="10252" width="9.7265625" style="295" customWidth="1"/>
    <col min="10253" max="10253" width="12.7265625" style="295" customWidth="1"/>
    <col min="10254" max="10498" width="9.1796875" style="295"/>
    <col min="10499" max="10499" width="5.7265625" style="295" customWidth="1"/>
    <col min="10500" max="10500" width="21.1796875" style="295" customWidth="1"/>
    <col min="10501" max="10501" width="11.7265625" style="295" customWidth="1"/>
    <col min="10502" max="10502" width="8" style="295" customWidth="1"/>
    <col min="10503" max="10503" width="17.7265625" style="295" customWidth="1"/>
    <col min="10504" max="10504" width="8.7265625" style="295" customWidth="1"/>
    <col min="10505" max="10505" width="6.453125" style="295" customWidth="1"/>
    <col min="10506" max="10506" width="5.453125" style="295" customWidth="1"/>
    <col min="10507" max="10507" width="8.7265625" style="295" customWidth="1"/>
    <col min="10508" max="10508" width="9.7265625" style="295" customWidth="1"/>
    <col min="10509" max="10509" width="12.7265625" style="295" customWidth="1"/>
    <col min="10510" max="10754" width="9.1796875" style="295"/>
    <col min="10755" max="10755" width="5.7265625" style="295" customWidth="1"/>
    <col min="10756" max="10756" width="21.1796875" style="295" customWidth="1"/>
    <col min="10757" max="10757" width="11.7265625" style="295" customWidth="1"/>
    <col min="10758" max="10758" width="8" style="295" customWidth="1"/>
    <col min="10759" max="10759" width="17.7265625" style="295" customWidth="1"/>
    <col min="10760" max="10760" width="8.7265625" style="295" customWidth="1"/>
    <col min="10761" max="10761" width="6.453125" style="295" customWidth="1"/>
    <col min="10762" max="10762" width="5.453125" style="295" customWidth="1"/>
    <col min="10763" max="10763" width="8.7265625" style="295" customWidth="1"/>
    <col min="10764" max="10764" width="9.7265625" style="295" customWidth="1"/>
    <col min="10765" max="10765" width="12.7265625" style="295" customWidth="1"/>
    <col min="10766" max="11010" width="9.1796875" style="295"/>
    <col min="11011" max="11011" width="5.7265625" style="295" customWidth="1"/>
    <col min="11012" max="11012" width="21.1796875" style="295" customWidth="1"/>
    <col min="11013" max="11013" width="11.7265625" style="295" customWidth="1"/>
    <col min="11014" max="11014" width="8" style="295" customWidth="1"/>
    <col min="11015" max="11015" width="17.7265625" style="295" customWidth="1"/>
    <col min="11016" max="11016" width="8.7265625" style="295" customWidth="1"/>
    <col min="11017" max="11017" width="6.453125" style="295" customWidth="1"/>
    <col min="11018" max="11018" width="5.453125" style="295" customWidth="1"/>
    <col min="11019" max="11019" width="8.7265625" style="295" customWidth="1"/>
    <col min="11020" max="11020" width="9.7265625" style="295" customWidth="1"/>
    <col min="11021" max="11021" width="12.7265625" style="295" customWidth="1"/>
    <col min="11022" max="11266" width="9.1796875" style="295"/>
    <col min="11267" max="11267" width="5.7265625" style="295" customWidth="1"/>
    <col min="11268" max="11268" width="21.1796875" style="295" customWidth="1"/>
    <col min="11269" max="11269" width="11.7265625" style="295" customWidth="1"/>
    <col min="11270" max="11270" width="8" style="295" customWidth="1"/>
    <col min="11271" max="11271" width="17.7265625" style="295" customWidth="1"/>
    <col min="11272" max="11272" width="8.7265625" style="295" customWidth="1"/>
    <col min="11273" max="11273" width="6.453125" style="295" customWidth="1"/>
    <col min="11274" max="11274" width="5.453125" style="295" customWidth="1"/>
    <col min="11275" max="11275" width="8.7265625" style="295" customWidth="1"/>
    <col min="11276" max="11276" width="9.7265625" style="295" customWidth="1"/>
    <col min="11277" max="11277" width="12.7265625" style="295" customWidth="1"/>
    <col min="11278" max="11522" width="9.1796875" style="295"/>
    <col min="11523" max="11523" width="5.7265625" style="295" customWidth="1"/>
    <col min="11524" max="11524" width="21.1796875" style="295" customWidth="1"/>
    <col min="11525" max="11525" width="11.7265625" style="295" customWidth="1"/>
    <col min="11526" max="11526" width="8" style="295" customWidth="1"/>
    <col min="11527" max="11527" width="17.7265625" style="295" customWidth="1"/>
    <col min="11528" max="11528" width="8.7265625" style="295" customWidth="1"/>
    <col min="11529" max="11529" width="6.453125" style="295" customWidth="1"/>
    <col min="11530" max="11530" width="5.453125" style="295" customWidth="1"/>
    <col min="11531" max="11531" width="8.7265625" style="295" customWidth="1"/>
    <col min="11532" max="11532" width="9.7265625" style="295" customWidth="1"/>
    <col min="11533" max="11533" width="12.7265625" style="295" customWidth="1"/>
    <col min="11534" max="11778" width="9.1796875" style="295"/>
    <col min="11779" max="11779" width="5.7265625" style="295" customWidth="1"/>
    <col min="11780" max="11780" width="21.1796875" style="295" customWidth="1"/>
    <col min="11781" max="11781" width="11.7265625" style="295" customWidth="1"/>
    <col min="11782" max="11782" width="8" style="295" customWidth="1"/>
    <col min="11783" max="11783" width="17.7265625" style="295" customWidth="1"/>
    <col min="11784" max="11784" width="8.7265625" style="295" customWidth="1"/>
    <col min="11785" max="11785" width="6.453125" style="295" customWidth="1"/>
    <col min="11786" max="11786" width="5.453125" style="295" customWidth="1"/>
    <col min="11787" max="11787" width="8.7265625" style="295" customWidth="1"/>
    <col min="11788" max="11788" width="9.7265625" style="295" customWidth="1"/>
    <col min="11789" max="11789" width="12.7265625" style="295" customWidth="1"/>
    <col min="11790" max="12034" width="9.1796875" style="295"/>
    <col min="12035" max="12035" width="5.7265625" style="295" customWidth="1"/>
    <col min="12036" max="12036" width="21.1796875" style="295" customWidth="1"/>
    <col min="12037" max="12037" width="11.7265625" style="295" customWidth="1"/>
    <col min="12038" max="12038" width="8" style="295" customWidth="1"/>
    <col min="12039" max="12039" width="17.7265625" style="295" customWidth="1"/>
    <col min="12040" max="12040" width="8.7265625" style="295" customWidth="1"/>
    <col min="12041" max="12041" width="6.453125" style="295" customWidth="1"/>
    <col min="12042" max="12042" width="5.453125" style="295" customWidth="1"/>
    <col min="12043" max="12043" width="8.7265625" style="295" customWidth="1"/>
    <col min="12044" max="12044" width="9.7265625" style="295" customWidth="1"/>
    <col min="12045" max="12045" width="12.7265625" style="295" customWidth="1"/>
    <col min="12046" max="12290" width="9.1796875" style="295"/>
    <col min="12291" max="12291" width="5.7265625" style="295" customWidth="1"/>
    <col min="12292" max="12292" width="21.1796875" style="295" customWidth="1"/>
    <col min="12293" max="12293" width="11.7265625" style="295" customWidth="1"/>
    <col min="12294" max="12294" width="8" style="295" customWidth="1"/>
    <col min="12295" max="12295" width="17.7265625" style="295" customWidth="1"/>
    <col min="12296" max="12296" width="8.7265625" style="295" customWidth="1"/>
    <col min="12297" max="12297" width="6.453125" style="295" customWidth="1"/>
    <col min="12298" max="12298" width="5.453125" style="295" customWidth="1"/>
    <col min="12299" max="12299" width="8.7265625" style="295" customWidth="1"/>
    <col min="12300" max="12300" width="9.7265625" style="295" customWidth="1"/>
    <col min="12301" max="12301" width="12.7265625" style="295" customWidth="1"/>
    <col min="12302" max="12546" width="9.1796875" style="295"/>
    <col min="12547" max="12547" width="5.7265625" style="295" customWidth="1"/>
    <col min="12548" max="12548" width="21.1796875" style="295" customWidth="1"/>
    <col min="12549" max="12549" width="11.7265625" style="295" customWidth="1"/>
    <col min="12550" max="12550" width="8" style="295" customWidth="1"/>
    <col min="12551" max="12551" width="17.7265625" style="295" customWidth="1"/>
    <col min="12552" max="12552" width="8.7265625" style="295" customWidth="1"/>
    <col min="12553" max="12553" width="6.453125" style="295" customWidth="1"/>
    <col min="12554" max="12554" width="5.453125" style="295" customWidth="1"/>
    <col min="12555" max="12555" width="8.7265625" style="295" customWidth="1"/>
    <col min="12556" max="12556" width="9.7265625" style="295" customWidth="1"/>
    <col min="12557" max="12557" width="12.7265625" style="295" customWidth="1"/>
    <col min="12558" max="12802" width="9.1796875" style="295"/>
    <col min="12803" max="12803" width="5.7265625" style="295" customWidth="1"/>
    <col min="12804" max="12804" width="21.1796875" style="295" customWidth="1"/>
    <col min="12805" max="12805" width="11.7265625" style="295" customWidth="1"/>
    <col min="12806" max="12806" width="8" style="295" customWidth="1"/>
    <col min="12807" max="12807" width="17.7265625" style="295" customWidth="1"/>
    <col min="12808" max="12808" width="8.7265625" style="295" customWidth="1"/>
    <col min="12809" max="12809" width="6.453125" style="295" customWidth="1"/>
    <col min="12810" max="12810" width="5.453125" style="295" customWidth="1"/>
    <col min="12811" max="12811" width="8.7265625" style="295" customWidth="1"/>
    <col min="12812" max="12812" width="9.7265625" style="295" customWidth="1"/>
    <col min="12813" max="12813" width="12.7265625" style="295" customWidth="1"/>
    <col min="12814" max="13058" width="9.1796875" style="295"/>
    <col min="13059" max="13059" width="5.7265625" style="295" customWidth="1"/>
    <col min="13060" max="13060" width="21.1796875" style="295" customWidth="1"/>
    <col min="13061" max="13061" width="11.7265625" style="295" customWidth="1"/>
    <col min="13062" max="13062" width="8" style="295" customWidth="1"/>
    <col min="13063" max="13063" width="17.7265625" style="295" customWidth="1"/>
    <col min="13064" max="13064" width="8.7265625" style="295" customWidth="1"/>
    <col min="13065" max="13065" width="6.453125" style="295" customWidth="1"/>
    <col min="13066" max="13066" width="5.453125" style="295" customWidth="1"/>
    <col min="13067" max="13067" width="8.7265625" style="295" customWidth="1"/>
    <col min="13068" max="13068" width="9.7265625" style="295" customWidth="1"/>
    <col min="13069" max="13069" width="12.7265625" style="295" customWidth="1"/>
    <col min="13070" max="13314" width="9.1796875" style="295"/>
    <col min="13315" max="13315" width="5.7265625" style="295" customWidth="1"/>
    <col min="13316" max="13316" width="21.1796875" style="295" customWidth="1"/>
    <col min="13317" max="13317" width="11.7265625" style="295" customWidth="1"/>
    <col min="13318" max="13318" width="8" style="295" customWidth="1"/>
    <col min="13319" max="13319" width="17.7265625" style="295" customWidth="1"/>
    <col min="13320" max="13320" width="8.7265625" style="295" customWidth="1"/>
    <col min="13321" max="13321" width="6.453125" style="295" customWidth="1"/>
    <col min="13322" max="13322" width="5.453125" style="295" customWidth="1"/>
    <col min="13323" max="13323" width="8.7265625" style="295" customWidth="1"/>
    <col min="13324" max="13324" width="9.7265625" style="295" customWidth="1"/>
    <col min="13325" max="13325" width="12.7265625" style="295" customWidth="1"/>
    <col min="13326" max="13570" width="9.1796875" style="295"/>
    <col min="13571" max="13571" width="5.7265625" style="295" customWidth="1"/>
    <col min="13572" max="13572" width="21.1796875" style="295" customWidth="1"/>
    <col min="13573" max="13573" width="11.7265625" style="295" customWidth="1"/>
    <col min="13574" max="13574" width="8" style="295" customWidth="1"/>
    <col min="13575" max="13575" width="17.7265625" style="295" customWidth="1"/>
    <col min="13576" max="13576" width="8.7265625" style="295" customWidth="1"/>
    <col min="13577" max="13577" width="6.453125" style="295" customWidth="1"/>
    <col min="13578" max="13578" width="5.453125" style="295" customWidth="1"/>
    <col min="13579" max="13579" width="8.7265625" style="295" customWidth="1"/>
    <col min="13580" max="13580" width="9.7265625" style="295" customWidth="1"/>
    <col min="13581" max="13581" width="12.7265625" style="295" customWidth="1"/>
    <col min="13582" max="13826" width="9.1796875" style="295"/>
    <col min="13827" max="13827" width="5.7265625" style="295" customWidth="1"/>
    <col min="13828" max="13828" width="21.1796875" style="295" customWidth="1"/>
    <col min="13829" max="13829" width="11.7265625" style="295" customWidth="1"/>
    <col min="13830" max="13830" width="8" style="295" customWidth="1"/>
    <col min="13831" max="13831" width="17.7265625" style="295" customWidth="1"/>
    <col min="13832" max="13832" width="8.7265625" style="295" customWidth="1"/>
    <col min="13833" max="13833" width="6.453125" style="295" customWidth="1"/>
    <col min="13834" max="13834" width="5.453125" style="295" customWidth="1"/>
    <col min="13835" max="13835" width="8.7265625" style="295" customWidth="1"/>
    <col min="13836" max="13836" width="9.7265625" style="295" customWidth="1"/>
    <col min="13837" max="13837" width="12.7265625" style="295" customWidth="1"/>
    <col min="13838" max="14082" width="9.1796875" style="295"/>
    <col min="14083" max="14083" width="5.7265625" style="295" customWidth="1"/>
    <col min="14084" max="14084" width="21.1796875" style="295" customWidth="1"/>
    <col min="14085" max="14085" width="11.7265625" style="295" customWidth="1"/>
    <col min="14086" max="14086" width="8" style="295" customWidth="1"/>
    <col min="14087" max="14087" width="17.7265625" style="295" customWidth="1"/>
    <col min="14088" max="14088" width="8.7265625" style="295" customWidth="1"/>
    <col min="14089" max="14089" width="6.453125" style="295" customWidth="1"/>
    <col min="14090" max="14090" width="5.453125" style="295" customWidth="1"/>
    <col min="14091" max="14091" width="8.7265625" style="295" customWidth="1"/>
    <col min="14092" max="14092" width="9.7265625" style="295" customWidth="1"/>
    <col min="14093" max="14093" width="12.7265625" style="295" customWidth="1"/>
    <col min="14094" max="14338" width="9.1796875" style="295"/>
    <col min="14339" max="14339" width="5.7265625" style="295" customWidth="1"/>
    <col min="14340" max="14340" width="21.1796875" style="295" customWidth="1"/>
    <col min="14341" max="14341" width="11.7265625" style="295" customWidth="1"/>
    <col min="14342" max="14342" width="8" style="295" customWidth="1"/>
    <col min="14343" max="14343" width="17.7265625" style="295" customWidth="1"/>
    <col min="14344" max="14344" width="8.7265625" style="295" customWidth="1"/>
    <col min="14345" max="14345" width="6.453125" style="295" customWidth="1"/>
    <col min="14346" max="14346" width="5.453125" style="295" customWidth="1"/>
    <col min="14347" max="14347" width="8.7265625" style="295" customWidth="1"/>
    <col min="14348" max="14348" width="9.7265625" style="295" customWidth="1"/>
    <col min="14349" max="14349" width="12.7265625" style="295" customWidth="1"/>
    <col min="14350" max="14594" width="9.1796875" style="295"/>
    <col min="14595" max="14595" width="5.7265625" style="295" customWidth="1"/>
    <col min="14596" max="14596" width="21.1796875" style="295" customWidth="1"/>
    <col min="14597" max="14597" width="11.7265625" style="295" customWidth="1"/>
    <col min="14598" max="14598" width="8" style="295" customWidth="1"/>
    <col min="14599" max="14599" width="17.7265625" style="295" customWidth="1"/>
    <col min="14600" max="14600" width="8.7265625" style="295" customWidth="1"/>
    <col min="14601" max="14601" width="6.453125" style="295" customWidth="1"/>
    <col min="14602" max="14602" width="5.453125" style="295" customWidth="1"/>
    <col min="14603" max="14603" width="8.7265625" style="295" customWidth="1"/>
    <col min="14604" max="14604" width="9.7265625" style="295" customWidth="1"/>
    <col min="14605" max="14605" width="12.7265625" style="295" customWidth="1"/>
    <col min="14606" max="14850" width="9.1796875" style="295"/>
    <col min="14851" max="14851" width="5.7265625" style="295" customWidth="1"/>
    <col min="14852" max="14852" width="21.1796875" style="295" customWidth="1"/>
    <col min="14853" max="14853" width="11.7265625" style="295" customWidth="1"/>
    <col min="14854" max="14854" width="8" style="295" customWidth="1"/>
    <col min="14855" max="14855" width="17.7265625" style="295" customWidth="1"/>
    <col min="14856" max="14856" width="8.7265625" style="295" customWidth="1"/>
    <col min="14857" max="14857" width="6.453125" style="295" customWidth="1"/>
    <col min="14858" max="14858" width="5.453125" style="295" customWidth="1"/>
    <col min="14859" max="14859" width="8.7265625" style="295" customWidth="1"/>
    <col min="14860" max="14860" width="9.7265625" style="295" customWidth="1"/>
    <col min="14861" max="14861" width="12.7265625" style="295" customWidth="1"/>
    <col min="14862" max="15106" width="9.1796875" style="295"/>
    <col min="15107" max="15107" width="5.7265625" style="295" customWidth="1"/>
    <col min="15108" max="15108" width="21.1796875" style="295" customWidth="1"/>
    <col min="15109" max="15109" width="11.7265625" style="295" customWidth="1"/>
    <col min="15110" max="15110" width="8" style="295" customWidth="1"/>
    <col min="15111" max="15111" width="17.7265625" style="295" customWidth="1"/>
    <col min="15112" max="15112" width="8.7265625" style="295" customWidth="1"/>
    <col min="15113" max="15113" width="6.453125" style="295" customWidth="1"/>
    <col min="15114" max="15114" width="5.453125" style="295" customWidth="1"/>
    <col min="15115" max="15115" width="8.7265625" style="295" customWidth="1"/>
    <col min="15116" max="15116" width="9.7265625" style="295" customWidth="1"/>
    <col min="15117" max="15117" width="12.7265625" style="295" customWidth="1"/>
    <col min="15118" max="15362" width="9.1796875" style="295"/>
    <col min="15363" max="15363" width="5.7265625" style="295" customWidth="1"/>
    <col min="15364" max="15364" width="21.1796875" style="295" customWidth="1"/>
    <col min="15365" max="15365" width="11.7265625" style="295" customWidth="1"/>
    <col min="15366" max="15366" width="8" style="295" customWidth="1"/>
    <col min="15367" max="15367" width="17.7265625" style="295" customWidth="1"/>
    <col min="15368" max="15368" width="8.7265625" style="295" customWidth="1"/>
    <col min="15369" max="15369" width="6.453125" style="295" customWidth="1"/>
    <col min="15370" max="15370" width="5.453125" style="295" customWidth="1"/>
    <col min="15371" max="15371" width="8.7265625" style="295" customWidth="1"/>
    <col min="15372" max="15372" width="9.7265625" style="295" customWidth="1"/>
    <col min="15373" max="15373" width="12.7265625" style="295" customWidth="1"/>
    <col min="15374" max="15618" width="9.1796875" style="295"/>
    <col min="15619" max="15619" width="5.7265625" style="295" customWidth="1"/>
    <col min="15620" max="15620" width="21.1796875" style="295" customWidth="1"/>
    <col min="15621" max="15621" width="11.7265625" style="295" customWidth="1"/>
    <col min="15622" max="15622" width="8" style="295" customWidth="1"/>
    <col min="15623" max="15623" width="17.7265625" style="295" customWidth="1"/>
    <col min="15624" max="15624" width="8.7265625" style="295" customWidth="1"/>
    <col min="15625" max="15625" width="6.453125" style="295" customWidth="1"/>
    <col min="15626" max="15626" width="5.453125" style="295" customWidth="1"/>
    <col min="15627" max="15627" width="8.7265625" style="295" customWidth="1"/>
    <col min="15628" max="15628" width="9.7265625" style="295" customWidth="1"/>
    <col min="15629" max="15629" width="12.7265625" style="295" customWidth="1"/>
    <col min="15630" max="15874" width="9.1796875" style="295"/>
    <col min="15875" max="15875" width="5.7265625" style="295" customWidth="1"/>
    <col min="15876" max="15876" width="21.1796875" style="295" customWidth="1"/>
    <col min="15877" max="15877" width="11.7265625" style="295" customWidth="1"/>
    <col min="15878" max="15878" width="8" style="295" customWidth="1"/>
    <col min="15879" max="15879" width="17.7265625" style="295" customWidth="1"/>
    <col min="15880" max="15880" width="8.7265625" style="295" customWidth="1"/>
    <col min="15881" max="15881" width="6.453125" style="295" customWidth="1"/>
    <col min="15882" max="15882" width="5.453125" style="295" customWidth="1"/>
    <col min="15883" max="15883" width="8.7265625" style="295" customWidth="1"/>
    <col min="15884" max="15884" width="9.7265625" style="295" customWidth="1"/>
    <col min="15885" max="15885" width="12.7265625" style="295" customWidth="1"/>
    <col min="15886" max="16130" width="9.1796875" style="295"/>
    <col min="16131" max="16131" width="5.7265625" style="295" customWidth="1"/>
    <col min="16132" max="16132" width="21.1796875" style="295" customWidth="1"/>
    <col min="16133" max="16133" width="11.7265625" style="295" customWidth="1"/>
    <col min="16134" max="16134" width="8" style="295" customWidth="1"/>
    <col min="16135" max="16135" width="17.7265625" style="295" customWidth="1"/>
    <col min="16136" max="16136" width="8.7265625" style="295" customWidth="1"/>
    <col min="16137" max="16137" width="6.453125" style="295" customWidth="1"/>
    <col min="16138" max="16138" width="5.453125" style="295" customWidth="1"/>
    <col min="16139" max="16139" width="8.7265625" style="295" customWidth="1"/>
    <col min="16140" max="16140" width="9.7265625" style="295" customWidth="1"/>
    <col min="16141" max="16141" width="12.7265625" style="295" customWidth="1"/>
    <col min="16142" max="16384" width="9.1796875" style="295"/>
  </cols>
  <sheetData>
    <row r="1" spans="1:14" s="300" customFormat="1" ht="15" customHeight="1">
      <c r="A1" s="617" t="s">
        <v>148</v>
      </c>
      <c r="B1" s="194" t="s">
        <v>406</v>
      </c>
      <c r="C1" s="194"/>
      <c r="D1" s="194"/>
      <c r="E1" s="1730" t="s">
        <v>601</v>
      </c>
      <c r="F1" s="1730"/>
      <c r="G1" s="1730"/>
      <c r="H1" s="195"/>
      <c r="I1" s="196"/>
      <c r="J1" s="196"/>
      <c r="K1" s="196"/>
      <c r="L1" s="196"/>
      <c r="M1" s="618"/>
    </row>
    <row r="2" spans="1:14" s="300" customFormat="1" ht="15" customHeight="1">
      <c r="A2" s="197" t="s">
        <v>148</v>
      </c>
      <c r="B2" s="202" t="s">
        <v>408</v>
      </c>
      <c r="C2" s="202"/>
      <c r="D2" s="202"/>
      <c r="E2" s="202" t="s">
        <v>602</v>
      </c>
      <c r="F2" s="200"/>
      <c r="G2" s="200"/>
      <c r="H2" s="201"/>
      <c r="I2" s="200"/>
      <c r="J2" s="200"/>
      <c r="K2" s="200"/>
      <c r="L2" s="200"/>
      <c r="M2" s="203"/>
    </row>
    <row r="3" spans="1:14" s="300" customFormat="1" ht="15" customHeight="1">
      <c r="A3" s="197" t="s">
        <v>148</v>
      </c>
      <c r="B3" s="202" t="s">
        <v>410</v>
      </c>
      <c r="C3" s="202"/>
      <c r="D3" s="202"/>
      <c r="E3" s="1745" t="s">
        <v>411</v>
      </c>
      <c r="F3" s="1745"/>
      <c r="G3" s="1745"/>
      <c r="H3" s="1745"/>
      <c r="I3" s="1745"/>
      <c r="J3" s="1382"/>
      <c r="K3" s="200"/>
      <c r="L3" s="200"/>
      <c r="M3" s="203"/>
    </row>
    <row r="4" spans="1:14" s="300" customFormat="1" ht="15" customHeight="1">
      <c r="A4" s="197" t="s">
        <v>148</v>
      </c>
      <c r="B4" s="202" t="s">
        <v>149</v>
      </c>
      <c r="C4" s="202"/>
      <c r="D4" s="202"/>
      <c r="E4" s="202" t="s">
        <v>590</v>
      </c>
      <c r="F4" s="200"/>
      <c r="G4" s="200"/>
      <c r="H4" s="201"/>
      <c r="I4" s="298"/>
      <c r="J4" s="298"/>
      <c r="K4" s="299"/>
      <c r="L4" s="299"/>
      <c r="M4" s="203"/>
    </row>
    <row r="5" spans="1:14" s="301" customFormat="1" ht="15" customHeight="1">
      <c r="A5" s="204" t="s">
        <v>1249</v>
      </c>
      <c r="B5" s="206" t="s">
        <v>1232</v>
      </c>
      <c r="C5" s="206"/>
      <c r="D5" s="206"/>
      <c r="E5" s="206"/>
      <c r="F5" s="205"/>
      <c r="G5" s="205"/>
      <c r="H5" s="205"/>
      <c r="I5" s="207"/>
      <c r="J5" s="207"/>
      <c r="K5" s="205"/>
      <c r="L5" s="205"/>
      <c r="M5" s="620"/>
    </row>
    <row r="6" spans="1:14" ht="15" customHeight="1">
      <c r="A6" s="209"/>
      <c r="B6" s="1733"/>
      <c r="C6" s="1733"/>
      <c r="D6" s="1733"/>
      <c r="E6" s="1733"/>
      <c r="F6" s="210"/>
      <c r="G6" s="722"/>
      <c r="H6" s="722" t="s">
        <v>152</v>
      </c>
      <c r="I6" s="723"/>
      <c r="J6" s="723"/>
      <c r="K6" s="319"/>
      <c r="L6" s="317"/>
      <c r="M6" s="328"/>
    </row>
    <row r="7" spans="1:14" ht="46">
      <c r="A7" s="211" t="s">
        <v>154</v>
      </c>
      <c r="B7" s="211" t="s">
        <v>238</v>
      </c>
      <c r="C7" s="211" t="s">
        <v>122</v>
      </c>
      <c r="D7" s="211" t="s">
        <v>123</v>
      </c>
      <c r="E7" s="211" t="s">
        <v>604</v>
      </c>
      <c r="F7" s="624" t="s">
        <v>157</v>
      </c>
      <c r="G7" s="718" t="s">
        <v>158</v>
      </c>
      <c r="H7" s="719" t="s">
        <v>159</v>
      </c>
      <c r="I7" s="724" t="s">
        <v>160</v>
      </c>
      <c r="J7" s="724" t="s">
        <v>1250</v>
      </c>
      <c r="K7" s="322" t="s">
        <v>1251</v>
      </c>
      <c r="L7" s="724" t="s">
        <v>160</v>
      </c>
      <c r="M7" s="322" t="s">
        <v>128</v>
      </c>
      <c r="N7" s="295" t="s">
        <v>1490</v>
      </c>
    </row>
    <row r="8" spans="1:14" ht="14.15" customHeight="1">
      <c r="A8" s="302"/>
      <c r="B8" s="1373"/>
      <c r="C8" s="1373"/>
      <c r="D8" s="1373"/>
      <c r="E8" s="1488"/>
      <c r="F8" s="1372"/>
      <c r="G8" s="1372"/>
      <c r="H8" s="1372"/>
      <c r="I8" s="1375"/>
      <c r="J8" s="367">
        <v>0.6</v>
      </c>
      <c r="K8" s="367">
        <v>0.4</v>
      </c>
      <c r="L8" s="367"/>
      <c r="M8" s="1371"/>
    </row>
    <row r="9" spans="1:14" ht="14.15" customHeight="1">
      <c r="A9" s="302">
        <v>1</v>
      </c>
      <c r="B9" s="1488" t="s">
        <v>210</v>
      </c>
      <c r="C9" s="1488"/>
      <c r="D9" s="1373"/>
      <c r="E9" s="1488"/>
      <c r="F9" s="1372"/>
      <c r="G9" s="1372"/>
      <c r="H9" s="1372"/>
      <c r="I9" s="1375"/>
      <c r="J9" s="1491"/>
      <c r="K9" s="1489"/>
      <c r="L9" s="1489"/>
      <c r="M9" s="1371"/>
    </row>
    <row r="10" spans="1:14" ht="14.15" customHeight="1">
      <c r="A10" s="302"/>
      <c r="B10" s="1490"/>
      <c r="C10" s="1490"/>
      <c r="D10" s="307"/>
      <c r="E10" s="1490"/>
      <c r="F10" s="305"/>
      <c r="G10" s="305"/>
      <c r="H10" s="305"/>
      <c r="I10" s="308"/>
      <c r="J10" s="710"/>
      <c r="K10" s="1489"/>
      <c r="L10" s="1489"/>
      <c r="M10" s="1371"/>
    </row>
    <row r="11" spans="1:14" ht="14.15" customHeight="1">
      <c r="A11" s="306"/>
      <c r="B11" s="307" t="s">
        <v>1243</v>
      </c>
      <c r="C11" s="307" t="s">
        <v>130</v>
      </c>
      <c r="D11" s="1474">
        <v>1</v>
      </c>
      <c r="E11" s="307" t="s">
        <v>1244</v>
      </c>
      <c r="F11" s="305">
        <v>1</v>
      </c>
      <c r="G11" s="1473">
        <v>1.63</v>
      </c>
      <c r="H11" s="305">
        <v>5.53</v>
      </c>
      <c r="I11" s="308">
        <f t="shared" ref="I11:I36" si="0">F11*G11*H11</f>
        <v>9.0138999999999996</v>
      </c>
      <c r="J11" s="710">
        <f>I11*0.6</f>
        <v>5.4083399999999999</v>
      </c>
      <c r="K11" s="1599">
        <f>I11*0.4</f>
        <v>3.6055600000000001</v>
      </c>
      <c r="L11" s="1489">
        <f>(J11+K11)*M11</f>
        <v>6.3097299999999992</v>
      </c>
      <c r="M11" s="1870">
        <v>0.7</v>
      </c>
    </row>
    <row r="12" spans="1:14" ht="14.15" customHeight="1">
      <c r="A12" s="306"/>
      <c r="B12" s="307" t="s">
        <v>1243</v>
      </c>
      <c r="C12" s="307" t="s">
        <v>130</v>
      </c>
      <c r="D12" s="1474">
        <v>2</v>
      </c>
      <c r="E12" s="307" t="s">
        <v>1244</v>
      </c>
      <c r="F12" s="305">
        <v>1</v>
      </c>
      <c r="G12" s="1473">
        <v>1.63</v>
      </c>
      <c r="H12" s="305">
        <v>3.45</v>
      </c>
      <c r="I12" s="308">
        <f>F12*G12*H12</f>
        <v>5.6234999999999999</v>
      </c>
      <c r="J12" s="710">
        <f>I12*0.6</f>
        <v>3.3740999999999999</v>
      </c>
      <c r="K12" s="1599">
        <f>I12*0.4</f>
        <v>2.2494000000000001</v>
      </c>
      <c r="L12" s="1489">
        <f>(J12+K12)*M12</f>
        <v>3.9364499999999998</v>
      </c>
      <c r="M12" s="1870">
        <v>0.7</v>
      </c>
    </row>
    <row r="13" spans="1:14" ht="14.15" customHeight="1">
      <c r="A13" s="306"/>
      <c r="B13" s="307" t="s">
        <v>1243</v>
      </c>
      <c r="C13" s="307" t="s">
        <v>130</v>
      </c>
      <c r="D13" s="1474">
        <v>3</v>
      </c>
      <c r="E13" s="307" t="s">
        <v>1244</v>
      </c>
      <c r="F13" s="305">
        <v>1</v>
      </c>
      <c r="G13" s="1473">
        <v>1.63</v>
      </c>
      <c r="H13" s="305">
        <v>4.1500000000000004</v>
      </c>
      <c r="I13" s="308">
        <f>F13*G13*H13</f>
        <v>6.7645</v>
      </c>
      <c r="J13" s="710"/>
      <c r="K13" s="1489"/>
      <c r="L13" s="1489">
        <f>J13+K13</f>
        <v>0</v>
      </c>
      <c r="M13" s="1371"/>
    </row>
    <row r="14" spans="1:14" ht="14.15" customHeight="1">
      <c r="A14" s="306"/>
      <c r="B14" s="307" t="s">
        <v>1243</v>
      </c>
      <c r="C14" s="307" t="s">
        <v>130</v>
      </c>
      <c r="D14" s="1474">
        <v>4</v>
      </c>
      <c r="E14" s="307" t="s">
        <v>1244</v>
      </c>
      <c r="F14" s="305">
        <v>1</v>
      </c>
      <c r="G14" s="1473">
        <v>1.63</v>
      </c>
      <c r="H14" s="305">
        <v>4.1500000000000004</v>
      </c>
      <c r="I14" s="308">
        <f>F14*G14*H14</f>
        <v>6.7645</v>
      </c>
      <c r="J14" s="710">
        <f>I14*0.6</f>
        <v>4.0587</v>
      </c>
      <c r="K14" s="1599">
        <f>I14*0.4</f>
        <v>2.7058</v>
      </c>
      <c r="L14" s="1489">
        <f>(J14+K14)*M14</f>
        <v>4.73515</v>
      </c>
      <c r="M14" s="1870">
        <v>0.7</v>
      </c>
    </row>
    <row r="15" spans="1:14" ht="14.15" customHeight="1">
      <c r="A15" s="306"/>
      <c r="B15" s="307" t="s">
        <v>1243</v>
      </c>
      <c r="C15" s="307" t="s">
        <v>130</v>
      </c>
      <c r="D15" s="1474">
        <v>5</v>
      </c>
      <c r="E15" s="307" t="s">
        <v>1244</v>
      </c>
      <c r="F15" s="305">
        <v>1</v>
      </c>
      <c r="G15" s="1473">
        <v>1.63</v>
      </c>
      <c r="H15" s="305">
        <v>6.35</v>
      </c>
      <c r="I15" s="308">
        <f t="shared" si="0"/>
        <v>10.350499999999998</v>
      </c>
      <c r="J15" s="710"/>
      <c r="K15" s="1489"/>
      <c r="L15" s="1489"/>
      <c r="M15" s="1371"/>
    </row>
    <row r="16" spans="1:14" ht="14.15" customHeight="1">
      <c r="A16" s="306"/>
      <c r="B16" s="307" t="s">
        <v>1243</v>
      </c>
      <c r="C16" s="307" t="s">
        <v>130</v>
      </c>
      <c r="D16" s="1474">
        <v>6</v>
      </c>
      <c r="E16" s="307" t="s">
        <v>1244</v>
      </c>
      <c r="F16" s="305">
        <v>1</v>
      </c>
      <c r="G16" s="1473">
        <v>1.63</v>
      </c>
      <c r="H16" s="305">
        <v>3.45</v>
      </c>
      <c r="I16" s="308">
        <f>F16*G16*H16</f>
        <v>5.6234999999999999</v>
      </c>
      <c r="J16" s="710">
        <f>I16*0.6</f>
        <v>3.3740999999999999</v>
      </c>
      <c r="K16" s="1599">
        <f>I16*0.4</f>
        <v>2.2494000000000001</v>
      </c>
      <c r="L16" s="1489">
        <f>(J16+K16)*M16</f>
        <v>5.0611500000000005</v>
      </c>
      <c r="M16" s="1870">
        <v>0.9</v>
      </c>
      <c r="N16" s="295" t="s">
        <v>1497</v>
      </c>
    </row>
    <row r="17" spans="1:14" ht="14.15" customHeight="1">
      <c r="A17" s="306"/>
      <c r="B17" s="307" t="s">
        <v>1243</v>
      </c>
      <c r="C17" s="307" t="s">
        <v>130</v>
      </c>
      <c r="D17" s="1474">
        <v>7</v>
      </c>
      <c r="E17" s="307" t="s">
        <v>1244</v>
      </c>
      <c r="F17" s="305">
        <v>1</v>
      </c>
      <c r="G17" s="1473">
        <v>1.63</v>
      </c>
      <c r="H17" s="305">
        <v>3.45</v>
      </c>
      <c r="I17" s="308">
        <f t="shared" si="0"/>
        <v>5.6234999999999999</v>
      </c>
      <c r="J17" s="710">
        <f>I17*0.6</f>
        <v>3.3740999999999999</v>
      </c>
      <c r="K17" s="1599">
        <f>I17*0.4</f>
        <v>2.2494000000000001</v>
      </c>
      <c r="L17" s="1489">
        <f>(J17+K17)*M17</f>
        <v>5.0611500000000005</v>
      </c>
      <c r="M17" s="1870">
        <v>0.9</v>
      </c>
      <c r="N17" s="295" t="s">
        <v>1497</v>
      </c>
    </row>
    <row r="18" spans="1:14" ht="14.15" customHeight="1">
      <c r="A18" s="306"/>
      <c r="B18" s="307" t="s">
        <v>1243</v>
      </c>
      <c r="C18" s="307" t="s">
        <v>130</v>
      </c>
      <c r="D18" s="1474">
        <v>8</v>
      </c>
      <c r="E18" s="307" t="s">
        <v>1244</v>
      </c>
      <c r="F18" s="305">
        <v>1</v>
      </c>
      <c r="G18" s="1473">
        <v>1.63</v>
      </c>
      <c r="H18" s="305">
        <v>3.45</v>
      </c>
      <c r="I18" s="308">
        <f t="shared" ref="I18:I19" si="1">F18*G18*H18</f>
        <v>5.6234999999999999</v>
      </c>
      <c r="J18" s="710"/>
      <c r="K18" s="1489"/>
      <c r="L18" s="1489"/>
      <c r="M18" s="1371"/>
    </row>
    <row r="19" spans="1:14" ht="14.15" customHeight="1">
      <c r="A19" s="306"/>
      <c r="B19" s="307" t="s">
        <v>1243</v>
      </c>
      <c r="C19" s="307" t="s">
        <v>130</v>
      </c>
      <c r="D19" s="1474">
        <v>9</v>
      </c>
      <c r="E19" s="307" t="s">
        <v>1244</v>
      </c>
      <c r="F19" s="305">
        <v>1</v>
      </c>
      <c r="G19" s="1473">
        <v>1.63</v>
      </c>
      <c r="H19" s="305">
        <v>3.45</v>
      </c>
      <c r="I19" s="308">
        <f t="shared" si="1"/>
        <v>5.6234999999999999</v>
      </c>
      <c r="J19" s="710">
        <f>I19*0.6</f>
        <v>3.3740999999999999</v>
      </c>
      <c r="K19" s="1599">
        <f>I19*0.4</f>
        <v>2.2494000000000001</v>
      </c>
      <c r="L19" s="1489">
        <f>(J19+K19)*M19</f>
        <v>5.0611500000000005</v>
      </c>
      <c r="M19" s="1870">
        <v>0.9</v>
      </c>
      <c r="N19" s="295" t="s">
        <v>1497</v>
      </c>
    </row>
    <row r="20" spans="1:14" ht="14.15" customHeight="1">
      <c r="A20" s="306"/>
      <c r="B20" s="307" t="s">
        <v>1243</v>
      </c>
      <c r="C20" s="307" t="s">
        <v>130</v>
      </c>
      <c r="D20" s="1474">
        <v>10</v>
      </c>
      <c r="E20" s="307" t="s">
        <v>1244</v>
      </c>
      <c r="F20" s="305">
        <v>1</v>
      </c>
      <c r="G20" s="1473">
        <v>1.63</v>
      </c>
      <c r="H20" s="305">
        <v>3.37</v>
      </c>
      <c r="I20" s="308">
        <f>F20*G20*H20</f>
        <v>5.4931000000000001</v>
      </c>
      <c r="J20" s="710">
        <f>I20*0.6</f>
        <v>3.2958599999999998</v>
      </c>
      <c r="K20" s="1599">
        <f t="shared" ref="K20:K35" si="2">I20*0.4</f>
        <v>2.1972400000000003</v>
      </c>
      <c r="L20" s="1489">
        <f>(J20+K20)*M20</f>
        <v>4.9437899999999999</v>
      </c>
      <c r="M20" s="1870">
        <v>0.9</v>
      </c>
      <c r="N20" s="295" t="s">
        <v>1497</v>
      </c>
    </row>
    <row r="21" spans="1:14" ht="14.15" customHeight="1">
      <c r="A21" s="306"/>
      <c r="B21" s="307" t="s">
        <v>1243</v>
      </c>
      <c r="C21" s="307" t="s">
        <v>130</v>
      </c>
      <c r="D21" s="1474">
        <v>11</v>
      </c>
      <c r="E21" s="307" t="s">
        <v>1244</v>
      </c>
      <c r="F21" s="305">
        <v>1</v>
      </c>
      <c r="G21" s="1473">
        <v>1.63</v>
      </c>
      <c r="H21" s="305">
        <v>3.37</v>
      </c>
      <c r="I21" s="308">
        <f>F21*G21*H21</f>
        <v>5.4931000000000001</v>
      </c>
      <c r="J21" s="710">
        <f>I21*0.6</f>
        <v>3.2958599999999998</v>
      </c>
      <c r="K21" s="1599">
        <f t="shared" si="2"/>
        <v>2.1972400000000003</v>
      </c>
      <c r="L21" s="1489">
        <f>(J21+K21)*M21</f>
        <v>4.9437899999999999</v>
      </c>
      <c r="M21" s="1870">
        <v>0.9</v>
      </c>
      <c r="N21" s="295" t="s">
        <v>1497</v>
      </c>
    </row>
    <row r="22" spans="1:14" ht="14.15" customHeight="1">
      <c r="A22" s="306"/>
      <c r="B22" s="307" t="s">
        <v>1243</v>
      </c>
      <c r="C22" s="307" t="s">
        <v>130</v>
      </c>
      <c r="D22" s="1474">
        <v>12</v>
      </c>
      <c r="E22" s="307" t="s">
        <v>1244</v>
      </c>
      <c r="F22" s="305">
        <v>1</v>
      </c>
      <c r="G22" s="1473">
        <v>1.63</v>
      </c>
      <c r="H22" s="305">
        <v>3.37</v>
      </c>
      <c r="I22" s="308">
        <f t="shared" ref="I22:I24" si="3">F22*G22*H22</f>
        <v>5.4931000000000001</v>
      </c>
      <c r="J22" s="1600">
        <f>I22*0.6</f>
        <v>3.2958599999999998</v>
      </c>
      <c r="K22" s="1599">
        <f t="shared" si="2"/>
        <v>2.1972400000000003</v>
      </c>
      <c r="L22" s="1489">
        <f>(J22+K22)*M22</f>
        <v>4.9437899999999999</v>
      </c>
      <c r="M22" s="1870">
        <v>0.9</v>
      </c>
      <c r="N22" s="295" t="s">
        <v>1498</v>
      </c>
    </row>
    <row r="23" spans="1:14" ht="14.15" customHeight="1">
      <c r="A23" s="306"/>
      <c r="B23" s="307" t="s">
        <v>1243</v>
      </c>
      <c r="C23" s="307" t="s">
        <v>130</v>
      </c>
      <c r="D23" s="1474">
        <v>13</v>
      </c>
      <c r="E23" s="307" t="s">
        <v>1244</v>
      </c>
      <c r="F23" s="305">
        <v>1</v>
      </c>
      <c r="G23" s="1473">
        <v>1.63</v>
      </c>
      <c r="H23" s="305">
        <v>3.37</v>
      </c>
      <c r="I23" s="308">
        <f t="shared" si="3"/>
        <v>5.4931000000000001</v>
      </c>
      <c r="J23" s="1600">
        <f t="shared" ref="J23:J35" si="4">I23*0.6</f>
        <v>3.2958599999999998</v>
      </c>
      <c r="K23" s="1599">
        <f t="shared" si="2"/>
        <v>2.1972400000000003</v>
      </c>
      <c r="L23" s="1489">
        <f>(J23+K23)*M23</f>
        <v>4.9437899999999999</v>
      </c>
      <c r="M23" s="1870">
        <v>0.9</v>
      </c>
      <c r="N23" s="295" t="s">
        <v>1498</v>
      </c>
    </row>
    <row r="24" spans="1:14" ht="14.15" customHeight="1">
      <c r="A24" s="306"/>
      <c r="B24" s="307" t="s">
        <v>1243</v>
      </c>
      <c r="C24" s="307" t="s">
        <v>130</v>
      </c>
      <c r="D24" s="1474">
        <v>14</v>
      </c>
      <c r="E24" s="307" t="s">
        <v>1244</v>
      </c>
      <c r="F24" s="305">
        <v>1</v>
      </c>
      <c r="G24" s="1473">
        <v>1.63</v>
      </c>
      <c r="H24" s="305">
        <v>3.37</v>
      </c>
      <c r="I24" s="308">
        <f t="shared" si="3"/>
        <v>5.4931000000000001</v>
      </c>
      <c r="J24" s="1600">
        <f t="shared" si="4"/>
        <v>3.2958599999999998</v>
      </c>
      <c r="K24" s="1599">
        <f t="shared" si="2"/>
        <v>2.1972400000000003</v>
      </c>
      <c r="L24" s="1489">
        <f>(J24+K24)*M24</f>
        <v>4.9437899999999999</v>
      </c>
      <c r="M24" s="1870">
        <v>0.9</v>
      </c>
      <c r="N24" s="295" t="s">
        <v>1498</v>
      </c>
    </row>
    <row r="25" spans="1:14" ht="14.15" customHeight="1">
      <c r="A25" s="306"/>
      <c r="B25" s="307" t="s">
        <v>1243</v>
      </c>
      <c r="C25" s="307" t="s">
        <v>130</v>
      </c>
      <c r="D25" s="1474">
        <v>15</v>
      </c>
      <c r="E25" s="307" t="s">
        <v>1244</v>
      </c>
      <c r="F25" s="305">
        <v>1</v>
      </c>
      <c r="G25" s="1473">
        <v>1.63</v>
      </c>
      <c r="H25" s="305">
        <v>3.37</v>
      </c>
      <c r="I25" s="308">
        <f t="shared" ref="I25" si="5">F25*G25*H25</f>
        <v>5.4931000000000001</v>
      </c>
      <c r="J25" s="1600">
        <f t="shared" si="4"/>
        <v>3.2958599999999998</v>
      </c>
      <c r="K25" s="1599">
        <f t="shared" si="2"/>
        <v>2.1972400000000003</v>
      </c>
      <c r="L25" s="1489">
        <f>(J25+K25)*M25</f>
        <v>4.9437899999999999</v>
      </c>
      <c r="M25" s="1870">
        <v>0.9</v>
      </c>
      <c r="N25" s="295" t="s">
        <v>1499</v>
      </c>
    </row>
    <row r="26" spans="1:14" ht="14.15" customHeight="1">
      <c r="A26" s="306"/>
      <c r="B26" s="307" t="s">
        <v>1243</v>
      </c>
      <c r="C26" s="307" t="s">
        <v>130</v>
      </c>
      <c r="D26" s="1474">
        <v>16</v>
      </c>
      <c r="E26" s="307" t="s">
        <v>1244</v>
      </c>
      <c r="F26" s="305">
        <v>1</v>
      </c>
      <c r="G26" s="1473">
        <v>1.63</v>
      </c>
      <c r="H26" s="305">
        <f>3.85-0.3</f>
        <v>3.5500000000000003</v>
      </c>
      <c r="I26" s="308">
        <f t="shared" si="0"/>
        <v>5.7865000000000002</v>
      </c>
      <c r="J26" s="1600">
        <f t="shared" si="4"/>
        <v>3.4719000000000002</v>
      </c>
      <c r="K26" s="1599">
        <f t="shared" si="2"/>
        <v>2.3146</v>
      </c>
      <c r="L26" s="1489">
        <f>(J26+K26)*M26</f>
        <v>5.2078500000000005</v>
      </c>
      <c r="M26" s="1870">
        <v>0.9</v>
      </c>
      <c r="N26" s="295" t="s">
        <v>1499</v>
      </c>
    </row>
    <row r="27" spans="1:14" ht="14.15" customHeight="1">
      <c r="A27" s="306"/>
      <c r="B27" s="307" t="s">
        <v>1243</v>
      </c>
      <c r="C27" s="307" t="s">
        <v>130</v>
      </c>
      <c r="D27" s="1474">
        <v>17</v>
      </c>
      <c r="E27" s="307" t="s">
        <v>1244</v>
      </c>
      <c r="F27" s="305">
        <v>1</v>
      </c>
      <c r="G27" s="1473">
        <v>1.63</v>
      </c>
      <c r="H27" s="305">
        <f>3.85-0.3</f>
        <v>3.5500000000000003</v>
      </c>
      <c r="I27" s="308">
        <f t="shared" si="0"/>
        <v>5.7865000000000002</v>
      </c>
      <c r="J27" s="1600">
        <f t="shared" si="4"/>
        <v>3.4719000000000002</v>
      </c>
      <c r="K27" s="1599">
        <f t="shared" si="2"/>
        <v>2.3146</v>
      </c>
      <c r="L27" s="1489">
        <f>(J27+K27)*M27</f>
        <v>5.2078500000000005</v>
      </c>
      <c r="M27" s="1870">
        <v>0.9</v>
      </c>
      <c r="N27" s="295" t="s">
        <v>1499</v>
      </c>
    </row>
    <row r="28" spans="1:14" ht="14.15" customHeight="1">
      <c r="A28" s="306"/>
      <c r="B28" s="307" t="s">
        <v>1243</v>
      </c>
      <c r="C28" s="307" t="s">
        <v>130</v>
      </c>
      <c r="D28" s="1474">
        <v>18</v>
      </c>
      <c r="E28" s="307" t="s">
        <v>1244</v>
      </c>
      <c r="F28" s="305">
        <v>1</v>
      </c>
      <c r="G28" s="1473">
        <v>1.63</v>
      </c>
      <c r="H28" s="305">
        <f>3.8-0.3</f>
        <v>3.5</v>
      </c>
      <c r="I28" s="308">
        <f t="shared" si="0"/>
        <v>5.7050000000000001</v>
      </c>
      <c r="J28" s="1600">
        <f t="shared" si="4"/>
        <v>3.423</v>
      </c>
      <c r="K28" s="1599">
        <f t="shared" si="2"/>
        <v>2.282</v>
      </c>
      <c r="L28" s="1489">
        <f>(J28+K28)*M28</f>
        <v>5.1345000000000001</v>
      </c>
      <c r="M28" s="1870">
        <v>0.9</v>
      </c>
      <c r="N28" s="295" t="s">
        <v>1499</v>
      </c>
    </row>
    <row r="29" spans="1:14" ht="14.15" customHeight="1">
      <c r="A29" s="306"/>
      <c r="B29" s="307" t="s">
        <v>1243</v>
      </c>
      <c r="C29" s="307" t="s">
        <v>130</v>
      </c>
      <c r="D29" s="1474" t="s">
        <v>1157</v>
      </c>
      <c r="E29" s="307" t="s">
        <v>1244</v>
      </c>
      <c r="F29" s="305">
        <v>3</v>
      </c>
      <c r="G29" s="1473">
        <v>1.63</v>
      </c>
      <c r="H29" s="305">
        <v>3.45</v>
      </c>
      <c r="I29" s="308">
        <f t="shared" si="0"/>
        <v>16.8705</v>
      </c>
      <c r="J29" s="1600">
        <f t="shared" si="4"/>
        <v>10.122299999999999</v>
      </c>
      <c r="K29" s="1599">
        <f t="shared" si="2"/>
        <v>6.7482000000000006</v>
      </c>
      <c r="L29" s="1489">
        <f>(J29+K29)*M29</f>
        <v>15.183450000000001</v>
      </c>
      <c r="M29" s="1870">
        <v>0.9</v>
      </c>
      <c r="N29" s="295" t="s">
        <v>1500</v>
      </c>
    </row>
    <row r="30" spans="1:14" ht="14.15" customHeight="1">
      <c r="A30" s="306"/>
      <c r="B30" s="307" t="s">
        <v>1243</v>
      </c>
      <c r="C30" s="307" t="s">
        <v>130</v>
      </c>
      <c r="D30" s="1474">
        <v>22</v>
      </c>
      <c r="E30" s="307" t="s">
        <v>1244</v>
      </c>
      <c r="F30" s="305">
        <v>1</v>
      </c>
      <c r="G30" s="1473">
        <v>1.63</v>
      </c>
      <c r="H30" s="305">
        <f>3.85-0.3</f>
        <v>3.5500000000000003</v>
      </c>
      <c r="I30" s="308">
        <f t="shared" si="0"/>
        <v>5.7865000000000002</v>
      </c>
      <c r="J30" s="1600">
        <f t="shared" si="4"/>
        <v>3.4719000000000002</v>
      </c>
      <c r="K30" s="1599">
        <f t="shared" si="2"/>
        <v>2.3146</v>
      </c>
      <c r="L30" s="1489">
        <f>(J30+K30)*M30</f>
        <v>5.2078500000000005</v>
      </c>
      <c r="M30" s="1870">
        <v>0.9</v>
      </c>
      <c r="N30" s="295" t="s">
        <v>1501</v>
      </c>
    </row>
    <row r="31" spans="1:14" ht="14.15" customHeight="1">
      <c r="A31" s="306"/>
      <c r="B31" s="307" t="s">
        <v>1243</v>
      </c>
      <c r="C31" s="307" t="s">
        <v>130</v>
      </c>
      <c r="D31" s="1474">
        <v>23</v>
      </c>
      <c r="E31" s="307" t="s">
        <v>1244</v>
      </c>
      <c r="F31" s="305">
        <v>1</v>
      </c>
      <c r="G31" s="1473">
        <v>1.63</v>
      </c>
      <c r="H31" s="305">
        <f>6-0.3</f>
        <v>5.7</v>
      </c>
      <c r="I31" s="308">
        <f>F31*G31*H31</f>
        <v>9.2910000000000004</v>
      </c>
      <c r="J31" s="1600">
        <f t="shared" si="4"/>
        <v>5.5746000000000002</v>
      </c>
      <c r="K31" s="1599">
        <f t="shared" si="2"/>
        <v>3.7164000000000001</v>
      </c>
      <c r="L31" s="1489">
        <f>(J31+K31)*M31</f>
        <v>8.3619000000000003</v>
      </c>
      <c r="M31" s="1870">
        <v>0.9</v>
      </c>
      <c r="N31" s="295" t="s">
        <v>1498</v>
      </c>
    </row>
    <row r="32" spans="1:14" ht="14.15" customHeight="1">
      <c r="A32" s="306"/>
      <c r="B32" s="307" t="s">
        <v>1243</v>
      </c>
      <c r="C32" s="307" t="s">
        <v>130</v>
      </c>
      <c r="D32" s="1474">
        <v>24</v>
      </c>
      <c r="E32" s="307" t="s">
        <v>1244</v>
      </c>
      <c r="F32" s="305">
        <v>1</v>
      </c>
      <c r="G32" s="1473">
        <v>1.63</v>
      </c>
      <c r="H32" s="305">
        <f>5.25-0.3</f>
        <v>4.95</v>
      </c>
      <c r="I32" s="308">
        <f>F32*G32*H32</f>
        <v>8.0685000000000002</v>
      </c>
      <c r="J32" s="1600">
        <f t="shared" si="4"/>
        <v>4.8411</v>
      </c>
      <c r="K32" s="1599">
        <f t="shared" si="2"/>
        <v>3.2274000000000003</v>
      </c>
      <c r="L32" s="1489">
        <f>(J32+K32)*M32</f>
        <v>7.2616500000000004</v>
      </c>
      <c r="M32" s="1870">
        <v>0.9</v>
      </c>
      <c r="N32" s="295" t="s">
        <v>1502</v>
      </c>
    </row>
    <row r="33" spans="1:14" ht="14.15" customHeight="1">
      <c r="A33" s="306"/>
      <c r="B33" s="307" t="s">
        <v>1243</v>
      </c>
      <c r="C33" s="307" t="s">
        <v>130</v>
      </c>
      <c r="D33" s="1474" t="s">
        <v>1247</v>
      </c>
      <c r="E33" s="307" t="s">
        <v>1244</v>
      </c>
      <c r="F33" s="305">
        <v>4</v>
      </c>
      <c r="G33" s="1473">
        <v>1.63</v>
      </c>
      <c r="H33" s="305">
        <f>4.6-0.3</f>
        <v>4.3</v>
      </c>
      <c r="I33" s="308">
        <f>F33*G33*H33</f>
        <v>28.035999999999998</v>
      </c>
      <c r="J33" s="1600">
        <f t="shared" si="4"/>
        <v>16.821599999999997</v>
      </c>
      <c r="K33" s="1599">
        <f t="shared" si="2"/>
        <v>11.214399999999999</v>
      </c>
      <c r="L33" s="1489">
        <f>(J33+K33)*M33</f>
        <v>25.232399999999995</v>
      </c>
      <c r="M33" s="1870">
        <v>0.9</v>
      </c>
      <c r="N33" s="295" t="s">
        <v>1502</v>
      </c>
    </row>
    <row r="34" spans="1:14" ht="14.15" customHeight="1">
      <c r="A34" s="306"/>
      <c r="B34" s="307" t="s">
        <v>1243</v>
      </c>
      <c r="C34" s="307" t="s">
        <v>130</v>
      </c>
      <c r="D34" s="1474">
        <v>29</v>
      </c>
      <c r="E34" s="307" t="s">
        <v>1244</v>
      </c>
      <c r="F34" s="305">
        <v>1</v>
      </c>
      <c r="G34" s="1473">
        <v>1.63</v>
      </c>
      <c r="H34" s="305">
        <f>5.25-0.3</f>
        <v>4.95</v>
      </c>
      <c r="I34" s="308">
        <f t="shared" si="0"/>
        <v>8.0685000000000002</v>
      </c>
      <c r="J34" s="1600">
        <f t="shared" si="4"/>
        <v>4.8411</v>
      </c>
      <c r="K34" s="1599">
        <f t="shared" si="2"/>
        <v>3.2274000000000003</v>
      </c>
      <c r="L34" s="1489">
        <f>(J34+K34)*M34</f>
        <v>7.2616500000000004</v>
      </c>
      <c r="M34" s="1870">
        <v>0.9</v>
      </c>
      <c r="N34" s="295" t="s">
        <v>1502</v>
      </c>
    </row>
    <row r="35" spans="1:14" ht="14.15" customHeight="1">
      <c r="A35" s="306"/>
      <c r="B35" s="307" t="s">
        <v>1243</v>
      </c>
      <c r="C35" s="307" t="s">
        <v>130</v>
      </c>
      <c r="D35" s="1474">
        <v>30</v>
      </c>
      <c r="E35" s="307" t="s">
        <v>1244</v>
      </c>
      <c r="F35" s="305">
        <v>1</v>
      </c>
      <c r="G35" s="1473">
        <v>1.63</v>
      </c>
      <c r="H35" s="305">
        <f>4.6-0.3</f>
        <v>4.3</v>
      </c>
      <c r="I35" s="308">
        <f t="shared" si="0"/>
        <v>7.0089999999999995</v>
      </c>
      <c r="J35" s="1600">
        <f t="shared" si="4"/>
        <v>4.2053999999999991</v>
      </c>
      <c r="K35" s="1599">
        <f t="shared" si="2"/>
        <v>2.8035999999999999</v>
      </c>
      <c r="L35" s="1489">
        <f>(J35+K35)*M35</f>
        <v>6.3080999999999987</v>
      </c>
      <c r="M35" s="1870">
        <v>0.9</v>
      </c>
      <c r="N35" s="295" t="s">
        <v>1502</v>
      </c>
    </row>
    <row r="36" spans="1:14" ht="14.15" customHeight="1">
      <c r="A36" s="1374"/>
      <c r="B36" s="307" t="s">
        <v>1243</v>
      </c>
      <c r="C36" s="307" t="s">
        <v>130</v>
      </c>
      <c r="D36" s="307">
        <v>31</v>
      </c>
      <c r="E36" s="307" t="s">
        <v>1244</v>
      </c>
      <c r="F36" s="305">
        <v>1</v>
      </c>
      <c r="G36" s="1473">
        <v>1.63</v>
      </c>
      <c r="H36" s="305">
        <f>6.5-0.3</f>
        <v>6.2</v>
      </c>
      <c r="I36" s="308">
        <f t="shared" si="0"/>
        <v>10.106</v>
      </c>
      <c r="J36" s="710"/>
      <c r="K36" s="1489"/>
      <c r="L36" s="1489"/>
      <c r="M36" s="1371"/>
    </row>
    <row r="37" spans="1:14" ht="14.15" customHeight="1">
      <c r="A37" s="1374"/>
      <c r="B37" s="307"/>
      <c r="C37" s="307"/>
      <c r="D37" s="307"/>
      <c r="E37" s="307"/>
      <c r="F37" s="305"/>
      <c r="G37" s="1473"/>
      <c r="H37" s="305"/>
      <c r="I37" s="308"/>
      <c r="J37" s="710"/>
      <c r="K37" s="368"/>
      <c r="L37" s="368"/>
      <c r="M37" s="1371"/>
    </row>
    <row r="38" spans="1:14" ht="14.15" customHeight="1" thickBot="1">
      <c r="A38" s="1374"/>
      <c r="B38" s="1373"/>
      <c r="C38" s="1373"/>
      <c r="D38" s="307"/>
      <c r="E38" s="307"/>
      <c r="F38" s="305"/>
      <c r="G38" s="305"/>
      <c r="H38" s="305"/>
      <c r="I38" s="308"/>
      <c r="J38" s="710" t="s">
        <v>1252</v>
      </c>
      <c r="K38" s="311">
        <v>290</v>
      </c>
      <c r="L38" s="311">
        <f>SUM(L10:L36)</f>
        <v>150.19472000000002</v>
      </c>
      <c r="M38" s="1371">
        <f>K38*L38</f>
        <v>43556.468800000002</v>
      </c>
      <c r="N38" s="295">
        <v>49775.310000000005</v>
      </c>
    </row>
    <row r="39" spans="1:14" ht="14.15" customHeight="1" thickTop="1">
      <c r="A39" s="1374"/>
      <c r="B39" s="1373"/>
      <c r="C39" s="1373"/>
      <c r="D39" s="1373"/>
      <c r="E39" s="1373"/>
      <c r="F39" s="1372"/>
      <c r="G39" s="1372"/>
      <c r="H39" s="1372"/>
      <c r="I39" s="1375"/>
      <c r="J39" s="710"/>
      <c r="K39" s="368"/>
      <c r="L39" s="368"/>
      <c r="M39" s="1371"/>
    </row>
    <row r="40" spans="1:14" ht="14.15" customHeight="1">
      <c r="A40" s="302">
        <v>2</v>
      </c>
      <c r="B40" s="1488" t="s">
        <v>1248</v>
      </c>
      <c r="C40" s="1488"/>
      <c r="D40" s="1474"/>
      <c r="E40" s="307"/>
      <c r="F40" s="305"/>
      <c r="G40" s="1473"/>
      <c r="H40" s="305"/>
      <c r="I40" s="308"/>
      <c r="J40" s="710"/>
      <c r="K40" s="1489"/>
      <c r="L40" s="1489"/>
      <c r="M40" s="1371"/>
    </row>
    <row r="41" spans="1:14" ht="14.15" customHeight="1">
      <c r="A41" s="1374"/>
      <c r="B41" s="1373"/>
      <c r="C41" s="1373"/>
      <c r="D41" s="307"/>
      <c r="E41" s="307"/>
      <c r="F41" s="305"/>
      <c r="G41" s="305"/>
      <c r="H41" s="305"/>
      <c r="I41" s="308"/>
      <c r="J41" s="710"/>
      <c r="K41" s="1489"/>
      <c r="L41" s="1489"/>
      <c r="M41" s="1371"/>
    </row>
    <row r="42" spans="1:14" ht="14.15" customHeight="1">
      <c r="A42" s="302"/>
      <c r="B42" s="307" t="s">
        <v>1243</v>
      </c>
      <c r="C42" s="307" t="s">
        <v>130</v>
      </c>
      <c r="D42" s="1474" t="s">
        <v>988</v>
      </c>
      <c r="E42" s="307" t="s">
        <v>1244</v>
      </c>
      <c r="F42" s="1372">
        <v>1</v>
      </c>
      <c r="G42" s="1473">
        <v>1.63</v>
      </c>
      <c r="H42" s="305">
        <v>1.03</v>
      </c>
      <c r="I42" s="308">
        <f>F42*G42*H42</f>
        <v>1.6788999999999998</v>
      </c>
      <c r="J42" s="1600">
        <f>I42*0.6</f>
        <v>1.0073399999999999</v>
      </c>
      <c r="K42" s="1599">
        <f t="shared" ref="K42:K44" si="6">I42*0.4</f>
        <v>0.67155999999999993</v>
      </c>
      <c r="L42" s="1489">
        <f>(J42+K42)*M42</f>
        <v>1.1752299999999998</v>
      </c>
      <c r="M42" s="1870">
        <v>0.7</v>
      </c>
    </row>
    <row r="43" spans="1:14" ht="14.15" customHeight="1">
      <c r="A43" s="302"/>
      <c r="B43" s="307" t="s">
        <v>1243</v>
      </c>
      <c r="C43" s="307" t="s">
        <v>130</v>
      </c>
      <c r="D43" s="1474" t="s">
        <v>1156</v>
      </c>
      <c r="E43" s="307" t="s">
        <v>1244</v>
      </c>
      <c r="F43" s="305">
        <v>1</v>
      </c>
      <c r="G43" s="1473">
        <v>1.63</v>
      </c>
      <c r="H43" s="305">
        <v>1.03</v>
      </c>
      <c r="I43" s="308">
        <f t="shared" ref="I43:I59" si="7">F43*G43*H43</f>
        <v>1.6788999999999998</v>
      </c>
      <c r="J43" s="1600">
        <f>I43*0.6</f>
        <v>1.0073399999999999</v>
      </c>
      <c r="K43" s="1599">
        <f t="shared" si="6"/>
        <v>0.67155999999999993</v>
      </c>
      <c r="L43" s="1489">
        <f>(J43+K43)*M43</f>
        <v>1.1752299999999998</v>
      </c>
      <c r="M43" s="1870">
        <v>0.7</v>
      </c>
    </row>
    <row r="44" spans="1:14" ht="14.15" customHeight="1">
      <c r="A44" s="302"/>
      <c r="B44" s="307" t="s">
        <v>1243</v>
      </c>
      <c r="C44" s="307" t="s">
        <v>130</v>
      </c>
      <c r="D44" s="1474">
        <v>4</v>
      </c>
      <c r="E44" s="307" t="s">
        <v>1244</v>
      </c>
      <c r="F44" s="305">
        <v>1</v>
      </c>
      <c r="G44" s="1473">
        <v>1.63</v>
      </c>
      <c r="H44" s="305">
        <v>1.03</v>
      </c>
      <c r="I44" s="308">
        <f t="shared" si="7"/>
        <v>1.6788999999999998</v>
      </c>
      <c r="J44" s="1600">
        <f>I44*0.6</f>
        <v>1.0073399999999999</v>
      </c>
      <c r="K44" s="1599">
        <f t="shared" si="6"/>
        <v>0.67155999999999993</v>
      </c>
      <c r="L44" s="1489">
        <f>(J44+K44)*M44</f>
        <v>1.1752299999999998</v>
      </c>
      <c r="M44" s="1870">
        <v>0.7</v>
      </c>
    </row>
    <row r="45" spans="1:14" ht="14.15" customHeight="1">
      <c r="A45" s="302"/>
      <c r="B45" s="307" t="s">
        <v>1243</v>
      </c>
      <c r="C45" s="307" t="s">
        <v>130</v>
      </c>
      <c r="D45" s="1474">
        <v>5</v>
      </c>
      <c r="E45" s="307" t="s">
        <v>1244</v>
      </c>
      <c r="F45" s="305">
        <v>1</v>
      </c>
      <c r="G45" s="1473">
        <v>1.63</v>
      </c>
      <c r="H45" s="305">
        <v>1.03</v>
      </c>
      <c r="I45" s="308">
        <f t="shared" si="7"/>
        <v>1.6788999999999998</v>
      </c>
      <c r="J45" s="710"/>
      <c r="K45" s="1489"/>
      <c r="L45" s="1489"/>
      <c r="M45" s="1371"/>
    </row>
    <row r="46" spans="1:14" ht="14.15" customHeight="1">
      <c r="A46" s="302"/>
      <c r="B46" s="307" t="s">
        <v>1243</v>
      </c>
      <c r="C46" s="307" t="s">
        <v>130</v>
      </c>
      <c r="D46" s="1474">
        <v>6</v>
      </c>
      <c r="E46" s="307" t="s">
        <v>1244</v>
      </c>
      <c r="F46" s="305">
        <v>1</v>
      </c>
      <c r="G46" s="1473">
        <v>1.63</v>
      </c>
      <c r="H46" s="305">
        <v>1.03</v>
      </c>
      <c r="I46" s="308">
        <f t="shared" si="7"/>
        <v>1.6788999999999998</v>
      </c>
      <c r="J46" s="710"/>
      <c r="K46" s="1489"/>
      <c r="L46" s="1489"/>
      <c r="M46" s="1371"/>
    </row>
    <row r="47" spans="1:14" ht="14.15" customHeight="1">
      <c r="A47" s="302"/>
      <c r="B47" s="307" t="s">
        <v>1243</v>
      </c>
      <c r="C47" s="307" t="s">
        <v>130</v>
      </c>
      <c r="D47" s="1474" t="s">
        <v>1245</v>
      </c>
      <c r="E47" s="307" t="s">
        <v>1244</v>
      </c>
      <c r="F47" s="305">
        <v>3</v>
      </c>
      <c r="G47" s="1473">
        <v>1.63</v>
      </c>
      <c r="H47" s="305">
        <v>1.03</v>
      </c>
      <c r="I47" s="308">
        <f t="shared" si="7"/>
        <v>5.0366999999999997</v>
      </c>
      <c r="J47" s="710"/>
      <c r="K47" s="1489"/>
      <c r="L47" s="1489"/>
      <c r="M47" s="1371"/>
    </row>
    <row r="48" spans="1:14" ht="14.15" customHeight="1">
      <c r="A48" s="302"/>
      <c r="B48" s="307" t="s">
        <v>1243</v>
      </c>
      <c r="C48" s="307" t="s">
        <v>130</v>
      </c>
      <c r="D48" s="1474" t="s">
        <v>1246</v>
      </c>
      <c r="E48" s="307" t="s">
        <v>1244</v>
      </c>
      <c r="F48" s="305">
        <v>6</v>
      </c>
      <c r="G48" s="1473">
        <v>1.63</v>
      </c>
      <c r="H48" s="305">
        <v>1.03</v>
      </c>
      <c r="I48" s="308">
        <f t="shared" si="7"/>
        <v>10.073399999999999</v>
      </c>
      <c r="J48" s="710"/>
      <c r="K48" s="1489"/>
      <c r="L48" s="1489"/>
      <c r="M48" s="1371"/>
    </row>
    <row r="49" spans="1:14" ht="14.15" customHeight="1">
      <c r="A49" s="302"/>
      <c r="B49" s="307" t="s">
        <v>1243</v>
      </c>
      <c r="C49" s="307" t="s">
        <v>130</v>
      </c>
      <c r="D49" s="1474">
        <v>16</v>
      </c>
      <c r="E49" s="307" t="s">
        <v>1244</v>
      </c>
      <c r="F49" s="305">
        <v>1</v>
      </c>
      <c r="G49" s="1473">
        <v>1.63</v>
      </c>
      <c r="H49" s="305">
        <v>1.03</v>
      </c>
      <c r="I49" s="308">
        <f t="shared" si="7"/>
        <v>1.6788999999999998</v>
      </c>
      <c r="J49" s="710"/>
      <c r="K49" s="1489"/>
      <c r="L49" s="1489"/>
      <c r="M49" s="1371"/>
    </row>
    <row r="50" spans="1:14" ht="14.15" customHeight="1">
      <c r="A50" s="302"/>
      <c r="B50" s="307" t="s">
        <v>1243</v>
      </c>
      <c r="C50" s="307" t="s">
        <v>130</v>
      </c>
      <c r="D50" s="1474">
        <v>17</v>
      </c>
      <c r="E50" s="307" t="s">
        <v>1244</v>
      </c>
      <c r="F50" s="305">
        <v>1</v>
      </c>
      <c r="G50" s="1473">
        <v>1.63</v>
      </c>
      <c r="H50" s="305">
        <v>1.03</v>
      </c>
      <c r="I50" s="308">
        <f t="shared" si="7"/>
        <v>1.6788999999999998</v>
      </c>
      <c r="J50" s="710"/>
      <c r="K50" s="1489"/>
      <c r="L50" s="1489"/>
      <c r="M50" s="1371"/>
    </row>
    <row r="51" spans="1:14" ht="14.15" customHeight="1">
      <c r="A51" s="302"/>
      <c r="B51" s="307" t="s">
        <v>1243</v>
      </c>
      <c r="C51" s="307" t="s">
        <v>130</v>
      </c>
      <c r="D51" s="1474">
        <v>18</v>
      </c>
      <c r="E51" s="307" t="s">
        <v>1244</v>
      </c>
      <c r="F51" s="305">
        <v>1</v>
      </c>
      <c r="G51" s="1473">
        <v>1.63</v>
      </c>
      <c r="H51" s="305">
        <v>1.03</v>
      </c>
      <c r="I51" s="308">
        <f t="shared" si="7"/>
        <v>1.6788999999999998</v>
      </c>
      <c r="J51" s="710"/>
      <c r="K51" s="368"/>
      <c r="L51" s="368"/>
      <c r="M51" s="1371"/>
    </row>
    <row r="52" spans="1:14" ht="14.15" customHeight="1">
      <c r="A52" s="302"/>
      <c r="B52" s="307" t="s">
        <v>1243</v>
      </c>
      <c r="C52" s="307" t="s">
        <v>130</v>
      </c>
      <c r="D52" s="1474" t="s">
        <v>1157</v>
      </c>
      <c r="E52" s="307" t="s">
        <v>1244</v>
      </c>
      <c r="F52" s="305">
        <v>3</v>
      </c>
      <c r="G52" s="1473">
        <v>1.63</v>
      </c>
      <c r="H52" s="305">
        <v>1.03</v>
      </c>
      <c r="I52" s="308">
        <f t="shared" si="7"/>
        <v>5.0366999999999997</v>
      </c>
      <c r="J52" s="710"/>
      <c r="K52" s="368"/>
      <c r="L52" s="368"/>
      <c r="M52" s="1371"/>
    </row>
    <row r="53" spans="1:14" ht="14.15" customHeight="1">
      <c r="A53" s="302"/>
      <c r="B53" s="307" t="s">
        <v>1243</v>
      </c>
      <c r="C53" s="307" t="s">
        <v>130</v>
      </c>
      <c r="D53" s="1474">
        <v>22</v>
      </c>
      <c r="E53" s="307" t="s">
        <v>1244</v>
      </c>
      <c r="F53" s="305">
        <v>1</v>
      </c>
      <c r="G53" s="1473">
        <v>1.63</v>
      </c>
      <c r="H53" s="305">
        <v>1.03</v>
      </c>
      <c r="I53" s="308">
        <f t="shared" si="7"/>
        <v>1.6788999999999998</v>
      </c>
      <c r="J53" s="710"/>
      <c r="K53" s="368"/>
      <c r="L53" s="368"/>
      <c r="M53" s="1371"/>
    </row>
    <row r="54" spans="1:14" ht="14.15" customHeight="1">
      <c r="A54" s="302"/>
      <c r="B54" s="307" t="s">
        <v>1243</v>
      </c>
      <c r="C54" s="307" t="s">
        <v>130</v>
      </c>
      <c r="D54" s="1474">
        <v>23</v>
      </c>
      <c r="E54" s="307" t="s">
        <v>1244</v>
      </c>
      <c r="F54" s="305">
        <v>1</v>
      </c>
      <c r="G54" s="1473">
        <v>1.63</v>
      </c>
      <c r="H54" s="305">
        <v>1.03</v>
      </c>
      <c r="I54" s="308">
        <f t="shared" si="7"/>
        <v>1.6788999999999998</v>
      </c>
      <c r="J54" s="710"/>
      <c r="K54" s="368"/>
      <c r="L54" s="368"/>
      <c r="M54" s="1371"/>
    </row>
    <row r="55" spans="1:14" ht="14.15" customHeight="1">
      <c r="A55" s="302"/>
      <c r="B55" s="307" t="s">
        <v>1243</v>
      </c>
      <c r="C55" s="307" t="s">
        <v>130</v>
      </c>
      <c r="D55" s="1474">
        <v>24</v>
      </c>
      <c r="E55" s="307" t="s">
        <v>1244</v>
      </c>
      <c r="F55" s="305">
        <v>1</v>
      </c>
      <c r="G55" s="1473">
        <v>1.63</v>
      </c>
      <c r="H55" s="305">
        <v>1.03</v>
      </c>
      <c r="I55" s="308">
        <f t="shared" si="7"/>
        <v>1.6788999999999998</v>
      </c>
      <c r="J55" s="710"/>
      <c r="K55" s="368"/>
      <c r="L55" s="368"/>
      <c r="M55" s="1371"/>
    </row>
    <row r="56" spans="1:14" ht="14.15" customHeight="1">
      <c r="A56" s="302"/>
      <c r="B56" s="307" t="s">
        <v>1243</v>
      </c>
      <c r="C56" s="307" t="s">
        <v>130</v>
      </c>
      <c r="D56" s="1474" t="s">
        <v>1247</v>
      </c>
      <c r="E56" s="307" t="s">
        <v>1244</v>
      </c>
      <c r="F56" s="305">
        <v>3</v>
      </c>
      <c r="G56" s="1473">
        <v>1.63</v>
      </c>
      <c r="H56" s="305">
        <v>1.03</v>
      </c>
      <c r="I56" s="308">
        <f t="shared" si="7"/>
        <v>5.0366999999999997</v>
      </c>
      <c r="J56" s="1600">
        <f>I56*0.6</f>
        <v>3.0220199999999999</v>
      </c>
      <c r="K56" s="368"/>
      <c r="L56" s="1489">
        <f>(J56+K56)*M56</f>
        <v>1.51101</v>
      </c>
      <c r="M56" s="1870">
        <v>0.5</v>
      </c>
    </row>
    <row r="57" spans="1:14" ht="14.15" customHeight="1">
      <c r="A57" s="302"/>
      <c r="B57" s="307" t="s">
        <v>1243</v>
      </c>
      <c r="C57" s="307" t="s">
        <v>130</v>
      </c>
      <c r="D57" s="1474">
        <v>29</v>
      </c>
      <c r="E57" s="307" t="s">
        <v>1244</v>
      </c>
      <c r="F57" s="305">
        <v>1</v>
      </c>
      <c r="G57" s="1473">
        <v>1.63</v>
      </c>
      <c r="H57" s="305">
        <v>1.03</v>
      </c>
      <c r="I57" s="308">
        <f t="shared" si="7"/>
        <v>1.6788999999999998</v>
      </c>
      <c r="J57" s="1600">
        <f>I57*0.6</f>
        <v>1.0073399999999999</v>
      </c>
      <c r="K57" s="368"/>
      <c r="L57" s="1489">
        <f>(J57+K57)*M57</f>
        <v>0.50366999999999995</v>
      </c>
      <c r="M57" s="1870">
        <v>0.5</v>
      </c>
    </row>
    <row r="58" spans="1:14" ht="14.15" customHeight="1">
      <c r="A58" s="302"/>
      <c r="B58" s="307" t="s">
        <v>1243</v>
      </c>
      <c r="C58" s="307" t="s">
        <v>130</v>
      </c>
      <c r="D58" s="1474">
        <v>30</v>
      </c>
      <c r="E58" s="307" t="s">
        <v>1244</v>
      </c>
      <c r="F58" s="305">
        <v>1</v>
      </c>
      <c r="G58" s="1473">
        <v>1.63</v>
      </c>
      <c r="H58" s="305">
        <v>1.03</v>
      </c>
      <c r="I58" s="308">
        <f t="shared" si="7"/>
        <v>1.6788999999999998</v>
      </c>
      <c r="J58" s="710"/>
      <c r="K58" s="368"/>
      <c r="L58" s="368"/>
      <c r="M58" s="1371"/>
    </row>
    <row r="59" spans="1:14" ht="14.15" customHeight="1">
      <c r="A59" s="302"/>
      <c r="B59" s="307" t="s">
        <v>1243</v>
      </c>
      <c r="C59" s="307" t="s">
        <v>130</v>
      </c>
      <c r="D59" s="307">
        <v>31</v>
      </c>
      <c r="E59" s="307" t="s">
        <v>1244</v>
      </c>
      <c r="F59" s="305">
        <v>1</v>
      </c>
      <c r="G59" s="1473">
        <v>1.63</v>
      </c>
      <c r="H59" s="305">
        <v>1.03</v>
      </c>
      <c r="I59" s="308">
        <f t="shared" si="7"/>
        <v>1.6788999999999998</v>
      </c>
      <c r="J59" s="710"/>
      <c r="K59" s="368"/>
      <c r="L59" s="368"/>
      <c r="M59" s="1371"/>
    </row>
    <row r="60" spans="1:14" ht="14.15" customHeight="1" thickBot="1">
      <c r="A60" s="302"/>
      <c r="B60" s="307"/>
      <c r="C60" s="307"/>
      <c r="D60" s="1474"/>
      <c r="E60" s="307"/>
      <c r="F60" s="1372"/>
      <c r="G60" s="1372"/>
      <c r="H60" s="1372"/>
      <c r="I60" s="1375"/>
      <c r="J60" s="710"/>
      <c r="K60" s="311">
        <v>90</v>
      </c>
      <c r="L60" s="311">
        <f>SUM(L41:L59)</f>
        <v>5.5403699999999985</v>
      </c>
      <c r="M60" s="1371">
        <f>K60*L60</f>
        <v>498.63329999999985</v>
      </c>
    </row>
    <row r="61" spans="1:14" ht="14.15" customHeight="1" thickTop="1">
      <c r="A61" s="302"/>
      <c r="B61" s="1373"/>
      <c r="C61" s="1373"/>
      <c r="D61" s="1373"/>
      <c r="E61" s="1488"/>
      <c r="F61" s="1372"/>
      <c r="G61" s="1372"/>
      <c r="H61" s="1372"/>
      <c r="I61" s="1375"/>
      <c r="J61" s="1491"/>
      <c r="K61" s="1489"/>
      <c r="L61" s="1489"/>
      <c r="M61" s="1371"/>
      <c r="N61" s="295">
        <v>815.94539999999984</v>
      </c>
    </row>
    <row r="62" spans="1:14" ht="14.15" customHeight="1">
      <c r="A62" s="1374"/>
      <c r="B62" s="1373"/>
      <c r="C62" s="1373"/>
      <c r="D62" s="1373"/>
      <c r="E62" s="1373"/>
      <c r="F62" s="1372"/>
      <c r="G62" s="1372"/>
      <c r="H62" s="1372"/>
      <c r="I62" s="1491"/>
      <c r="J62" s="1491"/>
      <c r="K62" s="1372"/>
      <c r="L62" s="1372"/>
      <c r="M62" s="1371"/>
    </row>
    <row r="63" spans="1:14" ht="14.15" customHeight="1" thickBot="1">
      <c r="A63" s="234"/>
      <c r="B63" s="235"/>
      <c r="C63" s="235"/>
      <c r="D63" s="235"/>
      <c r="E63" s="235"/>
      <c r="F63" s="236"/>
      <c r="G63" s="236"/>
      <c r="H63" s="236"/>
      <c r="I63" s="1492"/>
      <c r="J63" s="1493"/>
      <c r="K63" s="388"/>
      <c r="L63" s="388"/>
      <c r="M63" s="236">
        <f>SUM(M37:M60)</f>
        <v>44058.202099999995</v>
      </c>
    </row>
    <row r="64" spans="1:14">
      <c r="A64" s="239"/>
      <c r="B64" s="240"/>
      <c r="C64" s="240"/>
      <c r="D64" s="240"/>
      <c r="E64" s="240"/>
      <c r="F64" s="241"/>
      <c r="G64" s="241"/>
      <c r="H64" s="241"/>
      <c r="I64" s="246"/>
      <c r="J64" s="246"/>
      <c r="K64" s="241"/>
      <c r="L64" s="241"/>
      <c r="M64" s="241"/>
    </row>
    <row r="65" spans="1:13">
      <c r="A65" s="239"/>
      <c r="B65" s="240"/>
      <c r="C65" s="240"/>
      <c r="D65" s="240"/>
      <c r="E65" s="240"/>
      <c r="F65" s="241"/>
      <c r="G65" s="241"/>
      <c r="H65" s="241"/>
      <c r="I65" s="246"/>
      <c r="J65" s="246"/>
      <c r="K65" s="241"/>
      <c r="L65" s="241"/>
      <c r="M65" s="241"/>
    </row>
    <row r="66" spans="1:13">
      <c r="A66" s="239"/>
      <c r="B66" s="240"/>
      <c r="C66" s="240"/>
      <c r="D66" s="240"/>
      <c r="E66" s="240"/>
      <c r="F66" s="241"/>
      <c r="G66" s="241"/>
      <c r="H66" s="241"/>
      <c r="I66" s="246"/>
      <c r="J66" s="246"/>
      <c r="K66" s="241"/>
      <c r="L66" s="241"/>
      <c r="M66" s="241"/>
    </row>
    <row r="67" spans="1:13">
      <c r="A67" s="239"/>
      <c r="B67" s="240"/>
      <c r="C67" s="240"/>
      <c r="D67" s="240"/>
      <c r="E67" s="240"/>
      <c r="F67" s="241"/>
      <c r="G67" s="241"/>
      <c r="H67" s="241"/>
      <c r="I67" s="246"/>
      <c r="J67" s="246"/>
      <c r="K67" s="241"/>
      <c r="L67" s="241"/>
      <c r="M67" s="241"/>
    </row>
    <row r="68" spans="1:13">
      <c r="A68" s="239"/>
      <c r="B68" s="240"/>
      <c r="C68" s="240"/>
      <c r="D68" s="240"/>
      <c r="E68" s="240"/>
      <c r="F68" s="241"/>
      <c r="G68" s="241"/>
      <c r="H68" s="241"/>
      <c r="I68" s="246"/>
      <c r="J68" s="246"/>
      <c r="K68" s="241"/>
      <c r="L68" s="241"/>
      <c r="M68" s="241"/>
    </row>
    <row r="69" spans="1:13">
      <c r="A69" s="239"/>
      <c r="B69" s="240"/>
      <c r="C69" s="240"/>
      <c r="D69" s="240"/>
      <c r="E69" s="240"/>
      <c r="F69" s="241"/>
      <c r="G69" s="241"/>
      <c r="H69" s="241"/>
      <c r="I69" s="246"/>
      <c r="J69" s="246"/>
      <c r="K69" s="241"/>
      <c r="L69" s="241"/>
      <c r="M69" s="241"/>
    </row>
    <row r="70" spans="1:13">
      <c r="A70" s="239"/>
      <c r="B70" s="240"/>
      <c r="C70" s="240"/>
      <c r="D70" s="240"/>
      <c r="E70" s="240"/>
      <c r="F70" s="241"/>
      <c r="G70" s="241"/>
      <c r="H70" s="241"/>
      <c r="I70" s="246"/>
      <c r="J70" s="246"/>
      <c r="K70" s="241"/>
      <c r="L70" s="241"/>
      <c r="M70" s="241"/>
    </row>
    <row r="71" spans="1:13">
      <c r="A71" s="239"/>
      <c r="B71" s="240"/>
      <c r="C71" s="240"/>
      <c r="D71" s="240"/>
      <c r="E71" s="240"/>
      <c r="F71" s="241"/>
      <c r="G71" s="241"/>
      <c r="H71" s="241"/>
      <c r="I71" s="246"/>
      <c r="J71" s="246"/>
      <c r="K71" s="241"/>
      <c r="L71" s="241"/>
      <c r="M71" s="241"/>
    </row>
    <row r="72" spans="1:13">
      <c r="A72" s="239"/>
      <c r="B72" s="240"/>
      <c r="C72" s="240"/>
      <c r="D72" s="240"/>
      <c r="E72" s="240"/>
      <c r="F72" s="241"/>
      <c r="G72" s="241"/>
      <c r="H72" s="241"/>
      <c r="I72" s="246"/>
      <c r="J72" s="246"/>
      <c r="K72" s="241"/>
      <c r="L72" s="241"/>
      <c r="M72" s="241"/>
    </row>
    <row r="73" spans="1:13">
      <c r="A73" s="239"/>
      <c r="B73" s="240"/>
      <c r="C73" s="240"/>
      <c r="D73" s="240"/>
      <c r="E73" s="240"/>
      <c r="F73" s="241"/>
      <c r="G73" s="241"/>
      <c r="H73" s="241"/>
      <c r="I73" s="246"/>
      <c r="J73" s="246"/>
      <c r="K73" s="241"/>
      <c r="L73" s="241"/>
      <c r="M73" s="241"/>
    </row>
    <row r="74" spans="1:13">
      <c r="A74" s="239"/>
      <c r="B74" s="240"/>
      <c r="C74" s="240"/>
      <c r="D74" s="240"/>
      <c r="E74" s="240"/>
      <c r="F74" s="241"/>
      <c r="G74" s="241"/>
      <c r="H74" s="241"/>
      <c r="I74" s="246"/>
      <c r="J74" s="246"/>
      <c r="K74" s="241"/>
      <c r="L74" s="241"/>
      <c r="M74" s="241"/>
    </row>
    <row r="75" spans="1:13">
      <c r="A75" s="239"/>
      <c r="B75" s="240"/>
      <c r="C75" s="240"/>
      <c r="D75" s="240"/>
      <c r="E75" s="240"/>
      <c r="F75" s="241"/>
      <c r="G75" s="241"/>
      <c r="H75" s="241"/>
      <c r="I75" s="246"/>
      <c r="J75" s="246"/>
      <c r="K75" s="241"/>
      <c r="L75" s="241"/>
      <c r="M75" s="241"/>
    </row>
    <row r="76" spans="1:13">
      <c r="A76" s="239"/>
      <c r="B76" s="240"/>
      <c r="C76" s="240"/>
      <c r="D76" s="240"/>
      <c r="E76" s="240"/>
      <c r="F76" s="241"/>
      <c r="G76" s="241"/>
      <c r="H76" s="241"/>
      <c r="I76" s="246"/>
      <c r="J76" s="246"/>
      <c r="K76" s="241"/>
      <c r="L76" s="241"/>
      <c r="M76" s="241"/>
    </row>
    <row r="77" spans="1:13">
      <c r="A77" s="239"/>
      <c r="B77" s="240"/>
      <c r="C77" s="240"/>
      <c r="D77" s="240"/>
      <c r="E77" s="240"/>
      <c r="F77" s="241"/>
      <c r="G77" s="241"/>
      <c r="H77" s="241"/>
      <c r="I77" s="246"/>
      <c r="J77" s="246"/>
      <c r="K77" s="241"/>
      <c r="L77" s="241"/>
      <c r="M77" s="241"/>
    </row>
    <row r="78" spans="1:13">
      <c r="A78" s="239"/>
      <c r="B78" s="240"/>
      <c r="C78" s="240"/>
      <c r="D78" s="240"/>
      <c r="E78" s="240"/>
      <c r="F78" s="241"/>
      <c r="G78" s="241"/>
      <c r="H78" s="241"/>
      <c r="I78" s="246"/>
      <c r="J78" s="246"/>
      <c r="K78" s="241"/>
      <c r="L78" s="241"/>
      <c r="M78" s="241"/>
    </row>
    <row r="79" spans="1:13">
      <c r="A79" s="239"/>
      <c r="B79" s="240"/>
      <c r="C79" s="240"/>
      <c r="D79" s="240"/>
      <c r="E79" s="240"/>
      <c r="F79" s="241"/>
      <c r="G79" s="241"/>
      <c r="H79" s="241"/>
      <c r="I79" s="246"/>
      <c r="J79" s="246"/>
      <c r="K79" s="241"/>
      <c r="L79" s="241"/>
      <c r="M79" s="241"/>
    </row>
    <row r="80" spans="1:13">
      <c r="A80" s="239"/>
      <c r="B80" s="240"/>
      <c r="C80" s="240"/>
      <c r="D80" s="240"/>
      <c r="E80" s="240"/>
      <c r="F80" s="241"/>
      <c r="G80" s="241"/>
      <c r="H80" s="241"/>
      <c r="I80" s="246"/>
      <c r="J80" s="246"/>
      <c r="K80" s="241"/>
      <c r="L80" s="241"/>
      <c r="M80" s="241"/>
    </row>
    <row r="81" spans="1:10">
      <c r="A81" s="239"/>
      <c r="B81" s="240"/>
      <c r="C81" s="240"/>
      <c r="D81" s="240"/>
      <c r="E81" s="240"/>
      <c r="F81" s="241"/>
      <c r="G81" s="241"/>
      <c r="H81" s="241"/>
      <c r="I81" s="246"/>
      <c r="J81" s="246"/>
    </row>
  </sheetData>
  <mergeCells count="3">
    <mergeCell ref="E1:G1"/>
    <mergeCell ref="E3:I3"/>
    <mergeCell ref="B6:E6"/>
  </mergeCells>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D0C1-9737-42BB-B14A-89E3DE6A3353}">
  <dimension ref="A1"/>
  <sheetViews>
    <sheetView workbookViewId="0"/>
  </sheetViews>
  <sheetFormatPr defaultRowHeight="14.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H58"/>
  <sheetViews>
    <sheetView showGridLines="0" zoomScale="85" zoomScaleNormal="85" zoomScaleSheetLayoutView="85" workbookViewId="0">
      <selection activeCell="G28" sqref="G28"/>
    </sheetView>
  </sheetViews>
  <sheetFormatPr defaultColWidth="9.1796875" defaultRowHeight="20.149999999999999" customHeight="1"/>
  <cols>
    <col min="1" max="1" width="20.7265625" style="401" customWidth="1"/>
    <col min="2" max="2" width="60.7265625" style="401" customWidth="1"/>
    <col min="3" max="3" width="5.7265625" style="401" customWidth="1"/>
    <col min="4" max="4" width="20.7265625" style="402" customWidth="1"/>
    <col min="5" max="5" width="10.7265625" style="402" customWidth="1"/>
    <col min="6" max="7" width="20.7265625" style="402" customWidth="1"/>
    <col min="8" max="8" width="9.1796875" style="401"/>
    <col min="9" max="9" width="13.54296875" style="401" bestFit="1" customWidth="1"/>
    <col min="10" max="16384" width="9.1796875" style="401"/>
  </cols>
  <sheetData>
    <row r="1" spans="1:7" ht="25" customHeight="1">
      <c r="A1" s="400" t="s">
        <v>284</v>
      </c>
      <c r="G1" s="403">
        <v>44686</v>
      </c>
    </row>
    <row r="2" spans="1:7" s="405" customFormat="1" ht="25" customHeight="1">
      <c r="A2" s="404" t="s">
        <v>285</v>
      </c>
      <c r="D2" s="406"/>
      <c r="E2" s="406"/>
      <c r="F2" s="406"/>
      <c r="G2" s="407" t="s">
        <v>286</v>
      </c>
    </row>
    <row r="3" spans="1:7" s="405" customFormat="1" ht="25" customHeight="1">
      <c r="A3" s="404" t="s">
        <v>287</v>
      </c>
      <c r="B3" s="405" t="s">
        <v>288</v>
      </c>
    </row>
    <row r="4" spans="1:7" s="405" customFormat="1" ht="25" customHeight="1">
      <c r="A4" s="404" t="s">
        <v>289</v>
      </c>
      <c r="B4" s="405" t="s">
        <v>290</v>
      </c>
    </row>
    <row r="5" spans="1:7" s="405" customFormat="1" ht="25" customHeight="1">
      <c r="A5" s="404" t="s">
        <v>291</v>
      </c>
      <c r="B5" s="405" t="s">
        <v>292</v>
      </c>
    </row>
    <row r="6" spans="1:7" s="405" customFormat="1" ht="25" customHeight="1">
      <c r="A6" s="404"/>
      <c r="B6" s="405" t="s">
        <v>293</v>
      </c>
    </row>
    <row r="7" spans="1:7" s="405" customFormat="1" ht="25" customHeight="1">
      <c r="A7" s="404"/>
    </row>
    <row r="8" spans="1:7" ht="26">
      <c r="A8" s="1854" t="s">
        <v>12</v>
      </c>
      <c r="B8" s="1855"/>
      <c r="C8" s="408"/>
      <c r="D8" s="409" t="s">
        <v>294</v>
      </c>
      <c r="E8" s="1856" t="s">
        <v>295</v>
      </c>
      <c r="F8" s="1857"/>
      <c r="G8" s="409" t="s">
        <v>296</v>
      </c>
    </row>
    <row r="9" spans="1:7" s="416" customFormat="1" ht="20.149999999999999" customHeight="1">
      <c r="A9" s="410" t="s">
        <v>11</v>
      </c>
      <c r="B9" s="411" t="s">
        <v>297</v>
      </c>
      <c r="C9" s="412"/>
      <c r="D9" s="413">
        <f>279903.4+173511.8+14400.4+196628.6+829459.4+964776.4</f>
        <v>2458680</v>
      </c>
      <c r="E9" s="414">
        <f t="shared" ref="E9:E14" si="0">F9/D9</f>
        <v>0.78999991865553876</v>
      </c>
      <c r="F9" s="413">
        <v>1942357</v>
      </c>
      <c r="G9" s="415">
        <f t="shared" ref="G9:G13" si="1">D9-F9</f>
        <v>516323</v>
      </c>
    </row>
    <row r="10" spans="1:7" s="416" customFormat="1" ht="20.149999999999999" customHeight="1">
      <c r="A10" s="410" t="s">
        <v>16</v>
      </c>
      <c r="B10" s="411" t="s">
        <v>298</v>
      </c>
      <c r="C10" s="412"/>
      <c r="D10" s="413">
        <f>95557.5+154192.5</f>
        <v>249750</v>
      </c>
      <c r="E10" s="414">
        <f t="shared" si="0"/>
        <v>0.38</v>
      </c>
      <c r="F10" s="413">
        <v>94905</v>
      </c>
      <c r="G10" s="415">
        <f t="shared" si="1"/>
        <v>154845</v>
      </c>
    </row>
    <row r="11" spans="1:7" s="416" customFormat="1" ht="20.149999999999999" customHeight="1">
      <c r="A11" s="410" t="s">
        <v>19</v>
      </c>
      <c r="B11" s="411" t="s">
        <v>299</v>
      </c>
      <c r="C11" s="412"/>
      <c r="D11" s="413">
        <v>450000</v>
      </c>
      <c r="E11" s="414">
        <f t="shared" si="0"/>
        <v>1</v>
      </c>
      <c r="F11" s="413">
        <v>450000</v>
      </c>
      <c r="G11" s="415">
        <f t="shared" si="1"/>
        <v>0</v>
      </c>
    </row>
    <row r="12" spans="1:7" s="416" customFormat="1" ht="20.149999999999999" customHeight="1" thickBot="1">
      <c r="A12" s="417" t="s">
        <v>21</v>
      </c>
      <c r="B12" s="418" t="s">
        <v>300</v>
      </c>
      <c r="C12" s="419"/>
      <c r="D12" s="420">
        <v>322285</v>
      </c>
      <c r="E12" s="421">
        <f t="shared" si="0"/>
        <v>0.72999984485781222</v>
      </c>
      <c r="F12" s="420">
        <v>235268</v>
      </c>
      <c r="G12" s="422">
        <f t="shared" si="1"/>
        <v>87017</v>
      </c>
    </row>
    <row r="13" spans="1:7" s="416" customFormat="1" ht="20.149999999999999" customHeight="1" thickTop="1">
      <c r="A13" s="423" t="s">
        <v>25</v>
      </c>
      <c r="B13" s="424" t="s">
        <v>301</v>
      </c>
      <c r="C13" s="425"/>
      <c r="D13" s="426">
        <v>1416921</v>
      </c>
      <c r="E13" s="427">
        <f t="shared" si="0"/>
        <v>0.70000021172669469</v>
      </c>
      <c r="F13" s="426">
        <v>991845</v>
      </c>
      <c r="G13" s="428">
        <f t="shared" si="1"/>
        <v>425076</v>
      </c>
    </row>
    <row r="14" spans="1:7" s="433" customFormat="1" ht="20.149999999999999" customHeight="1">
      <c r="A14" s="1858" t="s">
        <v>302</v>
      </c>
      <c r="B14" s="1859"/>
      <c r="C14" s="429"/>
      <c r="D14" s="430">
        <f>SUM(D9:D13)</f>
        <v>4897636</v>
      </c>
      <c r="E14" s="431">
        <f t="shared" si="0"/>
        <v>0.75840160436586146</v>
      </c>
      <c r="F14" s="430">
        <f>SUM(F9:F13)</f>
        <v>3714375</v>
      </c>
      <c r="G14" s="432">
        <f>SUM(G9:G13)</f>
        <v>1183261</v>
      </c>
    </row>
    <row r="16" spans="1:7" ht="26">
      <c r="A16" s="1854" t="s">
        <v>303</v>
      </c>
      <c r="B16" s="1855"/>
      <c r="C16" s="408"/>
      <c r="D16" s="409" t="str">
        <f>D8</f>
        <v>TOTAL VALUE OF SUBCONTRACT WORKS</v>
      </c>
      <c r="E16" s="1856" t="str">
        <f>E8</f>
        <v>VALUE OF WORKS COMPLETED
TO 28-FEB-2022</v>
      </c>
      <c r="F16" s="1857"/>
      <c r="G16" s="409" t="str">
        <f>G8</f>
        <v>VALUE OF WORKS UNDER NEW SUBCONTRACT</v>
      </c>
    </row>
    <row r="17" spans="1:7" s="416" customFormat="1" ht="20.149999999999999" customHeight="1">
      <c r="A17" s="410"/>
      <c r="B17" s="411" t="s">
        <v>304</v>
      </c>
      <c r="C17" s="412"/>
      <c r="D17" s="413">
        <v>1287184</v>
      </c>
      <c r="E17" s="414">
        <f t="shared" ref="E17:E25" si="2">F17/D17</f>
        <v>0.98638190033437334</v>
      </c>
      <c r="F17" s="413">
        <v>1269655</v>
      </c>
      <c r="G17" s="415">
        <f t="shared" ref="G17:G33" si="3">D17-F17</f>
        <v>17529</v>
      </c>
    </row>
    <row r="18" spans="1:7" s="416" customFormat="1" ht="20.149999999999999" customHeight="1">
      <c r="A18" s="410"/>
      <c r="B18" s="411" t="s">
        <v>305</v>
      </c>
      <c r="C18" s="412"/>
      <c r="D18" s="413">
        <v>2362610</v>
      </c>
      <c r="E18" s="414">
        <f t="shared" si="2"/>
        <v>1</v>
      </c>
      <c r="F18" s="413">
        <v>2362610</v>
      </c>
      <c r="G18" s="415">
        <f t="shared" si="3"/>
        <v>0</v>
      </c>
    </row>
    <row r="19" spans="1:7" s="416" customFormat="1" ht="20.149999999999999" customHeight="1">
      <c r="A19" s="410"/>
      <c r="B19" s="411" t="s">
        <v>306</v>
      </c>
      <c r="C19" s="412"/>
      <c r="D19" s="413">
        <v>4451650</v>
      </c>
      <c r="E19" s="414">
        <f t="shared" si="2"/>
        <v>0.99330405579953496</v>
      </c>
      <c r="F19" s="413">
        <v>4421842</v>
      </c>
      <c r="G19" s="415">
        <f t="shared" si="3"/>
        <v>29808</v>
      </c>
    </row>
    <row r="20" spans="1:7" s="416" customFormat="1" ht="20.149999999999999" customHeight="1">
      <c r="A20" s="410"/>
      <c r="B20" s="411" t="s">
        <v>307</v>
      </c>
      <c r="C20" s="412"/>
      <c r="D20" s="413">
        <v>626689</v>
      </c>
      <c r="E20" s="414">
        <f t="shared" si="2"/>
        <v>0.90146149046815882</v>
      </c>
      <c r="F20" s="413">
        <v>564936</v>
      </c>
      <c r="G20" s="415">
        <f t="shared" si="3"/>
        <v>61753</v>
      </c>
    </row>
    <row r="21" spans="1:7" s="416" customFormat="1" ht="20.149999999999999" customHeight="1">
      <c r="A21" s="410"/>
      <c r="B21" s="411" t="s">
        <v>308</v>
      </c>
      <c r="C21" s="412"/>
      <c r="D21" s="413">
        <v>712504</v>
      </c>
      <c r="E21" s="414">
        <f t="shared" si="2"/>
        <v>0.7999997192998215</v>
      </c>
      <c r="F21" s="413">
        <v>570003</v>
      </c>
      <c r="G21" s="415">
        <f t="shared" si="3"/>
        <v>142501</v>
      </c>
    </row>
    <row r="22" spans="1:7" s="416" customFormat="1" ht="20.149999999999999" customHeight="1">
      <c r="A22" s="410"/>
      <c r="B22" s="411" t="s">
        <v>309</v>
      </c>
      <c r="C22" s="412"/>
      <c r="D22" s="413">
        <v>806420</v>
      </c>
      <c r="E22" s="414">
        <f t="shared" si="2"/>
        <v>0.76999578383472633</v>
      </c>
      <c r="F22" s="413">
        <v>620940</v>
      </c>
      <c r="G22" s="415">
        <f t="shared" si="3"/>
        <v>185480</v>
      </c>
    </row>
    <row r="23" spans="1:7" s="416" customFormat="1" ht="20.149999999999999" customHeight="1" thickBot="1">
      <c r="A23" s="417"/>
      <c r="B23" s="418" t="s">
        <v>310</v>
      </c>
      <c r="C23" s="419"/>
      <c r="D23" s="420">
        <v>211500</v>
      </c>
      <c r="E23" s="421">
        <f>F23/D23</f>
        <v>0.88988179669030731</v>
      </c>
      <c r="F23" s="420">
        <v>188210</v>
      </c>
      <c r="G23" s="422">
        <f t="shared" si="3"/>
        <v>23290</v>
      </c>
    </row>
    <row r="24" spans="1:7" s="416" customFormat="1" ht="20.149999999999999" customHeight="1" thickTop="1">
      <c r="A24" s="410"/>
      <c r="B24" s="411" t="s">
        <v>311</v>
      </c>
      <c r="C24" s="412"/>
      <c r="D24" s="413">
        <v>226200</v>
      </c>
      <c r="E24" s="414">
        <f t="shared" si="2"/>
        <v>1</v>
      </c>
      <c r="F24" s="413">
        <f>D24</f>
        <v>226200</v>
      </c>
      <c r="G24" s="415">
        <f t="shared" si="3"/>
        <v>0</v>
      </c>
    </row>
    <row r="25" spans="1:7" s="416" customFormat="1" ht="20.149999999999999" customHeight="1">
      <c r="A25" s="410"/>
      <c r="B25" s="411" t="s">
        <v>312</v>
      </c>
      <c r="C25" s="412"/>
      <c r="D25" s="413">
        <v>106494</v>
      </c>
      <c r="E25" s="414">
        <f t="shared" si="2"/>
        <v>1</v>
      </c>
      <c r="F25" s="413">
        <f>D25</f>
        <v>106494</v>
      </c>
      <c r="G25" s="415">
        <f t="shared" si="3"/>
        <v>0</v>
      </c>
    </row>
    <row r="26" spans="1:7" s="416" customFormat="1" ht="20.149999999999999" customHeight="1">
      <c r="A26" s="410"/>
      <c r="B26" s="411" t="s">
        <v>313</v>
      </c>
      <c r="C26" s="412"/>
      <c r="D26" s="413">
        <v>211831</v>
      </c>
      <c r="E26" s="414">
        <f>F26/D26</f>
        <v>0</v>
      </c>
      <c r="F26" s="413">
        <v>0</v>
      </c>
      <c r="G26" s="415">
        <f t="shared" si="3"/>
        <v>211831</v>
      </c>
    </row>
    <row r="27" spans="1:7" s="416" customFormat="1" ht="20.149999999999999" customHeight="1">
      <c r="A27" s="410"/>
      <c r="B27" s="411" t="s">
        <v>314</v>
      </c>
      <c r="C27" s="412"/>
      <c r="D27" s="413">
        <v>114342</v>
      </c>
      <c r="E27" s="414">
        <f>F27/D27</f>
        <v>1</v>
      </c>
      <c r="F27" s="413">
        <f>D27</f>
        <v>114342</v>
      </c>
      <c r="G27" s="415">
        <f t="shared" si="3"/>
        <v>0</v>
      </c>
    </row>
    <row r="28" spans="1:7" s="416" customFormat="1" ht="20.149999999999999" customHeight="1">
      <c r="A28" s="410"/>
      <c r="B28" s="411" t="s">
        <v>315</v>
      </c>
      <c r="C28" s="412"/>
      <c r="D28" s="413">
        <v>299390</v>
      </c>
      <c r="E28" s="414">
        <f>F28/D28</f>
        <v>0.66802498413440659</v>
      </c>
      <c r="F28" s="413">
        <v>200000</v>
      </c>
      <c r="G28" s="415">
        <f t="shared" si="3"/>
        <v>99390</v>
      </c>
    </row>
    <row r="29" spans="1:7" s="416" customFormat="1" ht="20.149999999999999" customHeight="1">
      <c r="A29" s="410"/>
      <c r="B29" s="411" t="s">
        <v>316</v>
      </c>
      <c r="C29" s="412"/>
      <c r="D29" s="413">
        <v>73000</v>
      </c>
      <c r="E29" s="414">
        <f>F29/D29</f>
        <v>1</v>
      </c>
      <c r="F29" s="413">
        <f>D29</f>
        <v>73000</v>
      </c>
      <c r="G29" s="415">
        <f t="shared" si="3"/>
        <v>0</v>
      </c>
    </row>
    <row r="30" spans="1:7" s="416" customFormat="1" ht="20.149999999999999" customHeight="1">
      <c r="A30" s="410"/>
      <c r="B30" s="411" t="s">
        <v>317</v>
      </c>
      <c r="C30" s="412"/>
      <c r="D30" s="413">
        <v>42684</v>
      </c>
      <c r="E30" s="414">
        <f t="shared" ref="E30:E33" si="4">F30/D30</f>
        <v>1</v>
      </c>
      <c r="F30" s="413">
        <f>D30</f>
        <v>42684</v>
      </c>
      <c r="G30" s="415">
        <f t="shared" si="3"/>
        <v>0</v>
      </c>
    </row>
    <row r="31" spans="1:7" s="416" customFormat="1" ht="20.149999999999999" customHeight="1">
      <c r="A31" s="410"/>
      <c r="B31" s="411" t="s">
        <v>318</v>
      </c>
      <c r="C31" s="412"/>
      <c r="D31" s="413">
        <v>27505</v>
      </c>
      <c r="E31" s="414">
        <f t="shared" si="4"/>
        <v>1</v>
      </c>
      <c r="F31" s="413">
        <f>D31</f>
        <v>27505</v>
      </c>
      <c r="G31" s="415">
        <f t="shared" si="3"/>
        <v>0</v>
      </c>
    </row>
    <row r="32" spans="1:7" s="416" customFormat="1" ht="20.149999999999999" customHeight="1">
      <c r="A32" s="410"/>
      <c r="B32" s="411" t="s">
        <v>319</v>
      </c>
      <c r="C32" s="412"/>
      <c r="D32" s="413">
        <v>16720</v>
      </c>
      <c r="E32" s="414">
        <f t="shared" si="4"/>
        <v>1</v>
      </c>
      <c r="F32" s="413">
        <f>D32</f>
        <v>16720</v>
      </c>
      <c r="G32" s="415">
        <f t="shared" si="3"/>
        <v>0</v>
      </c>
    </row>
    <row r="33" spans="1:7" s="416" customFormat="1" ht="20.149999999999999" customHeight="1">
      <c r="A33" s="410"/>
      <c r="B33" s="411" t="s">
        <v>320</v>
      </c>
      <c r="C33" s="412"/>
      <c r="D33" s="413">
        <v>73606</v>
      </c>
      <c r="E33" s="414">
        <f t="shared" si="4"/>
        <v>1</v>
      </c>
      <c r="F33" s="413">
        <f>D33</f>
        <v>73606</v>
      </c>
      <c r="G33" s="415">
        <f t="shared" si="3"/>
        <v>0</v>
      </c>
    </row>
    <row r="34" spans="1:7" s="433" customFormat="1" ht="20.149999999999999" customHeight="1">
      <c r="A34" s="1852" t="s">
        <v>302</v>
      </c>
      <c r="B34" s="1853"/>
      <c r="C34" s="434"/>
      <c r="D34" s="435">
        <f>SUM(D17:D33)</f>
        <v>11650329</v>
      </c>
      <c r="E34" s="436">
        <f>F34/D34</f>
        <v>0.93377165571890719</v>
      </c>
      <c r="F34" s="435">
        <f>SUM(F17:F33)</f>
        <v>10878747</v>
      </c>
      <c r="G34" s="437">
        <f>SUM(G17:G33)</f>
        <v>771582</v>
      </c>
    </row>
    <row r="36" spans="1:7" ht="26">
      <c r="A36" s="1854" t="s">
        <v>321</v>
      </c>
      <c r="B36" s="1855"/>
      <c r="C36" s="408"/>
      <c r="D36" s="409" t="str">
        <f>D8</f>
        <v>TOTAL VALUE OF SUBCONTRACT WORKS</v>
      </c>
      <c r="E36" s="1856" t="str">
        <f>E8</f>
        <v>VALUE OF WORKS COMPLETED
TO 28-FEB-2022</v>
      </c>
      <c r="F36" s="1857"/>
      <c r="G36" s="409" t="str">
        <f>G8</f>
        <v>VALUE OF WORKS UNDER NEW SUBCONTRACT</v>
      </c>
    </row>
    <row r="37" spans="1:7" ht="20.149999999999999" customHeight="1">
      <c r="A37" s="410"/>
      <c r="B37" s="411" t="s">
        <v>322</v>
      </c>
      <c r="C37" s="412"/>
      <c r="D37" s="413">
        <v>0</v>
      </c>
      <c r="E37" s="414"/>
      <c r="F37" s="438">
        <v>0</v>
      </c>
      <c r="G37" s="439">
        <f>D37-F37</f>
        <v>0</v>
      </c>
    </row>
    <row r="38" spans="1:7" s="433" customFormat="1" ht="20.149999999999999" customHeight="1">
      <c r="A38" s="1858" t="s">
        <v>302</v>
      </c>
      <c r="B38" s="1859"/>
      <c r="C38" s="429"/>
      <c r="D38" s="430">
        <f>SUM(D37)</f>
        <v>0</v>
      </c>
      <c r="E38" s="430"/>
      <c r="F38" s="430">
        <f>SUM(F36:F37)</f>
        <v>0</v>
      </c>
      <c r="G38" s="432">
        <f>SUM(G36:G37)</f>
        <v>0</v>
      </c>
    </row>
    <row r="40" spans="1:7" s="444" customFormat="1" ht="20.149999999999999" customHeight="1">
      <c r="A40" s="1867" t="s">
        <v>323</v>
      </c>
      <c r="B40" s="1868"/>
      <c r="C40" s="440"/>
      <c r="D40" s="441">
        <f>D14+D34+D38</f>
        <v>16547965</v>
      </c>
      <c r="E40" s="442">
        <f>F40/D40</f>
        <v>0.88186807259986344</v>
      </c>
      <c r="F40" s="441">
        <f>F14+F34+F38</f>
        <v>14593122</v>
      </c>
      <c r="G40" s="443">
        <f>G14+G34+G38</f>
        <v>1954843</v>
      </c>
    </row>
    <row r="43" spans="1:7" ht="20.149999999999999" customHeight="1">
      <c r="A43" s="445" t="s">
        <v>324</v>
      </c>
      <c r="D43" s="446" t="s">
        <v>325</v>
      </c>
      <c r="E43" s="447"/>
      <c r="F43" s="448"/>
      <c r="G43" s="449"/>
    </row>
    <row r="44" spans="1:7" ht="20.149999999999999" customHeight="1">
      <c r="A44" s="450"/>
      <c r="B44" s="451"/>
      <c r="C44" s="451"/>
      <c r="D44" s="1861" t="s">
        <v>326</v>
      </c>
      <c r="E44" s="1862"/>
      <c r="F44" s="1863"/>
      <c r="G44" s="415">
        <f>G14</f>
        <v>1183261</v>
      </c>
    </row>
    <row r="45" spans="1:7" ht="20.149999999999999" customHeight="1">
      <c r="A45" s="1860" t="s">
        <v>327</v>
      </c>
      <c r="B45" s="1860"/>
      <c r="C45" s="450"/>
      <c r="D45" s="1861" t="s">
        <v>328</v>
      </c>
      <c r="E45" s="1862"/>
      <c r="F45" s="1863"/>
      <c r="G45" s="415">
        <f>G34</f>
        <v>771582</v>
      </c>
    </row>
    <row r="46" spans="1:7" ht="20.149999999999999" customHeight="1">
      <c r="A46" s="1860"/>
      <c r="B46" s="1860"/>
      <c r="C46" s="450"/>
      <c r="D46" s="1861" t="s">
        <v>329</v>
      </c>
      <c r="E46" s="1862"/>
      <c r="F46" s="1863"/>
      <c r="G46" s="415">
        <f>G38</f>
        <v>0</v>
      </c>
    </row>
    <row r="47" spans="1:7" ht="20.149999999999999" customHeight="1">
      <c r="A47" s="1860"/>
      <c r="B47" s="1860"/>
      <c r="C47" s="450"/>
      <c r="D47" s="1864" t="s">
        <v>330</v>
      </c>
      <c r="E47" s="1865"/>
      <c r="F47" s="1866"/>
      <c r="G47" s="452">
        <f>SUM(G44:G46)</f>
        <v>1954843</v>
      </c>
    </row>
    <row r="48" spans="1:7" ht="20.149999999999999" customHeight="1">
      <c r="A48" s="1860"/>
      <c r="B48" s="1860"/>
      <c r="C48" s="450"/>
      <c r="D48" s="453"/>
      <c r="E48" s="453"/>
      <c r="F48" s="453"/>
    </row>
    <row r="49" spans="1:8" ht="20.149999999999999" customHeight="1">
      <c r="A49" s="1860"/>
      <c r="B49" s="1860"/>
      <c r="C49" s="450"/>
      <c r="D49" s="453"/>
      <c r="E49" s="453"/>
      <c r="F49" s="453"/>
    </row>
    <row r="50" spans="1:8" ht="20.149999999999999" customHeight="1">
      <c r="A50" s="1860"/>
      <c r="B50" s="1860"/>
      <c r="C50" s="450"/>
      <c r="D50" s="446" t="s">
        <v>331</v>
      </c>
      <c r="E50" s="447"/>
      <c r="F50" s="454"/>
      <c r="G50" s="455"/>
    </row>
    <row r="51" spans="1:8" ht="20.149999999999999" customHeight="1">
      <c r="A51" s="1860"/>
      <c r="B51" s="1860"/>
      <c r="C51" s="450"/>
      <c r="D51" s="1861" t="s">
        <v>332</v>
      </c>
      <c r="E51" s="1862"/>
      <c r="F51" s="1863"/>
      <c r="G51" s="413">
        <f>F14</f>
        <v>3714375</v>
      </c>
    </row>
    <row r="52" spans="1:8" ht="20.149999999999999" customHeight="1">
      <c r="A52" s="1860"/>
      <c r="B52" s="1860"/>
      <c r="C52" s="450"/>
      <c r="D52" s="1861" t="s">
        <v>333</v>
      </c>
      <c r="E52" s="1862"/>
      <c r="F52" s="1863"/>
      <c r="G52" s="413">
        <f>F34</f>
        <v>10878747</v>
      </c>
    </row>
    <row r="53" spans="1:8" ht="20.149999999999999" customHeight="1">
      <c r="A53" s="1860"/>
      <c r="B53" s="1860"/>
      <c r="C53" s="450"/>
      <c r="D53" s="1861" t="s">
        <v>334</v>
      </c>
      <c r="E53" s="1862"/>
      <c r="F53" s="1863"/>
      <c r="G53" s="413">
        <f>F38</f>
        <v>0</v>
      </c>
    </row>
    <row r="54" spans="1:8" ht="20.149999999999999" customHeight="1">
      <c r="A54" s="1860"/>
      <c r="B54" s="1860"/>
      <c r="C54" s="450"/>
      <c r="D54" s="456" t="s">
        <v>335</v>
      </c>
      <c r="E54" s="457"/>
      <c r="F54" s="456"/>
      <c r="G54" s="458">
        <f>SUM(G51:G53)</f>
        <v>14593122</v>
      </c>
    </row>
    <row r="55" spans="1:8" ht="20.149999999999999" customHeight="1">
      <c r="A55" s="1860"/>
      <c r="B55" s="1860"/>
      <c r="C55" s="450"/>
      <c r="D55" s="1861" t="s">
        <v>336</v>
      </c>
      <c r="E55" s="1862"/>
      <c r="F55" s="1863"/>
      <c r="G55" s="413">
        <f>G54*-0.1</f>
        <v>-1459312.2000000002</v>
      </c>
    </row>
    <row r="56" spans="1:8" ht="20.149999999999999" customHeight="1">
      <c r="A56" s="1860"/>
      <c r="B56" s="1860"/>
      <c r="C56" s="450"/>
      <c r="D56" s="1861" t="s">
        <v>337</v>
      </c>
      <c r="E56" s="1862"/>
      <c r="F56" s="1863"/>
      <c r="G56" s="459">
        <v>-10980036</v>
      </c>
      <c r="H56" s="460"/>
    </row>
    <row r="57" spans="1:8" ht="20.149999999999999" customHeight="1">
      <c r="A57" s="1860"/>
      <c r="B57" s="1860"/>
      <c r="C57" s="450"/>
      <c r="D57" s="1864" t="s">
        <v>338</v>
      </c>
      <c r="E57" s="1865"/>
      <c r="F57" s="1866"/>
      <c r="G57" s="458">
        <f>SUM(G54:G56)</f>
        <v>2153773.8000000007</v>
      </c>
    </row>
    <row r="58" spans="1:8" ht="20.149999999999999" customHeight="1">
      <c r="G58" s="461" t="s">
        <v>339</v>
      </c>
    </row>
  </sheetData>
  <mergeCells count="21">
    <mergeCell ref="A36:B36"/>
    <mergeCell ref="E36:F36"/>
    <mergeCell ref="A38:B38"/>
    <mergeCell ref="A40:B40"/>
    <mergeCell ref="D44:F44"/>
    <mergeCell ref="A45:B57"/>
    <mergeCell ref="D45:F45"/>
    <mergeCell ref="D46:F46"/>
    <mergeCell ref="D47:F47"/>
    <mergeCell ref="D51:F51"/>
    <mergeCell ref="D52:F52"/>
    <mergeCell ref="D53:F53"/>
    <mergeCell ref="D55:F55"/>
    <mergeCell ref="D56:F56"/>
    <mergeCell ref="D57:F57"/>
    <mergeCell ref="A34:B34"/>
    <mergeCell ref="A8:B8"/>
    <mergeCell ref="E8:F8"/>
    <mergeCell ref="A14:B14"/>
    <mergeCell ref="A16:B16"/>
    <mergeCell ref="E16:F16"/>
  </mergeCells>
  <pageMargins left="0.7" right="0.7" top="0.75" bottom="0.75" header="0.3" footer="0.3"/>
  <pageSetup scale="4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view="pageBreakPreview" zoomScaleNormal="100" zoomScaleSheetLayoutView="100" workbookViewId="0">
      <selection activeCell="B40" sqref="B40"/>
    </sheetView>
  </sheetViews>
  <sheetFormatPr defaultRowHeight="14.5"/>
  <cols>
    <col min="1" max="1" width="7" bestFit="1" customWidth="1"/>
    <col min="2" max="2" width="21.1796875" bestFit="1" customWidth="1"/>
    <col min="3" max="3" width="15.26953125" style="337" bestFit="1" customWidth="1"/>
    <col min="4" max="4" width="7" style="338" customWidth="1"/>
    <col min="5" max="5" width="13.26953125" style="337" customWidth="1"/>
    <col min="6" max="6" width="7" style="338" customWidth="1"/>
    <col min="7" max="7" width="13.26953125" style="337" customWidth="1"/>
    <col min="8" max="8" width="7" style="338" customWidth="1"/>
    <col min="9" max="9" width="14.26953125" style="337" bestFit="1" customWidth="1"/>
    <col min="10" max="10" width="6.7265625" customWidth="1"/>
  </cols>
  <sheetData>
    <row r="1" spans="1:9">
      <c r="A1" s="351" t="s">
        <v>115</v>
      </c>
    </row>
    <row r="2" spans="1:9">
      <c r="A2" s="351" t="s">
        <v>116</v>
      </c>
      <c r="I2" s="141">
        <v>44774</v>
      </c>
    </row>
    <row r="3" spans="1:9">
      <c r="A3" s="351" t="s">
        <v>264</v>
      </c>
      <c r="I3" s="352" t="s">
        <v>517</v>
      </c>
    </row>
    <row r="5" spans="1:9" s="350" customFormat="1">
      <c r="A5" s="1663" t="s">
        <v>262</v>
      </c>
      <c r="B5" s="1664" t="s">
        <v>261</v>
      </c>
      <c r="C5" s="1662" t="s">
        <v>257</v>
      </c>
      <c r="D5" s="1663" t="s">
        <v>109</v>
      </c>
      <c r="E5" s="1663"/>
      <c r="F5" s="1663" t="s">
        <v>110</v>
      </c>
      <c r="G5" s="1663"/>
      <c r="H5" s="1663" t="s">
        <v>258</v>
      </c>
      <c r="I5" s="1663"/>
    </row>
    <row r="6" spans="1:9" s="350" customFormat="1">
      <c r="A6" s="1663"/>
      <c r="B6" s="1664"/>
      <c r="C6" s="1662"/>
      <c r="D6" s="349" t="s">
        <v>259</v>
      </c>
      <c r="E6" s="348" t="s">
        <v>260</v>
      </c>
      <c r="F6" s="349" t="s">
        <v>259</v>
      </c>
      <c r="G6" s="348" t="s">
        <v>260</v>
      </c>
      <c r="H6" s="349" t="s">
        <v>259</v>
      </c>
      <c r="I6" s="348" t="s">
        <v>260</v>
      </c>
    </row>
    <row r="7" spans="1:9" s="339" customFormat="1" ht="24" customHeight="1">
      <c r="A7" s="346">
        <v>1</v>
      </c>
      <c r="B7" s="340" t="s">
        <v>254</v>
      </c>
      <c r="C7" s="341">
        <f>+BOQ!G94</f>
        <v>1954843.0356999999</v>
      </c>
      <c r="D7" s="342">
        <v>3.4352231379448095E-2</v>
      </c>
      <c r="E7" s="341">
        <v>67153.220272869105</v>
      </c>
      <c r="F7" s="342" t="e">
        <f>G7/C7</f>
        <v>#REF!</v>
      </c>
      <c r="G7" s="341" t="e">
        <f>I7-E7</f>
        <v>#REF!</v>
      </c>
      <c r="H7" s="342" t="e">
        <f>I7/C7</f>
        <v>#REF!</v>
      </c>
      <c r="I7" s="341" t="e">
        <f>+BOQ!AH94</f>
        <v>#REF!</v>
      </c>
    </row>
    <row r="8" spans="1:9" s="339" customFormat="1" ht="24" customHeight="1">
      <c r="A8" s="347">
        <v>2</v>
      </c>
      <c r="B8" s="343" t="s">
        <v>255</v>
      </c>
      <c r="C8" s="344">
        <f>+'VO 01'!G67</f>
        <v>438675.69800000003</v>
      </c>
      <c r="D8" s="345">
        <v>0.15407963568881805</v>
      </c>
      <c r="E8" s="344">
        <v>69765.455999999991</v>
      </c>
      <c r="F8" s="345" t="e">
        <f t="shared" ref="F8" si="0">G8/C8</f>
        <v>#REF!</v>
      </c>
      <c r="G8" s="344" t="e">
        <f t="shared" ref="G8" si="1">I8-E8</f>
        <v>#REF!</v>
      </c>
      <c r="H8" s="345" t="e">
        <f t="shared" ref="H8:H16" si="2">I8/C8</f>
        <v>#REF!</v>
      </c>
      <c r="I8" s="344" t="e">
        <f>+'VO 01'!#REF!</f>
        <v>#REF!</v>
      </c>
    </row>
    <row r="9" spans="1:9" s="339" customFormat="1" ht="24" customHeight="1">
      <c r="A9" s="614">
        <v>3</v>
      </c>
      <c r="B9" s="343" t="s">
        <v>256</v>
      </c>
      <c r="C9" s="1209">
        <f>+'VO 02'!I36</f>
        <v>382703.071</v>
      </c>
      <c r="D9" s="1210">
        <v>0.37115146913332503</v>
      </c>
      <c r="E9" s="1209">
        <v>130024.704</v>
      </c>
      <c r="F9" s="1210">
        <f>G9/C9</f>
        <v>3.7635506718993683E-2</v>
      </c>
      <c r="G9" s="1209">
        <f>I9-E9</f>
        <v>14403.224000000017</v>
      </c>
      <c r="H9" s="1210">
        <f>I9/C9</f>
        <v>0.37738899670339987</v>
      </c>
      <c r="I9" s="1209">
        <f>+'VO 02'!M36</f>
        <v>144427.92800000001</v>
      </c>
    </row>
    <row r="10" spans="1:9" s="339" customFormat="1" ht="24" customHeight="1">
      <c r="A10" s="347">
        <v>4</v>
      </c>
      <c r="B10" s="343" t="s">
        <v>400</v>
      </c>
      <c r="C10" s="615">
        <f>+'VO List'!I9</f>
        <v>371286.43</v>
      </c>
      <c r="D10" s="616"/>
      <c r="E10" s="615">
        <v>7388.1</v>
      </c>
      <c r="F10" s="616"/>
      <c r="G10" s="615">
        <v>-7388.1</v>
      </c>
      <c r="H10" s="616"/>
      <c r="I10" s="615">
        <f>+'VO List'!O9</f>
        <v>278464.82250000001</v>
      </c>
    </row>
    <row r="11" spans="1:9" s="339" customFormat="1" ht="24" customHeight="1">
      <c r="A11" s="614">
        <v>5</v>
      </c>
      <c r="B11" s="343" t="s">
        <v>401</v>
      </c>
      <c r="C11" s="615">
        <f>+'VO List'!I10</f>
        <v>47193.599999999999</v>
      </c>
      <c r="D11" s="616"/>
      <c r="E11" s="615">
        <v>0</v>
      </c>
      <c r="F11" s="616"/>
      <c r="G11" s="615">
        <v>0</v>
      </c>
      <c r="H11" s="616"/>
      <c r="I11" s="615">
        <f>+'VO List'!O10</f>
        <v>47193.599999999999</v>
      </c>
    </row>
    <row r="12" spans="1:9" s="339" customFormat="1" ht="24" customHeight="1">
      <c r="A12" s="347">
        <v>6</v>
      </c>
      <c r="B12" s="343" t="s">
        <v>402</v>
      </c>
      <c r="C12" s="615">
        <f>+'VO List'!I11</f>
        <v>945.4</v>
      </c>
      <c r="D12" s="616"/>
      <c r="E12" s="615">
        <v>0</v>
      </c>
      <c r="F12" s="616"/>
      <c r="G12" s="615">
        <v>0</v>
      </c>
      <c r="H12" s="616"/>
      <c r="I12" s="615">
        <f>+'VO List'!O11</f>
        <v>0</v>
      </c>
    </row>
    <row r="13" spans="1:9" s="339" customFormat="1" ht="24" customHeight="1">
      <c r="A13" s="614">
        <v>7</v>
      </c>
      <c r="B13" s="343" t="s">
        <v>403</v>
      </c>
      <c r="C13" s="615">
        <f>+'VO List'!I12</f>
        <v>477.6</v>
      </c>
      <c r="D13" s="616"/>
      <c r="E13" s="615">
        <v>0</v>
      </c>
      <c r="F13" s="616"/>
      <c r="G13" s="615">
        <f>I13-E13</f>
        <v>477.6</v>
      </c>
      <c r="H13" s="616">
        <f t="shared" ref="H13:H15" si="3">I13/C13</f>
        <v>1</v>
      </c>
      <c r="I13" s="615">
        <f>+'VO List'!O12</f>
        <v>477.6</v>
      </c>
    </row>
    <row r="14" spans="1:9" s="339" customFormat="1" ht="24" customHeight="1">
      <c r="A14" s="347">
        <v>8</v>
      </c>
      <c r="B14" s="343" t="s">
        <v>404</v>
      </c>
      <c r="C14" s="615">
        <f>+'VO List'!I13</f>
        <v>76286</v>
      </c>
      <c r="D14" s="616"/>
      <c r="E14" s="615">
        <v>0</v>
      </c>
      <c r="F14" s="616"/>
      <c r="G14" s="615">
        <f t="shared" ref="G14:G15" si="4">I14-E14</f>
        <v>76286</v>
      </c>
      <c r="H14" s="616">
        <f t="shared" si="3"/>
        <v>1</v>
      </c>
      <c r="I14" s="615">
        <f>+'VO List'!O13</f>
        <v>76286</v>
      </c>
    </row>
    <row r="15" spans="1:9" s="339" customFormat="1" ht="24" customHeight="1">
      <c r="A15" s="614">
        <v>9</v>
      </c>
      <c r="B15" s="343" t="s">
        <v>405</v>
      </c>
      <c r="C15" s="615">
        <f>+'VO List'!I14</f>
        <v>11473</v>
      </c>
      <c r="D15" s="616"/>
      <c r="E15" s="615">
        <v>0</v>
      </c>
      <c r="F15" s="616"/>
      <c r="G15" s="615">
        <f t="shared" si="4"/>
        <v>6883.8</v>
      </c>
      <c r="H15" s="616">
        <f t="shared" si="3"/>
        <v>0.6</v>
      </c>
      <c r="I15" s="615">
        <f>+'VO List'!O14</f>
        <v>6883.8</v>
      </c>
    </row>
    <row r="16" spans="1:9" s="350" customFormat="1">
      <c r="A16" s="1660" t="s">
        <v>263</v>
      </c>
      <c r="B16" s="1661"/>
      <c r="C16" s="348">
        <f>SUM(C7:C15)</f>
        <v>3283883.8347</v>
      </c>
      <c r="D16" s="349">
        <v>2.7838230199645948E-2</v>
      </c>
      <c r="E16" s="348">
        <v>76776.70322167105</v>
      </c>
      <c r="F16" s="349" t="e">
        <f>G16/C16</f>
        <v>#REF!</v>
      </c>
      <c r="G16" s="348" t="e">
        <f>SUM(G7:G15)</f>
        <v>#REF!</v>
      </c>
      <c r="H16" s="349" t="e">
        <f t="shared" si="2"/>
        <v>#REF!</v>
      </c>
      <c r="I16" s="348" t="e">
        <f>SUM(I7:I15)</f>
        <v>#REF!</v>
      </c>
    </row>
  </sheetData>
  <mergeCells count="7">
    <mergeCell ref="A16:B16"/>
    <mergeCell ref="C5:C6"/>
    <mergeCell ref="D5:E5"/>
    <mergeCell ref="F5:G5"/>
    <mergeCell ref="H5:I5"/>
    <mergeCell ref="B5:B6"/>
    <mergeCell ref="A5:A6"/>
  </mergeCells>
  <pageMargins left="0.7" right="0.7" top="0.75" bottom="0.75" header="0.3" footer="0.3"/>
  <pageSetup paperSize="9" scale="73" orientation="portrait" r:id="rId1"/>
  <colBreaks count="1" manualBreakCount="1">
    <brk id="10" max="1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6520-6724-4EE9-8683-3E76FDF91F3A}">
  <dimension ref="A1:L15"/>
  <sheetViews>
    <sheetView tabSelected="1" view="pageBreakPreview" zoomScaleNormal="100" zoomScaleSheetLayoutView="100" workbookViewId="0">
      <selection activeCell="G17" sqref="G17"/>
    </sheetView>
  </sheetViews>
  <sheetFormatPr defaultRowHeight="14.5"/>
  <cols>
    <col min="1" max="1" width="7" bestFit="1" customWidth="1"/>
    <col min="2" max="2" width="21.08984375" bestFit="1" customWidth="1"/>
    <col min="3" max="3" width="15.1796875" style="337" bestFit="1" customWidth="1"/>
    <col min="4" max="4" width="7" style="338" customWidth="1"/>
    <col min="5" max="5" width="13.36328125" style="337" customWidth="1"/>
    <col min="6" max="6" width="7" style="338" customWidth="1"/>
    <col min="7" max="7" width="13.36328125" style="337" customWidth="1"/>
    <col min="8" max="8" width="7" style="338" customWidth="1"/>
    <col min="9" max="9" width="14.1796875" style="337" bestFit="1" customWidth="1"/>
    <col min="10" max="10" width="6.6328125" customWidth="1"/>
    <col min="12" max="12" width="14.90625" customWidth="1"/>
  </cols>
  <sheetData>
    <row r="1" spans="1:12">
      <c r="A1" s="351" t="s">
        <v>115</v>
      </c>
    </row>
    <row r="2" spans="1:12">
      <c r="A2" s="351" t="s">
        <v>116</v>
      </c>
      <c r="I2" s="141"/>
    </row>
    <row r="3" spans="1:12">
      <c r="A3" s="351" t="s">
        <v>264</v>
      </c>
      <c r="I3" s="352"/>
    </row>
    <row r="5" spans="1:12" s="350" customFormat="1" ht="29.5" customHeight="1">
      <c r="A5" s="1663" t="s">
        <v>262</v>
      </c>
      <c r="B5" s="1664" t="s">
        <v>261</v>
      </c>
      <c r="C5" s="1662" t="s">
        <v>257</v>
      </c>
      <c r="D5" s="1665" t="s">
        <v>1326</v>
      </c>
      <c r="E5" s="1665"/>
      <c r="F5" s="1664" t="s">
        <v>110</v>
      </c>
      <c r="G5" s="1664"/>
      <c r="H5" s="1664" t="s">
        <v>258</v>
      </c>
      <c r="I5" s="1664"/>
    </row>
    <row r="6" spans="1:12" s="350" customFormat="1">
      <c r="A6" s="1663"/>
      <c r="B6" s="1664"/>
      <c r="C6" s="1662"/>
      <c r="D6" s="349" t="s">
        <v>259</v>
      </c>
      <c r="E6" s="348" t="s">
        <v>260</v>
      </c>
      <c r="F6" s="349" t="s">
        <v>259</v>
      </c>
      <c r="G6" s="348" t="s">
        <v>260</v>
      </c>
      <c r="H6" s="349" t="s">
        <v>259</v>
      </c>
      <c r="I6" s="348" t="s">
        <v>260</v>
      </c>
    </row>
    <row r="7" spans="1:12" s="339" customFormat="1" ht="23.4" customHeight="1">
      <c r="A7" s="346">
        <v>1</v>
      </c>
      <c r="B7" s="340" t="s">
        <v>254</v>
      </c>
      <c r="C7" s="341">
        <v>1954843.0356999999</v>
      </c>
      <c r="D7" s="342">
        <f>E7/C7</f>
        <v>0.60410835018123299</v>
      </c>
      <c r="E7" s="341">
        <v>1180937.00116</v>
      </c>
      <c r="F7" s="342">
        <f>G7/C7</f>
        <v>6.9080357783633334E-2</v>
      </c>
      <c r="G7" s="341">
        <f>I7-E7</f>
        <v>135041.2563169999</v>
      </c>
      <c r="H7" s="342">
        <f>I7/C7</f>
        <v>0.6731887079648663</v>
      </c>
      <c r="I7" s="341">
        <f>BOQ!Y94</f>
        <v>1315978.2574769999</v>
      </c>
    </row>
    <row r="8" spans="1:12" s="339" customFormat="1" ht="23.4" customHeight="1">
      <c r="A8" s="346">
        <v>2</v>
      </c>
      <c r="B8" s="340" t="s">
        <v>1327</v>
      </c>
      <c r="C8" s="341">
        <v>0</v>
      </c>
      <c r="D8" s="342"/>
      <c r="E8" s="341">
        <v>2351077.4770739996</v>
      </c>
      <c r="F8" s="342"/>
      <c r="G8" s="341">
        <f>I8-E8</f>
        <v>439093.96405649977</v>
      </c>
      <c r="H8" s="342"/>
      <c r="I8" s="341">
        <f>'VO List'!N114</f>
        <v>2790171.4411304994</v>
      </c>
      <c r="L8" s="337"/>
    </row>
    <row r="9" spans="1:12" s="339" customFormat="1" ht="23.4" customHeight="1">
      <c r="A9" s="346">
        <v>3</v>
      </c>
      <c r="B9" s="340" t="s">
        <v>1328</v>
      </c>
      <c r="C9" s="341">
        <v>0</v>
      </c>
      <c r="D9" s="342"/>
      <c r="E9" s="341">
        <v>152227.79999999999</v>
      </c>
      <c r="F9" s="342"/>
      <c r="G9" s="341">
        <f>I9-E9</f>
        <v>0</v>
      </c>
      <c r="H9" s="342"/>
      <c r="I9" s="341">
        <f>'VO -Day work)'!N29</f>
        <v>152227.79999999999</v>
      </c>
    </row>
    <row r="10" spans="1:12" s="350" customFormat="1">
      <c r="A10" s="1660" t="s">
        <v>263</v>
      </c>
      <c r="B10" s="1661"/>
      <c r="C10" s="348">
        <f>SUM(C7:C7)</f>
        <v>1954843.0356999999</v>
      </c>
      <c r="D10" s="349">
        <f>E10/C10</f>
        <v>1.8846742224061626</v>
      </c>
      <c r="E10" s="348">
        <f>SUM(E7:E9)</f>
        <v>3684242.2782339994</v>
      </c>
      <c r="F10" s="349">
        <f>G10/C10</f>
        <v>0.29369888522426074</v>
      </c>
      <c r="G10" s="348">
        <f>SUM(G7:G9)</f>
        <v>574135.22037349967</v>
      </c>
      <c r="H10" s="349">
        <f>I10/C10</f>
        <v>2.1783731076304234</v>
      </c>
      <c r="I10" s="348">
        <f>SUM(I7:I9)</f>
        <v>4258377.4986074995</v>
      </c>
    </row>
    <row r="12" spans="1:12">
      <c r="L12" s="337">
        <v>2094443.6127599999</v>
      </c>
    </row>
    <row r="14" spans="1:12">
      <c r="D14" t="s">
        <v>1330</v>
      </c>
      <c r="E14" s="337">
        <v>4155461.76</v>
      </c>
      <c r="F14" s="337"/>
      <c r="G14" s="337">
        <f>I14-E14</f>
        <v>840247.18000000063</v>
      </c>
      <c r="H14" s="337"/>
      <c r="I14" s="337">
        <v>4995708.9400000004</v>
      </c>
      <c r="L14" s="1509">
        <f>L12-I10</f>
        <v>-2163933.8858474996</v>
      </c>
    </row>
    <row r="15" spans="1:12">
      <c r="D15" t="s">
        <v>1331</v>
      </c>
      <c r="E15" s="337">
        <f>E10-E14</f>
        <v>-471219.48176600039</v>
      </c>
      <c r="F15" s="337"/>
      <c r="G15" s="337">
        <f t="shared" ref="G15:I15" si="0">G10-G14</f>
        <v>-266111.95962650096</v>
      </c>
      <c r="H15" s="337"/>
      <c r="I15" s="337">
        <f t="shared" si="0"/>
        <v>-737331.44139250088</v>
      </c>
    </row>
  </sheetData>
  <mergeCells count="7">
    <mergeCell ref="F5:G5"/>
    <mergeCell ref="H5:I5"/>
    <mergeCell ref="A10:B10"/>
    <mergeCell ref="A5:A6"/>
    <mergeCell ref="B5:B6"/>
    <mergeCell ref="C5:C6"/>
    <mergeCell ref="D5:E5"/>
  </mergeCells>
  <pageMargins left="0.7" right="0.7" top="0.75" bottom="0.75" header="0.3" footer="0.3"/>
  <pageSetup paperSize="9" scale="59" orientation="portrait" r:id="rId1"/>
  <colBreaks count="2" manualBreakCount="2">
    <brk id="9" max="30" man="1"/>
    <brk id="10" max="1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100"/>
  <sheetViews>
    <sheetView view="pageBreakPreview" topLeftCell="B1" zoomScale="80" zoomScaleNormal="100" zoomScaleSheetLayoutView="80" workbookViewId="0">
      <pane xSplit="7" ySplit="9" topLeftCell="Q10" activePane="bottomRight" state="frozen"/>
      <selection activeCell="I21" sqref="I21"/>
      <selection pane="topRight" activeCell="I21" sqref="I21"/>
      <selection pane="bottomLeft" activeCell="I21" sqref="I21"/>
      <selection pane="bottomRight" activeCell="W19" sqref="W19"/>
    </sheetView>
  </sheetViews>
  <sheetFormatPr defaultRowHeight="15" customHeight="1"/>
  <cols>
    <col min="1" max="1" width="1.453125" style="1" customWidth="1"/>
    <col min="2" max="2" width="6.26953125" style="137" customWidth="1"/>
    <col min="3" max="3" width="36.7265625" style="1" customWidth="1"/>
    <col min="4" max="4" width="10.54296875" style="138" customWidth="1"/>
    <col min="5" max="5" width="4.453125" style="137" customWidth="1"/>
    <col min="6" max="6" width="10" style="1" customWidth="1"/>
    <col min="7" max="7" width="15.453125" style="1" customWidth="1"/>
    <col min="8" max="8" width="7.453125" style="1" hidden="1" customWidth="1"/>
    <col min="9" max="9" width="7.81640625" style="1" hidden="1" customWidth="1"/>
    <col min="10" max="10" width="13.26953125" style="1" hidden="1" customWidth="1"/>
    <col min="11" max="11" width="7.81640625" style="1" hidden="1" customWidth="1"/>
    <col min="12" max="12" width="9.7265625" style="1" hidden="1" customWidth="1"/>
    <col min="13" max="13" width="13.26953125" style="1" hidden="1" customWidth="1"/>
    <col min="14" max="14" width="12.1796875" style="1" hidden="1" customWidth="1"/>
    <col min="15" max="15" width="9.1796875" style="1" hidden="1" customWidth="1"/>
    <col min="16" max="16" width="13.26953125" style="1" hidden="1" customWidth="1"/>
    <col min="17" max="17" width="12.453125" style="1" customWidth="1"/>
    <col min="18" max="18" width="11" style="1" customWidth="1"/>
    <col min="19" max="19" width="13.26953125" style="1" customWidth="1"/>
    <col min="20" max="20" width="12.1796875" style="1" customWidth="1"/>
    <col min="21" max="21" width="11.26953125" style="1" customWidth="1"/>
    <col min="22" max="25" width="13.26953125" style="1" customWidth="1"/>
    <col min="26" max="26" width="7.453125" style="1" hidden="1" customWidth="1"/>
    <col min="27" max="27" width="7.81640625" style="1" hidden="1" customWidth="1"/>
    <col min="28" max="28" width="13.26953125" style="1" hidden="1" customWidth="1"/>
    <col min="29" max="30" width="7.81640625" style="1" hidden="1" customWidth="1"/>
    <col min="31" max="31" width="13.26953125" style="1" hidden="1" customWidth="1"/>
    <col min="32" max="32" width="12.1796875" style="1" hidden="1" customWidth="1"/>
    <col min="33" max="33" width="9.1796875" style="1" hidden="1" customWidth="1"/>
    <col min="34" max="34" width="13.26953125" style="1" hidden="1" customWidth="1"/>
    <col min="35" max="35" width="16.453125" style="139" hidden="1" customWidth="1"/>
    <col min="36" max="36" width="14.7265625" style="1" customWidth="1"/>
    <col min="37" max="37" width="14.26953125" style="1" customWidth="1"/>
    <col min="38" max="38" width="9.1796875" style="1" customWidth="1"/>
    <col min="39" max="39" width="10.26953125" style="1" customWidth="1"/>
    <col min="40" max="264" width="9.1796875" style="1" customWidth="1"/>
    <col min="265" max="265" width="1.453125" style="1" customWidth="1"/>
    <col min="266" max="266" width="6.26953125" style="1" customWidth="1"/>
    <col min="267" max="267" width="33" style="1" customWidth="1"/>
    <col min="268" max="268" width="7.81640625" style="1" customWidth="1"/>
    <col min="269" max="269" width="4.453125" style="1" customWidth="1"/>
    <col min="270" max="270" width="10" style="1" customWidth="1"/>
    <col min="271" max="271" width="8.81640625" style="1"/>
    <col min="272" max="272" width="1.453125" style="1" customWidth="1"/>
    <col min="273" max="273" width="6.26953125" style="1" customWidth="1"/>
    <col min="274" max="274" width="35.1796875" style="1" customWidth="1"/>
    <col min="275" max="275" width="7.81640625" style="1" customWidth="1"/>
    <col min="276" max="276" width="4.453125" style="1" customWidth="1"/>
    <col min="277" max="277" width="10" style="1" customWidth="1"/>
    <col min="278" max="278" width="12.81640625" style="1" customWidth="1"/>
    <col min="279" max="279" width="6.81640625" style="1" customWidth="1"/>
    <col min="280" max="280" width="7.81640625" style="1" customWidth="1"/>
    <col min="281" max="281" width="13.26953125" style="1" customWidth="1"/>
    <col min="282" max="282" width="7.1796875" style="1" customWidth="1"/>
    <col min="283" max="283" width="7.81640625" style="1" customWidth="1"/>
    <col min="284" max="284" width="13.26953125" style="1" customWidth="1"/>
    <col min="285" max="285" width="6.7265625" style="1" customWidth="1"/>
    <col min="286" max="286" width="7.81640625" style="1" customWidth="1"/>
    <col min="287" max="287" width="13.26953125" style="1" customWidth="1"/>
    <col min="288" max="288" width="9" style="1" customWidth="1"/>
    <col min="289" max="289" width="9.1796875" style="1" customWidth="1"/>
    <col min="290" max="290" width="11.7265625" style="1" customWidth="1"/>
    <col min="291" max="291" width="11.26953125" style="1" customWidth="1"/>
    <col min="292" max="292" width="8.81640625" style="1" customWidth="1"/>
    <col min="293" max="293" width="14.26953125" style="1" customWidth="1"/>
    <col min="294" max="294" width="9.1796875" style="1" customWidth="1"/>
    <col min="295" max="295" width="10.26953125" style="1" customWidth="1"/>
    <col min="296" max="520" width="9.1796875" style="1" customWidth="1"/>
    <col min="521" max="521" width="1.453125" style="1" customWidth="1"/>
    <col min="522" max="522" width="6.26953125" style="1" customWidth="1"/>
    <col min="523" max="523" width="33" style="1" customWidth="1"/>
    <col min="524" max="524" width="7.81640625" style="1" customWidth="1"/>
    <col min="525" max="525" width="4.453125" style="1" customWidth="1"/>
    <col min="526" max="526" width="10" style="1" customWidth="1"/>
    <col min="527" max="527" width="8.81640625" style="1"/>
    <col min="528" max="528" width="1.453125" style="1" customWidth="1"/>
    <col min="529" max="529" width="6.26953125" style="1" customWidth="1"/>
    <col min="530" max="530" width="35.1796875" style="1" customWidth="1"/>
    <col min="531" max="531" width="7.81640625" style="1" customWidth="1"/>
    <col min="532" max="532" width="4.453125" style="1" customWidth="1"/>
    <col min="533" max="533" width="10" style="1" customWidth="1"/>
    <col min="534" max="534" width="12.81640625" style="1" customWidth="1"/>
    <col min="535" max="535" width="6.81640625" style="1" customWidth="1"/>
    <col min="536" max="536" width="7.81640625" style="1" customWidth="1"/>
    <col min="537" max="537" width="13.26953125" style="1" customWidth="1"/>
    <col min="538" max="538" width="7.1796875" style="1" customWidth="1"/>
    <col min="539" max="539" width="7.81640625" style="1" customWidth="1"/>
    <col min="540" max="540" width="13.26953125" style="1" customWidth="1"/>
    <col min="541" max="541" width="6.7265625" style="1" customWidth="1"/>
    <col min="542" max="542" width="7.81640625" style="1" customWidth="1"/>
    <col min="543" max="543" width="13.26953125" style="1" customWidth="1"/>
    <col min="544" max="544" width="9" style="1" customWidth="1"/>
    <col min="545" max="545" width="9.1796875" style="1" customWidth="1"/>
    <col min="546" max="546" width="11.7265625" style="1" customWidth="1"/>
    <col min="547" max="547" width="11.26953125" style="1" customWidth="1"/>
    <col min="548" max="548" width="8.81640625" style="1" customWidth="1"/>
    <col min="549" max="549" width="14.26953125" style="1" customWidth="1"/>
    <col min="550" max="550" width="9.1796875" style="1" customWidth="1"/>
    <col min="551" max="551" width="10.26953125" style="1" customWidth="1"/>
    <col min="552" max="776" width="9.1796875" style="1" customWidth="1"/>
    <col min="777" max="777" width="1.453125" style="1" customWidth="1"/>
    <col min="778" max="778" width="6.26953125" style="1" customWidth="1"/>
    <col min="779" max="779" width="33" style="1" customWidth="1"/>
    <col min="780" max="780" width="7.81640625" style="1" customWidth="1"/>
    <col min="781" max="781" width="4.453125" style="1" customWidth="1"/>
    <col min="782" max="782" width="10" style="1" customWidth="1"/>
    <col min="783" max="783" width="8.81640625" style="1"/>
    <col min="784" max="784" width="1.453125" style="1" customWidth="1"/>
    <col min="785" max="785" width="6.26953125" style="1" customWidth="1"/>
    <col min="786" max="786" width="35.1796875" style="1" customWidth="1"/>
    <col min="787" max="787" width="7.81640625" style="1" customWidth="1"/>
    <col min="788" max="788" width="4.453125" style="1" customWidth="1"/>
    <col min="789" max="789" width="10" style="1" customWidth="1"/>
    <col min="790" max="790" width="12.81640625" style="1" customWidth="1"/>
    <col min="791" max="791" width="6.81640625" style="1" customWidth="1"/>
    <col min="792" max="792" width="7.81640625" style="1" customWidth="1"/>
    <col min="793" max="793" width="13.26953125" style="1" customWidth="1"/>
    <col min="794" max="794" width="7.1796875" style="1" customWidth="1"/>
    <col min="795" max="795" width="7.81640625" style="1" customWidth="1"/>
    <col min="796" max="796" width="13.26953125" style="1" customWidth="1"/>
    <col min="797" max="797" width="6.7265625" style="1" customWidth="1"/>
    <col min="798" max="798" width="7.81640625" style="1" customWidth="1"/>
    <col min="799" max="799" width="13.26953125" style="1" customWidth="1"/>
    <col min="800" max="800" width="9" style="1" customWidth="1"/>
    <col min="801" max="801" width="9.1796875" style="1" customWidth="1"/>
    <col min="802" max="802" width="11.7265625" style="1" customWidth="1"/>
    <col min="803" max="803" width="11.26953125" style="1" customWidth="1"/>
    <col min="804" max="804" width="8.81640625" style="1" customWidth="1"/>
    <col min="805" max="805" width="14.26953125" style="1" customWidth="1"/>
    <col min="806" max="806" width="9.1796875" style="1" customWidth="1"/>
    <col min="807" max="807" width="10.26953125" style="1" customWidth="1"/>
    <col min="808" max="1032" width="9.1796875" style="1" customWidth="1"/>
    <col min="1033" max="1033" width="1.453125" style="1" customWidth="1"/>
    <col min="1034" max="1034" width="6.26953125" style="1" customWidth="1"/>
    <col min="1035" max="1035" width="33" style="1" customWidth="1"/>
    <col min="1036" max="1036" width="7.81640625" style="1" customWidth="1"/>
    <col min="1037" max="1037" width="4.453125" style="1" customWidth="1"/>
    <col min="1038" max="1038" width="10" style="1" customWidth="1"/>
    <col min="1039" max="1039" width="8.81640625" style="1"/>
    <col min="1040" max="1040" width="1.453125" style="1" customWidth="1"/>
    <col min="1041" max="1041" width="6.26953125" style="1" customWidth="1"/>
    <col min="1042" max="1042" width="35.1796875" style="1" customWidth="1"/>
    <col min="1043" max="1043" width="7.81640625" style="1" customWidth="1"/>
    <col min="1044" max="1044" width="4.453125" style="1" customWidth="1"/>
    <col min="1045" max="1045" width="10" style="1" customWidth="1"/>
    <col min="1046" max="1046" width="12.81640625" style="1" customWidth="1"/>
    <col min="1047" max="1047" width="6.81640625" style="1" customWidth="1"/>
    <col min="1048" max="1048" width="7.81640625" style="1" customWidth="1"/>
    <col min="1049" max="1049" width="13.26953125" style="1" customWidth="1"/>
    <col min="1050" max="1050" width="7.1796875" style="1" customWidth="1"/>
    <col min="1051" max="1051" width="7.81640625" style="1" customWidth="1"/>
    <col min="1052" max="1052" width="13.26953125" style="1" customWidth="1"/>
    <col min="1053" max="1053" width="6.7265625" style="1" customWidth="1"/>
    <col min="1054" max="1054" width="7.81640625" style="1" customWidth="1"/>
    <col min="1055" max="1055" width="13.26953125" style="1" customWidth="1"/>
    <col min="1056" max="1056" width="9" style="1" customWidth="1"/>
    <col min="1057" max="1057" width="9.1796875" style="1" customWidth="1"/>
    <col min="1058" max="1058" width="11.7265625" style="1" customWidth="1"/>
    <col min="1059" max="1059" width="11.26953125" style="1" customWidth="1"/>
    <col min="1060" max="1060" width="8.81640625" style="1" customWidth="1"/>
    <col min="1061" max="1061" width="14.26953125" style="1" customWidth="1"/>
    <col min="1062" max="1062" width="9.1796875" style="1" customWidth="1"/>
    <col min="1063" max="1063" width="10.26953125" style="1" customWidth="1"/>
    <col min="1064" max="1288" width="9.1796875" style="1" customWidth="1"/>
    <col min="1289" max="1289" width="1.453125" style="1" customWidth="1"/>
    <col min="1290" max="1290" width="6.26953125" style="1" customWidth="1"/>
    <col min="1291" max="1291" width="33" style="1" customWidth="1"/>
    <col min="1292" max="1292" width="7.81640625" style="1" customWidth="1"/>
    <col min="1293" max="1293" width="4.453125" style="1" customWidth="1"/>
    <col min="1294" max="1294" width="10" style="1" customWidth="1"/>
    <col min="1295" max="1295" width="8.81640625" style="1"/>
    <col min="1296" max="1296" width="1.453125" style="1" customWidth="1"/>
    <col min="1297" max="1297" width="6.26953125" style="1" customWidth="1"/>
    <col min="1298" max="1298" width="35.1796875" style="1" customWidth="1"/>
    <col min="1299" max="1299" width="7.81640625" style="1" customWidth="1"/>
    <col min="1300" max="1300" width="4.453125" style="1" customWidth="1"/>
    <col min="1301" max="1301" width="10" style="1" customWidth="1"/>
    <col min="1302" max="1302" width="12.81640625" style="1" customWidth="1"/>
    <col min="1303" max="1303" width="6.81640625" style="1" customWidth="1"/>
    <col min="1304" max="1304" width="7.81640625" style="1" customWidth="1"/>
    <col min="1305" max="1305" width="13.26953125" style="1" customWidth="1"/>
    <col min="1306" max="1306" width="7.1796875" style="1" customWidth="1"/>
    <col min="1307" max="1307" width="7.81640625" style="1" customWidth="1"/>
    <col min="1308" max="1308" width="13.26953125" style="1" customWidth="1"/>
    <col min="1309" max="1309" width="6.7265625" style="1" customWidth="1"/>
    <col min="1310" max="1310" width="7.81640625" style="1" customWidth="1"/>
    <col min="1311" max="1311" width="13.26953125" style="1" customWidth="1"/>
    <col min="1312" max="1312" width="9" style="1" customWidth="1"/>
    <col min="1313" max="1313" width="9.1796875" style="1" customWidth="1"/>
    <col min="1314" max="1314" width="11.7265625" style="1" customWidth="1"/>
    <col min="1315" max="1315" width="11.26953125" style="1" customWidth="1"/>
    <col min="1316" max="1316" width="8.81640625" style="1" customWidth="1"/>
    <col min="1317" max="1317" width="14.26953125" style="1" customWidth="1"/>
    <col min="1318" max="1318" width="9.1796875" style="1" customWidth="1"/>
    <col min="1319" max="1319" width="10.26953125" style="1" customWidth="1"/>
    <col min="1320" max="1544" width="9.1796875" style="1" customWidth="1"/>
    <col min="1545" max="1545" width="1.453125" style="1" customWidth="1"/>
    <col min="1546" max="1546" width="6.26953125" style="1" customWidth="1"/>
    <col min="1547" max="1547" width="33" style="1" customWidth="1"/>
    <col min="1548" max="1548" width="7.81640625" style="1" customWidth="1"/>
    <col min="1549" max="1549" width="4.453125" style="1" customWidth="1"/>
    <col min="1550" max="1550" width="10" style="1" customWidth="1"/>
    <col min="1551" max="1551" width="8.81640625" style="1"/>
    <col min="1552" max="1552" width="1.453125" style="1" customWidth="1"/>
    <col min="1553" max="1553" width="6.26953125" style="1" customWidth="1"/>
    <col min="1554" max="1554" width="35.1796875" style="1" customWidth="1"/>
    <col min="1555" max="1555" width="7.81640625" style="1" customWidth="1"/>
    <col min="1556" max="1556" width="4.453125" style="1" customWidth="1"/>
    <col min="1557" max="1557" width="10" style="1" customWidth="1"/>
    <col min="1558" max="1558" width="12.81640625" style="1" customWidth="1"/>
    <col min="1559" max="1559" width="6.81640625" style="1" customWidth="1"/>
    <col min="1560" max="1560" width="7.81640625" style="1" customWidth="1"/>
    <col min="1561" max="1561" width="13.26953125" style="1" customWidth="1"/>
    <col min="1562" max="1562" width="7.1796875" style="1" customWidth="1"/>
    <col min="1563" max="1563" width="7.81640625" style="1" customWidth="1"/>
    <col min="1564" max="1564" width="13.26953125" style="1" customWidth="1"/>
    <col min="1565" max="1565" width="6.7265625" style="1" customWidth="1"/>
    <col min="1566" max="1566" width="7.81640625" style="1" customWidth="1"/>
    <col min="1567" max="1567" width="13.26953125" style="1" customWidth="1"/>
    <col min="1568" max="1568" width="9" style="1" customWidth="1"/>
    <col min="1569" max="1569" width="9.1796875" style="1" customWidth="1"/>
    <col min="1570" max="1570" width="11.7265625" style="1" customWidth="1"/>
    <col min="1571" max="1571" width="11.26953125" style="1" customWidth="1"/>
    <col min="1572" max="1572" width="8.81640625" style="1" customWidth="1"/>
    <col min="1573" max="1573" width="14.26953125" style="1" customWidth="1"/>
    <col min="1574" max="1574" width="9.1796875" style="1" customWidth="1"/>
    <col min="1575" max="1575" width="10.26953125" style="1" customWidth="1"/>
    <col min="1576" max="1800" width="9.1796875" style="1" customWidth="1"/>
    <col min="1801" max="1801" width="1.453125" style="1" customWidth="1"/>
    <col min="1802" max="1802" width="6.26953125" style="1" customWidth="1"/>
    <col min="1803" max="1803" width="33" style="1" customWidth="1"/>
    <col min="1804" max="1804" width="7.81640625" style="1" customWidth="1"/>
    <col min="1805" max="1805" width="4.453125" style="1" customWidth="1"/>
    <col min="1806" max="1806" width="10" style="1" customWidth="1"/>
    <col min="1807" max="1807" width="8.81640625" style="1"/>
    <col min="1808" max="1808" width="1.453125" style="1" customWidth="1"/>
    <col min="1809" max="1809" width="6.26953125" style="1" customWidth="1"/>
    <col min="1810" max="1810" width="35.1796875" style="1" customWidth="1"/>
    <col min="1811" max="1811" width="7.81640625" style="1" customWidth="1"/>
    <col min="1812" max="1812" width="4.453125" style="1" customWidth="1"/>
    <col min="1813" max="1813" width="10" style="1" customWidth="1"/>
    <col min="1814" max="1814" width="12.81640625" style="1" customWidth="1"/>
    <col min="1815" max="1815" width="6.81640625" style="1" customWidth="1"/>
    <col min="1816" max="1816" width="7.81640625" style="1" customWidth="1"/>
    <col min="1817" max="1817" width="13.26953125" style="1" customWidth="1"/>
    <col min="1818" max="1818" width="7.1796875" style="1" customWidth="1"/>
    <col min="1819" max="1819" width="7.81640625" style="1" customWidth="1"/>
    <col min="1820" max="1820" width="13.26953125" style="1" customWidth="1"/>
    <col min="1821" max="1821" width="6.7265625" style="1" customWidth="1"/>
    <col min="1822" max="1822" width="7.81640625" style="1" customWidth="1"/>
    <col min="1823" max="1823" width="13.26953125" style="1" customWidth="1"/>
    <col min="1824" max="1824" width="9" style="1" customWidth="1"/>
    <col min="1825" max="1825" width="9.1796875" style="1" customWidth="1"/>
    <col min="1826" max="1826" width="11.7265625" style="1" customWidth="1"/>
    <col min="1827" max="1827" width="11.26953125" style="1" customWidth="1"/>
    <col min="1828" max="1828" width="8.81640625" style="1" customWidth="1"/>
    <col min="1829" max="1829" width="14.26953125" style="1" customWidth="1"/>
    <col min="1830" max="1830" width="9.1796875" style="1" customWidth="1"/>
    <col min="1831" max="1831" width="10.26953125" style="1" customWidth="1"/>
    <col min="1832" max="2056" width="9.1796875" style="1" customWidth="1"/>
    <col min="2057" max="2057" width="1.453125" style="1" customWidth="1"/>
    <col min="2058" max="2058" width="6.26953125" style="1" customWidth="1"/>
    <col min="2059" max="2059" width="33" style="1" customWidth="1"/>
    <col min="2060" max="2060" width="7.81640625" style="1" customWidth="1"/>
    <col min="2061" max="2061" width="4.453125" style="1" customWidth="1"/>
    <col min="2062" max="2062" width="10" style="1" customWidth="1"/>
    <col min="2063" max="2063" width="8.81640625" style="1"/>
    <col min="2064" max="2064" width="1.453125" style="1" customWidth="1"/>
    <col min="2065" max="2065" width="6.26953125" style="1" customWidth="1"/>
    <col min="2066" max="2066" width="35.1796875" style="1" customWidth="1"/>
    <col min="2067" max="2067" width="7.81640625" style="1" customWidth="1"/>
    <col min="2068" max="2068" width="4.453125" style="1" customWidth="1"/>
    <col min="2069" max="2069" width="10" style="1" customWidth="1"/>
    <col min="2070" max="2070" width="12.81640625" style="1" customWidth="1"/>
    <col min="2071" max="2071" width="6.81640625" style="1" customWidth="1"/>
    <col min="2072" max="2072" width="7.81640625" style="1" customWidth="1"/>
    <col min="2073" max="2073" width="13.26953125" style="1" customWidth="1"/>
    <col min="2074" max="2074" width="7.1796875" style="1" customWidth="1"/>
    <col min="2075" max="2075" width="7.81640625" style="1" customWidth="1"/>
    <col min="2076" max="2076" width="13.26953125" style="1" customWidth="1"/>
    <col min="2077" max="2077" width="6.7265625" style="1" customWidth="1"/>
    <col min="2078" max="2078" width="7.81640625" style="1" customWidth="1"/>
    <col min="2079" max="2079" width="13.26953125" style="1" customWidth="1"/>
    <col min="2080" max="2080" width="9" style="1" customWidth="1"/>
    <col min="2081" max="2081" width="9.1796875" style="1" customWidth="1"/>
    <col min="2082" max="2082" width="11.7265625" style="1" customWidth="1"/>
    <col min="2083" max="2083" width="11.26953125" style="1" customWidth="1"/>
    <col min="2084" max="2084" width="8.81640625" style="1" customWidth="1"/>
    <col min="2085" max="2085" width="14.26953125" style="1" customWidth="1"/>
    <col min="2086" max="2086" width="9.1796875" style="1" customWidth="1"/>
    <col min="2087" max="2087" width="10.26953125" style="1" customWidth="1"/>
    <col min="2088" max="2312" width="9.1796875" style="1" customWidth="1"/>
    <col min="2313" max="2313" width="1.453125" style="1" customWidth="1"/>
    <col min="2314" max="2314" width="6.26953125" style="1" customWidth="1"/>
    <col min="2315" max="2315" width="33" style="1" customWidth="1"/>
    <col min="2316" max="2316" width="7.81640625" style="1" customWidth="1"/>
    <col min="2317" max="2317" width="4.453125" style="1" customWidth="1"/>
    <col min="2318" max="2318" width="10" style="1" customWidth="1"/>
    <col min="2319" max="2319" width="8.81640625" style="1"/>
    <col min="2320" max="2320" width="1.453125" style="1" customWidth="1"/>
    <col min="2321" max="2321" width="6.26953125" style="1" customWidth="1"/>
    <col min="2322" max="2322" width="35.1796875" style="1" customWidth="1"/>
    <col min="2323" max="2323" width="7.81640625" style="1" customWidth="1"/>
    <col min="2324" max="2324" width="4.453125" style="1" customWidth="1"/>
    <col min="2325" max="2325" width="10" style="1" customWidth="1"/>
    <col min="2326" max="2326" width="12.81640625" style="1" customWidth="1"/>
    <col min="2327" max="2327" width="6.81640625" style="1" customWidth="1"/>
    <col min="2328" max="2328" width="7.81640625" style="1" customWidth="1"/>
    <col min="2329" max="2329" width="13.26953125" style="1" customWidth="1"/>
    <col min="2330" max="2330" width="7.1796875" style="1" customWidth="1"/>
    <col min="2331" max="2331" width="7.81640625" style="1" customWidth="1"/>
    <col min="2332" max="2332" width="13.26953125" style="1" customWidth="1"/>
    <col min="2333" max="2333" width="6.7265625" style="1" customWidth="1"/>
    <col min="2334" max="2334" width="7.81640625" style="1" customWidth="1"/>
    <col min="2335" max="2335" width="13.26953125" style="1" customWidth="1"/>
    <col min="2336" max="2336" width="9" style="1" customWidth="1"/>
    <col min="2337" max="2337" width="9.1796875" style="1" customWidth="1"/>
    <col min="2338" max="2338" width="11.7265625" style="1" customWidth="1"/>
    <col min="2339" max="2339" width="11.26953125" style="1" customWidth="1"/>
    <col min="2340" max="2340" width="8.81640625" style="1" customWidth="1"/>
    <col min="2341" max="2341" width="14.26953125" style="1" customWidth="1"/>
    <col min="2342" max="2342" width="9.1796875" style="1" customWidth="1"/>
    <col min="2343" max="2343" width="10.26953125" style="1" customWidth="1"/>
    <col min="2344" max="2568" width="9.1796875" style="1" customWidth="1"/>
    <col min="2569" max="2569" width="1.453125" style="1" customWidth="1"/>
    <col min="2570" max="2570" width="6.26953125" style="1" customWidth="1"/>
    <col min="2571" max="2571" width="33" style="1" customWidth="1"/>
    <col min="2572" max="2572" width="7.81640625" style="1" customWidth="1"/>
    <col min="2573" max="2573" width="4.453125" style="1" customWidth="1"/>
    <col min="2574" max="2574" width="10" style="1" customWidth="1"/>
    <col min="2575" max="2575" width="8.81640625" style="1"/>
    <col min="2576" max="2576" width="1.453125" style="1" customWidth="1"/>
    <col min="2577" max="2577" width="6.26953125" style="1" customWidth="1"/>
    <col min="2578" max="2578" width="35.1796875" style="1" customWidth="1"/>
    <col min="2579" max="2579" width="7.81640625" style="1" customWidth="1"/>
    <col min="2580" max="2580" width="4.453125" style="1" customWidth="1"/>
    <col min="2581" max="2581" width="10" style="1" customWidth="1"/>
    <col min="2582" max="2582" width="12.81640625" style="1" customWidth="1"/>
    <col min="2583" max="2583" width="6.81640625" style="1" customWidth="1"/>
    <col min="2584" max="2584" width="7.81640625" style="1" customWidth="1"/>
    <col min="2585" max="2585" width="13.26953125" style="1" customWidth="1"/>
    <col min="2586" max="2586" width="7.1796875" style="1" customWidth="1"/>
    <col min="2587" max="2587" width="7.81640625" style="1" customWidth="1"/>
    <col min="2588" max="2588" width="13.26953125" style="1" customWidth="1"/>
    <col min="2589" max="2589" width="6.7265625" style="1" customWidth="1"/>
    <col min="2590" max="2590" width="7.81640625" style="1" customWidth="1"/>
    <col min="2591" max="2591" width="13.26953125" style="1" customWidth="1"/>
    <col min="2592" max="2592" width="9" style="1" customWidth="1"/>
    <col min="2593" max="2593" width="9.1796875" style="1" customWidth="1"/>
    <col min="2594" max="2594" width="11.7265625" style="1" customWidth="1"/>
    <col min="2595" max="2595" width="11.26953125" style="1" customWidth="1"/>
    <col min="2596" max="2596" width="8.81640625" style="1" customWidth="1"/>
    <col min="2597" max="2597" width="14.26953125" style="1" customWidth="1"/>
    <col min="2598" max="2598" width="9.1796875" style="1" customWidth="1"/>
    <col min="2599" max="2599" width="10.26953125" style="1" customWidth="1"/>
    <col min="2600" max="2824" width="9.1796875" style="1" customWidth="1"/>
    <col min="2825" max="2825" width="1.453125" style="1" customWidth="1"/>
    <col min="2826" max="2826" width="6.26953125" style="1" customWidth="1"/>
    <col min="2827" max="2827" width="33" style="1" customWidth="1"/>
    <col min="2828" max="2828" width="7.81640625" style="1" customWidth="1"/>
    <col min="2829" max="2829" width="4.453125" style="1" customWidth="1"/>
    <col min="2830" max="2830" width="10" style="1" customWidth="1"/>
    <col min="2831" max="2831" width="8.81640625" style="1"/>
    <col min="2832" max="2832" width="1.453125" style="1" customWidth="1"/>
    <col min="2833" max="2833" width="6.26953125" style="1" customWidth="1"/>
    <col min="2834" max="2834" width="35.1796875" style="1" customWidth="1"/>
    <col min="2835" max="2835" width="7.81640625" style="1" customWidth="1"/>
    <col min="2836" max="2836" width="4.453125" style="1" customWidth="1"/>
    <col min="2837" max="2837" width="10" style="1" customWidth="1"/>
    <col min="2838" max="2838" width="12.81640625" style="1" customWidth="1"/>
    <col min="2839" max="2839" width="6.81640625" style="1" customWidth="1"/>
    <col min="2840" max="2840" width="7.81640625" style="1" customWidth="1"/>
    <col min="2841" max="2841" width="13.26953125" style="1" customWidth="1"/>
    <col min="2842" max="2842" width="7.1796875" style="1" customWidth="1"/>
    <col min="2843" max="2843" width="7.81640625" style="1" customWidth="1"/>
    <col min="2844" max="2844" width="13.26953125" style="1" customWidth="1"/>
    <col min="2845" max="2845" width="6.7265625" style="1" customWidth="1"/>
    <col min="2846" max="2846" width="7.81640625" style="1" customWidth="1"/>
    <col min="2847" max="2847" width="13.26953125" style="1" customWidth="1"/>
    <col min="2848" max="2848" width="9" style="1" customWidth="1"/>
    <col min="2849" max="2849" width="9.1796875" style="1" customWidth="1"/>
    <col min="2850" max="2850" width="11.7265625" style="1" customWidth="1"/>
    <col min="2851" max="2851" width="11.26953125" style="1" customWidth="1"/>
    <col min="2852" max="2852" width="8.81640625" style="1" customWidth="1"/>
    <col min="2853" max="2853" width="14.26953125" style="1" customWidth="1"/>
    <col min="2854" max="2854" width="9.1796875" style="1" customWidth="1"/>
    <col min="2855" max="2855" width="10.26953125" style="1" customWidth="1"/>
    <col min="2856" max="3080" width="9.1796875" style="1" customWidth="1"/>
    <col min="3081" max="3081" width="1.453125" style="1" customWidth="1"/>
    <col min="3082" max="3082" width="6.26953125" style="1" customWidth="1"/>
    <col min="3083" max="3083" width="33" style="1" customWidth="1"/>
    <col min="3084" max="3084" width="7.81640625" style="1" customWidth="1"/>
    <col min="3085" max="3085" width="4.453125" style="1" customWidth="1"/>
    <col min="3086" max="3086" width="10" style="1" customWidth="1"/>
    <col min="3087" max="3087" width="8.81640625" style="1"/>
    <col min="3088" max="3088" width="1.453125" style="1" customWidth="1"/>
    <col min="3089" max="3089" width="6.26953125" style="1" customWidth="1"/>
    <col min="3090" max="3090" width="35.1796875" style="1" customWidth="1"/>
    <col min="3091" max="3091" width="7.81640625" style="1" customWidth="1"/>
    <col min="3092" max="3092" width="4.453125" style="1" customWidth="1"/>
    <col min="3093" max="3093" width="10" style="1" customWidth="1"/>
    <col min="3094" max="3094" width="12.81640625" style="1" customWidth="1"/>
    <col min="3095" max="3095" width="6.81640625" style="1" customWidth="1"/>
    <col min="3096" max="3096" width="7.81640625" style="1" customWidth="1"/>
    <col min="3097" max="3097" width="13.26953125" style="1" customWidth="1"/>
    <col min="3098" max="3098" width="7.1796875" style="1" customWidth="1"/>
    <col min="3099" max="3099" width="7.81640625" style="1" customWidth="1"/>
    <col min="3100" max="3100" width="13.26953125" style="1" customWidth="1"/>
    <col min="3101" max="3101" width="6.7265625" style="1" customWidth="1"/>
    <col min="3102" max="3102" width="7.81640625" style="1" customWidth="1"/>
    <col min="3103" max="3103" width="13.26953125" style="1" customWidth="1"/>
    <col min="3104" max="3104" width="9" style="1" customWidth="1"/>
    <col min="3105" max="3105" width="9.1796875" style="1" customWidth="1"/>
    <col min="3106" max="3106" width="11.7265625" style="1" customWidth="1"/>
    <col min="3107" max="3107" width="11.26953125" style="1" customWidth="1"/>
    <col min="3108" max="3108" width="8.81640625" style="1" customWidth="1"/>
    <col min="3109" max="3109" width="14.26953125" style="1" customWidth="1"/>
    <col min="3110" max="3110" width="9.1796875" style="1" customWidth="1"/>
    <col min="3111" max="3111" width="10.26953125" style="1" customWidth="1"/>
    <col min="3112" max="3336" width="9.1796875" style="1" customWidth="1"/>
    <col min="3337" max="3337" width="1.453125" style="1" customWidth="1"/>
    <col min="3338" max="3338" width="6.26953125" style="1" customWidth="1"/>
    <col min="3339" max="3339" width="33" style="1" customWidth="1"/>
    <col min="3340" max="3340" width="7.81640625" style="1" customWidth="1"/>
    <col min="3341" max="3341" width="4.453125" style="1" customWidth="1"/>
    <col min="3342" max="3342" width="10" style="1" customWidth="1"/>
    <col min="3343" max="3343" width="8.81640625" style="1"/>
    <col min="3344" max="3344" width="1.453125" style="1" customWidth="1"/>
    <col min="3345" max="3345" width="6.26953125" style="1" customWidth="1"/>
    <col min="3346" max="3346" width="35.1796875" style="1" customWidth="1"/>
    <col min="3347" max="3347" width="7.81640625" style="1" customWidth="1"/>
    <col min="3348" max="3348" width="4.453125" style="1" customWidth="1"/>
    <col min="3349" max="3349" width="10" style="1" customWidth="1"/>
    <col min="3350" max="3350" width="12.81640625" style="1" customWidth="1"/>
    <col min="3351" max="3351" width="6.81640625" style="1" customWidth="1"/>
    <col min="3352" max="3352" width="7.81640625" style="1" customWidth="1"/>
    <col min="3353" max="3353" width="13.26953125" style="1" customWidth="1"/>
    <col min="3354" max="3354" width="7.1796875" style="1" customWidth="1"/>
    <col min="3355" max="3355" width="7.81640625" style="1" customWidth="1"/>
    <col min="3356" max="3356" width="13.26953125" style="1" customWidth="1"/>
    <col min="3357" max="3357" width="6.7265625" style="1" customWidth="1"/>
    <col min="3358" max="3358" width="7.81640625" style="1" customWidth="1"/>
    <col min="3359" max="3359" width="13.26953125" style="1" customWidth="1"/>
    <col min="3360" max="3360" width="9" style="1" customWidth="1"/>
    <col min="3361" max="3361" width="9.1796875" style="1" customWidth="1"/>
    <col min="3362" max="3362" width="11.7265625" style="1" customWidth="1"/>
    <col min="3363" max="3363" width="11.26953125" style="1" customWidth="1"/>
    <col min="3364" max="3364" width="8.81640625" style="1" customWidth="1"/>
    <col min="3365" max="3365" width="14.26953125" style="1" customWidth="1"/>
    <col min="3366" max="3366" width="9.1796875" style="1" customWidth="1"/>
    <col min="3367" max="3367" width="10.26953125" style="1" customWidth="1"/>
    <col min="3368" max="3592" width="9.1796875" style="1" customWidth="1"/>
    <col min="3593" max="3593" width="1.453125" style="1" customWidth="1"/>
    <col min="3594" max="3594" width="6.26953125" style="1" customWidth="1"/>
    <col min="3595" max="3595" width="33" style="1" customWidth="1"/>
    <col min="3596" max="3596" width="7.81640625" style="1" customWidth="1"/>
    <col min="3597" max="3597" width="4.453125" style="1" customWidth="1"/>
    <col min="3598" max="3598" width="10" style="1" customWidth="1"/>
    <col min="3599" max="3599" width="8.81640625" style="1"/>
    <col min="3600" max="3600" width="1.453125" style="1" customWidth="1"/>
    <col min="3601" max="3601" width="6.26953125" style="1" customWidth="1"/>
    <col min="3602" max="3602" width="35.1796875" style="1" customWidth="1"/>
    <col min="3603" max="3603" width="7.81640625" style="1" customWidth="1"/>
    <col min="3604" max="3604" width="4.453125" style="1" customWidth="1"/>
    <col min="3605" max="3605" width="10" style="1" customWidth="1"/>
    <col min="3606" max="3606" width="12.81640625" style="1" customWidth="1"/>
    <col min="3607" max="3607" width="6.81640625" style="1" customWidth="1"/>
    <col min="3608" max="3608" width="7.81640625" style="1" customWidth="1"/>
    <col min="3609" max="3609" width="13.26953125" style="1" customWidth="1"/>
    <col min="3610" max="3610" width="7.1796875" style="1" customWidth="1"/>
    <col min="3611" max="3611" width="7.81640625" style="1" customWidth="1"/>
    <col min="3612" max="3612" width="13.26953125" style="1" customWidth="1"/>
    <col min="3613" max="3613" width="6.7265625" style="1" customWidth="1"/>
    <col min="3614" max="3614" width="7.81640625" style="1" customWidth="1"/>
    <col min="3615" max="3615" width="13.26953125" style="1" customWidth="1"/>
    <col min="3616" max="3616" width="9" style="1" customWidth="1"/>
    <col min="3617" max="3617" width="9.1796875" style="1" customWidth="1"/>
    <col min="3618" max="3618" width="11.7265625" style="1" customWidth="1"/>
    <col min="3619" max="3619" width="11.26953125" style="1" customWidth="1"/>
    <col min="3620" max="3620" width="8.81640625" style="1" customWidth="1"/>
    <col min="3621" max="3621" width="14.26953125" style="1" customWidth="1"/>
    <col min="3622" max="3622" width="9.1796875" style="1" customWidth="1"/>
    <col min="3623" max="3623" width="10.26953125" style="1" customWidth="1"/>
    <col min="3624" max="3848" width="9.1796875" style="1" customWidth="1"/>
    <col min="3849" max="3849" width="1.453125" style="1" customWidth="1"/>
    <col min="3850" max="3850" width="6.26953125" style="1" customWidth="1"/>
    <col min="3851" max="3851" width="33" style="1" customWidth="1"/>
    <col min="3852" max="3852" width="7.81640625" style="1" customWidth="1"/>
    <col min="3853" max="3853" width="4.453125" style="1" customWidth="1"/>
    <col min="3854" max="3854" width="10" style="1" customWidth="1"/>
    <col min="3855" max="3855" width="8.81640625" style="1"/>
    <col min="3856" max="3856" width="1.453125" style="1" customWidth="1"/>
    <col min="3857" max="3857" width="6.26953125" style="1" customWidth="1"/>
    <col min="3858" max="3858" width="35.1796875" style="1" customWidth="1"/>
    <col min="3859" max="3859" width="7.81640625" style="1" customWidth="1"/>
    <col min="3860" max="3860" width="4.453125" style="1" customWidth="1"/>
    <col min="3861" max="3861" width="10" style="1" customWidth="1"/>
    <col min="3862" max="3862" width="12.81640625" style="1" customWidth="1"/>
    <col min="3863" max="3863" width="6.81640625" style="1" customWidth="1"/>
    <col min="3864" max="3864" width="7.81640625" style="1" customWidth="1"/>
    <col min="3865" max="3865" width="13.26953125" style="1" customWidth="1"/>
    <col min="3866" max="3866" width="7.1796875" style="1" customWidth="1"/>
    <col min="3867" max="3867" width="7.81640625" style="1" customWidth="1"/>
    <col min="3868" max="3868" width="13.26953125" style="1" customWidth="1"/>
    <col min="3869" max="3869" width="6.7265625" style="1" customWidth="1"/>
    <col min="3870" max="3870" width="7.81640625" style="1" customWidth="1"/>
    <col min="3871" max="3871" width="13.26953125" style="1" customWidth="1"/>
    <col min="3872" max="3872" width="9" style="1" customWidth="1"/>
    <col min="3873" max="3873" width="9.1796875" style="1" customWidth="1"/>
    <col min="3874" max="3874" width="11.7265625" style="1" customWidth="1"/>
    <col min="3875" max="3875" width="11.26953125" style="1" customWidth="1"/>
    <col min="3876" max="3876" width="8.81640625" style="1" customWidth="1"/>
    <col min="3877" max="3877" width="14.26953125" style="1" customWidth="1"/>
    <col min="3878" max="3878" width="9.1796875" style="1" customWidth="1"/>
    <col min="3879" max="3879" width="10.26953125" style="1" customWidth="1"/>
    <col min="3880" max="4104" width="9.1796875" style="1" customWidth="1"/>
    <col min="4105" max="4105" width="1.453125" style="1" customWidth="1"/>
    <col min="4106" max="4106" width="6.26953125" style="1" customWidth="1"/>
    <col min="4107" max="4107" width="33" style="1" customWidth="1"/>
    <col min="4108" max="4108" width="7.81640625" style="1" customWidth="1"/>
    <col min="4109" max="4109" width="4.453125" style="1" customWidth="1"/>
    <col min="4110" max="4110" width="10" style="1" customWidth="1"/>
    <col min="4111" max="4111" width="8.81640625" style="1"/>
    <col min="4112" max="4112" width="1.453125" style="1" customWidth="1"/>
    <col min="4113" max="4113" width="6.26953125" style="1" customWidth="1"/>
    <col min="4114" max="4114" width="35.1796875" style="1" customWidth="1"/>
    <col min="4115" max="4115" width="7.81640625" style="1" customWidth="1"/>
    <col min="4116" max="4116" width="4.453125" style="1" customWidth="1"/>
    <col min="4117" max="4117" width="10" style="1" customWidth="1"/>
    <col min="4118" max="4118" width="12.81640625" style="1" customWidth="1"/>
    <col min="4119" max="4119" width="6.81640625" style="1" customWidth="1"/>
    <col min="4120" max="4120" width="7.81640625" style="1" customWidth="1"/>
    <col min="4121" max="4121" width="13.26953125" style="1" customWidth="1"/>
    <col min="4122" max="4122" width="7.1796875" style="1" customWidth="1"/>
    <col min="4123" max="4123" width="7.81640625" style="1" customWidth="1"/>
    <col min="4124" max="4124" width="13.26953125" style="1" customWidth="1"/>
    <col min="4125" max="4125" width="6.7265625" style="1" customWidth="1"/>
    <col min="4126" max="4126" width="7.81640625" style="1" customWidth="1"/>
    <col min="4127" max="4127" width="13.26953125" style="1" customWidth="1"/>
    <col min="4128" max="4128" width="9" style="1" customWidth="1"/>
    <col min="4129" max="4129" width="9.1796875" style="1" customWidth="1"/>
    <col min="4130" max="4130" width="11.7265625" style="1" customWidth="1"/>
    <col min="4131" max="4131" width="11.26953125" style="1" customWidth="1"/>
    <col min="4132" max="4132" width="8.81640625" style="1" customWidth="1"/>
    <col min="4133" max="4133" width="14.26953125" style="1" customWidth="1"/>
    <col min="4134" max="4134" width="9.1796875" style="1" customWidth="1"/>
    <col min="4135" max="4135" width="10.26953125" style="1" customWidth="1"/>
    <col min="4136" max="4360" width="9.1796875" style="1" customWidth="1"/>
    <col min="4361" max="4361" width="1.453125" style="1" customWidth="1"/>
    <col min="4362" max="4362" width="6.26953125" style="1" customWidth="1"/>
    <col min="4363" max="4363" width="33" style="1" customWidth="1"/>
    <col min="4364" max="4364" width="7.81640625" style="1" customWidth="1"/>
    <col min="4365" max="4365" width="4.453125" style="1" customWidth="1"/>
    <col min="4366" max="4366" width="10" style="1" customWidth="1"/>
    <col min="4367" max="4367" width="8.81640625" style="1"/>
    <col min="4368" max="4368" width="1.453125" style="1" customWidth="1"/>
    <col min="4369" max="4369" width="6.26953125" style="1" customWidth="1"/>
    <col min="4370" max="4370" width="35.1796875" style="1" customWidth="1"/>
    <col min="4371" max="4371" width="7.81640625" style="1" customWidth="1"/>
    <col min="4372" max="4372" width="4.453125" style="1" customWidth="1"/>
    <col min="4373" max="4373" width="10" style="1" customWidth="1"/>
    <col min="4374" max="4374" width="12.81640625" style="1" customWidth="1"/>
    <col min="4375" max="4375" width="6.81640625" style="1" customWidth="1"/>
    <col min="4376" max="4376" width="7.81640625" style="1" customWidth="1"/>
    <col min="4377" max="4377" width="13.26953125" style="1" customWidth="1"/>
    <col min="4378" max="4378" width="7.1796875" style="1" customWidth="1"/>
    <col min="4379" max="4379" width="7.81640625" style="1" customWidth="1"/>
    <col min="4380" max="4380" width="13.26953125" style="1" customWidth="1"/>
    <col min="4381" max="4381" width="6.7265625" style="1" customWidth="1"/>
    <col min="4382" max="4382" width="7.81640625" style="1" customWidth="1"/>
    <col min="4383" max="4383" width="13.26953125" style="1" customWidth="1"/>
    <col min="4384" max="4384" width="9" style="1" customWidth="1"/>
    <col min="4385" max="4385" width="9.1796875" style="1" customWidth="1"/>
    <col min="4386" max="4386" width="11.7265625" style="1" customWidth="1"/>
    <col min="4387" max="4387" width="11.26953125" style="1" customWidth="1"/>
    <col min="4388" max="4388" width="8.81640625" style="1" customWidth="1"/>
    <col min="4389" max="4389" width="14.26953125" style="1" customWidth="1"/>
    <col min="4390" max="4390" width="9.1796875" style="1" customWidth="1"/>
    <col min="4391" max="4391" width="10.26953125" style="1" customWidth="1"/>
    <col min="4392" max="4616" width="9.1796875" style="1" customWidth="1"/>
    <col min="4617" max="4617" width="1.453125" style="1" customWidth="1"/>
    <col min="4618" max="4618" width="6.26953125" style="1" customWidth="1"/>
    <col min="4619" max="4619" width="33" style="1" customWidth="1"/>
    <col min="4620" max="4620" width="7.81640625" style="1" customWidth="1"/>
    <col min="4621" max="4621" width="4.453125" style="1" customWidth="1"/>
    <col min="4622" max="4622" width="10" style="1" customWidth="1"/>
    <col min="4623" max="4623" width="8.81640625" style="1"/>
    <col min="4624" max="4624" width="1.453125" style="1" customWidth="1"/>
    <col min="4625" max="4625" width="6.26953125" style="1" customWidth="1"/>
    <col min="4626" max="4626" width="35.1796875" style="1" customWidth="1"/>
    <col min="4627" max="4627" width="7.81640625" style="1" customWidth="1"/>
    <col min="4628" max="4628" width="4.453125" style="1" customWidth="1"/>
    <col min="4629" max="4629" width="10" style="1" customWidth="1"/>
    <col min="4630" max="4630" width="12.81640625" style="1" customWidth="1"/>
    <col min="4631" max="4631" width="6.81640625" style="1" customWidth="1"/>
    <col min="4632" max="4632" width="7.81640625" style="1" customWidth="1"/>
    <col min="4633" max="4633" width="13.26953125" style="1" customWidth="1"/>
    <col min="4634" max="4634" width="7.1796875" style="1" customWidth="1"/>
    <col min="4635" max="4635" width="7.81640625" style="1" customWidth="1"/>
    <col min="4636" max="4636" width="13.26953125" style="1" customWidth="1"/>
    <col min="4637" max="4637" width="6.7265625" style="1" customWidth="1"/>
    <col min="4638" max="4638" width="7.81640625" style="1" customWidth="1"/>
    <col min="4639" max="4639" width="13.26953125" style="1" customWidth="1"/>
    <col min="4640" max="4640" width="9" style="1" customWidth="1"/>
    <col min="4641" max="4641" width="9.1796875" style="1" customWidth="1"/>
    <col min="4642" max="4642" width="11.7265625" style="1" customWidth="1"/>
    <col min="4643" max="4643" width="11.26953125" style="1" customWidth="1"/>
    <col min="4644" max="4644" width="8.81640625" style="1" customWidth="1"/>
    <col min="4645" max="4645" width="14.26953125" style="1" customWidth="1"/>
    <col min="4646" max="4646" width="9.1796875" style="1" customWidth="1"/>
    <col min="4647" max="4647" width="10.26953125" style="1" customWidth="1"/>
    <col min="4648" max="4872" width="9.1796875" style="1" customWidth="1"/>
    <col min="4873" max="4873" width="1.453125" style="1" customWidth="1"/>
    <col min="4874" max="4874" width="6.26953125" style="1" customWidth="1"/>
    <col min="4875" max="4875" width="33" style="1" customWidth="1"/>
    <col min="4876" max="4876" width="7.81640625" style="1" customWidth="1"/>
    <col min="4877" max="4877" width="4.453125" style="1" customWidth="1"/>
    <col min="4878" max="4878" width="10" style="1" customWidth="1"/>
    <col min="4879" max="4879" width="8.81640625" style="1"/>
    <col min="4880" max="4880" width="1.453125" style="1" customWidth="1"/>
    <col min="4881" max="4881" width="6.26953125" style="1" customWidth="1"/>
    <col min="4882" max="4882" width="35.1796875" style="1" customWidth="1"/>
    <col min="4883" max="4883" width="7.81640625" style="1" customWidth="1"/>
    <col min="4884" max="4884" width="4.453125" style="1" customWidth="1"/>
    <col min="4885" max="4885" width="10" style="1" customWidth="1"/>
    <col min="4886" max="4886" width="12.81640625" style="1" customWidth="1"/>
    <col min="4887" max="4887" width="6.81640625" style="1" customWidth="1"/>
    <col min="4888" max="4888" width="7.81640625" style="1" customWidth="1"/>
    <col min="4889" max="4889" width="13.26953125" style="1" customWidth="1"/>
    <col min="4890" max="4890" width="7.1796875" style="1" customWidth="1"/>
    <col min="4891" max="4891" width="7.81640625" style="1" customWidth="1"/>
    <col min="4892" max="4892" width="13.26953125" style="1" customWidth="1"/>
    <col min="4893" max="4893" width="6.7265625" style="1" customWidth="1"/>
    <col min="4894" max="4894" width="7.81640625" style="1" customWidth="1"/>
    <col min="4895" max="4895" width="13.26953125" style="1" customWidth="1"/>
    <col min="4896" max="4896" width="9" style="1" customWidth="1"/>
    <col min="4897" max="4897" width="9.1796875" style="1" customWidth="1"/>
    <col min="4898" max="4898" width="11.7265625" style="1" customWidth="1"/>
    <col min="4899" max="4899" width="11.26953125" style="1" customWidth="1"/>
    <col min="4900" max="4900" width="8.81640625" style="1" customWidth="1"/>
    <col min="4901" max="4901" width="14.26953125" style="1" customWidth="1"/>
    <col min="4902" max="4902" width="9.1796875" style="1" customWidth="1"/>
    <col min="4903" max="4903" width="10.26953125" style="1" customWidth="1"/>
    <col min="4904" max="5128" width="9.1796875" style="1" customWidth="1"/>
    <col min="5129" max="5129" width="1.453125" style="1" customWidth="1"/>
    <col min="5130" max="5130" width="6.26953125" style="1" customWidth="1"/>
    <col min="5131" max="5131" width="33" style="1" customWidth="1"/>
    <col min="5132" max="5132" width="7.81640625" style="1" customWidth="1"/>
    <col min="5133" max="5133" width="4.453125" style="1" customWidth="1"/>
    <col min="5134" max="5134" width="10" style="1" customWidth="1"/>
    <col min="5135" max="5135" width="8.81640625" style="1"/>
    <col min="5136" max="5136" width="1.453125" style="1" customWidth="1"/>
    <col min="5137" max="5137" width="6.26953125" style="1" customWidth="1"/>
    <col min="5138" max="5138" width="35.1796875" style="1" customWidth="1"/>
    <col min="5139" max="5139" width="7.81640625" style="1" customWidth="1"/>
    <col min="5140" max="5140" width="4.453125" style="1" customWidth="1"/>
    <col min="5141" max="5141" width="10" style="1" customWidth="1"/>
    <col min="5142" max="5142" width="12.81640625" style="1" customWidth="1"/>
    <col min="5143" max="5143" width="6.81640625" style="1" customWidth="1"/>
    <col min="5144" max="5144" width="7.81640625" style="1" customWidth="1"/>
    <col min="5145" max="5145" width="13.26953125" style="1" customWidth="1"/>
    <col min="5146" max="5146" width="7.1796875" style="1" customWidth="1"/>
    <col min="5147" max="5147" width="7.81640625" style="1" customWidth="1"/>
    <col min="5148" max="5148" width="13.26953125" style="1" customWidth="1"/>
    <col min="5149" max="5149" width="6.7265625" style="1" customWidth="1"/>
    <col min="5150" max="5150" width="7.81640625" style="1" customWidth="1"/>
    <col min="5151" max="5151" width="13.26953125" style="1" customWidth="1"/>
    <col min="5152" max="5152" width="9" style="1" customWidth="1"/>
    <col min="5153" max="5153" width="9.1796875" style="1" customWidth="1"/>
    <col min="5154" max="5154" width="11.7265625" style="1" customWidth="1"/>
    <col min="5155" max="5155" width="11.26953125" style="1" customWidth="1"/>
    <col min="5156" max="5156" width="8.81640625" style="1" customWidth="1"/>
    <col min="5157" max="5157" width="14.26953125" style="1" customWidth="1"/>
    <col min="5158" max="5158" width="9.1796875" style="1" customWidth="1"/>
    <col min="5159" max="5159" width="10.26953125" style="1" customWidth="1"/>
    <col min="5160" max="5384" width="9.1796875" style="1" customWidth="1"/>
    <col min="5385" max="5385" width="1.453125" style="1" customWidth="1"/>
    <col min="5386" max="5386" width="6.26953125" style="1" customWidth="1"/>
    <col min="5387" max="5387" width="33" style="1" customWidth="1"/>
    <col min="5388" max="5388" width="7.81640625" style="1" customWidth="1"/>
    <col min="5389" max="5389" width="4.453125" style="1" customWidth="1"/>
    <col min="5390" max="5390" width="10" style="1" customWidth="1"/>
    <col min="5391" max="5391" width="8.81640625" style="1"/>
    <col min="5392" max="5392" width="1.453125" style="1" customWidth="1"/>
    <col min="5393" max="5393" width="6.26953125" style="1" customWidth="1"/>
    <col min="5394" max="5394" width="35.1796875" style="1" customWidth="1"/>
    <col min="5395" max="5395" width="7.81640625" style="1" customWidth="1"/>
    <col min="5396" max="5396" width="4.453125" style="1" customWidth="1"/>
    <col min="5397" max="5397" width="10" style="1" customWidth="1"/>
    <col min="5398" max="5398" width="12.81640625" style="1" customWidth="1"/>
    <col min="5399" max="5399" width="6.81640625" style="1" customWidth="1"/>
    <col min="5400" max="5400" width="7.81640625" style="1" customWidth="1"/>
    <col min="5401" max="5401" width="13.26953125" style="1" customWidth="1"/>
    <col min="5402" max="5402" width="7.1796875" style="1" customWidth="1"/>
    <col min="5403" max="5403" width="7.81640625" style="1" customWidth="1"/>
    <col min="5404" max="5404" width="13.26953125" style="1" customWidth="1"/>
    <col min="5405" max="5405" width="6.7265625" style="1" customWidth="1"/>
    <col min="5406" max="5406" width="7.81640625" style="1" customWidth="1"/>
    <col min="5407" max="5407" width="13.26953125" style="1" customWidth="1"/>
    <col min="5408" max="5408" width="9" style="1" customWidth="1"/>
    <col min="5409" max="5409" width="9.1796875" style="1" customWidth="1"/>
    <col min="5410" max="5410" width="11.7265625" style="1" customWidth="1"/>
    <col min="5411" max="5411" width="11.26953125" style="1" customWidth="1"/>
    <col min="5412" max="5412" width="8.81640625" style="1" customWidth="1"/>
    <col min="5413" max="5413" width="14.26953125" style="1" customWidth="1"/>
    <col min="5414" max="5414" width="9.1796875" style="1" customWidth="1"/>
    <col min="5415" max="5415" width="10.26953125" style="1" customWidth="1"/>
    <col min="5416" max="5640" width="9.1796875" style="1" customWidth="1"/>
    <col min="5641" max="5641" width="1.453125" style="1" customWidth="1"/>
    <col min="5642" max="5642" width="6.26953125" style="1" customWidth="1"/>
    <col min="5643" max="5643" width="33" style="1" customWidth="1"/>
    <col min="5644" max="5644" width="7.81640625" style="1" customWidth="1"/>
    <col min="5645" max="5645" width="4.453125" style="1" customWidth="1"/>
    <col min="5646" max="5646" width="10" style="1" customWidth="1"/>
    <col min="5647" max="5647" width="8.81640625" style="1"/>
    <col min="5648" max="5648" width="1.453125" style="1" customWidth="1"/>
    <col min="5649" max="5649" width="6.26953125" style="1" customWidth="1"/>
    <col min="5650" max="5650" width="35.1796875" style="1" customWidth="1"/>
    <col min="5651" max="5651" width="7.81640625" style="1" customWidth="1"/>
    <col min="5652" max="5652" width="4.453125" style="1" customWidth="1"/>
    <col min="5653" max="5653" width="10" style="1" customWidth="1"/>
    <col min="5654" max="5654" width="12.81640625" style="1" customWidth="1"/>
    <col min="5655" max="5655" width="6.81640625" style="1" customWidth="1"/>
    <col min="5656" max="5656" width="7.81640625" style="1" customWidth="1"/>
    <col min="5657" max="5657" width="13.26953125" style="1" customWidth="1"/>
    <col min="5658" max="5658" width="7.1796875" style="1" customWidth="1"/>
    <col min="5659" max="5659" width="7.81640625" style="1" customWidth="1"/>
    <col min="5660" max="5660" width="13.26953125" style="1" customWidth="1"/>
    <col min="5661" max="5661" width="6.7265625" style="1" customWidth="1"/>
    <col min="5662" max="5662" width="7.81640625" style="1" customWidth="1"/>
    <col min="5663" max="5663" width="13.26953125" style="1" customWidth="1"/>
    <col min="5664" max="5664" width="9" style="1" customWidth="1"/>
    <col min="5665" max="5665" width="9.1796875" style="1" customWidth="1"/>
    <col min="5666" max="5666" width="11.7265625" style="1" customWidth="1"/>
    <col min="5667" max="5667" width="11.26953125" style="1" customWidth="1"/>
    <col min="5668" max="5668" width="8.81640625" style="1" customWidth="1"/>
    <col min="5669" max="5669" width="14.26953125" style="1" customWidth="1"/>
    <col min="5670" max="5670" width="9.1796875" style="1" customWidth="1"/>
    <col min="5671" max="5671" width="10.26953125" style="1" customWidth="1"/>
    <col min="5672" max="5896" width="9.1796875" style="1" customWidth="1"/>
    <col min="5897" max="5897" width="1.453125" style="1" customWidth="1"/>
    <col min="5898" max="5898" width="6.26953125" style="1" customWidth="1"/>
    <col min="5899" max="5899" width="33" style="1" customWidth="1"/>
    <col min="5900" max="5900" width="7.81640625" style="1" customWidth="1"/>
    <col min="5901" max="5901" width="4.453125" style="1" customWidth="1"/>
    <col min="5902" max="5902" width="10" style="1" customWidth="1"/>
    <col min="5903" max="5903" width="8.81640625" style="1"/>
    <col min="5904" max="5904" width="1.453125" style="1" customWidth="1"/>
    <col min="5905" max="5905" width="6.26953125" style="1" customWidth="1"/>
    <col min="5906" max="5906" width="35.1796875" style="1" customWidth="1"/>
    <col min="5907" max="5907" width="7.81640625" style="1" customWidth="1"/>
    <col min="5908" max="5908" width="4.453125" style="1" customWidth="1"/>
    <col min="5909" max="5909" width="10" style="1" customWidth="1"/>
    <col min="5910" max="5910" width="12.81640625" style="1" customWidth="1"/>
    <col min="5911" max="5911" width="6.81640625" style="1" customWidth="1"/>
    <col min="5912" max="5912" width="7.81640625" style="1" customWidth="1"/>
    <col min="5913" max="5913" width="13.26953125" style="1" customWidth="1"/>
    <col min="5914" max="5914" width="7.1796875" style="1" customWidth="1"/>
    <col min="5915" max="5915" width="7.81640625" style="1" customWidth="1"/>
    <col min="5916" max="5916" width="13.26953125" style="1" customWidth="1"/>
    <col min="5917" max="5917" width="6.7265625" style="1" customWidth="1"/>
    <col min="5918" max="5918" width="7.81640625" style="1" customWidth="1"/>
    <col min="5919" max="5919" width="13.26953125" style="1" customWidth="1"/>
    <col min="5920" max="5920" width="9" style="1" customWidth="1"/>
    <col min="5921" max="5921" width="9.1796875" style="1" customWidth="1"/>
    <col min="5922" max="5922" width="11.7265625" style="1" customWidth="1"/>
    <col min="5923" max="5923" width="11.26953125" style="1" customWidth="1"/>
    <col min="5924" max="5924" width="8.81640625" style="1" customWidth="1"/>
    <col min="5925" max="5925" width="14.26953125" style="1" customWidth="1"/>
    <col min="5926" max="5926" width="9.1796875" style="1" customWidth="1"/>
    <col min="5927" max="5927" width="10.26953125" style="1" customWidth="1"/>
    <col min="5928" max="6152" width="9.1796875" style="1" customWidth="1"/>
    <col min="6153" max="6153" width="1.453125" style="1" customWidth="1"/>
    <col min="6154" max="6154" width="6.26953125" style="1" customWidth="1"/>
    <col min="6155" max="6155" width="33" style="1" customWidth="1"/>
    <col min="6156" max="6156" width="7.81640625" style="1" customWidth="1"/>
    <col min="6157" max="6157" width="4.453125" style="1" customWidth="1"/>
    <col min="6158" max="6158" width="10" style="1" customWidth="1"/>
    <col min="6159" max="6159" width="8.81640625" style="1"/>
    <col min="6160" max="6160" width="1.453125" style="1" customWidth="1"/>
    <col min="6161" max="6161" width="6.26953125" style="1" customWidth="1"/>
    <col min="6162" max="6162" width="35.1796875" style="1" customWidth="1"/>
    <col min="6163" max="6163" width="7.81640625" style="1" customWidth="1"/>
    <col min="6164" max="6164" width="4.453125" style="1" customWidth="1"/>
    <col min="6165" max="6165" width="10" style="1" customWidth="1"/>
    <col min="6166" max="6166" width="12.81640625" style="1" customWidth="1"/>
    <col min="6167" max="6167" width="6.81640625" style="1" customWidth="1"/>
    <col min="6168" max="6168" width="7.81640625" style="1" customWidth="1"/>
    <col min="6169" max="6169" width="13.26953125" style="1" customWidth="1"/>
    <col min="6170" max="6170" width="7.1796875" style="1" customWidth="1"/>
    <col min="6171" max="6171" width="7.81640625" style="1" customWidth="1"/>
    <col min="6172" max="6172" width="13.26953125" style="1" customWidth="1"/>
    <col min="6173" max="6173" width="6.7265625" style="1" customWidth="1"/>
    <col min="6174" max="6174" width="7.81640625" style="1" customWidth="1"/>
    <col min="6175" max="6175" width="13.26953125" style="1" customWidth="1"/>
    <col min="6176" max="6176" width="9" style="1" customWidth="1"/>
    <col min="6177" max="6177" width="9.1796875" style="1" customWidth="1"/>
    <col min="6178" max="6178" width="11.7265625" style="1" customWidth="1"/>
    <col min="6179" max="6179" width="11.26953125" style="1" customWidth="1"/>
    <col min="6180" max="6180" width="8.81640625" style="1" customWidth="1"/>
    <col min="6181" max="6181" width="14.26953125" style="1" customWidth="1"/>
    <col min="6182" max="6182" width="9.1796875" style="1" customWidth="1"/>
    <col min="6183" max="6183" width="10.26953125" style="1" customWidth="1"/>
    <col min="6184" max="6408" width="9.1796875" style="1" customWidth="1"/>
    <col min="6409" max="6409" width="1.453125" style="1" customWidth="1"/>
    <col min="6410" max="6410" width="6.26953125" style="1" customWidth="1"/>
    <col min="6411" max="6411" width="33" style="1" customWidth="1"/>
    <col min="6412" max="6412" width="7.81640625" style="1" customWidth="1"/>
    <col min="6413" max="6413" width="4.453125" style="1" customWidth="1"/>
    <col min="6414" max="6414" width="10" style="1" customWidth="1"/>
    <col min="6415" max="6415" width="8.81640625" style="1"/>
    <col min="6416" max="6416" width="1.453125" style="1" customWidth="1"/>
    <col min="6417" max="6417" width="6.26953125" style="1" customWidth="1"/>
    <col min="6418" max="6418" width="35.1796875" style="1" customWidth="1"/>
    <col min="6419" max="6419" width="7.81640625" style="1" customWidth="1"/>
    <col min="6420" max="6420" width="4.453125" style="1" customWidth="1"/>
    <col min="6421" max="6421" width="10" style="1" customWidth="1"/>
    <col min="6422" max="6422" width="12.81640625" style="1" customWidth="1"/>
    <col min="6423" max="6423" width="6.81640625" style="1" customWidth="1"/>
    <col min="6424" max="6424" width="7.81640625" style="1" customWidth="1"/>
    <col min="6425" max="6425" width="13.26953125" style="1" customWidth="1"/>
    <col min="6426" max="6426" width="7.1796875" style="1" customWidth="1"/>
    <col min="6427" max="6427" width="7.81640625" style="1" customWidth="1"/>
    <col min="6428" max="6428" width="13.26953125" style="1" customWidth="1"/>
    <col min="6429" max="6429" width="6.7265625" style="1" customWidth="1"/>
    <col min="6430" max="6430" width="7.81640625" style="1" customWidth="1"/>
    <col min="6431" max="6431" width="13.26953125" style="1" customWidth="1"/>
    <col min="6432" max="6432" width="9" style="1" customWidth="1"/>
    <col min="6433" max="6433" width="9.1796875" style="1" customWidth="1"/>
    <col min="6434" max="6434" width="11.7265625" style="1" customWidth="1"/>
    <col min="6435" max="6435" width="11.26953125" style="1" customWidth="1"/>
    <col min="6436" max="6436" width="8.81640625" style="1" customWidth="1"/>
    <col min="6437" max="6437" width="14.26953125" style="1" customWidth="1"/>
    <col min="6438" max="6438" width="9.1796875" style="1" customWidth="1"/>
    <col min="6439" max="6439" width="10.26953125" style="1" customWidth="1"/>
    <col min="6440" max="6664" width="9.1796875" style="1" customWidth="1"/>
    <col min="6665" max="6665" width="1.453125" style="1" customWidth="1"/>
    <col min="6666" max="6666" width="6.26953125" style="1" customWidth="1"/>
    <col min="6667" max="6667" width="33" style="1" customWidth="1"/>
    <col min="6668" max="6668" width="7.81640625" style="1" customWidth="1"/>
    <col min="6669" max="6669" width="4.453125" style="1" customWidth="1"/>
    <col min="6670" max="6670" width="10" style="1" customWidth="1"/>
    <col min="6671" max="6671" width="8.81640625" style="1"/>
    <col min="6672" max="6672" width="1.453125" style="1" customWidth="1"/>
    <col min="6673" max="6673" width="6.26953125" style="1" customWidth="1"/>
    <col min="6674" max="6674" width="35.1796875" style="1" customWidth="1"/>
    <col min="6675" max="6675" width="7.81640625" style="1" customWidth="1"/>
    <col min="6676" max="6676" width="4.453125" style="1" customWidth="1"/>
    <col min="6677" max="6677" width="10" style="1" customWidth="1"/>
    <col min="6678" max="6678" width="12.81640625" style="1" customWidth="1"/>
    <col min="6679" max="6679" width="6.81640625" style="1" customWidth="1"/>
    <col min="6680" max="6680" width="7.81640625" style="1" customWidth="1"/>
    <col min="6681" max="6681" width="13.26953125" style="1" customWidth="1"/>
    <col min="6682" max="6682" width="7.1796875" style="1" customWidth="1"/>
    <col min="6683" max="6683" width="7.81640625" style="1" customWidth="1"/>
    <col min="6684" max="6684" width="13.26953125" style="1" customWidth="1"/>
    <col min="6685" max="6685" width="6.7265625" style="1" customWidth="1"/>
    <col min="6686" max="6686" width="7.81640625" style="1" customWidth="1"/>
    <col min="6687" max="6687" width="13.26953125" style="1" customWidth="1"/>
    <col min="6688" max="6688" width="9" style="1" customWidth="1"/>
    <col min="6689" max="6689" width="9.1796875" style="1" customWidth="1"/>
    <col min="6690" max="6690" width="11.7265625" style="1" customWidth="1"/>
    <col min="6691" max="6691" width="11.26953125" style="1" customWidth="1"/>
    <col min="6692" max="6692" width="8.81640625" style="1" customWidth="1"/>
    <col min="6693" max="6693" width="14.26953125" style="1" customWidth="1"/>
    <col min="6694" max="6694" width="9.1796875" style="1" customWidth="1"/>
    <col min="6695" max="6695" width="10.26953125" style="1" customWidth="1"/>
    <col min="6696" max="6920" width="9.1796875" style="1" customWidth="1"/>
    <col min="6921" max="6921" width="1.453125" style="1" customWidth="1"/>
    <col min="6922" max="6922" width="6.26953125" style="1" customWidth="1"/>
    <col min="6923" max="6923" width="33" style="1" customWidth="1"/>
    <col min="6924" max="6924" width="7.81640625" style="1" customWidth="1"/>
    <col min="6925" max="6925" width="4.453125" style="1" customWidth="1"/>
    <col min="6926" max="6926" width="10" style="1" customWidth="1"/>
    <col min="6927" max="6927" width="8.81640625" style="1"/>
    <col min="6928" max="6928" width="1.453125" style="1" customWidth="1"/>
    <col min="6929" max="6929" width="6.26953125" style="1" customWidth="1"/>
    <col min="6930" max="6930" width="35.1796875" style="1" customWidth="1"/>
    <col min="6931" max="6931" width="7.81640625" style="1" customWidth="1"/>
    <col min="6932" max="6932" width="4.453125" style="1" customWidth="1"/>
    <col min="6933" max="6933" width="10" style="1" customWidth="1"/>
    <col min="6934" max="6934" width="12.81640625" style="1" customWidth="1"/>
    <col min="6935" max="6935" width="6.81640625" style="1" customWidth="1"/>
    <col min="6936" max="6936" width="7.81640625" style="1" customWidth="1"/>
    <col min="6937" max="6937" width="13.26953125" style="1" customWidth="1"/>
    <col min="6938" max="6938" width="7.1796875" style="1" customWidth="1"/>
    <col min="6939" max="6939" width="7.81640625" style="1" customWidth="1"/>
    <col min="6940" max="6940" width="13.26953125" style="1" customWidth="1"/>
    <col min="6941" max="6941" width="6.7265625" style="1" customWidth="1"/>
    <col min="6942" max="6942" width="7.81640625" style="1" customWidth="1"/>
    <col min="6943" max="6943" width="13.26953125" style="1" customWidth="1"/>
    <col min="6944" max="6944" width="9" style="1" customWidth="1"/>
    <col min="6945" max="6945" width="9.1796875" style="1" customWidth="1"/>
    <col min="6946" max="6946" width="11.7265625" style="1" customWidth="1"/>
    <col min="6947" max="6947" width="11.26953125" style="1" customWidth="1"/>
    <col min="6948" max="6948" width="8.81640625" style="1" customWidth="1"/>
    <col min="6949" max="6949" width="14.26953125" style="1" customWidth="1"/>
    <col min="6950" max="6950" width="9.1796875" style="1" customWidth="1"/>
    <col min="6951" max="6951" width="10.26953125" style="1" customWidth="1"/>
    <col min="6952" max="7176" width="9.1796875" style="1" customWidth="1"/>
    <col min="7177" max="7177" width="1.453125" style="1" customWidth="1"/>
    <col min="7178" max="7178" width="6.26953125" style="1" customWidth="1"/>
    <col min="7179" max="7179" width="33" style="1" customWidth="1"/>
    <col min="7180" max="7180" width="7.81640625" style="1" customWidth="1"/>
    <col min="7181" max="7181" width="4.453125" style="1" customWidth="1"/>
    <col min="7182" max="7182" width="10" style="1" customWidth="1"/>
    <col min="7183" max="7183" width="8.81640625" style="1"/>
    <col min="7184" max="7184" width="1.453125" style="1" customWidth="1"/>
    <col min="7185" max="7185" width="6.26953125" style="1" customWidth="1"/>
    <col min="7186" max="7186" width="35.1796875" style="1" customWidth="1"/>
    <col min="7187" max="7187" width="7.81640625" style="1" customWidth="1"/>
    <col min="7188" max="7188" width="4.453125" style="1" customWidth="1"/>
    <col min="7189" max="7189" width="10" style="1" customWidth="1"/>
    <col min="7190" max="7190" width="12.81640625" style="1" customWidth="1"/>
    <col min="7191" max="7191" width="6.81640625" style="1" customWidth="1"/>
    <col min="7192" max="7192" width="7.81640625" style="1" customWidth="1"/>
    <col min="7193" max="7193" width="13.26953125" style="1" customWidth="1"/>
    <col min="7194" max="7194" width="7.1796875" style="1" customWidth="1"/>
    <col min="7195" max="7195" width="7.81640625" style="1" customWidth="1"/>
    <col min="7196" max="7196" width="13.26953125" style="1" customWidth="1"/>
    <col min="7197" max="7197" width="6.7265625" style="1" customWidth="1"/>
    <col min="7198" max="7198" width="7.81640625" style="1" customWidth="1"/>
    <col min="7199" max="7199" width="13.26953125" style="1" customWidth="1"/>
    <col min="7200" max="7200" width="9" style="1" customWidth="1"/>
    <col min="7201" max="7201" width="9.1796875" style="1" customWidth="1"/>
    <col min="7202" max="7202" width="11.7265625" style="1" customWidth="1"/>
    <col min="7203" max="7203" width="11.26953125" style="1" customWidth="1"/>
    <col min="7204" max="7204" width="8.81640625" style="1" customWidth="1"/>
    <col min="7205" max="7205" width="14.26953125" style="1" customWidth="1"/>
    <col min="7206" max="7206" width="9.1796875" style="1" customWidth="1"/>
    <col min="7207" max="7207" width="10.26953125" style="1" customWidth="1"/>
    <col min="7208" max="7432" width="9.1796875" style="1" customWidth="1"/>
    <col min="7433" max="7433" width="1.453125" style="1" customWidth="1"/>
    <col min="7434" max="7434" width="6.26953125" style="1" customWidth="1"/>
    <col min="7435" max="7435" width="33" style="1" customWidth="1"/>
    <col min="7436" max="7436" width="7.81640625" style="1" customWidth="1"/>
    <col min="7437" max="7437" width="4.453125" style="1" customWidth="1"/>
    <col min="7438" max="7438" width="10" style="1" customWidth="1"/>
    <col min="7439" max="7439" width="8.81640625" style="1"/>
    <col min="7440" max="7440" width="1.453125" style="1" customWidth="1"/>
    <col min="7441" max="7441" width="6.26953125" style="1" customWidth="1"/>
    <col min="7442" max="7442" width="35.1796875" style="1" customWidth="1"/>
    <col min="7443" max="7443" width="7.81640625" style="1" customWidth="1"/>
    <col min="7444" max="7444" width="4.453125" style="1" customWidth="1"/>
    <col min="7445" max="7445" width="10" style="1" customWidth="1"/>
    <col min="7446" max="7446" width="12.81640625" style="1" customWidth="1"/>
    <col min="7447" max="7447" width="6.81640625" style="1" customWidth="1"/>
    <col min="7448" max="7448" width="7.81640625" style="1" customWidth="1"/>
    <col min="7449" max="7449" width="13.26953125" style="1" customWidth="1"/>
    <col min="7450" max="7450" width="7.1796875" style="1" customWidth="1"/>
    <col min="7451" max="7451" width="7.81640625" style="1" customWidth="1"/>
    <col min="7452" max="7452" width="13.26953125" style="1" customWidth="1"/>
    <col min="7453" max="7453" width="6.7265625" style="1" customWidth="1"/>
    <col min="7454" max="7454" width="7.81640625" style="1" customWidth="1"/>
    <col min="7455" max="7455" width="13.26953125" style="1" customWidth="1"/>
    <col min="7456" max="7456" width="9" style="1" customWidth="1"/>
    <col min="7457" max="7457" width="9.1796875" style="1" customWidth="1"/>
    <col min="7458" max="7458" width="11.7265625" style="1" customWidth="1"/>
    <col min="7459" max="7459" width="11.26953125" style="1" customWidth="1"/>
    <col min="7460" max="7460" width="8.81640625" style="1" customWidth="1"/>
    <col min="7461" max="7461" width="14.26953125" style="1" customWidth="1"/>
    <col min="7462" max="7462" width="9.1796875" style="1" customWidth="1"/>
    <col min="7463" max="7463" width="10.26953125" style="1" customWidth="1"/>
    <col min="7464" max="7688" width="9.1796875" style="1" customWidth="1"/>
    <col min="7689" max="7689" width="1.453125" style="1" customWidth="1"/>
    <col min="7690" max="7690" width="6.26953125" style="1" customWidth="1"/>
    <col min="7691" max="7691" width="33" style="1" customWidth="1"/>
    <col min="7692" max="7692" width="7.81640625" style="1" customWidth="1"/>
    <col min="7693" max="7693" width="4.453125" style="1" customWidth="1"/>
    <col min="7694" max="7694" width="10" style="1" customWidth="1"/>
    <col min="7695" max="7695" width="8.81640625" style="1"/>
    <col min="7696" max="7696" width="1.453125" style="1" customWidth="1"/>
    <col min="7697" max="7697" width="6.26953125" style="1" customWidth="1"/>
    <col min="7698" max="7698" width="35.1796875" style="1" customWidth="1"/>
    <col min="7699" max="7699" width="7.81640625" style="1" customWidth="1"/>
    <col min="7700" max="7700" width="4.453125" style="1" customWidth="1"/>
    <col min="7701" max="7701" width="10" style="1" customWidth="1"/>
    <col min="7702" max="7702" width="12.81640625" style="1" customWidth="1"/>
    <col min="7703" max="7703" width="6.81640625" style="1" customWidth="1"/>
    <col min="7704" max="7704" width="7.81640625" style="1" customWidth="1"/>
    <col min="7705" max="7705" width="13.26953125" style="1" customWidth="1"/>
    <col min="7706" max="7706" width="7.1796875" style="1" customWidth="1"/>
    <col min="7707" max="7707" width="7.81640625" style="1" customWidth="1"/>
    <col min="7708" max="7708" width="13.26953125" style="1" customWidth="1"/>
    <col min="7709" max="7709" width="6.7265625" style="1" customWidth="1"/>
    <col min="7710" max="7710" width="7.81640625" style="1" customWidth="1"/>
    <col min="7711" max="7711" width="13.26953125" style="1" customWidth="1"/>
    <col min="7712" max="7712" width="9" style="1" customWidth="1"/>
    <col min="7713" max="7713" width="9.1796875" style="1" customWidth="1"/>
    <col min="7714" max="7714" width="11.7265625" style="1" customWidth="1"/>
    <col min="7715" max="7715" width="11.26953125" style="1" customWidth="1"/>
    <col min="7716" max="7716" width="8.81640625" style="1" customWidth="1"/>
    <col min="7717" max="7717" width="14.26953125" style="1" customWidth="1"/>
    <col min="7718" max="7718" width="9.1796875" style="1" customWidth="1"/>
    <col min="7719" max="7719" width="10.26953125" style="1" customWidth="1"/>
    <col min="7720" max="7944" width="9.1796875" style="1" customWidth="1"/>
    <col min="7945" max="7945" width="1.453125" style="1" customWidth="1"/>
    <col min="7946" max="7946" width="6.26953125" style="1" customWidth="1"/>
    <col min="7947" max="7947" width="33" style="1" customWidth="1"/>
    <col min="7948" max="7948" width="7.81640625" style="1" customWidth="1"/>
    <col min="7949" max="7949" width="4.453125" style="1" customWidth="1"/>
    <col min="7950" max="7950" width="10" style="1" customWidth="1"/>
    <col min="7951" max="7951" width="8.81640625" style="1"/>
    <col min="7952" max="7952" width="1.453125" style="1" customWidth="1"/>
    <col min="7953" max="7953" width="6.26953125" style="1" customWidth="1"/>
    <col min="7954" max="7954" width="35.1796875" style="1" customWidth="1"/>
    <col min="7955" max="7955" width="7.81640625" style="1" customWidth="1"/>
    <col min="7956" max="7956" width="4.453125" style="1" customWidth="1"/>
    <col min="7957" max="7957" width="10" style="1" customWidth="1"/>
    <col min="7958" max="7958" width="12.81640625" style="1" customWidth="1"/>
    <col min="7959" max="7959" width="6.81640625" style="1" customWidth="1"/>
    <col min="7960" max="7960" width="7.81640625" style="1" customWidth="1"/>
    <col min="7961" max="7961" width="13.26953125" style="1" customWidth="1"/>
    <col min="7962" max="7962" width="7.1796875" style="1" customWidth="1"/>
    <col min="7963" max="7963" width="7.81640625" style="1" customWidth="1"/>
    <col min="7964" max="7964" width="13.26953125" style="1" customWidth="1"/>
    <col min="7965" max="7965" width="6.7265625" style="1" customWidth="1"/>
    <col min="7966" max="7966" width="7.81640625" style="1" customWidth="1"/>
    <col min="7967" max="7967" width="13.26953125" style="1" customWidth="1"/>
    <col min="7968" max="7968" width="9" style="1" customWidth="1"/>
    <col min="7969" max="7969" width="9.1796875" style="1" customWidth="1"/>
    <col min="7970" max="7970" width="11.7265625" style="1" customWidth="1"/>
    <col min="7971" max="7971" width="11.26953125" style="1" customWidth="1"/>
    <col min="7972" max="7972" width="8.81640625" style="1" customWidth="1"/>
    <col min="7973" max="7973" width="14.26953125" style="1" customWidth="1"/>
    <col min="7974" max="7974" width="9.1796875" style="1" customWidth="1"/>
    <col min="7975" max="7975" width="10.26953125" style="1" customWidth="1"/>
    <col min="7976" max="8200" width="9.1796875" style="1" customWidth="1"/>
    <col min="8201" max="8201" width="1.453125" style="1" customWidth="1"/>
    <col min="8202" max="8202" width="6.26953125" style="1" customWidth="1"/>
    <col min="8203" max="8203" width="33" style="1" customWidth="1"/>
    <col min="8204" max="8204" width="7.81640625" style="1" customWidth="1"/>
    <col min="8205" max="8205" width="4.453125" style="1" customWidth="1"/>
    <col min="8206" max="8206" width="10" style="1" customWidth="1"/>
    <col min="8207" max="8207" width="8.81640625" style="1"/>
    <col min="8208" max="8208" width="1.453125" style="1" customWidth="1"/>
    <col min="8209" max="8209" width="6.26953125" style="1" customWidth="1"/>
    <col min="8210" max="8210" width="35.1796875" style="1" customWidth="1"/>
    <col min="8211" max="8211" width="7.81640625" style="1" customWidth="1"/>
    <col min="8212" max="8212" width="4.453125" style="1" customWidth="1"/>
    <col min="8213" max="8213" width="10" style="1" customWidth="1"/>
    <col min="8214" max="8214" width="12.81640625" style="1" customWidth="1"/>
    <col min="8215" max="8215" width="6.81640625" style="1" customWidth="1"/>
    <col min="8216" max="8216" width="7.81640625" style="1" customWidth="1"/>
    <col min="8217" max="8217" width="13.26953125" style="1" customWidth="1"/>
    <col min="8218" max="8218" width="7.1796875" style="1" customWidth="1"/>
    <col min="8219" max="8219" width="7.81640625" style="1" customWidth="1"/>
    <col min="8220" max="8220" width="13.26953125" style="1" customWidth="1"/>
    <col min="8221" max="8221" width="6.7265625" style="1" customWidth="1"/>
    <col min="8222" max="8222" width="7.81640625" style="1" customWidth="1"/>
    <col min="8223" max="8223" width="13.26953125" style="1" customWidth="1"/>
    <col min="8224" max="8224" width="9" style="1" customWidth="1"/>
    <col min="8225" max="8225" width="9.1796875" style="1" customWidth="1"/>
    <col min="8226" max="8226" width="11.7265625" style="1" customWidth="1"/>
    <col min="8227" max="8227" width="11.26953125" style="1" customWidth="1"/>
    <col min="8228" max="8228" width="8.81640625" style="1" customWidth="1"/>
    <col min="8229" max="8229" width="14.26953125" style="1" customWidth="1"/>
    <col min="8230" max="8230" width="9.1796875" style="1" customWidth="1"/>
    <col min="8231" max="8231" width="10.26953125" style="1" customWidth="1"/>
    <col min="8232" max="8456" width="9.1796875" style="1" customWidth="1"/>
    <col min="8457" max="8457" width="1.453125" style="1" customWidth="1"/>
    <col min="8458" max="8458" width="6.26953125" style="1" customWidth="1"/>
    <col min="8459" max="8459" width="33" style="1" customWidth="1"/>
    <col min="8460" max="8460" width="7.81640625" style="1" customWidth="1"/>
    <col min="8461" max="8461" width="4.453125" style="1" customWidth="1"/>
    <col min="8462" max="8462" width="10" style="1" customWidth="1"/>
    <col min="8463" max="8463" width="8.81640625" style="1"/>
    <col min="8464" max="8464" width="1.453125" style="1" customWidth="1"/>
    <col min="8465" max="8465" width="6.26953125" style="1" customWidth="1"/>
    <col min="8466" max="8466" width="35.1796875" style="1" customWidth="1"/>
    <col min="8467" max="8467" width="7.81640625" style="1" customWidth="1"/>
    <col min="8468" max="8468" width="4.453125" style="1" customWidth="1"/>
    <col min="8469" max="8469" width="10" style="1" customWidth="1"/>
    <col min="8470" max="8470" width="12.81640625" style="1" customWidth="1"/>
    <col min="8471" max="8471" width="6.81640625" style="1" customWidth="1"/>
    <col min="8472" max="8472" width="7.81640625" style="1" customWidth="1"/>
    <col min="8473" max="8473" width="13.26953125" style="1" customWidth="1"/>
    <col min="8474" max="8474" width="7.1796875" style="1" customWidth="1"/>
    <col min="8475" max="8475" width="7.81640625" style="1" customWidth="1"/>
    <col min="8476" max="8476" width="13.26953125" style="1" customWidth="1"/>
    <col min="8477" max="8477" width="6.7265625" style="1" customWidth="1"/>
    <col min="8478" max="8478" width="7.81640625" style="1" customWidth="1"/>
    <col min="8479" max="8479" width="13.26953125" style="1" customWidth="1"/>
    <col min="8480" max="8480" width="9" style="1" customWidth="1"/>
    <col min="8481" max="8481" width="9.1796875" style="1" customWidth="1"/>
    <col min="8482" max="8482" width="11.7265625" style="1" customWidth="1"/>
    <col min="8483" max="8483" width="11.26953125" style="1" customWidth="1"/>
    <col min="8484" max="8484" width="8.81640625" style="1" customWidth="1"/>
    <col min="8485" max="8485" width="14.26953125" style="1" customWidth="1"/>
    <col min="8486" max="8486" width="9.1796875" style="1" customWidth="1"/>
    <col min="8487" max="8487" width="10.26953125" style="1" customWidth="1"/>
    <col min="8488" max="8712" width="9.1796875" style="1" customWidth="1"/>
    <col min="8713" max="8713" width="1.453125" style="1" customWidth="1"/>
    <col min="8714" max="8714" width="6.26953125" style="1" customWidth="1"/>
    <col min="8715" max="8715" width="33" style="1" customWidth="1"/>
    <col min="8716" max="8716" width="7.81640625" style="1" customWidth="1"/>
    <col min="8717" max="8717" width="4.453125" style="1" customWidth="1"/>
    <col min="8718" max="8718" width="10" style="1" customWidth="1"/>
    <col min="8719" max="8719" width="8.81640625" style="1"/>
    <col min="8720" max="8720" width="1.453125" style="1" customWidth="1"/>
    <col min="8721" max="8721" width="6.26953125" style="1" customWidth="1"/>
    <col min="8722" max="8722" width="35.1796875" style="1" customWidth="1"/>
    <col min="8723" max="8723" width="7.81640625" style="1" customWidth="1"/>
    <col min="8724" max="8724" width="4.453125" style="1" customWidth="1"/>
    <col min="8725" max="8725" width="10" style="1" customWidth="1"/>
    <col min="8726" max="8726" width="12.81640625" style="1" customWidth="1"/>
    <col min="8727" max="8727" width="6.81640625" style="1" customWidth="1"/>
    <col min="8728" max="8728" width="7.81640625" style="1" customWidth="1"/>
    <col min="8729" max="8729" width="13.26953125" style="1" customWidth="1"/>
    <col min="8730" max="8730" width="7.1796875" style="1" customWidth="1"/>
    <col min="8731" max="8731" width="7.81640625" style="1" customWidth="1"/>
    <col min="8732" max="8732" width="13.26953125" style="1" customWidth="1"/>
    <col min="8733" max="8733" width="6.7265625" style="1" customWidth="1"/>
    <col min="8734" max="8734" width="7.81640625" style="1" customWidth="1"/>
    <col min="8735" max="8735" width="13.26953125" style="1" customWidth="1"/>
    <col min="8736" max="8736" width="9" style="1" customWidth="1"/>
    <col min="8737" max="8737" width="9.1796875" style="1" customWidth="1"/>
    <col min="8738" max="8738" width="11.7265625" style="1" customWidth="1"/>
    <col min="8739" max="8739" width="11.26953125" style="1" customWidth="1"/>
    <col min="8740" max="8740" width="8.81640625" style="1" customWidth="1"/>
    <col min="8741" max="8741" width="14.26953125" style="1" customWidth="1"/>
    <col min="8742" max="8742" width="9.1796875" style="1" customWidth="1"/>
    <col min="8743" max="8743" width="10.26953125" style="1" customWidth="1"/>
    <col min="8744" max="8968" width="9.1796875" style="1" customWidth="1"/>
    <col min="8969" max="8969" width="1.453125" style="1" customWidth="1"/>
    <col min="8970" max="8970" width="6.26953125" style="1" customWidth="1"/>
    <col min="8971" max="8971" width="33" style="1" customWidth="1"/>
    <col min="8972" max="8972" width="7.81640625" style="1" customWidth="1"/>
    <col min="8973" max="8973" width="4.453125" style="1" customWidth="1"/>
    <col min="8974" max="8974" width="10" style="1" customWidth="1"/>
    <col min="8975" max="8975" width="8.81640625" style="1"/>
    <col min="8976" max="8976" width="1.453125" style="1" customWidth="1"/>
    <col min="8977" max="8977" width="6.26953125" style="1" customWidth="1"/>
    <col min="8978" max="8978" width="35.1796875" style="1" customWidth="1"/>
    <col min="8979" max="8979" width="7.81640625" style="1" customWidth="1"/>
    <col min="8980" max="8980" width="4.453125" style="1" customWidth="1"/>
    <col min="8981" max="8981" width="10" style="1" customWidth="1"/>
    <col min="8982" max="8982" width="12.81640625" style="1" customWidth="1"/>
    <col min="8983" max="8983" width="6.81640625" style="1" customWidth="1"/>
    <col min="8984" max="8984" width="7.81640625" style="1" customWidth="1"/>
    <col min="8985" max="8985" width="13.26953125" style="1" customWidth="1"/>
    <col min="8986" max="8986" width="7.1796875" style="1" customWidth="1"/>
    <col min="8987" max="8987" width="7.81640625" style="1" customWidth="1"/>
    <col min="8988" max="8988" width="13.26953125" style="1" customWidth="1"/>
    <col min="8989" max="8989" width="6.7265625" style="1" customWidth="1"/>
    <col min="8990" max="8990" width="7.81640625" style="1" customWidth="1"/>
    <col min="8991" max="8991" width="13.26953125" style="1" customWidth="1"/>
    <col min="8992" max="8992" width="9" style="1" customWidth="1"/>
    <col min="8993" max="8993" width="9.1796875" style="1" customWidth="1"/>
    <col min="8994" max="8994" width="11.7265625" style="1" customWidth="1"/>
    <col min="8995" max="8995" width="11.26953125" style="1" customWidth="1"/>
    <col min="8996" max="8996" width="8.81640625" style="1" customWidth="1"/>
    <col min="8997" max="8997" width="14.26953125" style="1" customWidth="1"/>
    <col min="8998" max="8998" width="9.1796875" style="1" customWidth="1"/>
    <col min="8999" max="8999" width="10.26953125" style="1" customWidth="1"/>
    <col min="9000" max="9224" width="9.1796875" style="1" customWidth="1"/>
    <col min="9225" max="9225" width="1.453125" style="1" customWidth="1"/>
    <col min="9226" max="9226" width="6.26953125" style="1" customWidth="1"/>
    <col min="9227" max="9227" width="33" style="1" customWidth="1"/>
    <col min="9228" max="9228" width="7.81640625" style="1" customWidth="1"/>
    <col min="9229" max="9229" width="4.453125" style="1" customWidth="1"/>
    <col min="9230" max="9230" width="10" style="1" customWidth="1"/>
    <col min="9231" max="9231" width="8.81640625" style="1"/>
    <col min="9232" max="9232" width="1.453125" style="1" customWidth="1"/>
    <col min="9233" max="9233" width="6.26953125" style="1" customWidth="1"/>
    <col min="9234" max="9234" width="35.1796875" style="1" customWidth="1"/>
    <col min="9235" max="9235" width="7.81640625" style="1" customWidth="1"/>
    <col min="9236" max="9236" width="4.453125" style="1" customWidth="1"/>
    <col min="9237" max="9237" width="10" style="1" customWidth="1"/>
    <col min="9238" max="9238" width="12.81640625" style="1" customWidth="1"/>
    <col min="9239" max="9239" width="6.81640625" style="1" customWidth="1"/>
    <col min="9240" max="9240" width="7.81640625" style="1" customWidth="1"/>
    <col min="9241" max="9241" width="13.26953125" style="1" customWidth="1"/>
    <col min="9242" max="9242" width="7.1796875" style="1" customWidth="1"/>
    <col min="9243" max="9243" width="7.81640625" style="1" customWidth="1"/>
    <col min="9244" max="9244" width="13.26953125" style="1" customWidth="1"/>
    <col min="9245" max="9245" width="6.7265625" style="1" customWidth="1"/>
    <col min="9246" max="9246" width="7.81640625" style="1" customWidth="1"/>
    <col min="9247" max="9247" width="13.26953125" style="1" customWidth="1"/>
    <col min="9248" max="9248" width="9" style="1" customWidth="1"/>
    <col min="9249" max="9249" width="9.1796875" style="1" customWidth="1"/>
    <col min="9250" max="9250" width="11.7265625" style="1" customWidth="1"/>
    <col min="9251" max="9251" width="11.26953125" style="1" customWidth="1"/>
    <col min="9252" max="9252" width="8.81640625" style="1" customWidth="1"/>
    <col min="9253" max="9253" width="14.26953125" style="1" customWidth="1"/>
    <col min="9254" max="9254" width="9.1796875" style="1" customWidth="1"/>
    <col min="9255" max="9255" width="10.26953125" style="1" customWidth="1"/>
    <col min="9256" max="9480" width="9.1796875" style="1" customWidth="1"/>
    <col min="9481" max="9481" width="1.453125" style="1" customWidth="1"/>
    <col min="9482" max="9482" width="6.26953125" style="1" customWidth="1"/>
    <col min="9483" max="9483" width="33" style="1" customWidth="1"/>
    <col min="9484" max="9484" width="7.81640625" style="1" customWidth="1"/>
    <col min="9485" max="9485" width="4.453125" style="1" customWidth="1"/>
    <col min="9486" max="9486" width="10" style="1" customWidth="1"/>
    <col min="9487" max="9487" width="8.81640625" style="1"/>
    <col min="9488" max="9488" width="1.453125" style="1" customWidth="1"/>
    <col min="9489" max="9489" width="6.26953125" style="1" customWidth="1"/>
    <col min="9490" max="9490" width="35.1796875" style="1" customWidth="1"/>
    <col min="9491" max="9491" width="7.81640625" style="1" customWidth="1"/>
    <col min="9492" max="9492" width="4.453125" style="1" customWidth="1"/>
    <col min="9493" max="9493" width="10" style="1" customWidth="1"/>
    <col min="9494" max="9494" width="12.81640625" style="1" customWidth="1"/>
    <col min="9495" max="9495" width="6.81640625" style="1" customWidth="1"/>
    <col min="9496" max="9496" width="7.81640625" style="1" customWidth="1"/>
    <col min="9497" max="9497" width="13.26953125" style="1" customWidth="1"/>
    <col min="9498" max="9498" width="7.1796875" style="1" customWidth="1"/>
    <col min="9499" max="9499" width="7.81640625" style="1" customWidth="1"/>
    <col min="9500" max="9500" width="13.26953125" style="1" customWidth="1"/>
    <col min="9501" max="9501" width="6.7265625" style="1" customWidth="1"/>
    <col min="9502" max="9502" width="7.81640625" style="1" customWidth="1"/>
    <col min="9503" max="9503" width="13.26953125" style="1" customWidth="1"/>
    <col min="9504" max="9504" width="9" style="1" customWidth="1"/>
    <col min="9505" max="9505" width="9.1796875" style="1" customWidth="1"/>
    <col min="9506" max="9506" width="11.7265625" style="1" customWidth="1"/>
    <col min="9507" max="9507" width="11.26953125" style="1" customWidth="1"/>
    <col min="9508" max="9508" width="8.81640625" style="1" customWidth="1"/>
    <col min="9509" max="9509" width="14.26953125" style="1" customWidth="1"/>
    <col min="9510" max="9510" width="9.1796875" style="1" customWidth="1"/>
    <col min="9511" max="9511" width="10.26953125" style="1" customWidth="1"/>
    <col min="9512" max="9736" width="9.1796875" style="1" customWidth="1"/>
    <col min="9737" max="9737" width="1.453125" style="1" customWidth="1"/>
    <col min="9738" max="9738" width="6.26953125" style="1" customWidth="1"/>
    <col min="9739" max="9739" width="33" style="1" customWidth="1"/>
    <col min="9740" max="9740" width="7.81640625" style="1" customWidth="1"/>
    <col min="9741" max="9741" width="4.453125" style="1" customWidth="1"/>
    <col min="9742" max="9742" width="10" style="1" customWidth="1"/>
    <col min="9743" max="9743" width="8.81640625" style="1"/>
    <col min="9744" max="9744" width="1.453125" style="1" customWidth="1"/>
    <col min="9745" max="9745" width="6.26953125" style="1" customWidth="1"/>
    <col min="9746" max="9746" width="35.1796875" style="1" customWidth="1"/>
    <col min="9747" max="9747" width="7.81640625" style="1" customWidth="1"/>
    <col min="9748" max="9748" width="4.453125" style="1" customWidth="1"/>
    <col min="9749" max="9749" width="10" style="1" customWidth="1"/>
    <col min="9750" max="9750" width="12.81640625" style="1" customWidth="1"/>
    <col min="9751" max="9751" width="6.81640625" style="1" customWidth="1"/>
    <col min="9752" max="9752" width="7.81640625" style="1" customWidth="1"/>
    <col min="9753" max="9753" width="13.26953125" style="1" customWidth="1"/>
    <col min="9754" max="9754" width="7.1796875" style="1" customWidth="1"/>
    <col min="9755" max="9755" width="7.81640625" style="1" customWidth="1"/>
    <col min="9756" max="9756" width="13.26953125" style="1" customWidth="1"/>
    <col min="9757" max="9757" width="6.7265625" style="1" customWidth="1"/>
    <col min="9758" max="9758" width="7.81640625" style="1" customWidth="1"/>
    <col min="9759" max="9759" width="13.26953125" style="1" customWidth="1"/>
    <col min="9760" max="9760" width="9" style="1" customWidth="1"/>
    <col min="9761" max="9761" width="9.1796875" style="1" customWidth="1"/>
    <col min="9762" max="9762" width="11.7265625" style="1" customWidth="1"/>
    <col min="9763" max="9763" width="11.26953125" style="1" customWidth="1"/>
    <col min="9764" max="9764" width="8.81640625" style="1" customWidth="1"/>
    <col min="9765" max="9765" width="14.26953125" style="1" customWidth="1"/>
    <col min="9766" max="9766" width="9.1796875" style="1" customWidth="1"/>
    <col min="9767" max="9767" width="10.26953125" style="1" customWidth="1"/>
    <col min="9768" max="9992" width="9.1796875" style="1" customWidth="1"/>
    <col min="9993" max="9993" width="1.453125" style="1" customWidth="1"/>
    <col min="9994" max="9994" width="6.26953125" style="1" customWidth="1"/>
    <col min="9995" max="9995" width="33" style="1" customWidth="1"/>
    <col min="9996" max="9996" width="7.81640625" style="1" customWidth="1"/>
    <col min="9997" max="9997" width="4.453125" style="1" customWidth="1"/>
    <col min="9998" max="9998" width="10" style="1" customWidth="1"/>
    <col min="9999" max="9999" width="8.81640625" style="1"/>
    <col min="10000" max="10000" width="1.453125" style="1" customWidth="1"/>
    <col min="10001" max="10001" width="6.26953125" style="1" customWidth="1"/>
    <col min="10002" max="10002" width="35.1796875" style="1" customWidth="1"/>
    <col min="10003" max="10003" width="7.81640625" style="1" customWidth="1"/>
    <col min="10004" max="10004" width="4.453125" style="1" customWidth="1"/>
    <col min="10005" max="10005" width="10" style="1" customWidth="1"/>
    <col min="10006" max="10006" width="12.81640625" style="1" customWidth="1"/>
    <col min="10007" max="10007" width="6.81640625" style="1" customWidth="1"/>
    <col min="10008" max="10008" width="7.81640625" style="1" customWidth="1"/>
    <col min="10009" max="10009" width="13.26953125" style="1" customWidth="1"/>
    <col min="10010" max="10010" width="7.1796875" style="1" customWidth="1"/>
    <col min="10011" max="10011" width="7.81640625" style="1" customWidth="1"/>
    <col min="10012" max="10012" width="13.26953125" style="1" customWidth="1"/>
    <col min="10013" max="10013" width="6.7265625" style="1" customWidth="1"/>
    <col min="10014" max="10014" width="7.81640625" style="1" customWidth="1"/>
    <col min="10015" max="10015" width="13.26953125" style="1" customWidth="1"/>
    <col min="10016" max="10016" width="9" style="1" customWidth="1"/>
    <col min="10017" max="10017" width="9.1796875" style="1" customWidth="1"/>
    <col min="10018" max="10018" width="11.7265625" style="1" customWidth="1"/>
    <col min="10019" max="10019" width="11.26953125" style="1" customWidth="1"/>
    <col min="10020" max="10020" width="8.81640625" style="1" customWidth="1"/>
    <col min="10021" max="10021" width="14.26953125" style="1" customWidth="1"/>
    <col min="10022" max="10022" width="9.1796875" style="1" customWidth="1"/>
    <col min="10023" max="10023" width="10.26953125" style="1" customWidth="1"/>
    <col min="10024" max="10248" width="9.1796875" style="1" customWidth="1"/>
    <col min="10249" max="10249" width="1.453125" style="1" customWidth="1"/>
    <col min="10250" max="10250" width="6.26953125" style="1" customWidth="1"/>
    <col min="10251" max="10251" width="33" style="1" customWidth="1"/>
    <col min="10252" max="10252" width="7.81640625" style="1" customWidth="1"/>
    <col min="10253" max="10253" width="4.453125" style="1" customWidth="1"/>
    <col min="10254" max="10254" width="10" style="1" customWidth="1"/>
    <col min="10255" max="10255" width="8.81640625" style="1"/>
    <col min="10256" max="10256" width="1.453125" style="1" customWidth="1"/>
    <col min="10257" max="10257" width="6.26953125" style="1" customWidth="1"/>
    <col min="10258" max="10258" width="35.1796875" style="1" customWidth="1"/>
    <col min="10259" max="10259" width="7.81640625" style="1" customWidth="1"/>
    <col min="10260" max="10260" width="4.453125" style="1" customWidth="1"/>
    <col min="10261" max="10261" width="10" style="1" customWidth="1"/>
    <col min="10262" max="10262" width="12.81640625" style="1" customWidth="1"/>
    <col min="10263" max="10263" width="6.81640625" style="1" customWidth="1"/>
    <col min="10264" max="10264" width="7.81640625" style="1" customWidth="1"/>
    <col min="10265" max="10265" width="13.26953125" style="1" customWidth="1"/>
    <col min="10266" max="10266" width="7.1796875" style="1" customWidth="1"/>
    <col min="10267" max="10267" width="7.81640625" style="1" customWidth="1"/>
    <col min="10268" max="10268" width="13.26953125" style="1" customWidth="1"/>
    <col min="10269" max="10269" width="6.7265625" style="1" customWidth="1"/>
    <col min="10270" max="10270" width="7.81640625" style="1" customWidth="1"/>
    <col min="10271" max="10271" width="13.26953125" style="1" customWidth="1"/>
    <col min="10272" max="10272" width="9" style="1" customWidth="1"/>
    <col min="10273" max="10273" width="9.1796875" style="1" customWidth="1"/>
    <col min="10274" max="10274" width="11.7265625" style="1" customWidth="1"/>
    <col min="10275" max="10275" width="11.26953125" style="1" customWidth="1"/>
    <col min="10276" max="10276" width="8.81640625" style="1" customWidth="1"/>
    <col min="10277" max="10277" width="14.26953125" style="1" customWidth="1"/>
    <col min="10278" max="10278" width="9.1796875" style="1" customWidth="1"/>
    <col min="10279" max="10279" width="10.26953125" style="1" customWidth="1"/>
    <col min="10280" max="10504" width="9.1796875" style="1" customWidth="1"/>
    <col min="10505" max="10505" width="1.453125" style="1" customWidth="1"/>
    <col min="10506" max="10506" width="6.26953125" style="1" customWidth="1"/>
    <col min="10507" max="10507" width="33" style="1" customWidth="1"/>
    <col min="10508" max="10508" width="7.81640625" style="1" customWidth="1"/>
    <col min="10509" max="10509" width="4.453125" style="1" customWidth="1"/>
    <col min="10510" max="10510" width="10" style="1" customWidth="1"/>
    <col min="10511" max="10511" width="8.81640625" style="1"/>
    <col min="10512" max="10512" width="1.453125" style="1" customWidth="1"/>
    <col min="10513" max="10513" width="6.26953125" style="1" customWidth="1"/>
    <col min="10514" max="10514" width="35.1796875" style="1" customWidth="1"/>
    <col min="10515" max="10515" width="7.81640625" style="1" customWidth="1"/>
    <col min="10516" max="10516" width="4.453125" style="1" customWidth="1"/>
    <col min="10517" max="10517" width="10" style="1" customWidth="1"/>
    <col min="10518" max="10518" width="12.81640625" style="1" customWidth="1"/>
    <col min="10519" max="10519" width="6.81640625" style="1" customWidth="1"/>
    <col min="10520" max="10520" width="7.81640625" style="1" customWidth="1"/>
    <col min="10521" max="10521" width="13.26953125" style="1" customWidth="1"/>
    <col min="10522" max="10522" width="7.1796875" style="1" customWidth="1"/>
    <col min="10523" max="10523" width="7.81640625" style="1" customWidth="1"/>
    <col min="10524" max="10524" width="13.26953125" style="1" customWidth="1"/>
    <col min="10525" max="10525" width="6.7265625" style="1" customWidth="1"/>
    <col min="10526" max="10526" width="7.81640625" style="1" customWidth="1"/>
    <col min="10527" max="10527" width="13.26953125" style="1" customWidth="1"/>
    <col min="10528" max="10528" width="9" style="1" customWidth="1"/>
    <col min="10529" max="10529" width="9.1796875" style="1" customWidth="1"/>
    <col min="10530" max="10530" width="11.7265625" style="1" customWidth="1"/>
    <col min="10531" max="10531" width="11.26953125" style="1" customWidth="1"/>
    <col min="10532" max="10532" width="8.81640625" style="1" customWidth="1"/>
    <col min="10533" max="10533" width="14.26953125" style="1" customWidth="1"/>
    <col min="10534" max="10534" width="9.1796875" style="1" customWidth="1"/>
    <col min="10535" max="10535" width="10.26953125" style="1" customWidth="1"/>
    <col min="10536" max="10760" width="9.1796875" style="1" customWidth="1"/>
    <col min="10761" max="10761" width="1.453125" style="1" customWidth="1"/>
    <col min="10762" max="10762" width="6.26953125" style="1" customWidth="1"/>
    <col min="10763" max="10763" width="33" style="1" customWidth="1"/>
    <col min="10764" max="10764" width="7.81640625" style="1" customWidth="1"/>
    <col min="10765" max="10765" width="4.453125" style="1" customWidth="1"/>
    <col min="10766" max="10766" width="10" style="1" customWidth="1"/>
    <col min="10767" max="10767" width="8.81640625" style="1"/>
    <col min="10768" max="10768" width="1.453125" style="1" customWidth="1"/>
    <col min="10769" max="10769" width="6.26953125" style="1" customWidth="1"/>
    <col min="10770" max="10770" width="35.1796875" style="1" customWidth="1"/>
    <col min="10771" max="10771" width="7.81640625" style="1" customWidth="1"/>
    <col min="10772" max="10772" width="4.453125" style="1" customWidth="1"/>
    <col min="10773" max="10773" width="10" style="1" customWidth="1"/>
    <col min="10774" max="10774" width="12.81640625" style="1" customWidth="1"/>
    <col min="10775" max="10775" width="6.81640625" style="1" customWidth="1"/>
    <col min="10776" max="10776" width="7.81640625" style="1" customWidth="1"/>
    <col min="10777" max="10777" width="13.26953125" style="1" customWidth="1"/>
    <col min="10778" max="10778" width="7.1796875" style="1" customWidth="1"/>
    <col min="10779" max="10779" width="7.81640625" style="1" customWidth="1"/>
    <col min="10780" max="10780" width="13.26953125" style="1" customWidth="1"/>
    <col min="10781" max="10781" width="6.7265625" style="1" customWidth="1"/>
    <col min="10782" max="10782" width="7.81640625" style="1" customWidth="1"/>
    <col min="10783" max="10783" width="13.26953125" style="1" customWidth="1"/>
    <col min="10784" max="10784" width="9" style="1" customWidth="1"/>
    <col min="10785" max="10785" width="9.1796875" style="1" customWidth="1"/>
    <col min="10786" max="10786" width="11.7265625" style="1" customWidth="1"/>
    <col min="10787" max="10787" width="11.26953125" style="1" customWidth="1"/>
    <col min="10788" max="10788" width="8.81640625" style="1" customWidth="1"/>
    <col min="10789" max="10789" width="14.26953125" style="1" customWidth="1"/>
    <col min="10790" max="10790" width="9.1796875" style="1" customWidth="1"/>
    <col min="10791" max="10791" width="10.26953125" style="1" customWidth="1"/>
    <col min="10792" max="11016" width="9.1796875" style="1" customWidth="1"/>
    <col min="11017" max="11017" width="1.453125" style="1" customWidth="1"/>
    <col min="11018" max="11018" width="6.26953125" style="1" customWidth="1"/>
    <col min="11019" max="11019" width="33" style="1" customWidth="1"/>
    <col min="11020" max="11020" width="7.81640625" style="1" customWidth="1"/>
    <col min="11021" max="11021" width="4.453125" style="1" customWidth="1"/>
    <col min="11022" max="11022" width="10" style="1" customWidth="1"/>
    <col min="11023" max="11023" width="8.81640625" style="1"/>
    <col min="11024" max="11024" width="1.453125" style="1" customWidth="1"/>
    <col min="11025" max="11025" width="6.26953125" style="1" customWidth="1"/>
    <col min="11026" max="11026" width="35.1796875" style="1" customWidth="1"/>
    <col min="11027" max="11027" width="7.81640625" style="1" customWidth="1"/>
    <col min="11028" max="11028" width="4.453125" style="1" customWidth="1"/>
    <col min="11029" max="11029" width="10" style="1" customWidth="1"/>
    <col min="11030" max="11030" width="12.81640625" style="1" customWidth="1"/>
    <col min="11031" max="11031" width="6.81640625" style="1" customWidth="1"/>
    <col min="11032" max="11032" width="7.81640625" style="1" customWidth="1"/>
    <col min="11033" max="11033" width="13.26953125" style="1" customWidth="1"/>
    <col min="11034" max="11034" width="7.1796875" style="1" customWidth="1"/>
    <col min="11035" max="11035" width="7.81640625" style="1" customWidth="1"/>
    <col min="11036" max="11036" width="13.26953125" style="1" customWidth="1"/>
    <col min="11037" max="11037" width="6.7265625" style="1" customWidth="1"/>
    <col min="11038" max="11038" width="7.81640625" style="1" customWidth="1"/>
    <col min="11039" max="11039" width="13.26953125" style="1" customWidth="1"/>
    <col min="11040" max="11040" width="9" style="1" customWidth="1"/>
    <col min="11041" max="11041" width="9.1796875" style="1" customWidth="1"/>
    <col min="11042" max="11042" width="11.7265625" style="1" customWidth="1"/>
    <col min="11043" max="11043" width="11.26953125" style="1" customWidth="1"/>
    <col min="11044" max="11044" width="8.81640625" style="1" customWidth="1"/>
    <col min="11045" max="11045" width="14.26953125" style="1" customWidth="1"/>
    <col min="11046" max="11046" width="9.1796875" style="1" customWidth="1"/>
    <col min="11047" max="11047" width="10.26953125" style="1" customWidth="1"/>
    <col min="11048" max="11272" width="9.1796875" style="1" customWidth="1"/>
    <col min="11273" max="11273" width="1.453125" style="1" customWidth="1"/>
    <col min="11274" max="11274" width="6.26953125" style="1" customWidth="1"/>
    <col min="11275" max="11275" width="33" style="1" customWidth="1"/>
    <col min="11276" max="11276" width="7.81640625" style="1" customWidth="1"/>
    <col min="11277" max="11277" width="4.453125" style="1" customWidth="1"/>
    <col min="11278" max="11278" width="10" style="1" customWidth="1"/>
    <col min="11279" max="11279" width="8.81640625" style="1"/>
    <col min="11280" max="11280" width="1.453125" style="1" customWidth="1"/>
    <col min="11281" max="11281" width="6.26953125" style="1" customWidth="1"/>
    <col min="11282" max="11282" width="35.1796875" style="1" customWidth="1"/>
    <col min="11283" max="11283" width="7.81640625" style="1" customWidth="1"/>
    <col min="11284" max="11284" width="4.453125" style="1" customWidth="1"/>
    <col min="11285" max="11285" width="10" style="1" customWidth="1"/>
    <col min="11286" max="11286" width="12.81640625" style="1" customWidth="1"/>
    <col min="11287" max="11287" width="6.81640625" style="1" customWidth="1"/>
    <col min="11288" max="11288" width="7.81640625" style="1" customWidth="1"/>
    <col min="11289" max="11289" width="13.26953125" style="1" customWidth="1"/>
    <col min="11290" max="11290" width="7.1796875" style="1" customWidth="1"/>
    <col min="11291" max="11291" width="7.81640625" style="1" customWidth="1"/>
    <col min="11292" max="11292" width="13.26953125" style="1" customWidth="1"/>
    <col min="11293" max="11293" width="6.7265625" style="1" customWidth="1"/>
    <col min="11294" max="11294" width="7.81640625" style="1" customWidth="1"/>
    <col min="11295" max="11295" width="13.26953125" style="1" customWidth="1"/>
    <col min="11296" max="11296" width="9" style="1" customWidth="1"/>
    <col min="11297" max="11297" width="9.1796875" style="1" customWidth="1"/>
    <col min="11298" max="11298" width="11.7265625" style="1" customWidth="1"/>
    <col min="11299" max="11299" width="11.26953125" style="1" customWidth="1"/>
    <col min="11300" max="11300" width="8.81640625" style="1" customWidth="1"/>
    <col min="11301" max="11301" width="14.26953125" style="1" customWidth="1"/>
    <col min="11302" max="11302" width="9.1796875" style="1" customWidth="1"/>
    <col min="11303" max="11303" width="10.26953125" style="1" customWidth="1"/>
    <col min="11304" max="11528" width="9.1796875" style="1" customWidth="1"/>
    <col min="11529" max="11529" width="1.453125" style="1" customWidth="1"/>
    <col min="11530" max="11530" width="6.26953125" style="1" customWidth="1"/>
    <col min="11531" max="11531" width="33" style="1" customWidth="1"/>
    <col min="11532" max="11532" width="7.81640625" style="1" customWidth="1"/>
    <col min="11533" max="11533" width="4.453125" style="1" customWidth="1"/>
    <col min="11534" max="11534" width="10" style="1" customWidth="1"/>
    <col min="11535" max="11535" width="8.81640625" style="1"/>
    <col min="11536" max="11536" width="1.453125" style="1" customWidth="1"/>
    <col min="11537" max="11537" width="6.26953125" style="1" customWidth="1"/>
    <col min="11538" max="11538" width="35.1796875" style="1" customWidth="1"/>
    <col min="11539" max="11539" width="7.81640625" style="1" customWidth="1"/>
    <col min="11540" max="11540" width="4.453125" style="1" customWidth="1"/>
    <col min="11541" max="11541" width="10" style="1" customWidth="1"/>
    <col min="11542" max="11542" width="12.81640625" style="1" customWidth="1"/>
    <col min="11543" max="11543" width="6.81640625" style="1" customWidth="1"/>
    <col min="11544" max="11544" width="7.81640625" style="1" customWidth="1"/>
    <col min="11545" max="11545" width="13.26953125" style="1" customWidth="1"/>
    <col min="11546" max="11546" width="7.1796875" style="1" customWidth="1"/>
    <col min="11547" max="11547" width="7.81640625" style="1" customWidth="1"/>
    <col min="11548" max="11548" width="13.26953125" style="1" customWidth="1"/>
    <col min="11549" max="11549" width="6.7265625" style="1" customWidth="1"/>
    <col min="11550" max="11550" width="7.81640625" style="1" customWidth="1"/>
    <col min="11551" max="11551" width="13.26953125" style="1" customWidth="1"/>
    <col min="11552" max="11552" width="9" style="1" customWidth="1"/>
    <col min="11553" max="11553" width="9.1796875" style="1" customWidth="1"/>
    <col min="11554" max="11554" width="11.7265625" style="1" customWidth="1"/>
    <col min="11555" max="11555" width="11.26953125" style="1" customWidth="1"/>
    <col min="11556" max="11556" width="8.81640625" style="1" customWidth="1"/>
    <col min="11557" max="11557" width="14.26953125" style="1" customWidth="1"/>
    <col min="11558" max="11558" width="9.1796875" style="1" customWidth="1"/>
    <col min="11559" max="11559" width="10.26953125" style="1" customWidth="1"/>
    <col min="11560" max="11784" width="9.1796875" style="1" customWidth="1"/>
    <col min="11785" max="11785" width="1.453125" style="1" customWidth="1"/>
    <col min="11786" max="11786" width="6.26953125" style="1" customWidth="1"/>
    <col min="11787" max="11787" width="33" style="1" customWidth="1"/>
    <col min="11788" max="11788" width="7.81640625" style="1" customWidth="1"/>
    <col min="11789" max="11789" width="4.453125" style="1" customWidth="1"/>
    <col min="11790" max="11790" width="10" style="1" customWidth="1"/>
    <col min="11791" max="11791" width="8.81640625" style="1"/>
    <col min="11792" max="11792" width="1.453125" style="1" customWidth="1"/>
    <col min="11793" max="11793" width="6.26953125" style="1" customWidth="1"/>
    <col min="11794" max="11794" width="35.1796875" style="1" customWidth="1"/>
    <col min="11795" max="11795" width="7.81640625" style="1" customWidth="1"/>
    <col min="11796" max="11796" width="4.453125" style="1" customWidth="1"/>
    <col min="11797" max="11797" width="10" style="1" customWidth="1"/>
    <col min="11798" max="11798" width="12.81640625" style="1" customWidth="1"/>
    <col min="11799" max="11799" width="6.81640625" style="1" customWidth="1"/>
    <col min="11800" max="11800" width="7.81640625" style="1" customWidth="1"/>
    <col min="11801" max="11801" width="13.26953125" style="1" customWidth="1"/>
    <col min="11802" max="11802" width="7.1796875" style="1" customWidth="1"/>
    <col min="11803" max="11803" width="7.81640625" style="1" customWidth="1"/>
    <col min="11804" max="11804" width="13.26953125" style="1" customWidth="1"/>
    <col min="11805" max="11805" width="6.7265625" style="1" customWidth="1"/>
    <col min="11806" max="11806" width="7.81640625" style="1" customWidth="1"/>
    <col min="11807" max="11807" width="13.26953125" style="1" customWidth="1"/>
    <col min="11808" max="11808" width="9" style="1" customWidth="1"/>
    <col min="11809" max="11809" width="9.1796875" style="1" customWidth="1"/>
    <col min="11810" max="11810" width="11.7265625" style="1" customWidth="1"/>
    <col min="11811" max="11811" width="11.26953125" style="1" customWidth="1"/>
    <col min="11812" max="11812" width="8.81640625" style="1" customWidth="1"/>
    <col min="11813" max="11813" width="14.26953125" style="1" customWidth="1"/>
    <col min="11814" max="11814" width="9.1796875" style="1" customWidth="1"/>
    <col min="11815" max="11815" width="10.26953125" style="1" customWidth="1"/>
    <col min="11816" max="12040" width="9.1796875" style="1" customWidth="1"/>
    <col min="12041" max="12041" width="1.453125" style="1" customWidth="1"/>
    <col min="12042" max="12042" width="6.26953125" style="1" customWidth="1"/>
    <col min="12043" max="12043" width="33" style="1" customWidth="1"/>
    <col min="12044" max="12044" width="7.81640625" style="1" customWidth="1"/>
    <col min="12045" max="12045" width="4.453125" style="1" customWidth="1"/>
    <col min="12046" max="12046" width="10" style="1" customWidth="1"/>
    <col min="12047" max="12047" width="8.81640625" style="1"/>
    <col min="12048" max="12048" width="1.453125" style="1" customWidth="1"/>
    <col min="12049" max="12049" width="6.26953125" style="1" customWidth="1"/>
    <col min="12050" max="12050" width="35.1796875" style="1" customWidth="1"/>
    <col min="12051" max="12051" width="7.81640625" style="1" customWidth="1"/>
    <col min="12052" max="12052" width="4.453125" style="1" customWidth="1"/>
    <col min="12053" max="12053" width="10" style="1" customWidth="1"/>
    <col min="12054" max="12054" width="12.81640625" style="1" customWidth="1"/>
    <col min="12055" max="12055" width="6.81640625" style="1" customWidth="1"/>
    <col min="12056" max="12056" width="7.81640625" style="1" customWidth="1"/>
    <col min="12057" max="12057" width="13.26953125" style="1" customWidth="1"/>
    <col min="12058" max="12058" width="7.1796875" style="1" customWidth="1"/>
    <col min="12059" max="12059" width="7.81640625" style="1" customWidth="1"/>
    <col min="12060" max="12060" width="13.26953125" style="1" customWidth="1"/>
    <col min="12061" max="12061" width="6.7265625" style="1" customWidth="1"/>
    <col min="12062" max="12062" width="7.81640625" style="1" customWidth="1"/>
    <col min="12063" max="12063" width="13.26953125" style="1" customWidth="1"/>
    <col min="12064" max="12064" width="9" style="1" customWidth="1"/>
    <col min="12065" max="12065" width="9.1796875" style="1" customWidth="1"/>
    <col min="12066" max="12066" width="11.7265625" style="1" customWidth="1"/>
    <col min="12067" max="12067" width="11.26953125" style="1" customWidth="1"/>
    <col min="12068" max="12068" width="8.81640625" style="1" customWidth="1"/>
    <col min="12069" max="12069" width="14.26953125" style="1" customWidth="1"/>
    <col min="12070" max="12070" width="9.1796875" style="1" customWidth="1"/>
    <col min="12071" max="12071" width="10.26953125" style="1" customWidth="1"/>
    <col min="12072" max="12296" width="9.1796875" style="1" customWidth="1"/>
    <col min="12297" max="12297" width="1.453125" style="1" customWidth="1"/>
    <col min="12298" max="12298" width="6.26953125" style="1" customWidth="1"/>
    <col min="12299" max="12299" width="33" style="1" customWidth="1"/>
    <col min="12300" max="12300" width="7.81640625" style="1" customWidth="1"/>
    <col min="12301" max="12301" width="4.453125" style="1" customWidth="1"/>
    <col min="12302" max="12302" width="10" style="1" customWidth="1"/>
    <col min="12303" max="12303" width="8.81640625" style="1"/>
    <col min="12304" max="12304" width="1.453125" style="1" customWidth="1"/>
    <col min="12305" max="12305" width="6.26953125" style="1" customWidth="1"/>
    <col min="12306" max="12306" width="35.1796875" style="1" customWidth="1"/>
    <col min="12307" max="12307" width="7.81640625" style="1" customWidth="1"/>
    <col min="12308" max="12308" width="4.453125" style="1" customWidth="1"/>
    <col min="12309" max="12309" width="10" style="1" customWidth="1"/>
    <col min="12310" max="12310" width="12.81640625" style="1" customWidth="1"/>
    <col min="12311" max="12311" width="6.81640625" style="1" customWidth="1"/>
    <col min="12312" max="12312" width="7.81640625" style="1" customWidth="1"/>
    <col min="12313" max="12313" width="13.26953125" style="1" customWidth="1"/>
    <col min="12314" max="12314" width="7.1796875" style="1" customWidth="1"/>
    <col min="12315" max="12315" width="7.81640625" style="1" customWidth="1"/>
    <col min="12316" max="12316" width="13.26953125" style="1" customWidth="1"/>
    <col min="12317" max="12317" width="6.7265625" style="1" customWidth="1"/>
    <col min="12318" max="12318" width="7.81640625" style="1" customWidth="1"/>
    <col min="12319" max="12319" width="13.26953125" style="1" customWidth="1"/>
    <col min="12320" max="12320" width="9" style="1" customWidth="1"/>
    <col min="12321" max="12321" width="9.1796875" style="1" customWidth="1"/>
    <col min="12322" max="12322" width="11.7265625" style="1" customWidth="1"/>
    <col min="12323" max="12323" width="11.26953125" style="1" customWidth="1"/>
    <col min="12324" max="12324" width="8.81640625" style="1" customWidth="1"/>
    <col min="12325" max="12325" width="14.26953125" style="1" customWidth="1"/>
    <col min="12326" max="12326" width="9.1796875" style="1" customWidth="1"/>
    <col min="12327" max="12327" width="10.26953125" style="1" customWidth="1"/>
    <col min="12328" max="12552" width="9.1796875" style="1" customWidth="1"/>
    <col min="12553" max="12553" width="1.453125" style="1" customWidth="1"/>
    <col min="12554" max="12554" width="6.26953125" style="1" customWidth="1"/>
    <col min="12555" max="12555" width="33" style="1" customWidth="1"/>
    <col min="12556" max="12556" width="7.81640625" style="1" customWidth="1"/>
    <col min="12557" max="12557" width="4.453125" style="1" customWidth="1"/>
    <col min="12558" max="12558" width="10" style="1" customWidth="1"/>
    <col min="12559" max="12559" width="8.81640625" style="1"/>
    <col min="12560" max="12560" width="1.453125" style="1" customWidth="1"/>
    <col min="12561" max="12561" width="6.26953125" style="1" customWidth="1"/>
    <col min="12562" max="12562" width="35.1796875" style="1" customWidth="1"/>
    <col min="12563" max="12563" width="7.81640625" style="1" customWidth="1"/>
    <col min="12564" max="12564" width="4.453125" style="1" customWidth="1"/>
    <col min="12565" max="12565" width="10" style="1" customWidth="1"/>
    <col min="12566" max="12566" width="12.81640625" style="1" customWidth="1"/>
    <col min="12567" max="12567" width="6.81640625" style="1" customWidth="1"/>
    <col min="12568" max="12568" width="7.81640625" style="1" customWidth="1"/>
    <col min="12569" max="12569" width="13.26953125" style="1" customWidth="1"/>
    <col min="12570" max="12570" width="7.1796875" style="1" customWidth="1"/>
    <col min="12571" max="12571" width="7.81640625" style="1" customWidth="1"/>
    <col min="12572" max="12572" width="13.26953125" style="1" customWidth="1"/>
    <col min="12573" max="12573" width="6.7265625" style="1" customWidth="1"/>
    <col min="12574" max="12574" width="7.81640625" style="1" customWidth="1"/>
    <col min="12575" max="12575" width="13.26953125" style="1" customWidth="1"/>
    <col min="12576" max="12576" width="9" style="1" customWidth="1"/>
    <col min="12577" max="12577" width="9.1796875" style="1" customWidth="1"/>
    <col min="12578" max="12578" width="11.7265625" style="1" customWidth="1"/>
    <col min="12579" max="12579" width="11.26953125" style="1" customWidth="1"/>
    <col min="12580" max="12580" width="8.81640625" style="1" customWidth="1"/>
    <col min="12581" max="12581" width="14.26953125" style="1" customWidth="1"/>
    <col min="12582" max="12582" width="9.1796875" style="1" customWidth="1"/>
    <col min="12583" max="12583" width="10.26953125" style="1" customWidth="1"/>
    <col min="12584" max="12808" width="9.1796875" style="1" customWidth="1"/>
    <col min="12809" max="12809" width="1.453125" style="1" customWidth="1"/>
    <col min="12810" max="12810" width="6.26953125" style="1" customWidth="1"/>
    <col min="12811" max="12811" width="33" style="1" customWidth="1"/>
    <col min="12812" max="12812" width="7.81640625" style="1" customWidth="1"/>
    <col min="12813" max="12813" width="4.453125" style="1" customWidth="1"/>
    <col min="12814" max="12814" width="10" style="1" customWidth="1"/>
    <col min="12815" max="12815" width="8.81640625" style="1"/>
    <col min="12816" max="12816" width="1.453125" style="1" customWidth="1"/>
    <col min="12817" max="12817" width="6.26953125" style="1" customWidth="1"/>
    <col min="12818" max="12818" width="35.1796875" style="1" customWidth="1"/>
    <col min="12819" max="12819" width="7.81640625" style="1" customWidth="1"/>
    <col min="12820" max="12820" width="4.453125" style="1" customWidth="1"/>
    <col min="12821" max="12821" width="10" style="1" customWidth="1"/>
    <col min="12822" max="12822" width="12.81640625" style="1" customWidth="1"/>
    <col min="12823" max="12823" width="6.81640625" style="1" customWidth="1"/>
    <col min="12824" max="12824" width="7.81640625" style="1" customWidth="1"/>
    <col min="12825" max="12825" width="13.26953125" style="1" customWidth="1"/>
    <col min="12826" max="12826" width="7.1796875" style="1" customWidth="1"/>
    <col min="12827" max="12827" width="7.81640625" style="1" customWidth="1"/>
    <col min="12828" max="12828" width="13.26953125" style="1" customWidth="1"/>
    <col min="12829" max="12829" width="6.7265625" style="1" customWidth="1"/>
    <col min="12830" max="12830" width="7.81640625" style="1" customWidth="1"/>
    <col min="12831" max="12831" width="13.26953125" style="1" customWidth="1"/>
    <col min="12832" max="12832" width="9" style="1" customWidth="1"/>
    <col min="12833" max="12833" width="9.1796875" style="1" customWidth="1"/>
    <col min="12834" max="12834" width="11.7265625" style="1" customWidth="1"/>
    <col min="12835" max="12835" width="11.26953125" style="1" customWidth="1"/>
    <col min="12836" max="12836" width="8.81640625" style="1" customWidth="1"/>
    <col min="12837" max="12837" width="14.26953125" style="1" customWidth="1"/>
    <col min="12838" max="12838" width="9.1796875" style="1" customWidth="1"/>
    <col min="12839" max="12839" width="10.26953125" style="1" customWidth="1"/>
    <col min="12840" max="13064" width="9.1796875" style="1" customWidth="1"/>
    <col min="13065" max="13065" width="1.453125" style="1" customWidth="1"/>
    <col min="13066" max="13066" width="6.26953125" style="1" customWidth="1"/>
    <col min="13067" max="13067" width="33" style="1" customWidth="1"/>
    <col min="13068" max="13068" width="7.81640625" style="1" customWidth="1"/>
    <col min="13069" max="13069" width="4.453125" style="1" customWidth="1"/>
    <col min="13070" max="13070" width="10" style="1" customWidth="1"/>
    <col min="13071" max="13071" width="8.81640625" style="1"/>
    <col min="13072" max="13072" width="1.453125" style="1" customWidth="1"/>
    <col min="13073" max="13073" width="6.26953125" style="1" customWidth="1"/>
    <col min="13074" max="13074" width="35.1796875" style="1" customWidth="1"/>
    <col min="13075" max="13075" width="7.81640625" style="1" customWidth="1"/>
    <col min="13076" max="13076" width="4.453125" style="1" customWidth="1"/>
    <col min="13077" max="13077" width="10" style="1" customWidth="1"/>
    <col min="13078" max="13078" width="12.81640625" style="1" customWidth="1"/>
    <col min="13079" max="13079" width="6.81640625" style="1" customWidth="1"/>
    <col min="13080" max="13080" width="7.81640625" style="1" customWidth="1"/>
    <col min="13081" max="13081" width="13.26953125" style="1" customWidth="1"/>
    <col min="13082" max="13082" width="7.1796875" style="1" customWidth="1"/>
    <col min="13083" max="13083" width="7.81640625" style="1" customWidth="1"/>
    <col min="13084" max="13084" width="13.26953125" style="1" customWidth="1"/>
    <col min="13085" max="13085" width="6.7265625" style="1" customWidth="1"/>
    <col min="13086" max="13086" width="7.81640625" style="1" customWidth="1"/>
    <col min="13087" max="13087" width="13.26953125" style="1" customWidth="1"/>
    <col min="13088" max="13088" width="9" style="1" customWidth="1"/>
    <col min="13089" max="13089" width="9.1796875" style="1" customWidth="1"/>
    <col min="13090" max="13090" width="11.7265625" style="1" customWidth="1"/>
    <col min="13091" max="13091" width="11.26953125" style="1" customWidth="1"/>
    <col min="13092" max="13092" width="8.81640625" style="1" customWidth="1"/>
    <col min="13093" max="13093" width="14.26953125" style="1" customWidth="1"/>
    <col min="13094" max="13094" width="9.1796875" style="1" customWidth="1"/>
    <col min="13095" max="13095" width="10.26953125" style="1" customWidth="1"/>
    <col min="13096" max="13320" width="9.1796875" style="1" customWidth="1"/>
    <col min="13321" max="13321" width="1.453125" style="1" customWidth="1"/>
    <col min="13322" max="13322" width="6.26953125" style="1" customWidth="1"/>
    <col min="13323" max="13323" width="33" style="1" customWidth="1"/>
    <col min="13324" max="13324" width="7.81640625" style="1" customWidth="1"/>
    <col min="13325" max="13325" width="4.453125" style="1" customWidth="1"/>
    <col min="13326" max="13326" width="10" style="1" customWidth="1"/>
    <col min="13327" max="13327" width="8.81640625" style="1"/>
    <col min="13328" max="13328" width="1.453125" style="1" customWidth="1"/>
    <col min="13329" max="13329" width="6.26953125" style="1" customWidth="1"/>
    <col min="13330" max="13330" width="35.1796875" style="1" customWidth="1"/>
    <col min="13331" max="13331" width="7.81640625" style="1" customWidth="1"/>
    <col min="13332" max="13332" width="4.453125" style="1" customWidth="1"/>
    <col min="13333" max="13333" width="10" style="1" customWidth="1"/>
    <col min="13334" max="13334" width="12.81640625" style="1" customWidth="1"/>
    <col min="13335" max="13335" width="6.81640625" style="1" customWidth="1"/>
    <col min="13336" max="13336" width="7.81640625" style="1" customWidth="1"/>
    <col min="13337" max="13337" width="13.26953125" style="1" customWidth="1"/>
    <col min="13338" max="13338" width="7.1796875" style="1" customWidth="1"/>
    <col min="13339" max="13339" width="7.81640625" style="1" customWidth="1"/>
    <col min="13340" max="13340" width="13.26953125" style="1" customWidth="1"/>
    <col min="13341" max="13341" width="6.7265625" style="1" customWidth="1"/>
    <col min="13342" max="13342" width="7.81640625" style="1" customWidth="1"/>
    <col min="13343" max="13343" width="13.26953125" style="1" customWidth="1"/>
    <col min="13344" max="13344" width="9" style="1" customWidth="1"/>
    <col min="13345" max="13345" width="9.1796875" style="1" customWidth="1"/>
    <col min="13346" max="13346" width="11.7265625" style="1" customWidth="1"/>
    <col min="13347" max="13347" width="11.26953125" style="1" customWidth="1"/>
    <col min="13348" max="13348" width="8.81640625" style="1" customWidth="1"/>
    <col min="13349" max="13349" width="14.26953125" style="1" customWidth="1"/>
    <col min="13350" max="13350" width="9.1796875" style="1" customWidth="1"/>
    <col min="13351" max="13351" width="10.26953125" style="1" customWidth="1"/>
    <col min="13352" max="13576" width="9.1796875" style="1" customWidth="1"/>
    <col min="13577" max="13577" width="1.453125" style="1" customWidth="1"/>
    <col min="13578" max="13578" width="6.26953125" style="1" customWidth="1"/>
    <col min="13579" max="13579" width="33" style="1" customWidth="1"/>
    <col min="13580" max="13580" width="7.81640625" style="1" customWidth="1"/>
    <col min="13581" max="13581" width="4.453125" style="1" customWidth="1"/>
    <col min="13582" max="13582" width="10" style="1" customWidth="1"/>
    <col min="13583" max="13583" width="8.81640625" style="1"/>
    <col min="13584" max="13584" width="1.453125" style="1" customWidth="1"/>
    <col min="13585" max="13585" width="6.26953125" style="1" customWidth="1"/>
    <col min="13586" max="13586" width="35.1796875" style="1" customWidth="1"/>
    <col min="13587" max="13587" width="7.81640625" style="1" customWidth="1"/>
    <col min="13588" max="13588" width="4.453125" style="1" customWidth="1"/>
    <col min="13589" max="13589" width="10" style="1" customWidth="1"/>
    <col min="13590" max="13590" width="12.81640625" style="1" customWidth="1"/>
    <col min="13591" max="13591" width="6.81640625" style="1" customWidth="1"/>
    <col min="13592" max="13592" width="7.81640625" style="1" customWidth="1"/>
    <col min="13593" max="13593" width="13.26953125" style="1" customWidth="1"/>
    <col min="13594" max="13594" width="7.1796875" style="1" customWidth="1"/>
    <col min="13595" max="13595" width="7.81640625" style="1" customWidth="1"/>
    <col min="13596" max="13596" width="13.26953125" style="1" customWidth="1"/>
    <col min="13597" max="13597" width="6.7265625" style="1" customWidth="1"/>
    <col min="13598" max="13598" width="7.81640625" style="1" customWidth="1"/>
    <col min="13599" max="13599" width="13.26953125" style="1" customWidth="1"/>
    <col min="13600" max="13600" width="9" style="1" customWidth="1"/>
    <col min="13601" max="13601" width="9.1796875" style="1" customWidth="1"/>
    <col min="13602" max="13602" width="11.7265625" style="1" customWidth="1"/>
    <col min="13603" max="13603" width="11.26953125" style="1" customWidth="1"/>
    <col min="13604" max="13604" width="8.81640625" style="1" customWidth="1"/>
    <col min="13605" max="13605" width="14.26953125" style="1" customWidth="1"/>
    <col min="13606" max="13606" width="9.1796875" style="1" customWidth="1"/>
    <col min="13607" max="13607" width="10.26953125" style="1" customWidth="1"/>
    <col min="13608" max="13832" width="9.1796875" style="1" customWidth="1"/>
    <col min="13833" max="13833" width="1.453125" style="1" customWidth="1"/>
    <col min="13834" max="13834" width="6.26953125" style="1" customWidth="1"/>
    <col min="13835" max="13835" width="33" style="1" customWidth="1"/>
    <col min="13836" max="13836" width="7.81640625" style="1" customWidth="1"/>
    <col min="13837" max="13837" width="4.453125" style="1" customWidth="1"/>
    <col min="13838" max="13838" width="10" style="1" customWidth="1"/>
    <col min="13839" max="13839" width="8.81640625" style="1"/>
    <col min="13840" max="13840" width="1.453125" style="1" customWidth="1"/>
    <col min="13841" max="13841" width="6.26953125" style="1" customWidth="1"/>
    <col min="13842" max="13842" width="35.1796875" style="1" customWidth="1"/>
    <col min="13843" max="13843" width="7.81640625" style="1" customWidth="1"/>
    <col min="13844" max="13844" width="4.453125" style="1" customWidth="1"/>
    <col min="13845" max="13845" width="10" style="1" customWidth="1"/>
    <col min="13846" max="13846" width="12.81640625" style="1" customWidth="1"/>
    <col min="13847" max="13847" width="6.81640625" style="1" customWidth="1"/>
    <col min="13848" max="13848" width="7.81640625" style="1" customWidth="1"/>
    <col min="13849" max="13849" width="13.26953125" style="1" customWidth="1"/>
    <col min="13850" max="13850" width="7.1796875" style="1" customWidth="1"/>
    <col min="13851" max="13851" width="7.81640625" style="1" customWidth="1"/>
    <col min="13852" max="13852" width="13.26953125" style="1" customWidth="1"/>
    <col min="13853" max="13853" width="6.7265625" style="1" customWidth="1"/>
    <col min="13854" max="13854" width="7.81640625" style="1" customWidth="1"/>
    <col min="13855" max="13855" width="13.26953125" style="1" customWidth="1"/>
    <col min="13856" max="13856" width="9" style="1" customWidth="1"/>
    <col min="13857" max="13857" width="9.1796875" style="1" customWidth="1"/>
    <col min="13858" max="13858" width="11.7265625" style="1" customWidth="1"/>
    <col min="13859" max="13859" width="11.26953125" style="1" customWidth="1"/>
    <col min="13860" max="13860" width="8.81640625" style="1" customWidth="1"/>
    <col min="13861" max="13861" width="14.26953125" style="1" customWidth="1"/>
    <col min="13862" max="13862" width="9.1796875" style="1" customWidth="1"/>
    <col min="13863" max="13863" width="10.26953125" style="1" customWidth="1"/>
    <col min="13864" max="14088" width="9.1796875" style="1" customWidth="1"/>
    <col min="14089" max="14089" width="1.453125" style="1" customWidth="1"/>
    <col min="14090" max="14090" width="6.26953125" style="1" customWidth="1"/>
    <col min="14091" max="14091" width="33" style="1" customWidth="1"/>
    <col min="14092" max="14092" width="7.81640625" style="1" customWidth="1"/>
    <col min="14093" max="14093" width="4.453125" style="1" customWidth="1"/>
    <col min="14094" max="14094" width="10" style="1" customWidth="1"/>
    <col min="14095" max="14095" width="8.81640625" style="1"/>
    <col min="14096" max="14096" width="1.453125" style="1" customWidth="1"/>
    <col min="14097" max="14097" width="6.26953125" style="1" customWidth="1"/>
    <col min="14098" max="14098" width="35.1796875" style="1" customWidth="1"/>
    <col min="14099" max="14099" width="7.81640625" style="1" customWidth="1"/>
    <col min="14100" max="14100" width="4.453125" style="1" customWidth="1"/>
    <col min="14101" max="14101" width="10" style="1" customWidth="1"/>
    <col min="14102" max="14102" width="12.81640625" style="1" customWidth="1"/>
    <col min="14103" max="14103" width="6.81640625" style="1" customWidth="1"/>
    <col min="14104" max="14104" width="7.81640625" style="1" customWidth="1"/>
    <col min="14105" max="14105" width="13.26953125" style="1" customWidth="1"/>
    <col min="14106" max="14106" width="7.1796875" style="1" customWidth="1"/>
    <col min="14107" max="14107" width="7.81640625" style="1" customWidth="1"/>
    <col min="14108" max="14108" width="13.26953125" style="1" customWidth="1"/>
    <col min="14109" max="14109" width="6.7265625" style="1" customWidth="1"/>
    <col min="14110" max="14110" width="7.81640625" style="1" customWidth="1"/>
    <col min="14111" max="14111" width="13.26953125" style="1" customWidth="1"/>
    <col min="14112" max="14112" width="9" style="1" customWidth="1"/>
    <col min="14113" max="14113" width="9.1796875" style="1" customWidth="1"/>
    <col min="14114" max="14114" width="11.7265625" style="1" customWidth="1"/>
    <col min="14115" max="14115" width="11.26953125" style="1" customWidth="1"/>
    <col min="14116" max="14116" width="8.81640625" style="1" customWidth="1"/>
    <col min="14117" max="14117" width="14.26953125" style="1" customWidth="1"/>
    <col min="14118" max="14118" width="9.1796875" style="1" customWidth="1"/>
    <col min="14119" max="14119" width="10.26953125" style="1" customWidth="1"/>
    <col min="14120" max="14344" width="9.1796875" style="1" customWidth="1"/>
    <col min="14345" max="14345" width="1.453125" style="1" customWidth="1"/>
    <col min="14346" max="14346" width="6.26953125" style="1" customWidth="1"/>
    <col min="14347" max="14347" width="33" style="1" customWidth="1"/>
    <col min="14348" max="14348" width="7.81640625" style="1" customWidth="1"/>
    <col min="14349" max="14349" width="4.453125" style="1" customWidth="1"/>
    <col min="14350" max="14350" width="10" style="1" customWidth="1"/>
    <col min="14351" max="14351" width="8.81640625" style="1"/>
    <col min="14352" max="14352" width="1.453125" style="1" customWidth="1"/>
    <col min="14353" max="14353" width="6.26953125" style="1" customWidth="1"/>
    <col min="14354" max="14354" width="35.1796875" style="1" customWidth="1"/>
    <col min="14355" max="14355" width="7.81640625" style="1" customWidth="1"/>
    <col min="14356" max="14356" width="4.453125" style="1" customWidth="1"/>
    <col min="14357" max="14357" width="10" style="1" customWidth="1"/>
    <col min="14358" max="14358" width="12.81640625" style="1" customWidth="1"/>
    <col min="14359" max="14359" width="6.81640625" style="1" customWidth="1"/>
    <col min="14360" max="14360" width="7.81640625" style="1" customWidth="1"/>
    <col min="14361" max="14361" width="13.26953125" style="1" customWidth="1"/>
    <col min="14362" max="14362" width="7.1796875" style="1" customWidth="1"/>
    <col min="14363" max="14363" width="7.81640625" style="1" customWidth="1"/>
    <col min="14364" max="14364" width="13.26953125" style="1" customWidth="1"/>
    <col min="14365" max="14365" width="6.7265625" style="1" customWidth="1"/>
    <col min="14366" max="14366" width="7.81640625" style="1" customWidth="1"/>
    <col min="14367" max="14367" width="13.26953125" style="1" customWidth="1"/>
    <col min="14368" max="14368" width="9" style="1" customWidth="1"/>
    <col min="14369" max="14369" width="9.1796875" style="1" customWidth="1"/>
    <col min="14370" max="14370" width="11.7265625" style="1" customWidth="1"/>
    <col min="14371" max="14371" width="11.26953125" style="1" customWidth="1"/>
    <col min="14372" max="14372" width="8.81640625" style="1" customWidth="1"/>
    <col min="14373" max="14373" width="14.26953125" style="1" customWidth="1"/>
    <col min="14374" max="14374" width="9.1796875" style="1" customWidth="1"/>
    <col min="14375" max="14375" width="10.26953125" style="1" customWidth="1"/>
    <col min="14376" max="14600" width="9.1796875" style="1" customWidth="1"/>
    <col min="14601" max="14601" width="1.453125" style="1" customWidth="1"/>
    <col min="14602" max="14602" width="6.26953125" style="1" customWidth="1"/>
    <col min="14603" max="14603" width="33" style="1" customWidth="1"/>
    <col min="14604" max="14604" width="7.81640625" style="1" customWidth="1"/>
    <col min="14605" max="14605" width="4.453125" style="1" customWidth="1"/>
    <col min="14606" max="14606" width="10" style="1" customWidth="1"/>
    <col min="14607" max="14607" width="8.81640625" style="1"/>
    <col min="14608" max="14608" width="1.453125" style="1" customWidth="1"/>
    <col min="14609" max="14609" width="6.26953125" style="1" customWidth="1"/>
    <col min="14610" max="14610" width="35.1796875" style="1" customWidth="1"/>
    <col min="14611" max="14611" width="7.81640625" style="1" customWidth="1"/>
    <col min="14612" max="14612" width="4.453125" style="1" customWidth="1"/>
    <col min="14613" max="14613" width="10" style="1" customWidth="1"/>
    <col min="14614" max="14614" width="12.81640625" style="1" customWidth="1"/>
    <col min="14615" max="14615" width="6.81640625" style="1" customWidth="1"/>
    <col min="14616" max="14616" width="7.81640625" style="1" customWidth="1"/>
    <col min="14617" max="14617" width="13.26953125" style="1" customWidth="1"/>
    <col min="14618" max="14618" width="7.1796875" style="1" customWidth="1"/>
    <col min="14619" max="14619" width="7.81640625" style="1" customWidth="1"/>
    <col min="14620" max="14620" width="13.26953125" style="1" customWidth="1"/>
    <col min="14621" max="14621" width="6.7265625" style="1" customWidth="1"/>
    <col min="14622" max="14622" width="7.81640625" style="1" customWidth="1"/>
    <col min="14623" max="14623" width="13.26953125" style="1" customWidth="1"/>
    <col min="14624" max="14624" width="9" style="1" customWidth="1"/>
    <col min="14625" max="14625" width="9.1796875" style="1" customWidth="1"/>
    <col min="14626" max="14626" width="11.7265625" style="1" customWidth="1"/>
    <col min="14627" max="14627" width="11.26953125" style="1" customWidth="1"/>
    <col min="14628" max="14628" width="8.81640625" style="1" customWidth="1"/>
    <col min="14629" max="14629" width="14.26953125" style="1" customWidth="1"/>
    <col min="14630" max="14630" width="9.1796875" style="1" customWidth="1"/>
    <col min="14631" max="14631" width="10.26953125" style="1" customWidth="1"/>
    <col min="14632" max="14856" width="9.1796875" style="1" customWidth="1"/>
    <col min="14857" max="14857" width="1.453125" style="1" customWidth="1"/>
    <col min="14858" max="14858" width="6.26953125" style="1" customWidth="1"/>
    <col min="14859" max="14859" width="33" style="1" customWidth="1"/>
    <col min="14860" max="14860" width="7.81640625" style="1" customWidth="1"/>
    <col min="14861" max="14861" width="4.453125" style="1" customWidth="1"/>
    <col min="14862" max="14862" width="10" style="1" customWidth="1"/>
    <col min="14863" max="14863" width="8.81640625" style="1"/>
    <col min="14864" max="14864" width="1.453125" style="1" customWidth="1"/>
    <col min="14865" max="14865" width="6.26953125" style="1" customWidth="1"/>
    <col min="14866" max="14866" width="35.1796875" style="1" customWidth="1"/>
    <col min="14867" max="14867" width="7.81640625" style="1" customWidth="1"/>
    <col min="14868" max="14868" width="4.453125" style="1" customWidth="1"/>
    <col min="14869" max="14869" width="10" style="1" customWidth="1"/>
    <col min="14870" max="14870" width="12.81640625" style="1" customWidth="1"/>
    <col min="14871" max="14871" width="6.81640625" style="1" customWidth="1"/>
    <col min="14872" max="14872" width="7.81640625" style="1" customWidth="1"/>
    <col min="14873" max="14873" width="13.26953125" style="1" customWidth="1"/>
    <col min="14874" max="14874" width="7.1796875" style="1" customWidth="1"/>
    <col min="14875" max="14875" width="7.81640625" style="1" customWidth="1"/>
    <col min="14876" max="14876" width="13.26953125" style="1" customWidth="1"/>
    <col min="14877" max="14877" width="6.7265625" style="1" customWidth="1"/>
    <col min="14878" max="14878" width="7.81640625" style="1" customWidth="1"/>
    <col min="14879" max="14879" width="13.26953125" style="1" customWidth="1"/>
    <col min="14880" max="14880" width="9" style="1" customWidth="1"/>
    <col min="14881" max="14881" width="9.1796875" style="1" customWidth="1"/>
    <col min="14882" max="14882" width="11.7265625" style="1" customWidth="1"/>
    <col min="14883" max="14883" width="11.26953125" style="1" customWidth="1"/>
    <col min="14884" max="14884" width="8.81640625" style="1" customWidth="1"/>
    <col min="14885" max="14885" width="14.26953125" style="1" customWidth="1"/>
    <col min="14886" max="14886" width="9.1796875" style="1" customWidth="1"/>
    <col min="14887" max="14887" width="10.26953125" style="1" customWidth="1"/>
    <col min="14888" max="15112" width="9.1796875" style="1" customWidth="1"/>
    <col min="15113" max="15113" width="1.453125" style="1" customWidth="1"/>
    <col min="15114" max="15114" width="6.26953125" style="1" customWidth="1"/>
    <col min="15115" max="15115" width="33" style="1" customWidth="1"/>
    <col min="15116" max="15116" width="7.81640625" style="1" customWidth="1"/>
    <col min="15117" max="15117" width="4.453125" style="1" customWidth="1"/>
    <col min="15118" max="15118" width="10" style="1" customWidth="1"/>
    <col min="15119" max="15119" width="8.81640625" style="1"/>
    <col min="15120" max="15120" width="1.453125" style="1" customWidth="1"/>
    <col min="15121" max="15121" width="6.26953125" style="1" customWidth="1"/>
    <col min="15122" max="15122" width="35.1796875" style="1" customWidth="1"/>
    <col min="15123" max="15123" width="7.81640625" style="1" customWidth="1"/>
    <col min="15124" max="15124" width="4.453125" style="1" customWidth="1"/>
    <col min="15125" max="15125" width="10" style="1" customWidth="1"/>
    <col min="15126" max="15126" width="12.81640625" style="1" customWidth="1"/>
    <col min="15127" max="15127" width="6.81640625" style="1" customWidth="1"/>
    <col min="15128" max="15128" width="7.81640625" style="1" customWidth="1"/>
    <col min="15129" max="15129" width="13.26953125" style="1" customWidth="1"/>
    <col min="15130" max="15130" width="7.1796875" style="1" customWidth="1"/>
    <col min="15131" max="15131" width="7.81640625" style="1" customWidth="1"/>
    <col min="15132" max="15132" width="13.26953125" style="1" customWidth="1"/>
    <col min="15133" max="15133" width="6.7265625" style="1" customWidth="1"/>
    <col min="15134" max="15134" width="7.81640625" style="1" customWidth="1"/>
    <col min="15135" max="15135" width="13.26953125" style="1" customWidth="1"/>
    <col min="15136" max="15136" width="9" style="1" customWidth="1"/>
    <col min="15137" max="15137" width="9.1796875" style="1" customWidth="1"/>
    <col min="15138" max="15138" width="11.7265625" style="1" customWidth="1"/>
    <col min="15139" max="15139" width="11.26953125" style="1" customWidth="1"/>
    <col min="15140" max="15140" width="8.81640625" style="1" customWidth="1"/>
    <col min="15141" max="15141" width="14.26953125" style="1" customWidth="1"/>
    <col min="15142" max="15142" width="9.1796875" style="1" customWidth="1"/>
    <col min="15143" max="15143" width="10.26953125" style="1" customWidth="1"/>
    <col min="15144" max="15368" width="9.1796875" style="1" customWidth="1"/>
    <col min="15369" max="15369" width="1.453125" style="1" customWidth="1"/>
    <col min="15370" max="15370" width="6.26953125" style="1" customWidth="1"/>
    <col min="15371" max="15371" width="33" style="1" customWidth="1"/>
    <col min="15372" max="15372" width="7.81640625" style="1" customWidth="1"/>
    <col min="15373" max="15373" width="4.453125" style="1" customWidth="1"/>
    <col min="15374" max="15374" width="10" style="1" customWidth="1"/>
    <col min="15375" max="15375" width="8.81640625" style="1"/>
    <col min="15376" max="15376" width="1.453125" style="1" customWidth="1"/>
    <col min="15377" max="15377" width="6.26953125" style="1" customWidth="1"/>
    <col min="15378" max="15378" width="35.1796875" style="1" customWidth="1"/>
    <col min="15379" max="15379" width="7.81640625" style="1" customWidth="1"/>
    <col min="15380" max="15380" width="4.453125" style="1" customWidth="1"/>
    <col min="15381" max="15381" width="10" style="1" customWidth="1"/>
    <col min="15382" max="15382" width="12.81640625" style="1" customWidth="1"/>
    <col min="15383" max="15383" width="6.81640625" style="1" customWidth="1"/>
    <col min="15384" max="15384" width="7.81640625" style="1" customWidth="1"/>
    <col min="15385" max="15385" width="13.26953125" style="1" customWidth="1"/>
    <col min="15386" max="15386" width="7.1796875" style="1" customWidth="1"/>
    <col min="15387" max="15387" width="7.81640625" style="1" customWidth="1"/>
    <col min="15388" max="15388" width="13.26953125" style="1" customWidth="1"/>
    <col min="15389" max="15389" width="6.7265625" style="1" customWidth="1"/>
    <col min="15390" max="15390" width="7.81640625" style="1" customWidth="1"/>
    <col min="15391" max="15391" width="13.26953125" style="1" customWidth="1"/>
    <col min="15392" max="15392" width="9" style="1" customWidth="1"/>
    <col min="15393" max="15393" width="9.1796875" style="1" customWidth="1"/>
    <col min="15394" max="15394" width="11.7265625" style="1" customWidth="1"/>
    <col min="15395" max="15395" width="11.26953125" style="1" customWidth="1"/>
    <col min="15396" max="15396" width="8.81640625" style="1" customWidth="1"/>
    <col min="15397" max="15397" width="14.26953125" style="1" customWidth="1"/>
    <col min="15398" max="15398" width="9.1796875" style="1" customWidth="1"/>
    <col min="15399" max="15399" width="10.26953125" style="1" customWidth="1"/>
    <col min="15400" max="15624" width="9.1796875" style="1" customWidth="1"/>
    <col min="15625" max="15625" width="1.453125" style="1" customWidth="1"/>
    <col min="15626" max="15626" width="6.26953125" style="1" customWidth="1"/>
    <col min="15627" max="15627" width="33" style="1" customWidth="1"/>
    <col min="15628" max="15628" width="7.81640625" style="1" customWidth="1"/>
    <col min="15629" max="15629" width="4.453125" style="1" customWidth="1"/>
    <col min="15630" max="15630" width="10" style="1" customWidth="1"/>
    <col min="15631" max="15631" width="8.81640625" style="1"/>
    <col min="15632" max="15632" width="1.453125" style="1" customWidth="1"/>
    <col min="15633" max="15633" width="6.26953125" style="1" customWidth="1"/>
    <col min="15634" max="15634" width="35.1796875" style="1" customWidth="1"/>
    <col min="15635" max="15635" width="7.81640625" style="1" customWidth="1"/>
    <col min="15636" max="15636" width="4.453125" style="1" customWidth="1"/>
    <col min="15637" max="15637" width="10" style="1" customWidth="1"/>
    <col min="15638" max="15638" width="12.81640625" style="1" customWidth="1"/>
    <col min="15639" max="15639" width="6.81640625" style="1" customWidth="1"/>
    <col min="15640" max="15640" width="7.81640625" style="1" customWidth="1"/>
    <col min="15641" max="15641" width="13.26953125" style="1" customWidth="1"/>
    <col min="15642" max="15642" width="7.1796875" style="1" customWidth="1"/>
    <col min="15643" max="15643" width="7.81640625" style="1" customWidth="1"/>
    <col min="15644" max="15644" width="13.26953125" style="1" customWidth="1"/>
    <col min="15645" max="15645" width="6.7265625" style="1" customWidth="1"/>
    <col min="15646" max="15646" width="7.81640625" style="1" customWidth="1"/>
    <col min="15647" max="15647" width="13.26953125" style="1" customWidth="1"/>
    <col min="15648" max="15648" width="9" style="1" customWidth="1"/>
    <col min="15649" max="15649" width="9.1796875" style="1" customWidth="1"/>
    <col min="15650" max="15650" width="11.7265625" style="1" customWidth="1"/>
    <col min="15651" max="15651" width="11.26953125" style="1" customWidth="1"/>
    <col min="15652" max="15652" width="8.81640625" style="1" customWidth="1"/>
    <col min="15653" max="15653" width="14.26953125" style="1" customWidth="1"/>
    <col min="15654" max="15654" width="9.1796875" style="1" customWidth="1"/>
    <col min="15655" max="15655" width="10.26953125" style="1" customWidth="1"/>
    <col min="15656" max="15880" width="9.1796875" style="1" customWidth="1"/>
    <col min="15881" max="15881" width="1.453125" style="1" customWidth="1"/>
    <col min="15882" max="15882" width="6.26953125" style="1" customWidth="1"/>
    <col min="15883" max="15883" width="33" style="1" customWidth="1"/>
    <col min="15884" max="15884" width="7.81640625" style="1" customWidth="1"/>
    <col min="15885" max="15885" width="4.453125" style="1" customWidth="1"/>
    <col min="15886" max="15886" width="10" style="1" customWidth="1"/>
    <col min="15887" max="15887" width="8.81640625" style="1"/>
    <col min="15888" max="15888" width="1.453125" style="1" customWidth="1"/>
    <col min="15889" max="15889" width="6.26953125" style="1" customWidth="1"/>
    <col min="15890" max="15890" width="35.1796875" style="1" customWidth="1"/>
    <col min="15891" max="15891" width="7.81640625" style="1" customWidth="1"/>
    <col min="15892" max="15892" width="4.453125" style="1" customWidth="1"/>
    <col min="15893" max="15893" width="10" style="1" customWidth="1"/>
    <col min="15894" max="15894" width="12.81640625" style="1" customWidth="1"/>
    <col min="15895" max="15895" width="6.81640625" style="1" customWidth="1"/>
    <col min="15896" max="15896" width="7.81640625" style="1" customWidth="1"/>
    <col min="15897" max="15897" width="13.26953125" style="1" customWidth="1"/>
    <col min="15898" max="15898" width="7.1796875" style="1" customWidth="1"/>
    <col min="15899" max="15899" width="7.81640625" style="1" customWidth="1"/>
    <col min="15900" max="15900" width="13.26953125" style="1" customWidth="1"/>
    <col min="15901" max="15901" width="6.7265625" style="1" customWidth="1"/>
    <col min="15902" max="15902" width="7.81640625" style="1" customWidth="1"/>
    <col min="15903" max="15903" width="13.26953125" style="1" customWidth="1"/>
    <col min="15904" max="15904" width="9" style="1" customWidth="1"/>
    <col min="15905" max="15905" width="9.1796875" style="1" customWidth="1"/>
    <col min="15906" max="15906" width="11.7265625" style="1" customWidth="1"/>
    <col min="15907" max="15907" width="11.26953125" style="1" customWidth="1"/>
    <col min="15908" max="15908" width="8.81640625" style="1" customWidth="1"/>
    <col min="15909" max="15909" width="14.26953125" style="1" customWidth="1"/>
    <col min="15910" max="15910" width="9.1796875" style="1" customWidth="1"/>
    <col min="15911" max="15911" width="10.26953125" style="1" customWidth="1"/>
    <col min="15912" max="16136" width="9.1796875" style="1" customWidth="1"/>
    <col min="16137" max="16137" width="1.453125" style="1" customWidth="1"/>
    <col min="16138" max="16138" width="6.26953125" style="1" customWidth="1"/>
    <col min="16139" max="16139" width="33" style="1" customWidth="1"/>
    <col min="16140" max="16140" width="7.81640625" style="1" customWidth="1"/>
    <col min="16141" max="16141" width="4.453125" style="1" customWidth="1"/>
    <col min="16142" max="16142" width="10" style="1" customWidth="1"/>
    <col min="16143" max="16143" width="8.81640625" style="1"/>
    <col min="16144" max="16144" width="1.453125" style="1" customWidth="1"/>
    <col min="16145" max="16145" width="6.26953125" style="1" customWidth="1"/>
    <col min="16146" max="16146" width="35.1796875" style="1" customWidth="1"/>
    <col min="16147" max="16147" width="7.81640625" style="1" customWidth="1"/>
    <col min="16148" max="16148" width="4.453125" style="1" customWidth="1"/>
    <col min="16149" max="16149" width="10" style="1" customWidth="1"/>
    <col min="16150" max="16150" width="12.81640625" style="1" customWidth="1"/>
    <col min="16151" max="16151" width="6.81640625" style="1" customWidth="1"/>
    <col min="16152" max="16152" width="7.81640625" style="1" customWidth="1"/>
    <col min="16153" max="16153" width="13.26953125" style="1" customWidth="1"/>
    <col min="16154" max="16154" width="7.1796875" style="1" customWidth="1"/>
    <col min="16155" max="16155" width="7.81640625" style="1" customWidth="1"/>
    <col min="16156" max="16156" width="13.26953125" style="1" customWidth="1"/>
    <col min="16157" max="16157" width="6.7265625" style="1" customWidth="1"/>
    <col min="16158" max="16158" width="7.81640625" style="1" customWidth="1"/>
    <col min="16159" max="16159" width="13.26953125" style="1" customWidth="1"/>
    <col min="16160" max="16160" width="9" style="1" customWidth="1"/>
    <col min="16161" max="16161" width="9.1796875" style="1" customWidth="1"/>
    <col min="16162" max="16162" width="11.7265625" style="1" customWidth="1"/>
    <col min="16163" max="16163" width="11.26953125" style="1" customWidth="1"/>
    <col min="16164" max="16164" width="8.81640625" style="1" customWidth="1"/>
    <col min="16165" max="16165" width="14.26953125" style="1" customWidth="1"/>
    <col min="16166" max="16166" width="9.1796875" style="1" customWidth="1"/>
    <col min="16167" max="16167" width="10.26953125" style="1" customWidth="1"/>
    <col min="16168" max="16384" width="9.1796875" style="1" customWidth="1"/>
  </cols>
  <sheetData>
    <row r="1" spans="1:35" ht="15" customHeight="1">
      <c r="A1" s="1" t="s">
        <v>115</v>
      </c>
      <c r="B1" s="1"/>
      <c r="G1" s="139"/>
      <c r="AI1" s="1"/>
    </row>
    <row r="2" spans="1:35" ht="15" customHeight="1">
      <c r="A2" s="1" t="s">
        <v>116</v>
      </c>
      <c r="B2" s="1"/>
      <c r="G2" s="141">
        <v>44958</v>
      </c>
      <c r="AI2" s="1"/>
    </row>
    <row r="3" spans="1:35" ht="15" customHeight="1">
      <c r="A3" s="1" t="s">
        <v>118</v>
      </c>
      <c r="B3" s="1"/>
      <c r="G3" s="142" t="s">
        <v>1238</v>
      </c>
      <c r="AI3" s="1"/>
    </row>
    <row r="4" spans="1:35" ht="15" customHeight="1">
      <c r="B4" s="1"/>
      <c r="AI4" s="140"/>
    </row>
    <row r="5" spans="1:35" ht="15" customHeight="1">
      <c r="B5" s="1675" t="s">
        <v>114</v>
      </c>
      <c r="C5" s="1667" t="s">
        <v>3</v>
      </c>
      <c r="D5" s="1667" t="s">
        <v>0</v>
      </c>
      <c r="E5" s="1667"/>
      <c r="F5" s="1667"/>
      <c r="G5" s="1667"/>
      <c r="H5" s="1676" t="s">
        <v>112</v>
      </c>
      <c r="I5" s="1677"/>
      <c r="J5" s="1677"/>
      <c r="K5" s="1677"/>
      <c r="L5" s="1677"/>
      <c r="M5" s="1677"/>
      <c r="N5" s="1677"/>
      <c r="O5" s="1677"/>
      <c r="P5" s="1677"/>
      <c r="Q5" s="1679" t="s">
        <v>518</v>
      </c>
      <c r="R5" s="1679"/>
      <c r="S5" s="1679"/>
      <c r="T5" s="1679"/>
      <c r="U5" s="1679"/>
      <c r="V5" s="1679"/>
      <c r="W5" s="1679"/>
      <c r="X5" s="1679"/>
      <c r="Y5" s="1680"/>
      <c r="Z5" s="1677" t="s">
        <v>113</v>
      </c>
      <c r="AA5" s="1677"/>
      <c r="AB5" s="1677"/>
      <c r="AC5" s="1677"/>
      <c r="AD5" s="1677"/>
      <c r="AE5" s="1677"/>
      <c r="AF5" s="1677"/>
      <c r="AG5" s="1677"/>
      <c r="AH5" s="1678"/>
      <c r="AI5" s="1666" t="s">
        <v>1</v>
      </c>
    </row>
    <row r="6" spans="1:35" ht="12" customHeight="1">
      <c r="B6" s="1675"/>
      <c r="C6" s="1667"/>
      <c r="D6" s="1667"/>
      <c r="E6" s="1667"/>
      <c r="F6" s="1667"/>
      <c r="G6" s="1667"/>
      <c r="H6" s="1666" t="s">
        <v>109</v>
      </c>
      <c r="I6" s="1666"/>
      <c r="J6" s="1666"/>
      <c r="K6" s="1666" t="s">
        <v>110</v>
      </c>
      <c r="L6" s="1666"/>
      <c r="M6" s="1666"/>
      <c r="N6" s="1666" t="s">
        <v>111</v>
      </c>
      <c r="O6" s="1666"/>
      <c r="P6" s="1666"/>
      <c r="Q6" s="1666" t="s">
        <v>109</v>
      </c>
      <c r="R6" s="1666"/>
      <c r="S6" s="1666"/>
      <c r="T6" s="1666" t="s">
        <v>110</v>
      </c>
      <c r="U6" s="1666"/>
      <c r="V6" s="1666"/>
      <c r="W6" s="1666" t="s">
        <v>111</v>
      </c>
      <c r="X6" s="1666"/>
      <c r="Y6" s="1666"/>
      <c r="Z6" s="1666" t="s">
        <v>109</v>
      </c>
      <c r="AA6" s="1666"/>
      <c r="AB6" s="1666"/>
      <c r="AC6" s="1666" t="s">
        <v>110</v>
      </c>
      <c r="AD6" s="1666"/>
      <c r="AE6" s="1666"/>
      <c r="AF6" s="1666" t="s">
        <v>111</v>
      </c>
      <c r="AG6" s="1666"/>
      <c r="AH6" s="1666"/>
      <c r="AI6" s="1666"/>
    </row>
    <row r="7" spans="1:35" ht="14.5" customHeight="1">
      <c r="B7" s="1675"/>
      <c r="C7" s="1667"/>
      <c r="D7" s="1667"/>
      <c r="E7" s="1667"/>
      <c r="F7" s="1667"/>
      <c r="G7" s="1667"/>
      <c r="H7" s="1666"/>
      <c r="I7" s="1666"/>
      <c r="J7" s="1666"/>
      <c r="K7" s="1666"/>
      <c r="L7" s="1666"/>
      <c r="M7" s="1666"/>
      <c r="N7" s="1666"/>
      <c r="O7" s="1666"/>
      <c r="P7" s="1666"/>
      <c r="Q7" s="1666"/>
      <c r="R7" s="1666"/>
      <c r="S7" s="1666"/>
      <c r="T7" s="1666"/>
      <c r="U7" s="1666"/>
      <c r="V7" s="1666"/>
      <c r="W7" s="1666"/>
      <c r="X7" s="1666"/>
      <c r="Y7" s="1666"/>
      <c r="Z7" s="1666"/>
      <c r="AA7" s="1666"/>
      <c r="AB7" s="1666"/>
      <c r="AC7" s="1666"/>
      <c r="AD7" s="1666"/>
      <c r="AE7" s="1666"/>
      <c r="AF7" s="1666"/>
      <c r="AG7" s="1666"/>
      <c r="AH7" s="1666"/>
      <c r="AI7" s="1666"/>
    </row>
    <row r="8" spans="1:35" ht="17.649999999999999" customHeight="1">
      <c r="B8" s="1675"/>
      <c r="C8" s="1667"/>
      <c r="D8" s="1668" t="s">
        <v>4</v>
      </c>
      <c r="E8" s="1670" t="s">
        <v>5</v>
      </c>
      <c r="F8" s="1671" t="s">
        <v>6</v>
      </c>
      <c r="G8" s="1671" t="s">
        <v>7</v>
      </c>
      <c r="H8" s="1666" t="s">
        <v>4</v>
      </c>
      <c r="I8" s="1666" t="s">
        <v>8</v>
      </c>
      <c r="J8" s="1669" t="s">
        <v>9</v>
      </c>
      <c r="K8" s="1666" t="s">
        <v>4</v>
      </c>
      <c r="L8" s="1666" t="s">
        <v>8</v>
      </c>
      <c r="M8" s="1669" t="s">
        <v>9</v>
      </c>
      <c r="N8" s="1668" t="s">
        <v>4</v>
      </c>
      <c r="O8" s="1666" t="s">
        <v>8</v>
      </c>
      <c r="P8" s="1669" t="s">
        <v>9</v>
      </c>
      <c r="Q8" s="1666" t="s">
        <v>4</v>
      </c>
      <c r="R8" s="1666" t="s">
        <v>8</v>
      </c>
      <c r="S8" s="1669" t="s">
        <v>9</v>
      </c>
      <c r="T8" s="1666" t="s">
        <v>4</v>
      </c>
      <c r="U8" s="1666" t="s">
        <v>8</v>
      </c>
      <c r="V8" s="1669" t="s">
        <v>9</v>
      </c>
      <c r="W8" s="1681" t="s">
        <v>4</v>
      </c>
      <c r="X8" s="1682" t="s">
        <v>8</v>
      </c>
      <c r="Y8" s="1683" t="s">
        <v>9</v>
      </c>
      <c r="Z8" s="1666" t="s">
        <v>4</v>
      </c>
      <c r="AA8" s="1666" t="s">
        <v>8</v>
      </c>
      <c r="AB8" s="1669" t="s">
        <v>9</v>
      </c>
      <c r="AC8" s="1666" t="s">
        <v>4</v>
      </c>
      <c r="AD8" s="1666" t="s">
        <v>8</v>
      </c>
      <c r="AE8" s="1669" t="s">
        <v>9</v>
      </c>
      <c r="AF8" s="1668" t="s">
        <v>4</v>
      </c>
      <c r="AG8" s="1666" t="s">
        <v>8</v>
      </c>
      <c r="AH8" s="1669" t="s">
        <v>9</v>
      </c>
      <c r="AI8" s="1666"/>
    </row>
    <row r="9" spans="1:35" ht="14.65" customHeight="1">
      <c r="B9" s="1675"/>
      <c r="C9" s="1667"/>
      <c r="D9" s="1668"/>
      <c r="E9" s="1670"/>
      <c r="F9" s="1671"/>
      <c r="G9" s="1671"/>
      <c r="H9" s="1666"/>
      <c r="I9" s="1666"/>
      <c r="J9" s="1669"/>
      <c r="K9" s="1666"/>
      <c r="L9" s="1666"/>
      <c r="M9" s="1669"/>
      <c r="N9" s="1668"/>
      <c r="O9" s="1666"/>
      <c r="P9" s="1669"/>
      <c r="Q9" s="1666"/>
      <c r="R9" s="1666"/>
      <c r="S9" s="1669"/>
      <c r="T9" s="1666"/>
      <c r="U9" s="1666"/>
      <c r="V9" s="1669"/>
      <c r="W9" s="1681"/>
      <c r="X9" s="1682"/>
      <c r="Y9" s="1683"/>
      <c r="Z9" s="1666"/>
      <c r="AA9" s="1666"/>
      <c r="AB9" s="1669"/>
      <c r="AC9" s="1666"/>
      <c r="AD9" s="1666"/>
      <c r="AE9" s="1669"/>
      <c r="AF9" s="1668"/>
      <c r="AG9" s="1666"/>
      <c r="AH9" s="1669"/>
      <c r="AI9" s="1666"/>
    </row>
    <row r="10" spans="1:35" ht="15" customHeight="1">
      <c r="B10" s="2"/>
      <c r="C10" s="3"/>
      <c r="D10" s="6"/>
      <c r="E10" s="7"/>
      <c r="F10" s="8"/>
      <c r="G10" s="9"/>
      <c r="H10" s="10"/>
      <c r="I10" s="11"/>
      <c r="J10" s="12"/>
      <c r="K10" s="13"/>
      <c r="L10" s="11"/>
      <c r="M10" s="14"/>
      <c r="N10" s="10"/>
      <c r="O10" s="11"/>
      <c r="P10" s="12"/>
      <c r="Q10" s="10"/>
      <c r="R10" s="11"/>
      <c r="S10" s="12"/>
      <c r="T10" s="13"/>
      <c r="U10" s="11"/>
      <c r="V10" s="14"/>
      <c r="W10" s="897"/>
      <c r="X10" s="916"/>
      <c r="Y10" s="896"/>
      <c r="Z10" s="10"/>
      <c r="AA10" s="11"/>
      <c r="AB10" s="12"/>
      <c r="AC10" s="13"/>
      <c r="AD10" s="11"/>
      <c r="AE10" s="14"/>
      <c r="AF10" s="10"/>
      <c r="AG10" s="11"/>
      <c r="AH10" s="12"/>
      <c r="AI10" s="4"/>
    </row>
    <row r="11" spans="1:35" ht="15" customHeight="1">
      <c r="B11" s="2"/>
      <c r="C11" s="5" t="s">
        <v>10</v>
      </c>
      <c r="D11" s="6"/>
      <c r="E11" s="7"/>
      <c r="F11" s="8"/>
      <c r="G11" s="9"/>
      <c r="H11" s="10"/>
      <c r="I11" s="11"/>
      <c r="J11" s="12"/>
      <c r="K11" s="13"/>
      <c r="L11" s="11"/>
      <c r="M11" s="14"/>
      <c r="N11" s="10"/>
      <c r="O11" s="11"/>
      <c r="P11" s="12"/>
      <c r="Q11" s="10"/>
      <c r="R11" s="11"/>
      <c r="S11" s="12"/>
      <c r="T11" s="13"/>
      <c r="U11" s="11"/>
      <c r="V11" s="14"/>
      <c r="W11" s="897"/>
      <c r="X11" s="916"/>
      <c r="Y11" s="896"/>
      <c r="Z11" s="10"/>
      <c r="AA11" s="11"/>
      <c r="AB11" s="12"/>
      <c r="AC11" s="13"/>
      <c r="AD11" s="11"/>
      <c r="AE11" s="14"/>
      <c r="AF11" s="10"/>
      <c r="AG11" s="11"/>
      <c r="AH11" s="12"/>
      <c r="AI11" s="4"/>
    </row>
    <row r="12" spans="1:35" ht="15" customHeight="1">
      <c r="B12" s="2"/>
      <c r="C12" s="3"/>
      <c r="D12" s="6"/>
      <c r="E12" s="7"/>
      <c r="F12" s="8"/>
      <c r="G12" s="9"/>
      <c r="H12" s="10"/>
      <c r="I12" s="11"/>
      <c r="J12" s="12"/>
      <c r="K12" s="13"/>
      <c r="L12" s="11"/>
      <c r="M12" s="14"/>
      <c r="N12" s="10"/>
      <c r="O12" s="11"/>
      <c r="P12" s="12"/>
      <c r="Q12" s="10"/>
      <c r="R12" s="11"/>
      <c r="S12" s="12"/>
      <c r="T12" s="13"/>
      <c r="U12" s="11"/>
      <c r="V12" s="14"/>
      <c r="W12" s="897"/>
      <c r="X12" s="916"/>
      <c r="Y12" s="896"/>
      <c r="Z12" s="10"/>
      <c r="AA12" s="11"/>
      <c r="AB12" s="12"/>
      <c r="AC12" s="13"/>
      <c r="AD12" s="11"/>
      <c r="AE12" s="14"/>
      <c r="AF12" s="10"/>
      <c r="AG12" s="11"/>
      <c r="AH12" s="12"/>
      <c r="AI12" s="4"/>
    </row>
    <row r="13" spans="1:35" ht="15" customHeight="1">
      <c r="B13" s="2" t="s">
        <v>11</v>
      </c>
      <c r="C13" s="3" t="s">
        <v>12</v>
      </c>
      <c r="D13" s="6"/>
      <c r="E13" s="7"/>
      <c r="F13" s="8"/>
      <c r="G13" s="9"/>
      <c r="H13" s="10"/>
      <c r="I13" s="11"/>
      <c r="J13" s="12"/>
      <c r="K13" s="13"/>
      <c r="L13" s="11"/>
      <c r="M13" s="14"/>
      <c r="N13" s="10"/>
      <c r="O13" s="11"/>
      <c r="P13" s="12"/>
      <c r="Q13" s="10"/>
      <c r="R13" s="11"/>
      <c r="S13" s="12"/>
      <c r="T13" s="13"/>
      <c r="U13" s="11"/>
      <c r="V13" s="14"/>
      <c r="W13" s="897"/>
      <c r="X13" s="916"/>
      <c r="Y13" s="896"/>
      <c r="Z13" s="10"/>
      <c r="AA13" s="11"/>
      <c r="AB13" s="12"/>
      <c r="AC13" s="13"/>
      <c r="AD13" s="11"/>
      <c r="AE13" s="14"/>
      <c r="AF13" s="10"/>
      <c r="AG13" s="11"/>
      <c r="AH13" s="12"/>
      <c r="AI13" s="4"/>
    </row>
    <row r="14" spans="1:35" ht="15" customHeight="1">
      <c r="B14" s="2"/>
      <c r="C14" s="3"/>
      <c r="D14" s="6"/>
      <c r="E14" s="7"/>
      <c r="F14" s="8"/>
      <c r="G14" s="9"/>
      <c r="H14" s="10"/>
      <c r="I14" s="11"/>
      <c r="J14" s="12"/>
      <c r="K14" s="13"/>
      <c r="L14" s="11"/>
      <c r="M14" s="14"/>
      <c r="N14" s="10"/>
      <c r="O14" s="11"/>
      <c r="P14" s="12"/>
      <c r="Q14" s="10"/>
      <c r="R14" s="11"/>
      <c r="S14" s="12"/>
      <c r="T14" s="13"/>
      <c r="U14" s="11"/>
      <c r="V14" s="14"/>
      <c r="W14" s="897"/>
      <c r="X14" s="916"/>
      <c r="Y14" s="896"/>
      <c r="Z14" s="10"/>
      <c r="AA14" s="11"/>
      <c r="AB14" s="12"/>
      <c r="AC14" s="13"/>
      <c r="AD14" s="11"/>
      <c r="AE14" s="14"/>
      <c r="AF14" s="10"/>
      <c r="AG14" s="11"/>
      <c r="AH14" s="12"/>
      <c r="AI14" s="4"/>
    </row>
    <row r="15" spans="1:35" ht="11.5">
      <c r="B15" s="15"/>
      <c r="C15" s="5" t="s">
        <v>10</v>
      </c>
      <c r="D15" s="6"/>
      <c r="E15" s="7"/>
      <c r="F15" s="8"/>
      <c r="G15" s="9"/>
      <c r="H15" s="10"/>
      <c r="I15" s="11"/>
      <c r="J15" s="12"/>
      <c r="K15" s="13"/>
      <c r="L15" s="11"/>
      <c r="M15" s="14"/>
      <c r="N15" s="10"/>
      <c r="O15" s="11"/>
      <c r="P15" s="12"/>
      <c r="Q15" s="10"/>
      <c r="R15" s="11"/>
      <c r="S15" s="12"/>
      <c r="T15" s="13"/>
      <c r="U15" s="11"/>
      <c r="V15" s="14"/>
      <c r="W15" s="897"/>
      <c r="X15" s="916"/>
      <c r="Y15" s="896"/>
      <c r="Z15" s="10"/>
      <c r="AA15" s="11"/>
      <c r="AB15" s="12"/>
      <c r="AC15" s="13"/>
      <c r="AD15" s="11"/>
      <c r="AE15" s="14"/>
      <c r="AF15" s="10"/>
      <c r="AG15" s="11"/>
      <c r="AH15" s="12"/>
      <c r="AI15" s="4"/>
    </row>
    <row r="16" spans="1:35" ht="15" customHeight="1">
      <c r="B16" s="15"/>
      <c r="C16" s="3"/>
      <c r="D16" s="6"/>
      <c r="E16" s="7"/>
      <c r="F16" s="8"/>
      <c r="G16" s="9"/>
      <c r="H16" s="16"/>
      <c r="I16" s="17"/>
      <c r="J16" s="18"/>
      <c r="K16" s="19"/>
      <c r="L16" s="17"/>
      <c r="M16" s="20"/>
      <c r="N16" s="16"/>
      <c r="O16" s="17"/>
      <c r="P16" s="18"/>
      <c r="Q16" s="16"/>
      <c r="R16" s="17"/>
      <c r="S16" s="18"/>
      <c r="T16" s="19"/>
      <c r="U16" s="17"/>
      <c r="V16" s="20"/>
      <c r="W16" s="915"/>
      <c r="X16" s="895"/>
      <c r="Y16" s="914"/>
      <c r="Z16" s="16"/>
      <c r="AA16" s="17"/>
      <c r="AB16" s="18"/>
      <c r="AC16" s="19"/>
      <c r="AD16" s="17"/>
      <c r="AE16" s="20"/>
      <c r="AF16" s="16"/>
      <c r="AG16" s="17"/>
      <c r="AH16" s="18"/>
      <c r="AI16" s="4"/>
    </row>
    <row r="17" spans="2:36" ht="11.5">
      <c r="B17" s="21" t="s">
        <v>11</v>
      </c>
      <c r="C17" s="5" t="s">
        <v>13</v>
      </c>
      <c r="D17" s="6"/>
      <c r="E17" s="7"/>
      <c r="F17" s="8"/>
      <c r="G17" s="9"/>
      <c r="H17" s="24"/>
      <c r="I17" s="25"/>
      <c r="J17" s="18"/>
      <c r="K17" s="26"/>
      <c r="L17" s="25"/>
      <c r="M17" s="27">
        <f>+P17-J17</f>
        <v>0</v>
      </c>
      <c r="N17" s="22"/>
      <c r="O17" s="23"/>
      <c r="P17" s="18"/>
      <c r="Q17" s="24"/>
      <c r="R17" s="25"/>
      <c r="S17" s="18"/>
      <c r="T17" s="26"/>
      <c r="U17" s="25"/>
      <c r="V17" s="27">
        <f>+Y17-S17</f>
        <v>0</v>
      </c>
      <c r="W17" s="894"/>
      <c r="X17" s="913"/>
      <c r="Y17" s="914"/>
      <c r="Z17" s="24"/>
      <c r="AA17" s="25"/>
      <c r="AB17" s="18"/>
      <c r="AC17" s="26"/>
      <c r="AD17" s="25"/>
      <c r="AE17" s="27">
        <f>+AH17-AB17</f>
        <v>0</v>
      </c>
      <c r="AF17" s="22"/>
      <c r="AG17" s="23"/>
      <c r="AH17" s="18"/>
      <c r="AI17" s="28"/>
    </row>
    <row r="18" spans="2:36" ht="15" customHeight="1">
      <c r="B18" s="21"/>
      <c r="C18" s="3"/>
      <c r="D18" s="6"/>
      <c r="E18" s="7"/>
      <c r="F18" s="8"/>
      <c r="G18" s="9"/>
      <c r="H18" s="24"/>
      <c r="I18" s="11"/>
      <c r="J18" s="18"/>
      <c r="K18" s="30"/>
      <c r="L18" s="11"/>
      <c r="M18" s="20"/>
      <c r="N18" s="29"/>
      <c r="O18" s="11"/>
      <c r="P18" s="18"/>
      <c r="Q18" s="24"/>
      <c r="R18" s="11"/>
      <c r="S18" s="18"/>
      <c r="T18" s="30"/>
      <c r="U18" s="11"/>
      <c r="V18" s="20"/>
      <c r="W18" s="893"/>
      <c r="X18" s="916"/>
      <c r="Y18" s="914"/>
      <c r="Z18" s="24"/>
      <c r="AA18" s="11"/>
      <c r="AB18" s="18"/>
      <c r="AC18" s="30"/>
      <c r="AD18" s="11"/>
      <c r="AE18" s="20"/>
      <c r="AF18" s="29"/>
      <c r="AG18" s="11"/>
      <c r="AH18" s="18"/>
      <c r="AI18" s="31"/>
    </row>
    <row r="19" spans="2:36" ht="65.5" customHeight="1">
      <c r="B19" s="32"/>
      <c r="C19" s="33" t="s">
        <v>14</v>
      </c>
      <c r="D19" s="24">
        <v>3688.0214500000002</v>
      </c>
      <c r="E19" s="15" t="s">
        <v>15</v>
      </c>
      <c r="F19" s="11">
        <v>140</v>
      </c>
      <c r="G19" s="34">
        <v>516323.00300000003</v>
      </c>
      <c r="H19" s="24"/>
      <c r="I19" s="25"/>
      <c r="J19" s="18"/>
      <c r="K19" s="26"/>
      <c r="L19" s="25"/>
      <c r="M19" s="27">
        <f>+P19-J19</f>
        <v>0</v>
      </c>
      <c r="N19" s="22"/>
      <c r="O19" s="23"/>
      <c r="P19" s="18"/>
      <c r="Q19" s="24">
        <v>2646.4249999999997</v>
      </c>
      <c r="R19" s="25">
        <v>0.71757310413690778</v>
      </c>
      <c r="S19" s="18">
        <v>370499.49999999994</v>
      </c>
      <c r="T19" s="26">
        <f>W19-Q19</f>
        <v>0</v>
      </c>
      <c r="U19" s="464">
        <f>X19-R19</f>
        <v>0</v>
      </c>
      <c r="V19" s="27">
        <f>+Y19-S19</f>
        <v>0</v>
      </c>
      <c r="W19" s="894">
        <f>SUM(External!N52)</f>
        <v>2646.4249999999997</v>
      </c>
      <c r="X19" s="913">
        <f>W19/D19</f>
        <v>0.71757310413690778</v>
      </c>
      <c r="Y19" s="914">
        <f>F19*W19</f>
        <v>370499.49999999994</v>
      </c>
      <c r="Z19" s="24"/>
      <c r="AA19" s="25"/>
      <c r="AB19" s="18"/>
      <c r="AC19" s="26"/>
      <c r="AD19" s="25"/>
      <c r="AE19" s="27">
        <f>+AH19-AB19</f>
        <v>89040</v>
      </c>
      <c r="AF19" s="22">
        <v>636</v>
      </c>
      <c r="AG19" s="23">
        <f>AF19/D19</f>
        <v>0.17245019006058113</v>
      </c>
      <c r="AH19" s="18">
        <f>AF19*F19</f>
        <v>89040</v>
      </c>
      <c r="AI19" s="28"/>
      <c r="AJ19" s="1461"/>
    </row>
    <row r="20" spans="2:36" ht="15" customHeight="1">
      <c r="B20" s="32"/>
      <c r="C20" s="35"/>
      <c r="D20" s="24"/>
      <c r="E20" s="15"/>
      <c r="F20" s="11"/>
      <c r="G20" s="34"/>
      <c r="H20" s="24"/>
      <c r="I20" s="11"/>
      <c r="J20" s="18"/>
      <c r="K20" s="30"/>
      <c r="L20" s="11"/>
      <c r="M20" s="20"/>
      <c r="N20" s="29"/>
      <c r="O20" s="11"/>
      <c r="P20" s="18"/>
      <c r="Q20" s="24"/>
      <c r="R20" s="11"/>
      <c r="S20" s="18"/>
      <c r="T20" s="30"/>
      <c r="U20" s="11"/>
      <c r="V20" s="20"/>
      <c r="W20" s="893"/>
      <c r="X20" s="916"/>
      <c r="Y20" s="914"/>
      <c r="Z20" s="24"/>
      <c r="AA20" s="11"/>
      <c r="AB20" s="18"/>
      <c r="AC20" s="30"/>
      <c r="AD20" s="11"/>
      <c r="AE20" s="20"/>
      <c r="AF20" s="29"/>
      <c r="AG20" s="11"/>
      <c r="AH20" s="18"/>
      <c r="AI20" s="31"/>
    </row>
    <row r="21" spans="2:36" ht="11.5">
      <c r="B21" s="32"/>
      <c r="C21" s="35"/>
      <c r="D21" s="24"/>
      <c r="E21" s="15"/>
      <c r="F21" s="11"/>
      <c r="G21" s="34"/>
      <c r="H21" s="24"/>
      <c r="I21" s="25"/>
      <c r="J21" s="18"/>
      <c r="K21" s="26"/>
      <c r="L21" s="25"/>
      <c r="M21" s="27">
        <f>+P21-J21</f>
        <v>0</v>
      </c>
      <c r="N21" s="22"/>
      <c r="O21" s="23"/>
      <c r="P21" s="18"/>
      <c r="Q21" s="24"/>
      <c r="R21" s="25"/>
      <c r="S21" s="18"/>
      <c r="T21" s="26"/>
      <c r="U21" s="25"/>
      <c r="V21" s="27">
        <f>+Y21-S21</f>
        <v>0</v>
      </c>
      <c r="W21" s="894"/>
      <c r="X21" s="913"/>
      <c r="Y21" s="914"/>
      <c r="Z21" s="24"/>
      <c r="AA21" s="25"/>
      <c r="AB21" s="18"/>
      <c r="AC21" s="26"/>
      <c r="AD21" s="25"/>
      <c r="AE21" s="27">
        <f>+AH21-AB21</f>
        <v>0</v>
      </c>
      <c r="AF21" s="22"/>
      <c r="AG21" s="23"/>
      <c r="AH21" s="18"/>
      <c r="AI21" s="28"/>
    </row>
    <row r="22" spans="2:36" ht="15" customHeight="1">
      <c r="B22" s="32" t="s">
        <v>16</v>
      </c>
      <c r="C22" s="5" t="s">
        <v>17</v>
      </c>
      <c r="D22" s="24"/>
      <c r="E22" s="15"/>
      <c r="F22" s="11"/>
      <c r="G22" s="34"/>
      <c r="H22" s="24"/>
      <c r="I22" s="11"/>
      <c r="J22" s="18"/>
      <c r="K22" s="30"/>
      <c r="L22" s="11"/>
      <c r="M22" s="20"/>
      <c r="N22" s="29"/>
      <c r="O22" s="11"/>
      <c r="P22" s="18"/>
      <c r="Q22" s="24"/>
      <c r="R22" s="11"/>
      <c r="S22" s="18"/>
      <c r="T22" s="30"/>
      <c r="U22" s="11"/>
      <c r="V22" s="20"/>
      <c r="W22" s="893"/>
      <c r="X22" s="916"/>
      <c r="Y22" s="914"/>
      <c r="Z22" s="24"/>
      <c r="AA22" s="11"/>
      <c r="AB22" s="18"/>
      <c r="AC22" s="30"/>
      <c r="AD22" s="11"/>
      <c r="AE22" s="20"/>
      <c r="AF22" s="29"/>
      <c r="AG22" s="11"/>
      <c r="AH22" s="18"/>
      <c r="AI22" s="31"/>
    </row>
    <row r="23" spans="2:36" ht="11.5">
      <c r="B23" s="32"/>
      <c r="C23" s="35"/>
      <c r="D23" s="24"/>
      <c r="E23" s="15"/>
      <c r="F23" s="11"/>
      <c r="G23" s="34"/>
      <c r="H23" s="24"/>
      <c r="I23" s="25"/>
      <c r="J23" s="18"/>
      <c r="K23" s="26"/>
      <c r="L23" s="25"/>
      <c r="M23" s="27">
        <f>+P23-J23</f>
        <v>0</v>
      </c>
      <c r="N23" s="22"/>
      <c r="O23" s="23"/>
      <c r="P23" s="18"/>
      <c r="Q23" s="24"/>
      <c r="R23" s="25"/>
      <c r="S23" s="18"/>
      <c r="T23" s="26"/>
      <c r="U23" s="25"/>
      <c r="V23" s="27">
        <f>+Y23-S23</f>
        <v>0</v>
      </c>
      <c r="W23" s="894"/>
      <c r="X23" s="913"/>
      <c r="Y23" s="914"/>
      <c r="Z23" s="24"/>
      <c r="AA23" s="25"/>
      <c r="AB23" s="18"/>
      <c r="AC23" s="26"/>
      <c r="AD23" s="25"/>
      <c r="AE23" s="27">
        <f>+AH23-AB23</f>
        <v>0</v>
      </c>
      <c r="AF23" s="22"/>
      <c r="AG23" s="23"/>
      <c r="AH23" s="18"/>
      <c r="AI23" s="28"/>
    </row>
    <row r="24" spans="2:36" ht="68.25" customHeight="1">
      <c r="B24" s="32"/>
      <c r="C24" s="33" t="s">
        <v>18</v>
      </c>
      <c r="D24" s="24">
        <v>412.92</v>
      </c>
      <c r="E24" s="15" t="s">
        <v>15</v>
      </c>
      <c r="F24" s="11">
        <v>375</v>
      </c>
      <c r="G24" s="34">
        <v>154845</v>
      </c>
      <c r="H24" s="24"/>
      <c r="I24" s="11"/>
      <c r="J24" s="18"/>
      <c r="K24" s="30"/>
      <c r="L24" s="11"/>
      <c r="M24" s="20"/>
      <c r="N24" s="29"/>
      <c r="O24" s="11"/>
      <c r="P24" s="18"/>
      <c r="Q24" s="22">
        <v>371.63</v>
      </c>
      <c r="R24" s="464">
        <v>0.90000484355323063</v>
      </c>
      <c r="S24" s="18">
        <v>139361.25</v>
      </c>
      <c r="T24" s="26">
        <f>W24-Q24</f>
        <v>0</v>
      </c>
      <c r="U24" s="464">
        <f>X24-R24</f>
        <v>0</v>
      </c>
      <c r="V24" s="27">
        <f>+Y24-S24</f>
        <v>0</v>
      </c>
      <c r="W24" s="894">
        <v>371.63</v>
      </c>
      <c r="X24" s="913">
        <f>W24/D24</f>
        <v>0.90000484355323063</v>
      </c>
      <c r="Y24" s="914">
        <f>F24*W24</f>
        <v>139361.25</v>
      </c>
      <c r="Z24" s="24"/>
      <c r="AA24" s="11"/>
      <c r="AB24" s="18"/>
      <c r="AC24" s="30"/>
      <c r="AD24" s="11"/>
      <c r="AE24" s="20"/>
      <c r="AF24" s="29"/>
      <c r="AG24" s="11"/>
      <c r="AH24" s="18"/>
      <c r="AI24" s="31"/>
      <c r="AJ24" s="1" t="s">
        <v>1324</v>
      </c>
    </row>
    <row r="25" spans="2:36" ht="11.5">
      <c r="B25" s="32"/>
      <c r="C25" s="35"/>
      <c r="D25" s="24"/>
      <c r="E25" s="15"/>
      <c r="F25" s="11"/>
      <c r="G25" s="34"/>
      <c r="H25" s="24"/>
      <c r="I25" s="25"/>
      <c r="J25" s="18"/>
      <c r="K25" s="26"/>
      <c r="L25" s="25"/>
      <c r="M25" s="27">
        <f>+P25-J25</f>
        <v>0</v>
      </c>
      <c r="N25" s="22"/>
      <c r="O25" s="23"/>
      <c r="P25" s="18"/>
      <c r="Q25" s="22"/>
      <c r="R25" s="25"/>
      <c r="S25" s="18"/>
      <c r="T25" s="26"/>
      <c r="U25" s="25"/>
      <c r="V25" s="27">
        <f>+Y25-S25</f>
        <v>0</v>
      </c>
      <c r="W25" s="894"/>
      <c r="X25" s="913"/>
      <c r="Y25" s="914"/>
      <c r="Z25" s="24"/>
      <c r="AA25" s="25"/>
      <c r="AB25" s="18"/>
      <c r="AC25" s="26"/>
      <c r="AD25" s="25"/>
      <c r="AE25" s="27">
        <f>+AH25-AB25</f>
        <v>0</v>
      </c>
      <c r="AF25" s="22"/>
      <c r="AG25" s="23"/>
      <c r="AH25" s="18"/>
      <c r="AI25" s="28"/>
    </row>
    <row r="26" spans="2:36" ht="15" customHeight="1">
      <c r="B26" s="32"/>
      <c r="C26" s="35"/>
      <c r="D26" s="24"/>
      <c r="E26" s="15"/>
      <c r="F26" s="11"/>
      <c r="G26" s="34"/>
      <c r="H26" s="24"/>
      <c r="I26" s="11"/>
      <c r="J26" s="18"/>
      <c r="K26" s="30"/>
      <c r="L26" s="11"/>
      <c r="M26" s="20"/>
      <c r="N26" s="29"/>
      <c r="O26" s="11"/>
      <c r="P26" s="18"/>
      <c r="Q26" s="29"/>
      <c r="R26" s="11"/>
      <c r="S26" s="18"/>
      <c r="T26" s="30"/>
      <c r="U26" s="11"/>
      <c r="V26" s="20"/>
      <c r="W26" s="893"/>
      <c r="X26" s="916"/>
      <c r="Y26" s="914"/>
      <c r="Z26" s="24"/>
      <c r="AA26" s="11"/>
      <c r="AB26" s="18"/>
      <c r="AC26" s="30"/>
      <c r="AD26" s="11"/>
      <c r="AE26" s="20"/>
      <c r="AF26" s="29"/>
      <c r="AG26" s="11"/>
      <c r="AH26" s="18"/>
      <c r="AI26" s="28"/>
    </row>
    <row r="27" spans="2:36" ht="11.5">
      <c r="B27" s="32" t="s">
        <v>19</v>
      </c>
      <c r="C27" s="5" t="s">
        <v>20</v>
      </c>
      <c r="D27" s="24"/>
      <c r="E27" s="15"/>
      <c r="F27" s="11"/>
      <c r="G27" s="34"/>
      <c r="H27" s="24"/>
      <c r="I27" s="25"/>
      <c r="J27" s="18"/>
      <c r="K27" s="26"/>
      <c r="L27" s="25"/>
      <c r="M27" s="27">
        <f>+P27-J27</f>
        <v>0</v>
      </c>
      <c r="N27" s="22"/>
      <c r="O27" s="23"/>
      <c r="P27" s="18"/>
      <c r="Q27" s="22"/>
      <c r="R27" s="25"/>
      <c r="S27" s="18"/>
      <c r="T27" s="26"/>
      <c r="U27" s="25"/>
      <c r="V27" s="27">
        <f>+Y27-S27</f>
        <v>0</v>
      </c>
      <c r="W27" s="894"/>
      <c r="X27" s="913"/>
      <c r="Y27" s="914"/>
      <c r="Z27" s="24"/>
      <c r="AA27" s="25"/>
      <c r="AB27" s="18"/>
      <c r="AC27" s="26"/>
      <c r="AD27" s="25"/>
      <c r="AE27" s="27">
        <f>+AH27-AB27</f>
        <v>0</v>
      </c>
      <c r="AF27" s="22"/>
      <c r="AG27" s="23"/>
      <c r="AH27" s="18"/>
      <c r="AI27" s="28">
        <f>SUM(N17:N27)</f>
        <v>0</v>
      </c>
    </row>
    <row r="28" spans="2:36" ht="15" customHeight="1">
      <c r="B28" s="32"/>
      <c r="C28" s="35"/>
      <c r="D28" s="24"/>
      <c r="E28" s="15"/>
      <c r="F28" s="11"/>
      <c r="G28" s="34"/>
      <c r="H28" s="24"/>
      <c r="I28" s="11"/>
      <c r="J28" s="18"/>
      <c r="K28" s="30"/>
      <c r="L28" s="11"/>
      <c r="M28" s="20"/>
      <c r="N28" s="29"/>
      <c r="O28" s="11"/>
      <c r="P28" s="18"/>
      <c r="Q28" s="29"/>
      <c r="R28" s="11"/>
      <c r="S28" s="18"/>
      <c r="T28" s="30"/>
      <c r="U28" s="11"/>
      <c r="V28" s="20"/>
      <c r="W28" s="893"/>
      <c r="X28" s="916"/>
      <c r="Y28" s="914"/>
      <c r="Z28" s="24"/>
      <c r="AA28" s="11"/>
      <c r="AB28" s="18"/>
      <c r="AC28" s="30"/>
      <c r="AD28" s="11"/>
      <c r="AE28" s="20"/>
      <c r="AF28" s="29"/>
      <c r="AG28" s="11"/>
      <c r="AH28" s="18"/>
      <c r="AI28" s="36"/>
    </row>
    <row r="29" spans="2:36" ht="15" customHeight="1">
      <c r="B29" s="32"/>
      <c r="C29" s="35"/>
      <c r="D29" s="24"/>
      <c r="E29" s="15"/>
      <c r="F29" s="11"/>
      <c r="G29" s="34"/>
      <c r="H29" s="24"/>
      <c r="I29" s="11"/>
      <c r="J29" s="18"/>
      <c r="K29" s="30"/>
      <c r="L29" s="11"/>
      <c r="M29" s="20"/>
      <c r="N29" s="29"/>
      <c r="O29" s="11"/>
      <c r="P29" s="18"/>
      <c r="Q29" s="29"/>
      <c r="R29" s="11"/>
      <c r="S29" s="18"/>
      <c r="T29" s="30"/>
      <c r="U29" s="11"/>
      <c r="V29" s="20"/>
      <c r="W29" s="893"/>
      <c r="X29" s="916"/>
      <c r="Y29" s="914"/>
      <c r="Z29" s="24"/>
      <c r="AA29" s="11"/>
      <c r="AB29" s="18"/>
      <c r="AC29" s="30"/>
      <c r="AD29" s="11"/>
      <c r="AE29" s="20"/>
      <c r="AF29" s="29"/>
      <c r="AG29" s="11"/>
      <c r="AH29" s="18"/>
      <c r="AI29" s="31"/>
    </row>
    <row r="30" spans="2:36" ht="15" customHeight="1">
      <c r="B30" s="32" t="s">
        <v>21</v>
      </c>
      <c r="C30" s="5" t="s">
        <v>22</v>
      </c>
      <c r="D30" s="24"/>
      <c r="E30" s="15"/>
      <c r="F30" s="11"/>
      <c r="G30" s="34"/>
      <c r="H30" s="24"/>
      <c r="I30" s="11"/>
      <c r="J30" s="18"/>
      <c r="K30" s="30"/>
      <c r="L30" s="11"/>
      <c r="M30" s="20"/>
      <c r="N30" s="29"/>
      <c r="O30" s="11"/>
      <c r="P30" s="18"/>
      <c r="Q30" s="29"/>
      <c r="R30" s="11"/>
      <c r="S30" s="18"/>
      <c r="T30" s="30"/>
      <c r="U30" s="11"/>
      <c r="V30" s="20"/>
      <c r="W30" s="893"/>
      <c r="X30" s="916"/>
      <c r="Y30" s="914"/>
      <c r="Z30" s="24"/>
      <c r="AA30" s="11"/>
      <c r="AB30" s="18"/>
      <c r="AC30" s="30"/>
      <c r="AD30" s="11"/>
      <c r="AE30" s="20"/>
      <c r="AF30" s="29"/>
      <c r="AG30" s="11"/>
      <c r="AH30" s="18"/>
      <c r="AI30" s="31"/>
    </row>
    <row r="31" spans="2:36" ht="11.5">
      <c r="B31" s="32"/>
      <c r="C31" s="5"/>
      <c r="D31" s="24"/>
      <c r="E31" s="15"/>
      <c r="F31" s="11"/>
      <c r="G31" s="34"/>
      <c r="H31" s="24"/>
      <c r="I31" s="23"/>
      <c r="J31" s="18"/>
      <c r="K31" s="26"/>
      <c r="L31" s="25"/>
      <c r="M31" s="27">
        <f>+P31-J31</f>
        <v>0</v>
      </c>
      <c r="N31" s="22"/>
      <c r="O31" s="23"/>
      <c r="P31" s="18"/>
      <c r="Q31" s="22"/>
      <c r="R31" s="23"/>
      <c r="S31" s="18"/>
      <c r="T31" s="26"/>
      <c r="U31" s="25"/>
      <c r="V31" s="27">
        <f>+Y31-S31</f>
        <v>0</v>
      </c>
      <c r="W31" s="894"/>
      <c r="X31" s="913"/>
      <c r="Y31" s="914"/>
      <c r="Z31" s="24"/>
      <c r="AA31" s="23"/>
      <c r="AB31" s="18"/>
      <c r="AC31" s="26"/>
      <c r="AD31" s="25"/>
      <c r="AE31" s="27">
        <f>+AH31-AB31</f>
        <v>0</v>
      </c>
      <c r="AF31" s="22"/>
      <c r="AG31" s="23"/>
      <c r="AH31" s="18"/>
      <c r="AI31" s="28"/>
    </row>
    <row r="32" spans="2:36" ht="51.75" customHeight="1">
      <c r="B32" s="32"/>
      <c r="C32" s="37" t="s">
        <v>23</v>
      </c>
      <c r="D32" s="38">
        <v>1</v>
      </c>
      <c r="E32" s="15" t="s">
        <v>24</v>
      </c>
      <c r="F32" s="11"/>
      <c r="G32" s="34">
        <v>87017</v>
      </c>
      <c r="H32" s="24"/>
      <c r="I32" s="11"/>
      <c r="J32" s="18"/>
      <c r="K32" s="30"/>
      <c r="L32" s="11"/>
      <c r="M32" s="20"/>
      <c r="N32" s="29"/>
      <c r="O32" s="11"/>
      <c r="P32" s="18"/>
      <c r="Q32" s="29">
        <v>0.9</v>
      </c>
      <c r="R32" s="464">
        <v>0.9</v>
      </c>
      <c r="S32" s="18">
        <v>78315.3</v>
      </c>
      <c r="T32" s="26">
        <f>W32-Q32</f>
        <v>0</v>
      </c>
      <c r="U32" s="464">
        <f>X32-R32</f>
        <v>0</v>
      </c>
      <c r="V32" s="27">
        <f>+Y32-S32</f>
        <v>0</v>
      </c>
      <c r="W32" s="893">
        <v>0.9</v>
      </c>
      <c r="X32" s="913">
        <f>W32/D32</f>
        <v>0.9</v>
      </c>
      <c r="Y32" s="914">
        <f>G32*X32</f>
        <v>78315.3</v>
      </c>
      <c r="Z32" s="24"/>
      <c r="AA32" s="11"/>
      <c r="AB32" s="18"/>
      <c r="AC32" s="30"/>
      <c r="AD32" s="11"/>
      <c r="AE32" s="20"/>
      <c r="AF32" s="29"/>
      <c r="AG32" s="11"/>
      <c r="AH32" s="18"/>
      <c r="AI32" s="31"/>
      <c r="AJ32" s="1" t="s">
        <v>1324</v>
      </c>
    </row>
    <row r="33" spans="1:37" ht="11.5">
      <c r="B33" s="32"/>
      <c r="C33" s="37"/>
      <c r="D33" s="38"/>
      <c r="E33" s="15"/>
      <c r="F33" s="11"/>
      <c r="G33" s="34"/>
      <c r="H33" s="24"/>
      <c r="I33" s="25"/>
      <c r="J33" s="18"/>
      <c r="K33" s="26"/>
      <c r="L33" s="25"/>
      <c r="M33" s="27">
        <f>+P33-J33</f>
        <v>0</v>
      </c>
      <c r="N33" s="22"/>
      <c r="O33" s="23"/>
      <c r="P33" s="18"/>
      <c r="Q33" s="22"/>
      <c r="R33" s="25"/>
      <c r="S33" s="18"/>
      <c r="T33" s="26"/>
      <c r="U33" s="25"/>
      <c r="V33" s="27">
        <f>+Y33-S33</f>
        <v>0</v>
      </c>
      <c r="W33" s="894"/>
      <c r="X33" s="913"/>
      <c r="Y33" s="914"/>
      <c r="Z33" s="24"/>
      <c r="AA33" s="25"/>
      <c r="AB33" s="18"/>
      <c r="AC33" s="26"/>
      <c r="AD33" s="25"/>
      <c r="AE33" s="27">
        <f>+AH33-AB33</f>
        <v>0</v>
      </c>
      <c r="AF33" s="22"/>
      <c r="AG33" s="23"/>
      <c r="AH33" s="18"/>
      <c r="AI33" s="28">
        <f>SUM(N30:N33)</f>
        <v>0</v>
      </c>
    </row>
    <row r="34" spans="1:37" ht="15" customHeight="1">
      <c r="B34" s="32" t="s">
        <v>25</v>
      </c>
      <c r="C34" s="5" t="s">
        <v>26</v>
      </c>
      <c r="D34" s="38"/>
      <c r="E34" s="15"/>
      <c r="F34" s="11"/>
      <c r="G34" s="34"/>
      <c r="H34" s="24"/>
      <c r="I34" s="11"/>
      <c r="J34" s="18"/>
      <c r="K34" s="30"/>
      <c r="L34" s="11"/>
      <c r="M34" s="20"/>
      <c r="N34" s="29"/>
      <c r="O34" s="11"/>
      <c r="P34" s="18"/>
      <c r="Q34" s="29"/>
      <c r="R34" s="11"/>
      <c r="S34" s="18"/>
      <c r="T34" s="30"/>
      <c r="U34" s="11"/>
      <c r="V34" s="20"/>
      <c r="W34" s="893"/>
      <c r="X34" s="916"/>
      <c r="Y34" s="914"/>
      <c r="Z34" s="24"/>
      <c r="AA34" s="11"/>
      <c r="AB34" s="18"/>
      <c r="AC34" s="30"/>
      <c r="AD34" s="11"/>
      <c r="AE34" s="20"/>
      <c r="AF34" s="29"/>
      <c r="AG34" s="11"/>
      <c r="AH34" s="18"/>
      <c r="AI34" s="28"/>
    </row>
    <row r="35" spans="1:37" ht="30" customHeight="1">
      <c r="B35" s="32">
        <v>1</v>
      </c>
      <c r="C35" s="37" t="s">
        <v>27</v>
      </c>
      <c r="D35" s="24">
        <v>1470</v>
      </c>
      <c r="E35" s="15" t="s">
        <v>15</v>
      </c>
      <c r="F35" s="11">
        <v>13.5</v>
      </c>
      <c r="G35" s="34">
        <v>19845</v>
      </c>
      <c r="H35" s="24">
        <v>209.11599999999999</v>
      </c>
      <c r="I35" s="23">
        <v>0.14225578231292516</v>
      </c>
      <c r="J35" s="18">
        <v>2823.0659999999998</v>
      </c>
      <c r="K35" s="26"/>
      <c r="L35" s="25">
        <f>O35-I35</f>
        <v>0</v>
      </c>
      <c r="M35" s="27">
        <f>+P35-J35</f>
        <v>0</v>
      </c>
      <c r="N35" s="29">
        <v>209.11599999999999</v>
      </c>
      <c r="O35" s="39">
        <v>0.14225578231292516</v>
      </c>
      <c r="P35" s="18">
        <v>2823.0659999999998</v>
      </c>
      <c r="Q35" s="29">
        <v>1323</v>
      </c>
      <c r="R35" s="25">
        <v>0.9</v>
      </c>
      <c r="S35" s="18">
        <v>17860.5</v>
      </c>
      <c r="T35" s="26">
        <f t="shared" ref="T35:U37" si="0">W35-Q35</f>
        <v>0</v>
      </c>
      <c r="U35" s="464">
        <f t="shared" si="0"/>
        <v>0</v>
      </c>
      <c r="V35" s="27">
        <f>+Y35-S35</f>
        <v>0</v>
      </c>
      <c r="W35" s="893">
        <v>1323</v>
      </c>
      <c r="X35" s="913">
        <f>W35/D35</f>
        <v>0.9</v>
      </c>
      <c r="Y35" s="914">
        <f>F35*W35</f>
        <v>17860.5</v>
      </c>
      <c r="Z35" s="24">
        <v>209.11599999999999</v>
      </c>
      <c r="AA35" s="23">
        <v>0.14225578231292516</v>
      </c>
      <c r="AB35" s="18">
        <v>2823.0659999999998</v>
      </c>
      <c r="AC35" s="26"/>
      <c r="AD35" s="25">
        <f>AG35-AA35</f>
        <v>1.083199455782313</v>
      </c>
      <c r="AE35" s="27">
        <f>+AH35-AB35</f>
        <v>21496.093200000003</v>
      </c>
      <c r="AF35" s="29">
        <f>SUM(Paint!O44)</f>
        <v>1801.4192</v>
      </c>
      <c r="AG35" s="39">
        <f>AH35/G35</f>
        <v>1.2254552380952382</v>
      </c>
      <c r="AH35" s="18">
        <f>AF35*F35</f>
        <v>24319.159200000002</v>
      </c>
      <c r="AI35" s="28"/>
      <c r="AJ35" s="1" t="s">
        <v>1324</v>
      </c>
    </row>
    <row r="36" spans="1:37" ht="30" customHeight="1">
      <c r="B36" s="32">
        <v>2</v>
      </c>
      <c r="C36" s="37" t="s">
        <v>28</v>
      </c>
      <c r="D36" s="24">
        <v>13659.4</v>
      </c>
      <c r="E36" s="15" t="s">
        <v>15</v>
      </c>
      <c r="F36" s="11">
        <v>15</v>
      </c>
      <c r="G36" s="34">
        <v>204891</v>
      </c>
      <c r="H36" s="24">
        <v>167.44</v>
      </c>
      <c r="I36" s="23">
        <v>1.2258225105055859E-2</v>
      </c>
      <c r="J36" s="18">
        <v>2511.6</v>
      </c>
      <c r="K36" s="26"/>
      <c r="L36" s="25">
        <f>O36-I36</f>
        <v>0</v>
      </c>
      <c r="M36" s="27">
        <f>+P36-J36</f>
        <v>0</v>
      </c>
      <c r="N36" s="29">
        <v>167.44</v>
      </c>
      <c r="O36" s="39">
        <v>1.2258225105055859E-2</v>
      </c>
      <c r="P36" s="18">
        <v>2511.6</v>
      </c>
      <c r="Q36" s="29">
        <v>2930.6303200000002</v>
      </c>
      <c r="R36" s="25">
        <v>0.21455044291842981</v>
      </c>
      <c r="S36" s="18">
        <v>43959.454800000007</v>
      </c>
      <c r="T36" s="26">
        <f t="shared" si="0"/>
        <v>3309.9221149999912</v>
      </c>
      <c r="U36" s="464">
        <f t="shared" si="0"/>
        <v>0.24231826544357668</v>
      </c>
      <c r="V36" s="27">
        <f>+Y36-S36</f>
        <v>49648.831724999865</v>
      </c>
      <c r="W36" s="893">
        <f>Paint!T333</f>
        <v>6240.5524349999914</v>
      </c>
      <c r="X36" s="913">
        <f>W36/D36</f>
        <v>0.45686870836200649</v>
      </c>
      <c r="Y36" s="914">
        <f>F36*W36</f>
        <v>93608.286524999872</v>
      </c>
      <c r="Z36" s="24">
        <v>167.44</v>
      </c>
      <c r="AA36" s="23">
        <v>1.2258225105055859E-2</v>
      </c>
      <c r="AB36" s="18">
        <v>2511.6</v>
      </c>
      <c r="AC36" s="26"/>
      <c r="AD36" s="25" t="e">
        <f>AG36-AA36</f>
        <v>#REF!</v>
      </c>
      <c r="AE36" s="27" t="e">
        <f>+AH36-AB36</f>
        <v>#REF!</v>
      </c>
      <c r="AF36" s="29" t="e">
        <f>SUM(Paint!#REF!)</f>
        <v>#REF!</v>
      </c>
      <c r="AG36" s="39" t="e">
        <f>AH36/G36</f>
        <v>#REF!</v>
      </c>
      <c r="AH36" s="18" t="e">
        <f>AF36*F36</f>
        <v>#REF!</v>
      </c>
      <c r="AI36" s="36"/>
    </row>
    <row r="37" spans="1:37" ht="44.25" customHeight="1">
      <c r="B37" s="32">
        <v>3</v>
      </c>
      <c r="C37" s="37" t="s">
        <v>29</v>
      </c>
      <c r="D37" s="24">
        <v>4452</v>
      </c>
      <c r="E37" s="15" t="s">
        <v>15</v>
      </c>
      <c r="F37" s="11">
        <v>45</v>
      </c>
      <c r="G37" s="34">
        <v>200340</v>
      </c>
      <c r="H37" s="24"/>
      <c r="I37" s="11"/>
      <c r="J37" s="18"/>
      <c r="K37" s="30"/>
      <c r="L37" s="11"/>
      <c r="M37" s="20"/>
      <c r="N37" s="29"/>
      <c r="O37" s="11"/>
      <c r="P37" s="18"/>
      <c r="Q37" s="29">
        <v>1852.616</v>
      </c>
      <c r="R37" s="25">
        <v>0.41613117699910152</v>
      </c>
      <c r="S37" s="18">
        <v>83367.72</v>
      </c>
      <c r="T37" s="26">
        <f>W37-Q37</f>
        <v>848.20199999999932</v>
      </c>
      <c r="U37" s="464">
        <f t="shared" si="0"/>
        <v>0.19052156334231796</v>
      </c>
      <c r="V37" s="27">
        <f>+Y37-S37</f>
        <v>38169.089999999967</v>
      </c>
      <c r="W37" s="893">
        <f>Paint!T430</f>
        <v>2700.8179999999993</v>
      </c>
      <c r="X37" s="913">
        <f>W37/D37</f>
        <v>0.60665274034141947</v>
      </c>
      <c r="Y37" s="914">
        <f>F37*W37</f>
        <v>121536.80999999997</v>
      </c>
      <c r="Z37" s="24">
        <v>0</v>
      </c>
      <c r="AA37" s="464">
        <f>Z37/D37</f>
        <v>0</v>
      </c>
      <c r="AB37" s="18">
        <f>Z37*F37</f>
        <v>0</v>
      </c>
      <c r="AC37" s="26"/>
      <c r="AD37" s="17">
        <f>AG37-AA37</f>
        <v>0.19811320754716982</v>
      </c>
      <c r="AE37" s="27">
        <f>+AH37-AB37</f>
        <v>39690</v>
      </c>
      <c r="AF37" s="24">
        <v>882</v>
      </c>
      <c r="AG37" s="464">
        <f>AF37/D37</f>
        <v>0.19811320754716982</v>
      </c>
      <c r="AH37" s="18">
        <f>AF37*F37</f>
        <v>39690</v>
      </c>
      <c r="AI37" s="31"/>
    </row>
    <row r="38" spans="1:37" ht="15" customHeight="1">
      <c r="B38" s="15"/>
      <c r="C38" s="35"/>
      <c r="D38" s="24"/>
      <c r="E38" s="15"/>
      <c r="F38" s="11"/>
      <c r="G38" s="34"/>
      <c r="H38" s="24"/>
      <c r="I38" s="11"/>
      <c r="J38" s="18"/>
      <c r="K38" s="30"/>
      <c r="L38" s="11"/>
      <c r="M38" s="20"/>
      <c r="N38" s="29"/>
      <c r="O38" s="11"/>
      <c r="P38" s="18"/>
      <c r="Q38" s="29"/>
      <c r="R38" s="11"/>
      <c r="S38" s="18"/>
      <c r="T38" s="30"/>
      <c r="U38" s="11"/>
      <c r="V38" s="20"/>
      <c r="W38" s="893"/>
      <c r="X38" s="916"/>
      <c r="Y38" s="914"/>
      <c r="Z38" s="24"/>
      <c r="AA38" s="11"/>
      <c r="AB38" s="18"/>
      <c r="AC38" s="30"/>
      <c r="AD38" s="11"/>
      <c r="AE38" s="20"/>
      <c r="AF38" s="29"/>
      <c r="AG38" s="11"/>
      <c r="AH38" s="18"/>
      <c r="AI38" s="28"/>
    </row>
    <row r="39" spans="1:37" ht="15" customHeight="1">
      <c r="B39" s="40"/>
      <c r="C39" s="41"/>
      <c r="D39" s="42"/>
      <c r="E39" s="40"/>
      <c r="F39" s="43"/>
      <c r="G39" s="44"/>
      <c r="H39" s="42"/>
      <c r="I39" s="43"/>
      <c r="J39" s="46"/>
      <c r="K39" s="47"/>
      <c r="L39" s="43"/>
      <c r="M39" s="48"/>
      <c r="N39" s="45"/>
      <c r="O39" s="43"/>
      <c r="P39" s="46"/>
      <c r="Q39" s="45"/>
      <c r="R39" s="43"/>
      <c r="S39" s="46"/>
      <c r="T39" s="47"/>
      <c r="U39" s="43"/>
      <c r="V39" s="48"/>
      <c r="W39" s="892"/>
      <c r="X39" s="912"/>
      <c r="Y39" s="891"/>
      <c r="Z39" s="42"/>
      <c r="AA39" s="43"/>
      <c r="AB39" s="46"/>
      <c r="AC39" s="47"/>
      <c r="AD39" s="43"/>
      <c r="AE39" s="48"/>
      <c r="AF39" s="45"/>
      <c r="AG39" s="43"/>
      <c r="AH39" s="46"/>
      <c r="AI39" s="49"/>
    </row>
    <row r="40" spans="1:37" ht="15" customHeight="1">
      <c r="B40" s="15"/>
      <c r="C40" s="5"/>
      <c r="D40" s="24"/>
      <c r="E40" s="15"/>
      <c r="F40" s="11"/>
      <c r="G40" s="34"/>
      <c r="H40" s="24"/>
      <c r="I40" s="11"/>
      <c r="J40" s="12"/>
      <c r="K40" s="30"/>
      <c r="L40" s="11"/>
      <c r="M40" s="14"/>
      <c r="N40" s="29"/>
      <c r="O40" s="11"/>
      <c r="P40" s="12"/>
      <c r="Q40" s="29"/>
      <c r="R40" s="11"/>
      <c r="S40" s="12"/>
      <c r="T40" s="30"/>
      <c r="U40" s="11"/>
      <c r="V40" s="14"/>
      <c r="W40" s="893"/>
      <c r="X40" s="916"/>
      <c r="Y40" s="896"/>
      <c r="Z40" s="24"/>
      <c r="AA40" s="11"/>
      <c r="AB40" s="12"/>
      <c r="AC40" s="30"/>
      <c r="AD40" s="11"/>
      <c r="AE40" s="14"/>
      <c r="AF40" s="29"/>
      <c r="AG40" s="11"/>
      <c r="AH40" s="12"/>
      <c r="AI40" s="31"/>
    </row>
    <row r="41" spans="1:37" ht="15" customHeight="1">
      <c r="B41" s="40"/>
      <c r="C41" s="50"/>
      <c r="D41" s="42"/>
      <c r="E41" s="51"/>
      <c r="F41" s="43"/>
      <c r="G41" s="44"/>
      <c r="H41" s="42"/>
      <c r="I41" s="52"/>
      <c r="J41" s="46"/>
      <c r="K41" s="47"/>
      <c r="L41" s="52"/>
      <c r="M41" s="54"/>
      <c r="N41" s="45"/>
      <c r="O41" s="52"/>
      <c r="P41" s="53"/>
      <c r="Q41" s="45"/>
      <c r="R41" s="52"/>
      <c r="S41" s="46"/>
      <c r="T41" s="47"/>
      <c r="U41" s="52"/>
      <c r="V41" s="54"/>
      <c r="W41" s="892"/>
      <c r="X41" s="911"/>
      <c r="Y41" s="890"/>
      <c r="Z41" s="42"/>
      <c r="AA41" s="52"/>
      <c r="AB41" s="46"/>
      <c r="AC41" s="47"/>
      <c r="AD41" s="52"/>
      <c r="AE41" s="54"/>
      <c r="AF41" s="45"/>
      <c r="AG41" s="52"/>
      <c r="AH41" s="53"/>
      <c r="AI41" s="49"/>
    </row>
    <row r="42" spans="1:37" ht="28" customHeight="1">
      <c r="B42" s="1672" t="s">
        <v>30</v>
      </c>
      <c r="C42" s="1672"/>
      <c r="D42" s="55"/>
      <c r="E42" s="56"/>
      <c r="F42" s="57">
        <v>1</v>
      </c>
      <c r="G42" s="58">
        <f>SUM(G19:G38)</f>
        <v>1183261.003</v>
      </c>
      <c r="H42" s="59"/>
      <c r="I42" s="60">
        <f>J42/G42</f>
        <v>4.508444025852848E-3</v>
      </c>
      <c r="J42" s="58">
        <f>SUM(J10:J41)</f>
        <v>5334.6659999999993</v>
      </c>
      <c r="K42" s="59"/>
      <c r="L42" s="61">
        <f>M42/G42</f>
        <v>0</v>
      </c>
      <c r="M42" s="62">
        <f>SUM(M10:M41)</f>
        <v>0</v>
      </c>
      <c r="N42" s="59"/>
      <c r="O42" s="60">
        <f>P42/G42</f>
        <v>4.508444025852848E-3</v>
      </c>
      <c r="P42" s="58">
        <f>SUM(P10:P41)</f>
        <v>5334.6659999999993</v>
      </c>
      <c r="Q42" s="59"/>
      <c r="R42" s="119">
        <f>S42/G42</f>
        <v>0.61978187647581917</v>
      </c>
      <c r="S42" s="58">
        <f>SUM(S10:S37)</f>
        <v>733363.72479999997</v>
      </c>
      <c r="T42" s="59"/>
      <c r="U42" s="61"/>
      <c r="V42" s="62">
        <f>SUM(V10:V41)</f>
        <v>87817.921724999833</v>
      </c>
      <c r="W42" s="910"/>
      <c r="X42" s="903">
        <f>Y42/G42</f>
        <v>0.69399874114248972</v>
      </c>
      <c r="Y42" s="909">
        <f>SUM(Y10:Y41)</f>
        <v>821181.64652499976</v>
      </c>
      <c r="Z42" s="59"/>
      <c r="AA42" s="60">
        <v>4.508444025852848E-3</v>
      </c>
      <c r="AB42" s="58">
        <v>5334.6659999999993</v>
      </c>
      <c r="AC42" s="59"/>
      <c r="AD42" s="61" t="e">
        <f>AE42/M42</f>
        <v>#REF!</v>
      </c>
      <c r="AE42" s="62" t="e">
        <f>SUM(AE10:AE41)</f>
        <v>#REF!</v>
      </c>
      <c r="AF42" s="59"/>
      <c r="AG42" s="60" t="e">
        <f>AH42/G42</f>
        <v>#REF!</v>
      </c>
      <c r="AH42" s="58" t="e">
        <f>SUM(AH10:AH41)</f>
        <v>#REF!</v>
      </c>
      <c r="AI42" s="63">
        <f>G42-P42</f>
        <v>1177926.3370000001</v>
      </c>
    </row>
    <row r="43" spans="1:37" ht="15" customHeight="1">
      <c r="B43" s="15"/>
      <c r="C43" s="64"/>
      <c r="D43" s="24"/>
      <c r="E43" s="65"/>
      <c r="F43" s="11"/>
      <c r="G43" s="34"/>
      <c r="H43" s="24"/>
      <c r="I43" s="66"/>
      <c r="J43" s="18"/>
      <c r="K43" s="30"/>
      <c r="L43" s="66"/>
      <c r="M43" s="14"/>
      <c r="N43" s="29"/>
      <c r="O43" s="66"/>
      <c r="P43" s="12"/>
      <c r="Q43" s="29"/>
      <c r="R43" s="66"/>
      <c r="S43" s="18"/>
      <c r="T43" s="30"/>
      <c r="U43" s="66"/>
      <c r="V43" s="14"/>
      <c r="W43" s="893"/>
      <c r="X43" s="889"/>
      <c r="Y43" s="896"/>
      <c r="Z43" s="24"/>
      <c r="AA43" s="66"/>
      <c r="AB43" s="18"/>
      <c r="AC43" s="30"/>
      <c r="AD43" s="66"/>
      <c r="AE43" s="14"/>
      <c r="AF43" s="29"/>
      <c r="AG43" s="66"/>
      <c r="AH43" s="12"/>
      <c r="AI43" s="31"/>
    </row>
    <row r="44" spans="1:37" ht="22.9" customHeight="1">
      <c r="B44" s="15"/>
      <c r="C44" s="67" t="s">
        <v>31</v>
      </c>
      <c r="D44" s="24"/>
      <c r="E44" s="65"/>
      <c r="F44" s="11"/>
      <c r="G44" s="18"/>
      <c r="H44" s="24"/>
      <c r="I44" s="66"/>
      <c r="J44" s="18"/>
      <c r="K44" s="30"/>
      <c r="L44" s="66"/>
      <c r="M44" s="14"/>
      <c r="N44" s="29"/>
      <c r="O44" s="66"/>
      <c r="P44" s="68"/>
      <c r="Q44" s="29"/>
      <c r="R44" s="66"/>
      <c r="S44" s="18"/>
      <c r="T44" s="30"/>
      <c r="U44" s="66"/>
      <c r="V44" s="14"/>
      <c r="W44" s="893"/>
      <c r="X44" s="889"/>
      <c r="Y44" s="908"/>
      <c r="Z44" s="24"/>
      <c r="AA44" s="66"/>
      <c r="AB44" s="18"/>
      <c r="AC44" s="30"/>
      <c r="AD44" s="66"/>
      <c r="AE44" s="14"/>
      <c r="AF44" s="29"/>
      <c r="AG44" s="66"/>
      <c r="AH44" s="68"/>
      <c r="AI44" s="31"/>
      <c r="AK44" s="69"/>
    </row>
    <row r="45" spans="1:37" ht="15" customHeight="1">
      <c r="B45" s="15"/>
      <c r="C45" s="70"/>
      <c r="D45" s="24"/>
      <c r="E45" s="65"/>
      <c r="F45" s="11"/>
      <c r="G45" s="18"/>
      <c r="H45" s="24"/>
      <c r="I45" s="66"/>
      <c r="J45" s="18"/>
      <c r="K45" s="30"/>
      <c r="L45" s="66"/>
      <c r="M45" s="14"/>
      <c r="N45" s="29"/>
      <c r="O45" s="66"/>
      <c r="P45" s="12"/>
      <c r="Q45" s="29"/>
      <c r="R45" s="66"/>
      <c r="S45" s="18"/>
      <c r="T45" s="30"/>
      <c r="U45" s="66"/>
      <c r="V45" s="14"/>
      <c r="W45" s="893"/>
      <c r="X45" s="889"/>
      <c r="Y45" s="896"/>
      <c r="Z45" s="24"/>
      <c r="AA45" s="66"/>
      <c r="AB45" s="18"/>
      <c r="AC45" s="30"/>
      <c r="AD45" s="66"/>
      <c r="AE45" s="14"/>
      <c r="AF45" s="29"/>
      <c r="AG45" s="66"/>
      <c r="AH45" s="12"/>
      <c r="AI45" s="31"/>
      <c r="AK45" s="69"/>
    </row>
    <row r="46" spans="1:37" ht="11.5">
      <c r="B46" s="71">
        <v>1</v>
      </c>
      <c r="C46" s="5" t="s">
        <v>32</v>
      </c>
      <c r="D46" s="24"/>
      <c r="E46" s="65"/>
      <c r="F46" s="11"/>
      <c r="G46" s="18"/>
      <c r="H46" s="24"/>
      <c r="I46" s="66"/>
      <c r="J46" s="18"/>
      <c r="K46" s="30"/>
      <c r="L46" s="66"/>
      <c r="M46" s="14"/>
      <c r="N46" s="29"/>
      <c r="O46" s="66"/>
      <c r="P46" s="12"/>
      <c r="Q46" s="29"/>
      <c r="R46" s="66"/>
      <c r="S46" s="18"/>
      <c r="T46" s="30"/>
      <c r="U46" s="66"/>
      <c r="V46" s="14"/>
      <c r="W46" s="893"/>
      <c r="X46" s="889"/>
      <c r="Y46" s="896"/>
      <c r="Z46" s="24"/>
      <c r="AA46" s="66"/>
      <c r="AB46" s="18"/>
      <c r="AC46" s="30"/>
      <c r="AD46" s="66"/>
      <c r="AE46" s="14"/>
      <c r="AF46" s="29"/>
      <c r="AG46" s="66"/>
      <c r="AH46" s="12"/>
      <c r="AI46" s="31"/>
      <c r="AK46" s="69"/>
    </row>
    <row r="47" spans="1:37" ht="15" customHeight="1">
      <c r="B47" s="71"/>
      <c r="C47" s="67"/>
      <c r="D47" s="24"/>
      <c r="E47" s="65"/>
      <c r="F47" s="11"/>
      <c r="G47" s="18"/>
      <c r="H47" s="24"/>
      <c r="I47" s="66"/>
      <c r="J47" s="18"/>
      <c r="K47" s="30"/>
      <c r="L47" s="66"/>
      <c r="M47" s="14"/>
      <c r="N47" s="29"/>
      <c r="O47" s="66"/>
      <c r="P47" s="12"/>
      <c r="Q47" s="29"/>
      <c r="R47" s="66"/>
      <c r="S47" s="18"/>
      <c r="T47" s="30"/>
      <c r="U47" s="66"/>
      <c r="V47" s="14"/>
      <c r="W47" s="893"/>
      <c r="X47" s="889"/>
      <c r="Y47" s="896"/>
      <c r="Z47" s="24"/>
      <c r="AA47" s="66"/>
      <c r="AB47" s="18"/>
      <c r="AC47" s="30"/>
      <c r="AD47" s="66"/>
      <c r="AE47" s="14"/>
      <c r="AF47" s="29"/>
      <c r="AG47" s="66"/>
      <c r="AH47" s="12"/>
      <c r="AI47" s="31"/>
      <c r="AK47" s="69"/>
    </row>
    <row r="48" spans="1:37" ht="15" customHeight="1">
      <c r="A48" s="72"/>
      <c r="B48" s="71"/>
      <c r="C48" s="67" t="s">
        <v>33</v>
      </c>
      <c r="D48" s="24"/>
      <c r="E48" s="65"/>
      <c r="F48" s="11"/>
      <c r="G48" s="18"/>
      <c r="H48" s="24"/>
      <c r="I48" s="66"/>
      <c r="J48" s="18"/>
      <c r="K48" s="30"/>
      <c r="L48" s="66"/>
      <c r="M48" s="14"/>
      <c r="N48" s="29"/>
      <c r="O48" s="66"/>
      <c r="P48" s="12"/>
      <c r="Q48" s="29"/>
      <c r="R48" s="66"/>
      <c r="S48" s="18"/>
      <c r="T48" s="30"/>
      <c r="U48" s="66"/>
      <c r="V48" s="14"/>
      <c r="W48" s="893"/>
      <c r="X48" s="889"/>
      <c r="Y48" s="896"/>
      <c r="Z48" s="24"/>
      <c r="AA48" s="66"/>
      <c r="AB48" s="18"/>
      <c r="AC48" s="30"/>
      <c r="AD48" s="66"/>
      <c r="AE48" s="14"/>
      <c r="AF48" s="29"/>
      <c r="AG48" s="66"/>
      <c r="AH48" s="12"/>
      <c r="AI48" s="73"/>
      <c r="AJ48" s="74"/>
      <c r="AK48" s="69"/>
    </row>
    <row r="49" spans="2:37" ht="15" customHeight="1">
      <c r="B49" s="71"/>
      <c r="C49" s="70"/>
      <c r="D49" s="24"/>
      <c r="E49" s="65"/>
      <c r="F49" s="11"/>
      <c r="G49" s="18"/>
      <c r="H49" s="24"/>
      <c r="I49" s="66"/>
      <c r="J49" s="18"/>
      <c r="K49" s="30"/>
      <c r="L49" s="66"/>
      <c r="M49" s="14"/>
      <c r="N49" s="29"/>
      <c r="O49" s="66"/>
      <c r="P49" s="12"/>
      <c r="Q49" s="29"/>
      <c r="R49" s="66"/>
      <c r="S49" s="18"/>
      <c r="T49" s="30"/>
      <c r="U49" s="66"/>
      <c r="V49" s="14"/>
      <c r="W49" s="893"/>
      <c r="X49" s="889"/>
      <c r="Y49" s="896"/>
      <c r="Z49" s="24"/>
      <c r="AA49" s="66"/>
      <c r="AB49" s="18"/>
      <c r="AC49" s="30"/>
      <c r="AD49" s="66"/>
      <c r="AE49" s="14"/>
      <c r="AF49" s="29"/>
      <c r="AG49" s="66"/>
      <c r="AH49" s="12"/>
      <c r="AI49" s="73"/>
      <c r="AK49" s="69"/>
    </row>
    <row r="50" spans="2:37" ht="15" customHeight="1">
      <c r="B50" s="71"/>
      <c r="C50" s="70"/>
      <c r="D50" s="24"/>
      <c r="E50" s="65"/>
      <c r="F50" s="11"/>
      <c r="G50" s="18"/>
      <c r="H50" s="24"/>
      <c r="I50" s="66"/>
      <c r="J50" s="18"/>
      <c r="K50" s="30"/>
      <c r="L50" s="66"/>
      <c r="M50" s="14"/>
      <c r="N50" s="29"/>
      <c r="O50" s="66"/>
      <c r="P50" s="12"/>
      <c r="Q50" s="29"/>
      <c r="R50" s="66"/>
      <c r="S50" s="18"/>
      <c r="T50" s="30"/>
      <c r="U50" s="66"/>
      <c r="V50" s="14"/>
      <c r="W50" s="893"/>
      <c r="X50" s="889"/>
      <c r="Y50" s="896"/>
      <c r="Z50" s="24"/>
      <c r="AA50" s="66"/>
      <c r="AB50" s="18"/>
      <c r="AC50" s="30"/>
      <c r="AD50" s="66"/>
      <c r="AE50" s="14"/>
      <c r="AF50" s="29"/>
      <c r="AG50" s="66"/>
      <c r="AH50" s="12"/>
      <c r="AI50" s="73"/>
      <c r="AK50" s="69"/>
    </row>
    <row r="51" spans="2:37" ht="25.5" customHeight="1">
      <c r="B51" s="71"/>
      <c r="C51" s="37" t="s">
        <v>34</v>
      </c>
      <c r="D51" s="38">
        <v>184.5145</v>
      </c>
      <c r="E51" s="15" t="s">
        <v>15</v>
      </c>
      <c r="F51" s="11">
        <v>95</v>
      </c>
      <c r="G51" s="34">
        <v>17528.877499999999</v>
      </c>
      <c r="H51" s="24"/>
      <c r="I51" s="66"/>
      <c r="J51" s="18"/>
      <c r="K51" s="30"/>
      <c r="L51" s="66"/>
      <c r="M51" s="14"/>
      <c r="N51" s="29"/>
      <c r="O51" s="66"/>
      <c r="P51" s="12"/>
      <c r="Q51" s="29">
        <v>166.06</v>
      </c>
      <c r="R51" s="25">
        <v>0.89998347013378355</v>
      </c>
      <c r="S51" s="18">
        <v>15775.7</v>
      </c>
      <c r="T51" s="26">
        <f>W51-Q51</f>
        <v>0</v>
      </c>
      <c r="U51" s="464">
        <f>X51-R51</f>
        <v>0</v>
      </c>
      <c r="V51" s="20">
        <f>+Y51-S51</f>
        <v>0</v>
      </c>
      <c r="W51" s="907">
        <v>166.06</v>
      </c>
      <c r="X51" s="913">
        <f>W51/D51</f>
        <v>0.89998347013378355</v>
      </c>
      <c r="Y51" s="914">
        <f>F51*W51</f>
        <v>15775.7</v>
      </c>
      <c r="Z51" s="24"/>
      <c r="AA51" s="66"/>
      <c r="AB51" s="18"/>
      <c r="AC51" s="30"/>
      <c r="AD51" s="66"/>
      <c r="AE51" s="14"/>
      <c r="AF51" s="29"/>
      <c r="AG51" s="66"/>
      <c r="AH51" s="12"/>
      <c r="AI51" s="73"/>
    </row>
    <row r="52" spans="2:37" ht="11.5">
      <c r="B52" s="71"/>
      <c r="C52" s="70"/>
      <c r="D52" s="24"/>
      <c r="E52" s="65"/>
      <c r="F52" s="11"/>
      <c r="G52" s="18"/>
      <c r="H52" s="24"/>
      <c r="I52" s="23"/>
      <c r="J52" s="18"/>
      <c r="K52" s="26"/>
      <c r="L52" s="25"/>
      <c r="M52" s="20">
        <f>+P52-J52</f>
        <v>0</v>
      </c>
      <c r="N52" s="22"/>
      <c r="O52" s="23"/>
      <c r="P52" s="18"/>
      <c r="Q52" s="22"/>
      <c r="R52" s="23"/>
      <c r="S52" s="18"/>
      <c r="T52" s="26"/>
      <c r="U52" s="25"/>
      <c r="V52" s="20"/>
      <c r="W52" s="894"/>
      <c r="X52" s="913"/>
      <c r="Y52" s="914"/>
      <c r="Z52" s="24"/>
      <c r="AA52" s="23"/>
      <c r="AB52" s="18"/>
      <c r="AC52" s="26"/>
      <c r="AD52" s="25"/>
      <c r="AE52" s="20">
        <f>+AH52-AB52</f>
        <v>0</v>
      </c>
      <c r="AF52" s="22"/>
      <c r="AG52" s="23"/>
      <c r="AH52" s="18"/>
      <c r="AI52" s="75"/>
    </row>
    <row r="53" spans="2:37" ht="15" customHeight="1">
      <c r="B53" s="71"/>
      <c r="C53" s="5" t="s">
        <v>35</v>
      </c>
      <c r="D53" s="24"/>
      <c r="E53" s="65"/>
      <c r="F53" s="11"/>
      <c r="G53" s="18"/>
      <c r="H53" s="24"/>
      <c r="I53" s="66"/>
      <c r="J53" s="18"/>
      <c r="K53" s="30"/>
      <c r="L53" s="66"/>
      <c r="M53" s="14"/>
      <c r="N53" s="29"/>
      <c r="O53" s="66"/>
      <c r="P53" s="12"/>
      <c r="Q53" s="29"/>
      <c r="R53" s="66"/>
      <c r="S53" s="18"/>
      <c r="T53" s="30"/>
      <c r="U53" s="66"/>
      <c r="V53" s="14"/>
      <c r="W53" s="893"/>
      <c r="X53" s="889"/>
      <c r="Y53" s="896"/>
      <c r="Z53" s="24"/>
      <c r="AA53" s="66"/>
      <c r="AB53" s="18"/>
      <c r="AC53" s="30"/>
      <c r="AD53" s="66"/>
      <c r="AE53" s="14"/>
      <c r="AF53" s="29"/>
      <c r="AG53" s="66"/>
      <c r="AH53" s="12"/>
      <c r="AI53" s="73"/>
    </row>
    <row r="54" spans="2:37" ht="15" customHeight="1">
      <c r="B54" s="71"/>
      <c r="C54" s="70"/>
      <c r="D54" s="24"/>
      <c r="E54" s="65"/>
      <c r="F54" s="11"/>
      <c r="G54" s="18"/>
      <c r="H54" s="24"/>
      <c r="I54" s="66"/>
      <c r="J54" s="18"/>
      <c r="K54" s="30"/>
      <c r="L54" s="66"/>
      <c r="M54" s="14"/>
      <c r="N54" s="29"/>
      <c r="O54" s="66"/>
      <c r="P54" s="12"/>
      <c r="Q54" s="29"/>
      <c r="R54" s="66"/>
      <c r="S54" s="18"/>
      <c r="T54" s="30"/>
      <c r="U54" s="66"/>
      <c r="V54" s="14"/>
      <c r="W54" s="893"/>
      <c r="X54" s="889"/>
      <c r="Y54" s="896"/>
      <c r="Z54" s="24"/>
      <c r="AA54" s="66"/>
      <c r="AB54" s="18"/>
      <c r="AC54" s="30"/>
      <c r="AD54" s="66"/>
      <c r="AE54" s="14"/>
      <c r="AF54" s="29"/>
      <c r="AG54" s="66"/>
      <c r="AH54" s="12"/>
      <c r="AI54" s="73"/>
    </row>
    <row r="55" spans="2:37" ht="15" customHeight="1">
      <c r="B55" s="71">
        <v>2</v>
      </c>
      <c r="C55" s="5" t="s">
        <v>36</v>
      </c>
      <c r="D55" s="24"/>
      <c r="E55" s="65"/>
      <c r="F55" s="11"/>
      <c r="G55" s="18"/>
      <c r="H55" s="24"/>
      <c r="I55" s="66"/>
      <c r="J55" s="18"/>
      <c r="K55" s="30"/>
      <c r="L55" s="66"/>
      <c r="M55" s="14"/>
      <c r="N55" s="29"/>
      <c r="O55" s="66"/>
      <c r="P55" s="12"/>
      <c r="Q55" s="29"/>
      <c r="R55" s="66"/>
      <c r="S55" s="18"/>
      <c r="T55" s="30"/>
      <c r="U55" s="66"/>
      <c r="V55" s="14"/>
      <c r="W55" s="893"/>
      <c r="X55" s="889"/>
      <c r="Y55" s="896"/>
      <c r="Z55" s="24"/>
      <c r="AA55" s="66"/>
      <c r="AB55" s="18"/>
      <c r="AC55" s="30"/>
      <c r="AD55" s="66"/>
      <c r="AE55" s="14"/>
      <c r="AF55" s="29"/>
      <c r="AG55" s="66"/>
      <c r="AH55" s="12"/>
      <c r="AI55" s="73"/>
    </row>
    <row r="56" spans="2:37" ht="11.5">
      <c r="B56" s="71"/>
      <c r="C56" s="70"/>
      <c r="D56" s="24"/>
      <c r="E56" s="65"/>
      <c r="F56" s="11"/>
      <c r="G56" s="18"/>
      <c r="H56" s="24"/>
      <c r="I56" s="23"/>
      <c r="J56" s="18"/>
      <c r="K56" s="26"/>
      <c r="L56" s="25"/>
      <c r="M56" s="20">
        <f>+P56-J56</f>
        <v>0</v>
      </c>
      <c r="N56" s="22"/>
      <c r="O56" s="23"/>
      <c r="P56" s="18"/>
      <c r="Q56" s="22"/>
      <c r="R56" s="23"/>
      <c r="S56" s="18"/>
      <c r="T56" s="26"/>
      <c r="U56" s="25"/>
      <c r="V56" s="20"/>
      <c r="W56" s="894"/>
      <c r="X56" s="913"/>
      <c r="Y56" s="914"/>
      <c r="Z56" s="24"/>
      <c r="AA56" s="23"/>
      <c r="AB56" s="18"/>
      <c r="AC56" s="26"/>
      <c r="AD56" s="25"/>
      <c r="AE56" s="20">
        <f>+AH56-AB56</f>
        <v>0</v>
      </c>
      <c r="AF56" s="22"/>
      <c r="AG56" s="23"/>
      <c r="AH56" s="18"/>
      <c r="AI56" s="75"/>
    </row>
    <row r="57" spans="2:37" ht="23">
      <c r="B57" s="71"/>
      <c r="C57" s="37" t="s">
        <v>37</v>
      </c>
      <c r="D57" s="24">
        <v>129.6</v>
      </c>
      <c r="E57" s="15" t="s">
        <v>15</v>
      </c>
      <c r="F57" s="11">
        <v>230</v>
      </c>
      <c r="G57" s="34">
        <v>29808</v>
      </c>
      <c r="H57" s="24"/>
      <c r="I57" s="66"/>
      <c r="J57" s="18"/>
      <c r="K57" s="30"/>
      <c r="L57" s="66"/>
      <c r="M57" s="14"/>
      <c r="N57" s="29"/>
      <c r="O57" s="66"/>
      <c r="P57" s="12"/>
      <c r="Q57" s="29"/>
      <c r="R57" s="66"/>
      <c r="S57" s="18"/>
      <c r="T57" s="30"/>
      <c r="U57" s="66"/>
      <c r="V57" s="14"/>
      <c r="W57" s="893"/>
      <c r="X57" s="889"/>
      <c r="Y57" s="896"/>
      <c r="Z57" s="24"/>
      <c r="AA57" s="66"/>
      <c r="AB57" s="18"/>
      <c r="AC57" s="30"/>
      <c r="AD57" s="66"/>
      <c r="AE57" s="14"/>
      <c r="AF57" s="29"/>
      <c r="AG57" s="66"/>
      <c r="AH57" s="12"/>
      <c r="AI57" s="73"/>
    </row>
    <row r="58" spans="2:37" ht="11.5">
      <c r="B58" s="71"/>
      <c r="C58" s="37"/>
      <c r="D58" s="24"/>
      <c r="E58" s="65"/>
      <c r="F58" s="11"/>
      <c r="G58" s="34"/>
      <c r="H58" s="24"/>
      <c r="I58" s="23"/>
      <c r="J58" s="18"/>
      <c r="K58" s="26"/>
      <c r="L58" s="25"/>
      <c r="M58" s="20">
        <f>+P58-J58</f>
        <v>0</v>
      </c>
      <c r="N58" s="22"/>
      <c r="O58" s="23"/>
      <c r="P58" s="18"/>
      <c r="Q58" s="22"/>
      <c r="R58" s="23"/>
      <c r="S58" s="18"/>
      <c r="T58" s="26"/>
      <c r="U58" s="25"/>
      <c r="V58" s="20"/>
      <c r="W58" s="894"/>
      <c r="X58" s="913"/>
      <c r="Y58" s="914"/>
      <c r="Z58" s="24"/>
      <c r="AA58" s="23"/>
      <c r="AB58" s="18"/>
      <c r="AC58" s="26"/>
      <c r="AD58" s="25"/>
      <c r="AE58" s="20">
        <f>+AH58-AB58</f>
        <v>0</v>
      </c>
      <c r="AF58" s="22"/>
      <c r="AG58" s="23"/>
      <c r="AH58" s="18"/>
      <c r="AI58" s="75"/>
    </row>
    <row r="59" spans="2:37" ht="15" customHeight="1">
      <c r="B59" s="76">
        <v>3</v>
      </c>
      <c r="C59" s="77" t="s">
        <v>38</v>
      </c>
      <c r="D59" s="78">
        <v>3632.53</v>
      </c>
      <c r="E59" s="79" t="s">
        <v>39</v>
      </c>
      <c r="F59" s="80">
        <v>17</v>
      </c>
      <c r="G59" s="34">
        <v>61753.01</v>
      </c>
      <c r="H59" s="24"/>
      <c r="I59" s="66"/>
      <c r="J59" s="18"/>
      <c r="K59" s="30"/>
      <c r="L59" s="66"/>
      <c r="M59" s="14"/>
      <c r="N59" s="29"/>
      <c r="O59" s="66"/>
      <c r="P59" s="12"/>
      <c r="Q59" s="463">
        <v>1089.759</v>
      </c>
      <c r="R59" s="25">
        <v>0.3</v>
      </c>
      <c r="S59" s="18">
        <v>18525.902999999998</v>
      </c>
      <c r="T59" s="26">
        <f>W59-Q59</f>
        <v>0</v>
      </c>
      <c r="U59" s="464">
        <f>X59-R59</f>
        <v>0</v>
      </c>
      <c r="V59" s="20">
        <f>+Y59-S59</f>
        <v>0</v>
      </c>
      <c r="W59" s="907">
        <f>D59*X59</f>
        <v>1089.759</v>
      </c>
      <c r="X59" s="1507">
        <v>0.3</v>
      </c>
      <c r="Y59" s="914">
        <f>F59*W59</f>
        <v>18525.902999999998</v>
      </c>
      <c r="Z59" s="24"/>
      <c r="AA59" s="66"/>
      <c r="AB59" s="18"/>
      <c r="AC59" s="30"/>
      <c r="AD59" s="66"/>
      <c r="AE59" s="14"/>
      <c r="AF59" s="29"/>
      <c r="AG59" s="66"/>
      <c r="AH59" s="12"/>
      <c r="AI59" s="73"/>
    </row>
    <row r="60" spans="2:37" ht="11.5">
      <c r="B60" s="76"/>
      <c r="C60" s="81" t="s">
        <v>40</v>
      </c>
      <c r="D60" s="78"/>
      <c r="E60" s="79"/>
      <c r="F60" s="80"/>
      <c r="G60" s="34"/>
      <c r="H60" s="24"/>
      <c r="I60" s="66"/>
      <c r="J60" s="18"/>
      <c r="K60" s="30"/>
      <c r="L60" s="66"/>
      <c r="M60" s="14"/>
      <c r="N60" s="22"/>
      <c r="O60" s="23"/>
      <c r="P60" s="18"/>
      <c r="Q60" s="463"/>
      <c r="R60" s="25"/>
      <c r="S60" s="18"/>
      <c r="T60" s="26"/>
      <c r="U60" s="464"/>
      <c r="V60" s="20"/>
      <c r="W60" s="907"/>
      <c r="X60" s="913"/>
      <c r="Y60" s="914"/>
      <c r="Z60" s="24"/>
      <c r="AA60" s="23"/>
      <c r="AB60" s="18"/>
      <c r="AC60" s="26"/>
      <c r="AD60" s="25"/>
      <c r="AE60" s="20">
        <f>+AH60-AB60</f>
        <v>0</v>
      </c>
      <c r="AF60" s="22"/>
      <c r="AG60" s="23"/>
      <c r="AH60" s="18"/>
      <c r="AI60" s="75"/>
    </row>
    <row r="61" spans="2:37" ht="15" customHeight="1">
      <c r="B61" s="82"/>
      <c r="C61" s="83"/>
      <c r="D61" s="84"/>
      <c r="E61" s="85"/>
      <c r="F61" s="86"/>
      <c r="G61" s="87"/>
      <c r="H61" s="24"/>
      <c r="I61" s="66"/>
      <c r="J61" s="18"/>
      <c r="K61" s="30"/>
      <c r="L61" s="66"/>
      <c r="M61" s="14"/>
      <c r="N61" s="29"/>
      <c r="O61" s="66"/>
      <c r="P61" s="12"/>
      <c r="Q61" s="29"/>
      <c r="R61" s="66"/>
      <c r="S61" s="18"/>
      <c r="T61" s="30"/>
      <c r="U61" s="66"/>
      <c r="V61" s="14"/>
      <c r="W61" s="893"/>
      <c r="X61" s="889"/>
      <c r="Y61" s="896"/>
      <c r="Z61" s="24"/>
      <c r="AA61" s="66"/>
      <c r="AB61" s="18"/>
      <c r="AC61" s="30"/>
      <c r="AD61" s="66"/>
      <c r="AE61" s="14"/>
      <c r="AF61" s="29"/>
      <c r="AG61" s="66"/>
      <c r="AH61" s="12"/>
      <c r="AI61" s="73"/>
    </row>
    <row r="62" spans="2:37" ht="11.5">
      <c r="B62" s="82">
        <v>4</v>
      </c>
      <c r="C62" s="77" t="s">
        <v>41</v>
      </c>
      <c r="D62" s="84"/>
      <c r="E62" s="85"/>
      <c r="F62" s="86"/>
      <c r="G62" s="87"/>
      <c r="H62" s="24"/>
      <c r="I62" s="23"/>
      <c r="J62" s="18"/>
      <c r="K62" s="26"/>
      <c r="L62" s="25"/>
      <c r="M62" s="20">
        <f>+P62-J62</f>
        <v>0</v>
      </c>
      <c r="N62" s="22"/>
      <c r="O62" s="23"/>
      <c r="P62" s="18"/>
      <c r="Q62" s="22"/>
      <c r="R62" s="23"/>
      <c r="S62" s="18"/>
      <c r="T62" s="26"/>
      <c r="U62" s="25"/>
      <c r="V62" s="20"/>
      <c r="W62" s="894"/>
      <c r="X62" s="913"/>
      <c r="Y62" s="914"/>
      <c r="Z62" s="24"/>
      <c r="AA62" s="23"/>
      <c r="AB62" s="18"/>
      <c r="AC62" s="26"/>
      <c r="AD62" s="25"/>
      <c r="AE62" s="20">
        <f>+AH62-AB62</f>
        <v>0</v>
      </c>
      <c r="AF62" s="22"/>
      <c r="AG62" s="23"/>
      <c r="AH62" s="18"/>
      <c r="AI62" s="75"/>
    </row>
    <row r="63" spans="2:37" ht="15" customHeight="1">
      <c r="B63" s="82"/>
      <c r="C63" s="77" t="s">
        <v>13</v>
      </c>
      <c r="D63" s="78">
        <v>6477.3180000000002</v>
      </c>
      <c r="E63" s="79" t="s">
        <v>39</v>
      </c>
      <c r="F63" s="80">
        <v>22</v>
      </c>
      <c r="G63" s="34">
        <v>142500.99600000001</v>
      </c>
      <c r="H63" s="24"/>
      <c r="I63" s="66"/>
      <c r="J63" s="18"/>
      <c r="K63" s="30"/>
      <c r="L63" s="66"/>
      <c r="M63" s="14"/>
      <c r="N63" s="29"/>
      <c r="O63" s="66"/>
      <c r="P63" s="12"/>
      <c r="Q63" s="29">
        <v>3514.5790000000006</v>
      </c>
      <c r="R63" s="25">
        <v>0.54259787770185142</v>
      </c>
      <c r="S63" s="18">
        <v>77320.738000000012</v>
      </c>
      <c r="T63" s="26">
        <f>W63-Q63</f>
        <v>0</v>
      </c>
      <c r="U63" s="464">
        <f>X63-R63</f>
        <v>0</v>
      </c>
      <c r="V63" s="20">
        <f>+Y63-S63</f>
        <v>0</v>
      </c>
      <c r="W63" s="893">
        <f>SUM('External (Paint)'!P90)</f>
        <v>3514.5790000000006</v>
      </c>
      <c r="X63" s="913">
        <f>W63/D63</f>
        <v>0.54259787770185142</v>
      </c>
      <c r="Y63" s="914">
        <f>F63*W63</f>
        <v>77320.738000000012</v>
      </c>
      <c r="Z63" s="24"/>
      <c r="AA63" s="66"/>
      <c r="AB63" s="18"/>
      <c r="AC63" s="30"/>
      <c r="AD63" s="66"/>
      <c r="AE63" s="14"/>
      <c r="AF63" s="29"/>
      <c r="AG63" s="66"/>
      <c r="AH63" s="12"/>
      <c r="AI63" s="73"/>
    </row>
    <row r="64" spans="2:37" ht="15" customHeight="1">
      <c r="B64" s="88"/>
      <c r="C64" s="89" t="s">
        <v>42</v>
      </c>
      <c r="D64" s="78"/>
      <c r="E64" s="79"/>
      <c r="F64" s="80"/>
      <c r="G64" s="90"/>
      <c r="H64" s="24"/>
      <c r="I64" s="66"/>
      <c r="J64" s="18"/>
      <c r="K64" s="30"/>
      <c r="L64" s="66"/>
      <c r="M64" s="14"/>
      <c r="N64" s="29"/>
      <c r="O64" s="66"/>
      <c r="P64" s="12"/>
      <c r="Q64" s="29"/>
      <c r="R64" s="66"/>
      <c r="S64" s="18"/>
      <c r="T64" s="30"/>
      <c r="U64" s="66"/>
      <c r="V64" s="14"/>
      <c r="W64" s="893"/>
      <c r="X64" s="889"/>
      <c r="Y64" s="896"/>
      <c r="Z64" s="24"/>
      <c r="AA64" s="66"/>
      <c r="AB64" s="18"/>
      <c r="AC64" s="30"/>
      <c r="AD64" s="66"/>
      <c r="AE64" s="14"/>
      <c r="AF64" s="29"/>
      <c r="AG64" s="66"/>
      <c r="AH64" s="12"/>
      <c r="AI64" s="73"/>
    </row>
    <row r="65" spans="2:36" ht="15" customHeight="1">
      <c r="B65" s="88"/>
      <c r="C65" s="91"/>
      <c r="D65" s="78"/>
      <c r="E65" s="79"/>
      <c r="F65" s="80"/>
      <c r="G65" s="90"/>
      <c r="H65" s="24"/>
      <c r="I65" s="66"/>
      <c r="J65" s="18"/>
      <c r="K65" s="30"/>
      <c r="L65" s="66"/>
      <c r="M65" s="14"/>
      <c r="N65" s="29"/>
      <c r="O65" s="66"/>
      <c r="P65" s="12"/>
      <c r="Q65" s="29"/>
      <c r="R65" s="66"/>
      <c r="S65" s="18"/>
      <c r="T65" s="30"/>
      <c r="U65" s="66"/>
      <c r="V65" s="14"/>
      <c r="W65" s="893"/>
      <c r="X65" s="889"/>
      <c r="Y65" s="896"/>
      <c r="Z65" s="24"/>
      <c r="AA65" s="66"/>
      <c r="AB65" s="18"/>
      <c r="AC65" s="30"/>
      <c r="AD65" s="66"/>
      <c r="AE65" s="14"/>
      <c r="AF65" s="29"/>
      <c r="AG65" s="66"/>
      <c r="AH65" s="12"/>
      <c r="AI65" s="73"/>
    </row>
    <row r="66" spans="2:36" ht="11.5">
      <c r="B66" s="92">
        <v>5</v>
      </c>
      <c r="C66" s="93" t="s">
        <v>43</v>
      </c>
      <c r="D66" s="78"/>
      <c r="E66" s="79"/>
      <c r="F66" s="80"/>
      <c r="G66" s="94"/>
      <c r="H66" s="24"/>
      <c r="I66" s="23"/>
      <c r="J66" s="18"/>
      <c r="K66" s="26"/>
      <c r="L66" s="25"/>
      <c r="M66" s="20">
        <f>+P66-J66</f>
        <v>0</v>
      </c>
      <c r="N66" s="22"/>
      <c r="O66" s="23"/>
      <c r="P66" s="18"/>
      <c r="Q66" s="22"/>
      <c r="R66" s="23"/>
      <c r="S66" s="18"/>
      <c r="T66" s="26"/>
      <c r="U66" s="25"/>
      <c r="V66" s="20">
        <f>+Y66-S66</f>
        <v>0</v>
      </c>
      <c r="W66" s="894"/>
      <c r="X66" s="913"/>
      <c r="Y66" s="914"/>
      <c r="Z66" s="24"/>
      <c r="AA66" s="23"/>
      <c r="AB66" s="18"/>
      <c r="AC66" s="26"/>
      <c r="AD66" s="25"/>
      <c r="AE66" s="20">
        <f>+AH66-AB66</f>
        <v>0</v>
      </c>
      <c r="AF66" s="22"/>
      <c r="AG66" s="23"/>
      <c r="AH66" s="18"/>
      <c r="AI66" s="75"/>
    </row>
    <row r="67" spans="2:36" ht="15" customHeight="1">
      <c r="B67" s="88"/>
      <c r="C67" s="95"/>
      <c r="D67" s="78"/>
      <c r="E67" s="79"/>
      <c r="F67" s="80"/>
      <c r="G67" s="90"/>
      <c r="H67" s="24"/>
      <c r="I67" s="66"/>
      <c r="J67" s="18"/>
      <c r="K67" s="30"/>
      <c r="L67" s="66"/>
      <c r="M67" s="14"/>
      <c r="N67" s="29"/>
      <c r="O67" s="66"/>
      <c r="P67" s="12"/>
      <c r="Q67" s="29"/>
      <c r="R67" s="66"/>
      <c r="S67" s="18"/>
      <c r="T67" s="30"/>
      <c r="U67" s="66"/>
      <c r="V67" s="14"/>
      <c r="W67" s="893"/>
      <c r="X67" s="889"/>
      <c r="Y67" s="896"/>
      <c r="Z67" s="24"/>
      <c r="AA67" s="66"/>
      <c r="AB67" s="18"/>
      <c r="AC67" s="30"/>
      <c r="AD67" s="66"/>
      <c r="AE67" s="14"/>
      <c r="AF67" s="29"/>
      <c r="AG67" s="66"/>
      <c r="AH67" s="12"/>
      <c r="AI67" s="73"/>
    </row>
    <row r="68" spans="2:36" ht="15" customHeight="1">
      <c r="B68" s="96" t="s">
        <v>44</v>
      </c>
      <c r="C68" s="97" t="s">
        <v>45</v>
      </c>
      <c r="D68" s="78">
        <v>448.0359999999996</v>
      </c>
      <c r="E68" s="79" t="s">
        <v>39</v>
      </c>
      <c r="F68" s="80">
        <v>80</v>
      </c>
      <c r="G68" s="34">
        <v>35842.879999999968</v>
      </c>
      <c r="H68" s="24"/>
      <c r="I68" s="66"/>
      <c r="J68" s="18"/>
      <c r="K68" s="26">
        <f t="shared" ref="K68:K78" si="1">N68-H68</f>
        <v>117</v>
      </c>
      <c r="L68" s="25">
        <f t="shared" ref="L68:L78" si="2">O68-I68</f>
        <v>0.26113972984313782</v>
      </c>
      <c r="M68" s="27">
        <f t="shared" ref="M68:M69" si="3">+P68-J68</f>
        <v>9360</v>
      </c>
      <c r="N68" s="462">
        <v>117</v>
      </c>
      <c r="O68" s="464">
        <f>P68/G68</f>
        <v>0.26113972984313782</v>
      </c>
      <c r="P68" s="12">
        <v>9360</v>
      </c>
      <c r="Q68" s="462">
        <v>403.23</v>
      </c>
      <c r="R68" s="25">
        <v>0.89999464328759382</v>
      </c>
      <c r="S68" s="18">
        <v>32258.400000000001</v>
      </c>
      <c r="T68" s="26">
        <f>W68-Q68</f>
        <v>0</v>
      </c>
      <c r="U68" s="464">
        <f>X68-R68</f>
        <v>0</v>
      </c>
      <c r="V68" s="27">
        <f>+Y68-S68</f>
        <v>0</v>
      </c>
      <c r="W68" s="888">
        <v>403.23</v>
      </c>
      <c r="X68" s="913">
        <f>W68/D68</f>
        <v>0.89999464328759382</v>
      </c>
      <c r="Y68" s="914">
        <f>F68*W68</f>
        <v>32258.400000000001</v>
      </c>
      <c r="Z68" s="24">
        <v>117</v>
      </c>
      <c r="AA68" s="66">
        <v>0.26113972984313782</v>
      </c>
      <c r="AB68" s="18">
        <v>9360</v>
      </c>
      <c r="AC68" s="30">
        <f>AF68-Z68</f>
        <v>210</v>
      </c>
      <c r="AD68" s="464">
        <f>AE68/G68</f>
        <v>0.46871233561588843</v>
      </c>
      <c r="AE68" s="27">
        <f>+AH68-AB68</f>
        <v>16800</v>
      </c>
      <c r="AF68" s="462">
        <f>+Corridor!L23</f>
        <v>327</v>
      </c>
      <c r="AG68" s="39">
        <f>AH68/G68</f>
        <v>0.72985206545902626</v>
      </c>
      <c r="AH68" s="18">
        <f>AF68*F68</f>
        <v>26160</v>
      </c>
      <c r="AI68" s="73"/>
      <c r="AJ68" s="1" t="s">
        <v>1324</v>
      </c>
    </row>
    <row r="69" spans="2:36" ht="15" customHeight="1">
      <c r="B69" s="96"/>
      <c r="C69" s="98"/>
      <c r="D69" s="78"/>
      <c r="E69" s="79"/>
      <c r="F69" s="80"/>
      <c r="G69" s="90"/>
      <c r="H69" s="24"/>
      <c r="I69" s="66"/>
      <c r="J69" s="18"/>
      <c r="K69" s="26"/>
      <c r="L69" s="25"/>
      <c r="M69" s="27">
        <f t="shared" si="3"/>
        <v>0</v>
      </c>
      <c r="N69" s="462"/>
      <c r="O69" s="66"/>
      <c r="P69" s="12"/>
      <c r="Q69" s="462"/>
      <c r="R69" s="66"/>
      <c r="S69" s="18"/>
      <c r="T69" s="30"/>
      <c r="U69" s="66"/>
      <c r="V69" s="14"/>
      <c r="W69" s="888"/>
      <c r="X69" s="889"/>
      <c r="Y69" s="896"/>
      <c r="Z69" s="24"/>
      <c r="AA69" s="66"/>
      <c r="AB69" s="18"/>
      <c r="AC69" s="30"/>
      <c r="AD69" s="66"/>
      <c r="AE69" s="14"/>
      <c r="AF69" s="462"/>
      <c r="AG69" s="66"/>
      <c r="AH69" s="12"/>
      <c r="AI69" s="73"/>
    </row>
    <row r="70" spans="2:36" ht="15.5">
      <c r="B70" s="96" t="s">
        <v>46</v>
      </c>
      <c r="C70" s="97" t="s">
        <v>47</v>
      </c>
      <c r="D70" s="78">
        <v>392.76700000000028</v>
      </c>
      <c r="E70" s="79" t="s">
        <v>39</v>
      </c>
      <c r="F70" s="80">
        <v>20</v>
      </c>
      <c r="G70" s="34">
        <v>7855.3400000000056</v>
      </c>
      <c r="H70" s="24"/>
      <c r="I70" s="23"/>
      <c r="J70" s="18"/>
      <c r="K70" s="26">
        <f t="shared" si="1"/>
        <v>114</v>
      </c>
      <c r="L70" s="25">
        <f t="shared" si="2"/>
        <v>0.29024841700040971</v>
      </c>
      <c r="M70" s="27">
        <f>+P70-J70</f>
        <v>2280</v>
      </c>
      <c r="N70" s="463">
        <v>114</v>
      </c>
      <c r="O70" s="464">
        <f>P70/G70</f>
        <v>0.29024841700040971</v>
      </c>
      <c r="P70" s="18">
        <v>2280</v>
      </c>
      <c r="Q70" s="463">
        <v>353.49</v>
      </c>
      <c r="R70" s="25">
        <v>0.89999923618837574</v>
      </c>
      <c r="S70" s="18">
        <v>7069.8</v>
      </c>
      <c r="T70" s="26">
        <f>W70-Q70</f>
        <v>0</v>
      </c>
      <c r="U70" s="464">
        <f>X70-R70</f>
        <v>0</v>
      </c>
      <c r="V70" s="27">
        <f>+Y70-S70</f>
        <v>0</v>
      </c>
      <c r="W70" s="907">
        <v>353.49</v>
      </c>
      <c r="X70" s="913">
        <f>W70/D70</f>
        <v>0.89999923618837574</v>
      </c>
      <c r="Y70" s="914">
        <f>F70*W70</f>
        <v>7069.8</v>
      </c>
      <c r="Z70" s="24">
        <v>114</v>
      </c>
      <c r="AA70" s="23">
        <v>0.29024841700040971</v>
      </c>
      <c r="AB70" s="18">
        <v>2280</v>
      </c>
      <c r="AC70" s="30">
        <f>AF70-Z70</f>
        <v>223.05600000000004</v>
      </c>
      <c r="AD70" s="464">
        <f>AE70/G70</f>
        <v>0.56790921844248599</v>
      </c>
      <c r="AE70" s="27">
        <f>+AH70-AB70</f>
        <v>4461.1200000000008</v>
      </c>
      <c r="AF70" s="463">
        <f>+Corridor!L34</f>
        <v>337.05600000000004</v>
      </c>
      <c r="AG70" s="39">
        <f>AH70/G70</f>
        <v>0.85815763544289569</v>
      </c>
      <c r="AH70" s="18">
        <f>AF70*F70</f>
        <v>6741.1200000000008</v>
      </c>
      <c r="AI70" s="75"/>
      <c r="AJ70" s="1" t="s">
        <v>1324</v>
      </c>
    </row>
    <row r="71" spans="2:36" ht="15" customHeight="1">
      <c r="B71" s="96"/>
      <c r="C71" s="98"/>
      <c r="D71" s="78"/>
      <c r="E71" s="79"/>
      <c r="F71" s="80"/>
      <c r="G71" s="90"/>
      <c r="H71" s="24"/>
      <c r="I71" s="66"/>
      <c r="J71" s="18"/>
      <c r="K71" s="26"/>
      <c r="L71" s="25"/>
      <c r="M71" s="14"/>
      <c r="N71" s="462"/>
      <c r="O71" s="66"/>
      <c r="P71" s="12"/>
      <c r="Q71" s="462"/>
      <c r="R71" s="66"/>
      <c r="S71" s="18"/>
      <c r="T71" s="30"/>
      <c r="U71" s="66"/>
      <c r="V71" s="14"/>
      <c r="W71" s="888"/>
      <c r="X71" s="889"/>
      <c r="Y71" s="896"/>
      <c r="Z71" s="24"/>
      <c r="AA71" s="66"/>
      <c r="AB71" s="18"/>
      <c r="AC71" s="30"/>
      <c r="AD71" s="66"/>
      <c r="AE71" s="14"/>
      <c r="AF71" s="462"/>
      <c r="AG71" s="66"/>
      <c r="AH71" s="12"/>
      <c r="AI71" s="73"/>
    </row>
    <row r="72" spans="2:36" ht="15.5">
      <c r="B72" s="96" t="s">
        <v>48</v>
      </c>
      <c r="C72" s="97" t="s">
        <v>49</v>
      </c>
      <c r="D72" s="78">
        <v>661.21600000000001</v>
      </c>
      <c r="E72" s="79" t="s">
        <v>39</v>
      </c>
      <c r="F72" s="80">
        <v>17</v>
      </c>
      <c r="G72" s="34">
        <v>11240.672</v>
      </c>
      <c r="H72" s="38"/>
      <c r="I72" s="23"/>
      <c r="J72" s="18"/>
      <c r="K72" s="26">
        <f t="shared" si="1"/>
        <v>66.88</v>
      </c>
      <c r="L72" s="25">
        <f t="shared" si="2"/>
        <v>0.10114697768959009</v>
      </c>
      <c r="M72" s="27">
        <f>+P72-J72</f>
        <v>1136.96</v>
      </c>
      <c r="N72" s="463">
        <v>66.88</v>
      </c>
      <c r="O72" s="464">
        <f>P72/G72</f>
        <v>0.10114697768959009</v>
      </c>
      <c r="P72" s="18">
        <v>1136.96</v>
      </c>
      <c r="Q72" s="463">
        <v>431.80799999999999</v>
      </c>
      <c r="R72" s="25">
        <v>0.65305134781977447</v>
      </c>
      <c r="S72" s="18">
        <v>7340.7359999999999</v>
      </c>
      <c r="T72" s="26">
        <f>W72-Q72</f>
        <v>0</v>
      </c>
      <c r="U72" s="464">
        <f>X72-R72</f>
        <v>0</v>
      </c>
      <c r="V72" s="27">
        <f>+Y72-S72</f>
        <v>0</v>
      </c>
      <c r="W72" s="907">
        <f>SUM(Corridor!L86)</f>
        <v>431.80799999999999</v>
      </c>
      <c r="X72" s="913">
        <f>W72/D72</f>
        <v>0.65305134781977447</v>
      </c>
      <c r="Y72" s="914">
        <f>F72*W72</f>
        <v>7340.7359999999999</v>
      </c>
      <c r="Z72" s="38">
        <v>66.88</v>
      </c>
      <c r="AA72" s="23">
        <v>0.10114697768959009</v>
      </c>
      <c r="AB72" s="18">
        <v>1136.96</v>
      </c>
      <c r="AC72" s="30">
        <f>AF72-Z72</f>
        <v>342.48</v>
      </c>
      <c r="AD72" s="464">
        <f>AE72/G72</f>
        <v>0.51795479843197978</v>
      </c>
      <c r="AE72" s="27">
        <f>+AH72-AB72</f>
        <v>5822.16</v>
      </c>
      <c r="AF72" s="463">
        <v>409.36</v>
      </c>
      <c r="AG72" s="39">
        <f t="shared" ref="AG72" si="4">AH72/G72</f>
        <v>0.61910177612156991</v>
      </c>
      <c r="AH72" s="18">
        <f t="shared" ref="AH72" si="5">AF72*F72</f>
        <v>6959.12</v>
      </c>
      <c r="AI72" s="75"/>
    </row>
    <row r="73" spans="2:36" ht="15" customHeight="1">
      <c r="B73" s="96"/>
      <c r="C73" s="98"/>
      <c r="D73" s="78">
        <v>0</v>
      </c>
      <c r="E73" s="79"/>
      <c r="F73" s="80"/>
      <c r="G73" s="90"/>
      <c r="H73" s="24"/>
      <c r="I73" s="66"/>
      <c r="J73" s="18"/>
      <c r="K73" s="26"/>
      <c r="L73" s="25"/>
      <c r="M73" s="14"/>
      <c r="N73" s="462"/>
      <c r="O73" s="66"/>
      <c r="P73" s="12"/>
      <c r="Q73" s="462"/>
      <c r="R73" s="66"/>
      <c r="S73" s="18"/>
      <c r="T73" s="30"/>
      <c r="U73" s="66"/>
      <c r="V73" s="14"/>
      <c r="W73" s="888"/>
      <c r="X73" s="889"/>
      <c r="Y73" s="896"/>
      <c r="Z73" s="24"/>
      <c r="AA73" s="66"/>
      <c r="AB73" s="18"/>
      <c r="AC73" s="30"/>
      <c r="AD73" s="66"/>
      <c r="AE73" s="14"/>
      <c r="AF73" s="462"/>
      <c r="AG73" s="66"/>
      <c r="AH73" s="12"/>
      <c r="AI73" s="73"/>
    </row>
    <row r="74" spans="2:36" ht="15.5">
      <c r="B74" s="96" t="s">
        <v>50</v>
      </c>
      <c r="C74" s="97" t="s">
        <v>51</v>
      </c>
      <c r="D74" s="78">
        <v>590.38000000000056</v>
      </c>
      <c r="E74" s="79" t="s">
        <v>39</v>
      </c>
      <c r="F74" s="80">
        <v>10</v>
      </c>
      <c r="G74" s="34">
        <v>5903.8000000000056</v>
      </c>
      <c r="H74" s="24"/>
      <c r="I74" s="23"/>
      <c r="J74" s="18"/>
      <c r="K74" s="26">
        <f t="shared" si="1"/>
        <v>109.60000000000001</v>
      </c>
      <c r="L74" s="25">
        <f t="shared" si="2"/>
        <v>0.18564314509299079</v>
      </c>
      <c r="M74" s="27">
        <f>+P74-J74</f>
        <v>1096</v>
      </c>
      <c r="N74" s="463">
        <v>109.60000000000001</v>
      </c>
      <c r="O74" s="464">
        <f>P74/G74</f>
        <v>0.18564314509299079</v>
      </c>
      <c r="P74" s="18">
        <v>1096</v>
      </c>
      <c r="Q74" s="463">
        <v>399.96800000000007</v>
      </c>
      <c r="R74" s="25">
        <v>0.67747552423862545</v>
      </c>
      <c r="S74" s="18">
        <v>3999.6800000000007</v>
      </c>
      <c r="T74" s="26">
        <f>W74-Q74</f>
        <v>0</v>
      </c>
      <c r="U74" s="464">
        <f>X74-R74</f>
        <v>0</v>
      </c>
      <c r="V74" s="27">
        <f>+Y74-S74</f>
        <v>0</v>
      </c>
      <c r="W74" s="907">
        <f>SUM(Corridor!L95)</f>
        <v>399.96800000000007</v>
      </c>
      <c r="X74" s="913">
        <f>W74/D74</f>
        <v>0.67747552423862545</v>
      </c>
      <c r="Y74" s="914">
        <f>F74*W74</f>
        <v>3999.6800000000007</v>
      </c>
      <c r="Z74" s="24">
        <v>109.60000000000001</v>
      </c>
      <c r="AA74" s="23">
        <v>0.18564314509299079</v>
      </c>
      <c r="AB74" s="18">
        <v>1096</v>
      </c>
      <c r="AC74" s="30">
        <f>AF74-Z74</f>
        <v>362.96000000000004</v>
      </c>
      <c r="AD74" s="464">
        <f>AE74/G74</f>
        <v>0.61479047393204322</v>
      </c>
      <c r="AE74" s="27">
        <f>+AH74-AB74</f>
        <v>3629.6000000000004</v>
      </c>
      <c r="AF74" s="463">
        <v>472.56000000000006</v>
      </c>
      <c r="AG74" s="39">
        <f t="shared" ref="AG74" si="6">AH74/G74</f>
        <v>0.80043361902503407</v>
      </c>
      <c r="AH74" s="18">
        <f t="shared" ref="AH74" si="7">AF74*F74</f>
        <v>4725.6000000000004</v>
      </c>
      <c r="AI74" s="75"/>
    </row>
    <row r="75" spans="2:36" ht="15" customHeight="1">
      <c r="B75" s="96"/>
      <c r="C75" s="98"/>
      <c r="D75" s="78"/>
      <c r="E75" s="79"/>
      <c r="F75" s="80"/>
      <c r="G75" s="90"/>
      <c r="H75" s="24"/>
      <c r="I75" s="66"/>
      <c r="J75" s="18"/>
      <c r="K75" s="26"/>
      <c r="L75" s="25"/>
      <c r="M75" s="14"/>
      <c r="N75" s="462"/>
      <c r="O75" s="66"/>
      <c r="P75" s="12"/>
      <c r="Q75" s="462"/>
      <c r="R75" s="66"/>
      <c r="S75" s="18"/>
      <c r="T75" s="30"/>
      <c r="U75" s="66"/>
      <c r="V75" s="14"/>
      <c r="W75" s="888"/>
      <c r="X75" s="889"/>
      <c r="Y75" s="896"/>
      <c r="Z75" s="24"/>
      <c r="AA75" s="66"/>
      <c r="AB75" s="18"/>
      <c r="AC75" s="30"/>
      <c r="AD75" s="66"/>
      <c r="AE75" s="14"/>
      <c r="AF75" s="462"/>
      <c r="AG75" s="66"/>
      <c r="AH75" s="12"/>
      <c r="AI75" s="73"/>
    </row>
    <row r="76" spans="2:36" ht="15" customHeight="1">
      <c r="B76" s="96" t="s">
        <v>52</v>
      </c>
      <c r="C76" s="97" t="s">
        <v>53</v>
      </c>
      <c r="D76" s="78">
        <v>501.54749999999967</v>
      </c>
      <c r="E76" s="79" t="s">
        <v>39</v>
      </c>
      <c r="F76" s="80">
        <v>85</v>
      </c>
      <c r="G76" s="34">
        <v>42631.537499999969</v>
      </c>
      <c r="H76" s="24"/>
      <c r="I76" s="66"/>
      <c r="J76" s="18"/>
      <c r="K76" s="26">
        <f t="shared" si="1"/>
        <v>220.55</v>
      </c>
      <c r="L76" s="25">
        <f t="shared" si="2"/>
        <v>0.43973900777094921</v>
      </c>
      <c r="M76" s="27">
        <f>+P76-J76</f>
        <v>18746.75</v>
      </c>
      <c r="N76" s="462">
        <v>220.55</v>
      </c>
      <c r="O76" s="464">
        <f>P76/G76</f>
        <v>0.43973900777094921</v>
      </c>
      <c r="P76" s="12">
        <v>18746.75</v>
      </c>
      <c r="Q76" s="462">
        <v>451.39</v>
      </c>
      <c r="R76" s="25">
        <v>0.89999451696997845</v>
      </c>
      <c r="S76" s="18">
        <v>38368.15</v>
      </c>
      <c r="T76" s="26">
        <f>W76-Q76</f>
        <v>0</v>
      </c>
      <c r="U76" s="464">
        <f>X76-R76</f>
        <v>0</v>
      </c>
      <c r="V76" s="27">
        <f>+Y76-S76</f>
        <v>0</v>
      </c>
      <c r="W76" s="888">
        <v>451.39</v>
      </c>
      <c r="X76" s="913">
        <f>W76/D76</f>
        <v>0.89999451696997845</v>
      </c>
      <c r="Y76" s="914">
        <f>F76*W76</f>
        <v>38368.15</v>
      </c>
      <c r="Z76" s="24">
        <v>220.55</v>
      </c>
      <c r="AA76" s="66">
        <v>0.43973900777094921</v>
      </c>
      <c r="AB76" s="18">
        <v>18746.75</v>
      </c>
      <c r="AC76" s="30">
        <f>AF76-Z76</f>
        <v>224.42400000000004</v>
      </c>
      <c r="AD76" s="464">
        <f>AE76/G76</f>
        <v>0.44746310170023812</v>
      </c>
      <c r="AE76" s="27">
        <f>+AH76-AB76</f>
        <v>19076.04</v>
      </c>
      <c r="AF76" s="462">
        <v>444.97400000000005</v>
      </c>
      <c r="AG76" s="39">
        <f t="shared" ref="AG76" si="8">AH76/G76</f>
        <v>0.88720210947118738</v>
      </c>
      <c r="AH76" s="18">
        <f t="shared" ref="AH76" si="9">AF76*F76</f>
        <v>37822.79</v>
      </c>
      <c r="AI76" s="73"/>
      <c r="AJ76" s="1" t="s">
        <v>1324</v>
      </c>
    </row>
    <row r="77" spans="2:36" ht="15" customHeight="1">
      <c r="B77" s="96"/>
      <c r="C77" s="98"/>
      <c r="D77" s="78"/>
      <c r="E77" s="79"/>
      <c r="F77" s="80"/>
      <c r="G77" s="90"/>
      <c r="H77" s="24"/>
      <c r="I77" s="66"/>
      <c r="J77" s="18"/>
      <c r="K77" s="26"/>
      <c r="L77" s="25"/>
      <c r="M77" s="14"/>
      <c r="N77" s="462"/>
      <c r="O77" s="66"/>
      <c r="P77" s="12"/>
      <c r="Q77" s="462"/>
      <c r="R77" s="66"/>
      <c r="S77" s="18"/>
      <c r="T77" s="30"/>
      <c r="U77" s="66"/>
      <c r="V77" s="14"/>
      <c r="W77" s="888"/>
      <c r="X77" s="889"/>
      <c r="Y77" s="896"/>
      <c r="Z77" s="24"/>
      <c r="AA77" s="66"/>
      <c r="AB77" s="18"/>
      <c r="AC77" s="30"/>
      <c r="AD77" s="66"/>
      <c r="AE77" s="14"/>
      <c r="AF77" s="462"/>
      <c r="AG77" s="66"/>
      <c r="AH77" s="12"/>
      <c r="AI77" s="73"/>
    </row>
    <row r="78" spans="2:36" ht="15.5">
      <c r="B78" s="96" t="s">
        <v>54</v>
      </c>
      <c r="C78" s="99" t="s">
        <v>55</v>
      </c>
      <c r="D78" s="78">
        <v>625.28999999999951</v>
      </c>
      <c r="E78" s="79" t="s">
        <v>39</v>
      </c>
      <c r="F78" s="80">
        <v>10</v>
      </c>
      <c r="G78" s="34">
        <v>6252.8999999999951</v>
      </c>
      <c r="H78" s="24"/>
      <c r="I78" s="23"/>
      <c r="J78" s="18"/>
      <c r="K78" s="26">
        <f t="shared" si="1"/>
        <v>135.20000000000002</v>
      </c>
      <c r="L78" s="25">
        <f t="shared" si="2"/>
        <v>0.21621967407123116</v>
      </c>
      <c r="M78" s="27">
        <f>+P78-J78</f>
        <v>1352.0000000000002</v>
      </c>
      <c r="N78" s="463">
        <v>135.20000000000002</v>
      </c>
      <c r="O78" s="464">
        <f>P78/G78</f>
        <v>0.21621967407123116</v>
      </c>
      <c r="P78" s="18">
        <v>1352.0000000000002</v>
      </c>
      <c r="Q78" s="463">
        <v>427.15520000000004</v>
      </c>
      <c r="R78" s="25">
        <v>0.68313134705496714</v>
      </c>
      <c r="S78" s="18">
        <v>4271.5520000000006</v>
      </c>
      <c r="T78" s="26">
        <f>W78-Q78</f>
        <v>0</v>
      </c>
      <c r="U78" s="464">
        <f>X78-R78</f>
        <v>0</v>
      </c>
      <c r="V78" s="27">
        <f>+Y78-S78</f>
        <v>0</v>
      </c>
      <c r="W78" s="907">
        <f>SUM(Corridor!L109)</f>
        <v>427.15520000000004</v>
      </c>
      <c r="X78" s="913">
        <f>W78/D78</f>
        <v>0.68313134705496714</v>
      </c>
      <c r="Y78" s="914">
        <f>F78*W78</f>
        <v>4271.5520000000006</v>
      </c>
      <c r="Z78" s="24">
        <v>135.20000000000002</v>
      </c>
      <c r="AA78" s="23">
        <v>0.21621967407123116</v>
      </c>
      <c r="AB78" s="18">
        <v>1352.0000000000002</v>
      </c>
      <c r="AC78" s="30">
        <f>AF78-Z78</f>
        <v>364.94400000000007</v>
      </c>
      <c r="AD78" s="464">
        <f>AE78/G78</f>
        <v>0.58363959122967002</v>
      </c>
      <c r="AE78" s="27">
        <f>+AH78-AB78</f>
        <v>3649.4400000000005</v>
      </c>
      <c r="AF78" s="463">
        <v>500.14400000000006</v>
      </c>
      <c r="AG78" s="39">
        <f t="shared" ref="AG78" si="10">AH78/G78</f>
        <v>0.79985926530090112</v>
      </c>
      <c r="AH78" s="18">
        <f t="shared" ref="AH78" si="11">AF78*F78</f>
        <v>5001.4400000000005</v>
      </c>
      <c r="AI78" s="75"/>
    </row>
    <row r="79" spans="2:36" ht="15" customHeight="1">
      <c r="B79" s="96"/>
      <c r="C79" s="98"/>
      <c r="D79" s="78"/>
      <c r="E79" s="79"/>
      <c r="F79" s="80"/>
      <c r="G79" s="90"/>
      <c r="H79" s="24"/>
      <c r="I79" s="66"/>
      <c r="J79" s="18"/>
      <c r="K79" s="30"/>
      <c r="L79" s="66"/>
      <c r="M79" s="14"/>
      <c r="N79" s="29"/>
      <c r="O79" s="66"/>
      <c r="P79" s="12"/>
      <c r="Q79" s="29"/>
      <c r="R79" s="66"/>
      <c r="S79" s="18"/>
      <c r="T79" s="30"/>
      <c r="U79" s="66"/>
      <c r="V79" s="14"/>
      <c r="W79" s="893"/>
      <c r="X79" s="889"/>
      <c r="Y79" s="896"/>
      <c r="Z79" s="24"/>
      <c r="AA79" s="66"/>
      <c r="AB79" s="18"/>
      <c r="AC79" s="30"/>
      <c r="AD79" s="66"/>
      <c r="AE79" s="14"/>
      <c r="AF79" s="29"/>
      <c r="AG79" s="66"/>
      <c r="AH79" s="12"/>
      <c r="AI79" s="73"/>
    </row>
    <row r="80" spans="2:36" ht="110.25" customHeight="1">
      <c r="B80" s="96" t="s">
        <v>56</v>
      </c>
      <c r="C80" s="97" t="s">
        <v>57</v>
      </c>
      <c r="D80" s="78">
        <v>757.52939999999967</v>
      </c>
      <c r="E80" s="79" t="s">
        <v>39</v>
      </c>
      <c r="F80" s="80">
        <v>100</v>
      </c>
      <c r="G80" s="34">
        <v>75752.939999999973</v>
      </c>
      <c r="H80" s="24">
        <v>492.39410999999978</v>
      </c>
      <c r="I80" s="23">
        <v>0.65</v>
      </c>
      <c r="J80" s="18">
        <v>49239.410999999978</v>
      </c>
      <c r="K80" s="26">
        <f>N80-H80</f>
        <v>122.78414000000026</v>
      </c>
      <c r="L80" s="25">
        <f>O80-I80</f>
        <v>0</v>
      </c>
      <c r="M80" s="27">
        <f>+P80-J80</f>
        <v>12278.414000000026</v>
      </c>
      <c r="N80" s="100">
        <v>615.17825000000005</v>
      </c>
      <c r="O80" s="39">
        <v>0.65</v>
      </c>
      <c r="P80" s="18">
        <v>61517.825000000004</v>
      </c>
      <c r="Q80" s="100">
        <v>681.78</v>
      </c>
      <c r="R80" s="23">
        <v>0.90000467308595589</v>
      </c>
      <c r="S80" s="18">
        <v>68178</v>
      </c>
      <c r="T80" s="26">
        <f>W80-Q80</f>
        <v>0</v>
      </c>
      <c r="U80" s="464">
        <f>X80-R80</f>
        <v>0</v>
      </c>
      <c r="V80" s="27">
        <f>+Y80-S80</f>
        <v>0</v>
      </c>
      <c r="W80" s="887">
        <v>681.78</v>
      </c>
      <c r="X80" s="913">
        <f>W80/D80</f>
        <v>0.90000467308595589</v>
      </c>
      <c r="Y80" s="914">
        <f>F80*W80</f>
        <v>68178</v>
      </c>
      <c r="Z80" s="24">
        <v>278.46844272869106</v>
      </c>
      <c r="AA80" s="23">
        <v>0.36760083863238996</v>
      </c>
      <c r="AB80" s="18">
        <v>27846.844272869108</v>
      </c>
      <c r="AC80" s="26">
        <f>AD80*D80</f>
        <v>764.54070290421646</v>
      </c>
      <c r="AD80" s="25">
        <f>AG80-AA80</f>
        <v>1.0092554861952774</v>
      </c>
      <c r="AE80" s="27">
        <f>AD80*G80</f>
        <v>76454.070290421645</v>
      </c>
      <c r="AF80" s="100">
        <f>AG80*D80</f>
        <v>1043.0091456329073</v>
      </c>
      <c r="AG80" s="39">
        <f>+'Wall Liner - KCE'!T68</f>
        <v>1.3768563248276673</v>
      </c>
      <c r="AH80" s="18">
        <f>AG80*G80</f>
        <v>104300.91456329076</v>
      </c>
      <c r="AI80" s="75"/>
      <c r="AJ80" s="1" t="s">
        <v>1324</v>
      </c>
    </row>
    <row r="81" spans="2:36" ht="15" customHeight="1">
      <c r="B81" s="96"/>
      <c r="C81" s="101"/>
      <c r="D81" s="78"/>
      <c r="E81" s="79"/>
      <c r="F81" s="80"/>
      <c r="G81" s="34"/>
      <c r="H81" s="24"/>
      <c r="I81" s="11"/>
      <c r="J81" s="18"/>
      <c r="K81" s="30"/>
      <c r="L81" s="11"/>
      <c r="M81" s="20"/>
      <c r="N81" s="29"/>
      <c r="O81" s="11"/>
      <c r="P81" s="18"/>
      <c r="Q81" s="24"/>
      <c r="R81" s="11"/>
      <c r="S81" s="18"/>
      <c r="T81" s="30"/>
      <c r="U81" s="11"/>
      <c r="V81" s="20"/>
      <c r="W81" s="893"/>
      <c r="X81" s="916"/>
      <c r="Y81" s="914"/>
      <c r="Z81" s="24"/>
      <c r="AA81" s="11"/>
      <c r="AB81" s="18"/>
      <c r="AC81" s="30"/>
      <c r="AD81" s="11"/>
      <c r="AE81" s="20"/>
      <c r="AF81" s="29"/>
      <c r="AG81" s="11"/>
      <c r="AH81" s="18"/>
      <c r="AI81" s="73"/>
    </row>
    <row r="82" spans="2:36" ht="15" customHeight="1">
      <c r="B82" s="96"/>
      <c r="C82" s="95"/>
      <c r="D82" s="78"/>
      <c r="E82" s="79"/>
      <c r="F82" s="80"/>
      <c r="G82" s="18"/>
      <c r="H82" s="24"/>
      <c r="I82" s="66"/>
      <c r="J82" s="18"/>
      <c r="K82" s="30"/>
      <c r="L82" s="66"/>
      <c r="M82" s="14"/>
      <c r="N82" s="29"/>
      <c r="O82" s="66"/>
      <c r="P82" s="12"/>
      <c r="Q82" s="24"/>
      <c r="R82" s="66"/>
      <c r="S82" s="18"/>
      <c r="T82" s="30"/>
      <c r="U82" s="66"/>
      <c r="V82" s="14"/>
      <c r="W82" s="893"/>
      <c r="X82" s="889"/>
      <c r="Y82" s="896"/>
      <c r="Z82" s="24"/>
      <c r="AA82" s="66"/>
      <c r="AB82" s="18"/>
      <c r="AC82" s="30"/>
      <c r="AD82" s="66"/>
      <c r="AE82" s="14"/>
      <c r="AF82" s="29"/>
      <c r="AG82" s="66"/>
      <c r="AH82" s="12"/>
      <c r="AI82" s="73"/>
    </row>
    <row r="83" spans="2:36" ht="15" customHeight="1">
      <c r="B83" s="96">
        <v>6</v>
      </c>
      <c r="C83" s="95" t="s">
        <v>58</v>
      </c>
      <c r="D83" s="78">
        <v>2117.2727</v>
      </c>
      <c r="E83" s="79" t="s">
        <v>39</v>
      </c>
      <c r="F83" s="80">
        <v>11</v>
      </c>
      <c r="G83" s="34">
        <v>23289.9997</v>
      </c>
      <c r="H83" s="24"/>
      <c r="I83" s="66"/>
      <c r="J83" s="18"/>
      <c r="K83" s="30"/>
      <c r="L83" s="66"/>
      <c r="M83" s="14"/>
      <c r="N83" s="29"/>
      <c r="O83" s="66"/>
      <c r="P83" s="12"/>
      <c r="Q83" s="24"/>
      <c r="R83" s="66"/>
      <c r="S83" s="18"/>
      <c r="T83" s="30"/>
      <c r="U83" s="66"/>
      <c r="V83" s="14"/>
      <c r="W83" s="893"/>
      <c r="X83" s="889"/>
      <c r="Y83" s="896"/>
      <c r="Z83" s="24"/>
      <c r="AA83" s="66"/>
      <c r="AB83" s="18"/>
      <c r="AC83" s="30"/>
      <c r="AD83" s="66"/>
      <c r="AE83" s="14"/>
      <c r="AF83" s="29"/>
      <c r="AG83" s="66"/>
      <c r="AH83" s="12"/>
      <c r="AI83" s="73"/>
    </row>
    <row r="84" spans="2:36" ht="11.5">
      <c r="B84" s="96"/>
      <c r="C84" s="95"/>
      <c r="D84" s="78"/>
      <c r="E84" s="79"/>
      <c r="F84" s="80"/>
      <c r="G84" s="18"/>
      <c r="H84" s="24"/>
      <c r="I84" s="23"/>
      <c r="J84" s="18"/>
      <c r="K84" s="26"/>
      <c r="L84" s="25"/>
      <c r="M84" s="27">
        <f>+P84-J84</f>
        <v>0</v>
      </c>
      <c r="N84" s="22"/>
      <c r="O84" s="23"/>
      <c r="P84" s="18"/>
      <c r="Q84" s="24"/>
      <c r="R84" s="23"/>
      <c r="S84" s="18"/>
      <c r="T84" s="26"/>
      <c r="U84" s="25"/>
      <c r="V84" s="27">
        <f>+Y84-S84</f>
        <v>0</v>
      </c>
      <c r="W84" s="894"/>
      <c r="X84" s="913"/>
      <c r="Y84" s="914"/>
      <c r="Z84" s="24"/>
      <c r="AA84" s="23"/>
      <c r="AB84" s="18"/>
      <c r="AC84" s="26"/>
      <c r="AD84" s="25"/>
      <c r="AE84" s="27">
        <f>+AH84-AB84</f>
        <v>0</v>
      </c>
      <c r="AF84" s="22"/>
      <c r="AG84" s="23"/>
      <c r="AH84" s="18"/>
      <c r="AI84" s="75"/>
    </row>
    <row r="85" spans="2:36" ht="34.5" customHeight="1">
      <c r="B85" s="96">
        <v>7</v>
      </c>
      <c r="C85" s="95" t="s">
        <v>59</v>
      </c>
      <c r="D85" s="78">
        <v>730.452</v>
      </c>
      <c r="E85" s="79" t="s">
        <v>39</v>
      </c>
      <c r="F85" s="80">
        <v>290</v>
      </c>
      <c r="G85" s="34">
        <v>211831.08</v>
      </c>
      <c r="H85" s="24"/>
      <c r="I85" s="66"/>
      <c r="J85" s="18"/>
      <c r="K85" s="30"/>
      <c r="L85" s="66"/>
      <c r="M85" s="14"/>
      <c r="N85" s="29"/>
      <c r="O85" s="66"/>
      <c r="P85" s="12"/>
      <c r="Q85" s="24">
        <v>362.88928399999998</v>
      </c>
      <c r="R85" s="25">
        <v>0.49680099992881116</v>
      </c>
      <c r="S85" s="18">
        <v>105237.89236</v>
      </c>
      <c r="T85" s="30">
        <f t="shared" ref="T85" si="12">W85-Q85</f>
        <v>162.83908480000014</v>
      </c>
      <c r="U85" s="464">
        <f>X85-R85</f>
        <v>0.22292920657346432</v>
      </c>
      <c r="V85" s="613">
        <f>Y85-S85</f>
        <v>47223.334592000028</v>
      </c>
      <c r="W85" s="893">
        <f>SUM('7.Shaft'!J69)</f>
        <v>525.72836880000011</v>
      </c>
      <c r="X85" s="913">
        <f>W85/D85</f>
        <v>0.71973020650227548</v>
      </c>
      <c r="Y85" s="914">
        <f>F85*W85</f>
        <v>152461.22695200003</v>
      </c>
      <c r="Z85" s="24"/>
      <c r="AA85" s="66"/>
      <c r="AB85" s="18"/>
      <c r="AC85" s="30"/>
      <c r="AD85" s="66"/>
      <c r="AE85" s="14"/>
      <c r="AF85" s="29"/>
      <c r="AG85" s="66"/>
      <c r="AH85" s="12"/>
      <c r="AI85" s="73"/>
    </row>
    <row r="86" spans="2:36" ht="11.5">
      <c r="B86" s="96"/>
      <c r="C86" s="95"/>
      <c r="D86" s="78"/>
      <c r="E86" s="79"/>
      <c r="F86" s="80"/>
      <c r="G86" s="90"/>
      <c r="H86" s="24"/>
      <c r="I86" s="23"/>
      <c r="J86" s="18"/>
      <c r="K86" s="26"/>
      <c r="L86" s="25"/>
      <c r="M86" s="27">
        <f>+P86-J86</f>
        <v>0</v>
      </c>
      <c r="N86" s="22"/>
      <c r="O86" s="23"/>
      <c r="P86" s="18"/>
      <c r="Q86" s="24"/>
      <c r="R86" s="23"/>
      <c r="S86" s="18"/>
      <c r="T86" s="26"/>
      <c r="U86" s="25"/>
      <c r="V86" s="27">
        <f>+Y86-S86</f>
        <v>0</v>
      </c>
      <c r="W86" s="894"/>
      <c r="X86" s="913"/>
      <c r="Y86" s="914"/>
      <c r="Z86" s="24"/>
      <c r="AA86" s="23"/>
      <c r="AB86" s="18"/>
      <c r="AC86" s="26"/>
      <c r="AD86" s="25"/>
      <c r="AE86" s="27">
        <f>+AH86-AB86</f>
        <v>0</v>
      </c>
      <c r="AF86" s="22"/>
      <c r="AG86" s="23"/>
      <c r="AH86" s="18"/>
      <c r="AI86" s="75"/>
    </row>
    <row r="87" spans="2:36" ht="15" customHeight="1">
      <c r="B87" s="96">
        <v>8</v>
      </c>
      <c r="C87" s="95" t="s">
        <v>60</v>
      </c>
      <c r="D87" s="78">
        <v>2650.4</v>
      </c>
      <c r="E87" s="79" t="s">
        <v>39</v>
      </c>
      <c r="F87" s="80">
        <v>37.5</v>
      </c>
      <c r="G87" s="34">
        <v>99390</v>
      </c>
      <c r="H87" s="24"/>
      <c r="I87" s="66"/>
      <c r="J87" s="18"/>
      <c r="K87" s="30"/>
      <c r="L87" s="66"/>
      <c r="M87" s="14"/>
      <c r="N87" s="29"/>
      <c r="O87" s="66"/>
      <c r="P87" s="12"/>
      <c r="Q87" s="24">
        <v>1846.0459999999998</v>
      </c>
      <c r="R87" s="23">
        <v>0.69651599758527005</v>
      </c>
      <c r="S87" s="18">
        <v>69226.724999999991</v>
      </c>
      <c r="T87" s="30">
        <f t="shared" ref="T87" si="13">W87-Q87</f>
        <v>0</v>
      </c>
      <c r="U87" s="464">
        <f>X87-R87</f>
        <v>0</v>
      </c>
      <c r="V87" s="613">
        <f>Y87-S87</f>
        <v>0</v>
      </c>
      <c r="W87" s="893">
        <f>SUM(' Rockwool External'!K72)</f>
        <v>1846.0459999999998</v>
      </c>
      <c r="X87" s="913">
        <f>W87/D87</f>
        <v>0.69651599758527005</v>
      </c>
      <c r="Y87" s="914">
        <f>F87*W87</f>
        <v>69226.724999999991</v>
      </c>
      <c r="Z87" s="24"/>
      <c r="AA87" s="66"/>
      <c r="AB87" s="18"/>
      <c r="AC87" s="30">
        <f t="shared" ref="AC87:AD87" si="14">AF87-Z87</f>
        <v>652.82999999999993</v>
      </c>
      <c r="AD87" s="464">
        <f t="shared" si="14"/>
        <v>0.24631376396015692</v>
      </c>
      <c r="AE87" s="613">
        <f>AH87-AB87</f>
        <v>24481.124999999996</v>
      </c>
      <c r="AF87" s="29">
        <v>652.82999999999993</v>
      </c>
      <c r="AG87" s="464">
        <f>AF87/D87</f>
        <v>0.24631376396015692</v>
      </c>
      <c r="AH87" s="612">
        <f>AF87*F87</f>
        <v>24481.124999999996</v>
      </c>
      <c r="AI87" s="73"/>
    </row>
    <row r="88" spans="2:36" ht="11.5">
      <c r="B88" s="15"/>
      <c r="C88" s="89"/>
      <c r="D88" s="84"/>
      <c r="E88" s="85"/>
      <c r="F88" s="86"/>
      <c r="G88" s="87"/>
      <c r="H88" s="24"/>
      <c r="I88" s="23"/>
      <c r="J88" s="18"/>
      <c r="K88" s="26"/>
      <c r="L88" s="25"/>
      <c r="M88" s="27">
        <f>+P88-J88</f>
        <v>0</v>
      </c>
      <c r="N88" s="22"/>
      <c r="O88" s="23"/>
      <c r="P88" s="18"/>
      <c r="Q88" s="24"/>
      <c r="R88" s="23"/>
      <c r="S88" s="18"/>
      <c r="T88" s="26"/>
      <c r="U88" s="25"/>
      <c r="V88" s="27">
        <f>+Y88-S88</f>
        <v>0</v>
      </c>
      <c r="W88" s="894"/>
      <c r="X88" s="913"/>
      <c r="Y88" s="914"/>
      <c r="Z88" s="24"/>
      <c r="AA88" s="23"/>
      <c r="AB88" s="18"/>
      <c r="AC88" s="26"/>
      <c r="AD88" s="25"/>
      <c r="AE88" s="27">
        <f>+AH88-AB88</f>
        <v>0</v>
      </c>
      <c r="AF88" s="22"/>
      <c r="AG88" s="23"/>
      <c r="AH88" s="18"/>
      <c r="AI88" s="75"/>
    </row>
    <row r="89" spans="2:36" ht="15" customHeight="1">
      <c r="B89" s="15"/>
      <c r="C89" s="70"/>
      <c r="D89" s="24"/>
      <c r="E89" s="65"/>
      <c r="F89" s="11"/>
      <c r="G89" s="18"/>
      <c r="H89" s="24"/>
      <c r="I89" s="66"/>
      <c r="J89" s="18"/>
      <c r="K89" s="30"/>
      <c r="L89" s="66"/>
      <c r="M89" s="14"/>
      <c r="N89" s="29"/>
      <c r="O89" s="66"/>
      <c r="P89" s="12"/>
      <c r="Q89" s="24"/>
      <c r="R89" s="66"/>
      <c r="S89" s="18"/>
      <c r="T89" s="30"/>
      <c r="U89" s="66"/>
      <c r="V89" s="14"/>
      <c r="W89" s="893"/>
      <c r="X89" s="889"/>
      <c r="Y89" s="896"/>
      <c r="Z89" s="24"/>
      <c r="AA89" s="66"/>
      <c r="AB89" s="18"/>
      <c r="AC89" s="30"/>
      <c r="AD89" s="66"/>
      <c r="AE89" s="14"/>
      <c r="AF89" s="29"/>
      <c r="AG89" s="66"/>
      <c r="AH89" s="12"/>
      <c r="AI89" s="73"/>
    </row>
    <row r="90" spans="2:36" ht="11.5">
      <c r="B90" s="102"/>
      <c r="C90" s="103"/>
      <c r="D90" s="84"/>
      <c r="E90" s="85"/>
      <c r="F90" s="86"/>
      <c r="G90" s="87"/>
      <c r="H90" s="104"/>
      <c r="I90" s="105"/>
      <c r="J90" s="87"/>
      <c r="K90" s="104"/>
      <c r="L90" s="106"/>
      <c r="M90" s="107"/>
      <c r="N90" s="104"/>
      <c r="O90" s="105"/>
      <c r="P90" s="87"/>
      <c r="Q90" s="104"/>
      <c r="R90" s="105"/>
      <c r="S90" s="87"/>
      <c r="T90" s="104"/>
      <c r="U90" s="106"/>
      <c r="V90" s="107"/>
      <c r="W90" s="906"/>
      <c r="X90" s="886"/>
      <c r="Y90" s="905"/>
      <c r="Z90" s="104"/>
      <c r="AA90" s="105"/>
      <c r="AB90" s="87"/>
      <c r="AC90" s="104"/>
      <c r="AD90" s="106"/>
      <c r="AE90" s="107"/>
      <c r="AF90" s="104"/>
      <c r="AG90" s="105"/>
      <c r="AH90" s="87"/>
      <c r="AI90" s="31"/>
      <c r="AJ90" s="74"/>
    </row>
    <row r="91" spans="2:36" ht="11.5">
      <c r="B91" s="108"/>
      <c r="C91" s="109"/>
      <c r="D91" s="110"/>
      <c r="E91" s="79"/>
      <c r="F91" s="80"/>
      <c r="G91" s="94"/>
      <c r="H91" s="78"/>
      <c r="I91" s="113"/>
      <c r="J91" s="90"/>
      <c r="K91" s="114"/>
      <c r="L91" s="115"/>
      <c r="M91" s="116"/>
      <c r="N91" s="111"/>
      <c r="O91" s="112"/>
      <c r="P91" s="90"/>
      <c r="Q91" s="78"/>
      <c r="R91" s="113"/>
      <c r="S91" s="90"/>
      <c r="T91" s="114"/>
      <c r="U91" s="115"/>
      <c r="V91" s="116"/>
      <c r="W91" s="885"/>
      <c r="X91" s="904"/>
      <c r="Y91" s="884"/>
      <c r="Z91" s="78"/>
      <c r="AA91" s="113"/>
      <c r="AB91" s="90"/>
      <c r="AC91" s="114"/>
      <c r="AD91" s="115"/>
      <c r="AE91" s="116"/>
      <c r="AF91" s="111"/>
      <c r="AG91" s="112"/>
      <c r="AH91" s="90"/>
      <c r="AI91" s="28"/>
      <c r="AJ91" s="74"/>
    </row>
    <row r="92" spans="2:36" ht="22.5" customHeight="1">
      <c r="B92" s="1673" t="s">
        <v>61</v>
      </c>
      <c r="C92" s="1674"/>
      <c r="D92" s="55"/>
      <c r="E92" s="56"/>
      <c r="F92" s="57">
        <v>1</v>
      </c>
      <c r="G92" s="117">
        <f>SUM(G48:G89)</f>
        <v>771582.03269999998</v>
      </c>
      <c r="H92" s="118"/>
      <c r="I92" s="119">
        <f>J92/G92</f>
        <v>0</v>
      </c>
      <c r="J92" s="58">
        <f>SUM(J90:J90)</f>
        <v>0</v>
      </c>
      <c r="K92" s="118"/>
      <c r="L92" s="120">
        <f>M92/G92</f>
        <v>5.9941940117704387E-2</v>
      </c>
      <c r="M92" s="58">
        <f>SUM(M44:M90)</f>
        <v>46250.124000000025</v>
      </c>
      <c r="N92" s="118"/>
      <c r="O92" s="119">
        <f>P92/G92</f>
        <v>0.1237581111963599</v>
      </c>
      <c r="P92" s="58">
        <f>SUM(P44:P90)</f>
        <v>95489.535000000003</v>
      </c>
      <c r="Q92" s="118"/>
      <c r="R92" s="119">
        <f>S92/G92</f>
        <v>0.58007218596550914</v>
      </c>
      <c r="S92" s="58">
        <f>SUM(S46:S90)</f>
        <v>447573.27635999996</v>
      </c>
      <c r="T92" s="118"/>
      <c r="U92" s="119">
        <f>V92/G92</f>
        <v>6.1203258487955235E-2</v>
      </c>
      <c r="V92" s="58">
        <f>SUM(V44:V90)</f>
        <v>47223.334592000028</v>
      </c>
      <c r="W92" s="883"/>
      <c r="X92" s="903">
        <f>Y92/G92</f>
        <v>0.6412754444534644</v>
      </c>
      <c r="Y92" s="909">
        <f>SUM(Y44:Y90)</f>
        <v>494796.61095200002</v>
      </c>
      <c r="Z92" s="118"/>
      <c r="AA92" s="119">
        <v>0.34788834540833702</v>
      </c>
      <c r="AB92" s="58">
        <v>17129.817221671048</v>
      </c>
      <c r="AC92" s="118"/>
      <c r="AD92" s="120">
        <f>AE92/G92</f>
        <v>0.20007406697927071</v>
      </c>
      <c r="AE92" s="58">
        <f>SUM(AE44:AE90)</f>
        <v>154373.55529042165</v>
      </c>
      <c r="AF92" s="118"/>
      <c r="AG92" s="119">
        <f>AH92/G92</f>
        <v>0.28019329170583313</v>
      </c>
      <c r="AH92" s="58">
        <f>SUM(AH44:AH90)</f>
        <v>216192.10956329078</v>
      </c>
      <c r="AI92" s="121"/>
    </row>
    <row r="93" spans="2:36" ht="11.5">
      <c r="B93" s="108"/>
      <c r="C93" s="95"/>
      <c r="D93" s="78"/>
      <c r="E93" s="79"/>
      <c r="F93" s="80"/>
      <c r="G93" s="90"/>
      <c r="H93" s="78"/>
      <c r="I93" s="113"/>
      <c r="J93" s="90"/>
      <c r="K93" s="114"/>
      <c r="L93" s="113"/>
      <c r="M93" s="90"/>
      <c r="N93" s="122"/>
      <c r="O93" s="123"/>
      <c r="P93" s="124"/>
      <c r="Q93" s="78"/>
      <c r="R93" s="113"/>
      <c r="S93" s="90"/>
      <c r="T93" s="114"/>
      <c r="U93" s="113"/>
      <c r="V93" s="90"/>
      <c r="W93" s="882"/>
      <c r="X93" s="902"/>
      <c r="Y93" s="881"/>
      <c r="Z93" s="78"/>
      <c r="AA93" s="113"/>
      <c r="AB93" s="90"/>
      <c r="AC93" s="114"/>
      <c r="AD93" s="113"/>
      <c r="AE93" s="90"/>
      <c r="AF93" s="122"/>
      <c r="AG93" s="123"/>
      <c r="AH93" s="124"/>
      <c r="AI93" s="28"/>
      <c r="AJ93" s="74"/>
    </row>
    <row r="94" spans="2:36" ht="24.75" customHeight="1">
      <c r="B94" s="1673" t="s">
        <v>62</v>
      </c>
      <c r="C94" s="1674"/>
      <c r="D94" s="125"/>
      <c r="E94" s="126"/>
      <c r="F94" s="57">
        <v>1</v>
      </c>
      <c r="G94" s="117">
        <f>G42+G92</f>
        <v>1954843.0356999999</v>
      </c>
      <c r="H94" s="118"/>
      <c r="I94" s="119"/>
      <c r="J94" s="58"/>
      <c r="K94" s="118"/>
      <c r="L94" s="120">
        <f>M94/G94</f>
        <v>2.3659251998940443E-2</v>
      </c>
      <c r="M94" s="58">
        <f>M42+M92</f>
        <v>46250.124000000025</v>
      </c>
      <c r="N94" s="118"/>
      <c r="O94" s="119"/>
      <c r="P94" s="58">
        <f>P42+P92</f>
        <v>100824.201</v>
      </c>
      <c r="Q94" s="118"/>
      <c r="R94" s="57">
        <f>(R42+R92)/2</f>
        <v>0.59992703122066415</v>
      </c>
      <c r="S94" s="58">
        <f>S42+S92</f>
        <v>1180937.00116</v>
      </c>
      <c r="T94" s="118"/>
      <c r="U94" s="120"/>
      <c r="V94" s="58">
        <f>V42+V92</f>
        <v>135041.25631699985</v>
      </c>
      <c r="W94" s="883"/>
      <c r="X94" s="1487">
        <f>(X42+X92)/2</f>
        <v>0.66763709279797712</v>
      </c>
      <c r="Y94" s="909">
        <f>Y42+Y92</f>
        <v>1315978.2574769999</v>
      </c>
      <c r="Z94" s="118"/>
      <c r="AA94" s="119"/>
      <c r="AB94" s="58">
        <v>22464.483221671049</v>
      </c>
      <c r="AC94" s="118"/>
      <c r="AD94" s="120" t="e">
        <f>AE94/G94</f>
        <v>#REF!</v>
      </c>
      <c r="AE94" s="58" t="e">
        <f>AE42+AE92</f>
        <v>#REF!</v>
      </c>
      <c r="AF94" s="118"/>
      <c r="AG94" s="119" t="e">
        <f>AH94/G94</f>
        <v>#REF!</v>
      </c>
      <c r="AH94" s="58" t="e">
        <f>AH42+AH92</f>
        <v>#REF!</v>
      </c>
      <c r="AI94" s="127"/>
    </row>
    <row r="97" spans="4:18" ht="15" customHeight="1">
      <c r="G97" s="140"/>
    </row>
    <row r="98" spans="4:18" ht="15" customHeight="1">
      <c r="G98" s="140">
        <f>G94-Y94</f>
        <v>638864.778223</v>
      </c>
      <c r="R98" s="335">
        <f>G98/G94</f>
        <v>0.3268112920351337</v>
      </c>
    </row>
    <row r="100" spans="4:18" ht="15" customHeight="1">
      <c r="D100" s="336"/>
    </row>
  </sheetData>
  <sheetProtection selectLockedCells="1" selectUnlockedCells="1"/>
  <mergeCells count="50">
    <mergeCell ref="Q5:Y5"/>
    <mergeCell ref="Q6:S7"/>
    <mergeCell ref="T6:V7"/>
    <mergeCell ref="W6:Y7"/>
    <mergeCell ref="Q8:Q9"/>
    <mergeCell ref="R8:R9"/>
    <mergeCell ref="S8:S9"/>
    <mergeCell ref="T8:T9"/>
    <mergeCell ref="U8:U9"/>
    <mergeCell ref="V8:V9"/>
    <mergeCell ref="W8:W9"/>
    <mergeCell ref="X8:X9"/>
    <mergeCell ref="Y8:Y9"/>
    <mergeCell ref="AB8:AB9"/>
    <mergeCell ref="AC8:AC9"/>
    <mergeCell ref="AD8:AD9"/>
    <mergeCell ref="AE8:AE9"/>
    <mergeCell ref="H5:P5"/>
    <mergeCell ref="Z5:AH5"/>
    <mergeCell ref="AF6:AH7"/>
    <mergeCell ref="Z6:AB7"/>
    <mergeCell ref="AC6:AE7"/>
    <mergeCell ref="AF8:AF9"/>
    <mergeCell ref="AG8:AG9"/>
    <mergeCell ref="AH8:AH9"/>
    <mergeCell ref="Z8:Z9"/>
    <mergeCell ref="AA8:AA9"/>
    <mergeCell ref="K8:K9"/>
    <mergeCell ref="L8:L9"/>
    <mergeCell ref="B42:C42"/>
    <mergeCell ref="B92:C92"/>
    <mergeCell ref="B94:C94"/>
    <mergeCell ref="C5:C9"/>
    <mergeCell ref="B5:B9"/>
    <mergeCell ref="N6:P7"/>
    <mergeCell ref="H6:J7"/>
    <mergeCell ref="K6:M7"/>
    <mergeCell ref="D5:G7"/>
    <mergeCell ref="AI5:AI9"/>
    <mergeCell ref="N8:N9"/>
    <mergeCell ref="O8:O9"/>
    <mergeCell ref="P8:P9"/>
    <mergeCell ref="H8:H9"/>
    <mergeCell ref="I8:I9"/>
    <mergeCell ref="J8:J9"/>
    <mergeCell ref="M8:M9"/>
    <mergeCell ref="D8:D9"/>
    <mergeCell ref="E8:E9"/>
    <mergeCell ref="F8:F9"/>
    <mergeCell ref="G8:G9"/>
  </mergeCells>
  <pageMargins left="0.15763888888888888" right="0.15763888888888888" top="7.8472222222222221E-2" bottom="7.8472222222222221E-2" header="0.51180555555555551" footer="7.8472222222222221E-2"/>
  <pageSetup paperSize="9" scale="50" firstPageNumber="0" fitToHeight="0" orientation="portrait" r:id="rId1"/>
  <headerFooter alignWithMargins="0">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20"/>
  <sheetViews>
    <sheetView view="pageBreakPreview" topLeftCell="A79" zoomScale="90" zoomScaleNormal="85" zoomScaleSheetLayoutView="90" workbookViewId="0">
      <selection activeCell="A85" sqref="A85:XFD85"/>
    </sheetView>
  </sheetViews>
  <sheetFormatPr defaultRowHeight="14.5"/>
  <cols>
    <col min="1" max="1" width="5.26953125" style="551" customWidth="1"/>
    <col min="2" max="2" width="9.7265625" style="551" customWidth="1"/>
    <col min="3" max="3" width="9.7265625" style="551" hidden="1" customWidth="1"/>
    <col min="4" max="4" width="54.26953125" style="551" customWidth="1"/>
    <col min="5" max="5" width="22.1796875" style="551" customWidth="1"/>
    <col min="6" max="6" width="9.54296875" style="551" customWidth="1"/>
    <col min="7" max="7" width="6.81640625" customWidth="1"/>
    <col min="8" max="8" width="11.7265625" customWidth="1"/>
    <col min="9" max="9" width="18.26953125" style="551" customWidth="1"/>
    <col min="10" max="10" width="8.7265625" style="551" customWidth="1"/>
    <col min="11" max="11" width="9.1796875" style="551" customWidth="1"/>
    <col min="12" max="12" width="7.7265625" style="551" customWidth="1"/>
    <col min="13" max="13" width="16.26953125" style="551" customWidth="1"/>
    <col min="14" max="14" width="16.81640625" style="551" customWidth="1"/>
    <col min="15" max="15" width="15.54296875" style="551" customWidth="1"/>
  </cols>
  <sheetData>
    <row r="1" spans="1:16">
      <c r="I1" s="551" t="s">
        <v>1238</v>
      </c>
    </row>
    <row r="2" spans="1:16" ht="15.5">
      <c r="A2" s="545">
        <v>0</v>
      </c>
      <c r="B2" s="546" t="s">
        <v>375</v>
      </c>
      <c r="C2" s="546"/>
      <c r="D2" s="547"/>
      <c r="E2" s="548"/>
      <c r="F2" s="549"/>
      <c r="G2" s="549"/>
      <c r="H2" s="1211"/>
      <c r="I2" s="549"/>
      <c r="J2" s="549"/>
      <c r="K2" s="549"/>
      <c r="L2" s="549"/>
      <c r="M2" s="549"/>
      <c r="N2" s="550"/>
      <c r="O2" s="549"/>
    </row>
    <row r="3" spans="1:16">
      <c r="A3" s="552">
        <v>1</v>
      </c>
      <c r="B3" s="552">
        <v>2</v>
      </c>
      <c r="C3" s="552"/>
      <c r="D3" s="552">
        <v>3</v>
      </c>
      <c r="E3" s="553">
        <v>4</v>
      </c>
      <c r="F3" s="553">
        <v>5</v>
      </c>
      <c r="G3" s="553">
        <v>6</v>
      </c>
      <c r="H3" s="553"/>
      <c r="I3" s="553">
        <v>7</v>
      </c>
      <c r="J3" s="553">
        <v>9</v>
      </c>
      <c r="K3" s="553">
        <v>10</v>
      </c>
      <c r="L3" s="553">
        <v>8</v>
      </c>
      <c r="M3" s="553">
        <v>12</v>
      </c>
      <c r="N3" s="553">
        <v>13</v>
      </c>
      <c r="O3" s="553">
        <v>11</v>
      </c>
    </row>
    <row r="4" spans="1:16" ht="14.5" customHeight="1">
      <c r="A4" s="554"/>
      <c r="B4" s="554"/>
      <c r="C4" s="554"/>
      <c r="D4" s="554"/>
      <c r="E4" s="1689" t="s">
        <v>376</v>
      </c>
      <c r="F4" s="1690"/>
      <c r="G4" s="1690"/>
      <c r="H4" s="1212"/>
      <c r="I4" s="1691" t="s">
        <v>377</v>
      </c>
      <c r="J4" s="1686" t="s">
        <v>205</v>
      </c>
      <c r="K4" s="1687"/>
      <c r="L4" s="1688"/>
      <c r="M4" s="1686" t="s">
        <v>206</v>
      </c>
      <c r="N4" s="1687"/>
      <c r="O4" s="1688"/>
    </row>
    <row r="5" spans="1:16" ht="26">
      <c r="A5" s="555" t="s">
        <v>378</v>
      </c>
      <c r="B5" s="556" t="s">
        <v>379</v>
      </c>
      <c r="C5" s="556" t="s">
        <v>380</v>
      </c>
      <c r="D5" s="557" t="s">
        <v>3</v>
      </c>
      <c r="E5" s="558" t="s">
        <v>381</v>
      </c>
      <c r="F5" s="559" t="s">
        <v>592</v>
      </c>
      <c r="G5" s="560" t="s">
        <v>6</v>
      </c>
      <c r="H5" s="1217" t="s">
        <v>835</v>
      </c>
      <c r="I5" s="1692"/>
      <c r="J5" s="561" t="s">
        <v>374</v>
      </c>
      <c r="K5" s="561" t="s">
        <v>383</v>
      </c>
      <c r="L5" s="561" t="s">
        <v>382</v>
      </c>
      <c r="M5" s="562" t="s">
        <v>374</v>
      </c>
      <c r="N5" s="563" t="s">
        <v>383</v>
      </c>
      <c r="O5" s="1443" t="s">
        <v>382</v>
      </c>
      <c r="P5" t="s">
        <v>1240</v>
      </c>
    </row>
    <row r="6" spans="1:16">
      <c r="A6" s="564"/>
      <c r="B6" s="565"/>
      <c r="C6" s="565"/>
      <c r="D6" s="566"/>
      <c r="E6" s="565"/>
      <c r="F6" s="567"/>
      <c r="G6" s="568"/>
      <c r="H6" s="1213"/>
      <c r="I6" s="569"/>
      <c r="J6" s="570"/>
      <c r="K6" s="570"/>
      <c r="L6" s="570"/>
      <c r="M6" s="571"/>
      <c r="N6" s="572"/>
      <c r="O6" s="1444"/>
    </row>
    <row r="7" spans="1:16">
      <c r="A7" s="573">
        <v>1</v>
      </c>
      <c r="B7" s="573">
        <v>1</v>
      </c>
      <c r="C7" s="573">
        <v>2</v>
      </c>
      <c r="D7" s="575" t="s">
        <v>384</v>
      </c>
      <c r="E7" s="576"/>
      <c r="F7" s="577"/>
      <c r="G7" s="576"/>
      <c r="H7" s="1521" t="s">
        <v>826</v>
      </c>
      <c r="I7" s="569">
        <v>456402</v>
      </c>
      <c r="J7" s="1364">
        <v>0.5415742043198758</v>
      </c>
      <c r="K7" s="1364">
        <f>L7-J7</f>
        <v>0.21362229788651232</v>
      </c>
      <c r="L7" s="1364">
        <f>O7/I7</f>
        <v>0.75519650220638812</v>
      </c>
      <c r="M7" s="1365">
        <v>247175.54999999996</v>
      </c>
      <c r="N7" s="1365">
        <f>O7-M7</f>
        <v>97497.644</v>
      </c>
      <c r="O7" s="1444">
        <f>SUM('VO 01'!I67)</f>
        <v>344673.19399999996</v>
      </c>
    </row>
    <row r="8" spans="1:16" ht="26">
      <c r="A8" s="573">
        <v>2</v>
      </c>
      <c r="B8" s="573">
        <v>2</v>
      </c>
      <c r="C8" s="573">
        <v>2</v>
      </c>
      <c r="D8" s="575" t="s">
        <v>385</v>
      </c>
      <c r="E8" s="1522" t="s">
        <v>386</v>
      </c>
      <c r="F8" s="577"/>
      <c r="G8" s="576"/>
      <c r="H8" s="1523" t="s">
        <v>827</v>
      </c>
      <c r="I8" s="569">
        <f>SUM('VO 02'!I36)</f>
        <v>382703.071</v>
      </c>
      <c r="J8" s="1364">
        <v>0.81021289844836386</v>
      </c>
      <c r="K8" s="1364">
        <f>L8-J8</f>
        <v>0</v>
      </c>
      <c r="L8" s="1364">
        <f>O8/I8</f>
        <v>0.81021289844836386</v>
      </c>
      <c r="M8" s="1365">
        <v>310070.9644</v>
      </c>
      <c r="N8" s="1365">
        <f>O8-M8</f>
        <v>0</v>
      </c>
      <c r="O8" s="1444">
        <f>SUM('VO 02'!K36)</f>
        <v>310070.9644</v>
      </c>
    </row>
    <row r="9" spans="1:16" ht="26">
      <c r="A9" s="573">
        <v>3</v>
      </c>
      <c r="B9" s="573">
        <v>3</v>
      </c>
      <c r="C9" s="573"/>
      <c r="D9" s="575" t="s">
        <v>671</v>
      </c>
      <c r="E9" s="582" t="s">
        <v>394</v>
      </c>
      <c r="F9" s="579"/>
      <c r="G9" s="576"/>
      <c r="H9" s="1523" t="s">
        <v>828</v>
      </c>
      <c r="I9" s="569">
        <v>371286.43</v>
      </c>
      <c r="J9" s="1364">
        <v>0.6</v>
      </c>
      <c r="K9" s="1364">
        <f>L9-J9</f>
        <v>0.15000000000000002</v>
      </c>
      <c r="L9" s="1535">
        <v>0.75</v>
      </c>
      <c r="M9" s="1365">
        <v>222771.85799999998</v>
      </c>
      <c r="N9" s="1365">
        <f>O9-M9</f>
        <v>55692.964500000031</v>
      </c>
      <c r="O9" s="1444">
        <f>I9*L9</f>
        <v>278464.82250000001</v>
      </c>
    </row>
    <row r="10" spans="1:16">
      <c r="A10" s="573">
        <v>4</v>
      </c>
      <c r="B10" s="573">
        <v>4</v>
      </c>
      <c r="C10" s="573"/>
      <c r="D10" s="575" t="s">
        <v>387</v>
      </c>
      <c r="E10" s="576" t="s">
        <v>388</v>
      </c>
      <c r="F10" s="579"/>
      <c r="G10" s="576"/>
      <c r="H10" s="1523" t="s">
        <v>829</v>
      </c>
      <c r="I10" s="569">
        <v>47193.599999999999</v>
      </c>
      <c r="J10" s="1364">
        <v>1</v>
      </c>
      <c r="K10" s="1364">
        <f>L10-J10</f>
        <v>0</v>
      </c>
      <c r="L10" s="1364">
        <v>1</v>
      </c>
      <c r="M10" s="1365">
        <v>47193.599999999999</v>
      </c>
      <c r="N10" s="1365">
        <f>O10-M10</f>
        <v>0</v>
      </c>
      <c r="O10" s="1444">
        <f>I10*L10</f>
        <v>47193.599999999999</v>
      </c>
    </row>
    <row r="11" spans="1:16" ht="26">
      <c r="A11" s="573">
        <v>5</v>
      </c>
      <c r="B11" s="573">
        <v>5</v>
      </c>
      <c r="C11" s="1693"/>
      <c r="D11" s="575" t="s">
        <v>389</v>
      </c>
      <c r="E11" s="576" t="s">
        <v>390</v>
      </c>
      <c r="F11" s="579"/>
      <c r="G11" s="576"/>
      <c r="H11" s="1523" t="s">
        <v>830</v>
      </c>
      <c r="I11" s="569">
        <v>945.4</v>
      </c>
      <c r="J11" s="1364"/>
      <c r="K11" s="1364"/>
      <c r="L11" s="1364"/>
      <c r="M11" s="1365"/>
      <c r="N11" s="1365"/>
      <c r="O11" s="1444"/>
    </row>
    <row r="12" spans="1:16" ht="26">
      <c r="A12" s="573">
        <v>6</v>
      </c>
      <c r="B12" s="573">
        <v>6</v>
      </c>
      <c r="C12" s="1694"/>
      <c r="D12" s="575" t="s">
        <v>391</v>
      </c>
      <c r="E12" s="576" t="s">
        <v>392</v>
      </c>
      <c r="F12" s="579"/>
      <c r="G12" s="576"/>
      <c r="H12" s="1523" t="s">
        <v>830</v>
      </c>
      <c r="I12" s="569">
        <v>477.6</v>
      </c>
      <c r="J12" s="1364">
        <v>1</v>
      </c>
      <c r="K12" s="1366"/>
      <c r="L12" s="1364">
        <v>1</v>
      </c>
      <c r="M12" s="1365">
        <v>477.6</v>
      </c>
      <c r="N12" s="1365">
        <f>O12-M12</f>
        <v>0</v>
      </c>
      <c r="O12" s="1444">
        <f>SUM(I12)</f>
        <v>477.6</v>
      </c>
    </row>
    <row r="13" spans="1:16">
      <c r="A13" s="573">
        <v>7</v>
      </c>
      <c r="B13" s="573">
        <v>7</v>
      </c>
      <c r="C13" s="1695"/>
      <c r="D13" s="575" t="s">
        <v>393</v>
      </c>
      <c r="E13" s="576" t="s">
        <v>394</v>
      </c>
      <c r="F13" s="768">
        <v>762.86</v>
      </c>
      <c r="G13" s="576">
        <v>100</v>
      </c>
      <c r="H13" s="1523" t="s">
        <v>831</v>
      </c>
      <c r="I13" s="569">
        <f>F13*G13</f>
        <v>76286</v>
      </c>
      <c r="J13" s="1364">
        <v>1</v>
      </c>
      <c r="K13" s="1364">
        <f>L13-J13</f>
        <v>0</v>
      </c>
      <c r="L13" s="1364">
        <v>1</v>
      </c>
      <c r="M13" s="1365">
        <v>76286</v>
      </c>
      <c r="N13" s="1365">
        <f>O13-M13</f>
        <v>0</v>
      </c>
      <c r="O13" s="1444">
        <f>I13*L13</f>
        <v>76286</v>
      </c>
    </row>
    <row r="14" spans="1:16">
      <c r="A14" s="573">
        <v>8</v>
      </c>
      <c r="B14" s="573">
        <v>8</v>
      </c>
      <c r="C14" s="573"/>
      <c r="D14" s="575" t="s">
        <v>395</v>
      </c>
      <c r="E14" s="582" t="s">
        <v>396</v>
      </c>
      <c r="F14" s="577"/>
      <c r="G14" s="576"/>
      <c r="H14" s="1523" t="s">
        <v>829</v>
      </c>
      <c r="I14" s="569">
        <v>11473</v>
      </c>
      <c r="J14" s="1364">
        <v>0.6</v>
      </c>
      <c r="K14" s="1364">
        <f>L14-J14</f>
        <v>0</v>
      </c>
      <c r="L14" s="1364">
        <v>0.6</v>
      </c>
      <c r="M14" s="1365">
        <v>6883.8</v>
      </c>
      <c r="N14" s="1365">
        <f>O14-M14</f>
        <v>0</v>
      </c>
      <c r="O14" s="1444">
        <f>I14*L14</f>
        <v>6883.8</v>
      </c>
    </row>
    <row r="15" spans="1:16">
      <c r="A15" s="573">
        <v>9</v>
      </c>
      <c r="B15" s="573">
        <v>9</v>
      </c>
      <c r="C15" s="573"/>
      <c r="D15" s="575" t="s">
        <v>593</v>
      </c>
      <c r="E15" s="582" t="s">
        <v>594</v>
      </c>
      <c r="F15" s="577"/>
      <c r="G15" s="576"/>
      <c r="H15" s="1523" t="s">
        <v>832</v>
      </c>
      <c r="I15" s="569">
        <v>668085.92000000004</v>
      </c>
      <c r="J15" s="1364">
        <v>0.65928170511361761</v>
      </c>
      <c r="K15" s="1364">
        <f>L15-J15</f>
        <v>0.22021388240752027</v>
      </c>
      <c r="L15" s="1364">
        <f>O15/I15</f>
        <v>0.87949558752113788</v>
      </c>
      <c r="M15" s="1365">
        <v>440456.82449999999</v>
      </c>
      <c r="N15" s="1365">
        <f>O15-M15</f>
        <v>147121.79422499996</v>
      </c>
      <c r="O15" s="1444">
        <f>SUM('VO-09'!K372)</f>
        <v>587578.61872499995</v>
      </c>
    </row>
    <row r="16" spans="1:16">
      <c r="A16" s="573">
        <v>10</v>
      </c>
      <c r="B16" s="573">
        <v>10</v>
      </c>
      <c r="C16" s="573"/>
      <c r="D16" s="575" t="s">
        <v>595</v>
      </c>
      <c r="E16" s="582" t="s">
        <v>596</v>
      </c>
      <c r="F16" s="577"/>
      <c r="G16" s="576"/>
      <c r="H16" s="1523" t="s">
        <v>830</v>
      </c>
      <c r="I16" s="569"/>
      <c r="J16" s="1366"/>
      <c r="K16" s="1366"/>
      <c r="L16" s="1365"/>
      <c r="M16" s="1365"/>
      <c r="N16" s="1365"/>
      <c r="O16" s="1444"/>
    </row>
    <row r="17" spans="1:15" ht="30" customHeight="1">
      <c r="A17" s="573">
        <v>11</v>
      </c>
      <c r="B17" s="573">
        <v>11</v>
      </c>
      <c r="C17" s="573"/>
      <c r="D17" s="575" t="s">
        <v>597</v>
      </c>
      <c r="E17" s="582" t="s">
        <v>598</v>
      </c>
      <c r="F17" s="577"/>
      <c r="G17" s="576"/>
      <c r="H17" s="1523" t="s">
        <v>829</v>
      </c>
      <c r="I17" s="569">
        <v>42385</v>
      </c>
      <c r="J17" s="1364">
        <v>1</v>
      </c>
      <c r="K17" s="1364">
        <f t="shared" ref="K17:K22" si="0">L17-J17</f>
        <v>0</v>
      </c>
      <c r="L17" s="1364">
        <f>O17/I17</f>
        <v>1</v>
      </c>
      <c r="M17" s="1365">
        <v>42385</v>
      </c>
      <c r="N17" s="1365">
        <f t="shared" ref="N17:N23" si="1">O17-M17</f>
        <v>0</v>
      </c>
      <c r="O17" s="1444">
        <f>SUM('VO-11'!I185)</f>
        <v>42385</v>
      </c>
    </row>
    <row r="18" spans="1:15" ht="25">
      <c r="A18" s="573">
        <v>12</v>
      </c>
      <c r="B18" s="573">
        <v>12</v>
      </c>
      <c r="C18" s="573"/>
      <c r="D18" s="575" t="s">
        <v>599</v>
      </c>
      <c r="E18" s="576" t="s">
        <v>600</v>
      </c>
      <c r="F18" s="577"/>
      <c r="G18" s="576"/>
      <c r="H18" s="1523" t="s">
        <v>833</v>
      </c>
      <c r="I18" s="569">
        <v>17184</v>
      </c>
      <c r="J18" s="1364">
        <v>1</v>
      </c>
      <c r="K18" s="1364">
        <f t="shared" si="0"/>
        <v>0</v>
      </c>
      <c r="L18" s="1364">
        <v>1</v>
      </c>
      <c r="M18" s="1365">
        <v>17184</v>
      </c>
      <c r="N18" s="1365">
        <f t="shared" si="1"/>
        <v>0</v>
      </c>
      <c r="O18" s="1444">
        <f>I18*L18</f>
        <v>17184</v>
      </c>
    </row>
    <row r="19" spans="1:15" ht="23.25" customHeight="1">
      <c r="A19" s="573">
        <v>13</v>
      </c>
      <c r="B19" s="573">
        <v>13</v>
      </c>
      <c r="C19" s="1524"/>
      <c r="D19" s="575" t="s">
        <v>669</v>
      </c>
      <c r="E19" s="582" t="s">
        <v>670</v>
      </c>
      <c r="F19" s="577"/>
      <c r="G19" s="576"/>
      <c r="H19" s="1523" t="s">
        <v>834</v>
      </c>
      <c r="I19" s="569">
        <v>25244.36</v>
      </c>
      <c r="J19" s="1364">
        <v>0.6</v>
      </c>
      <c r="K19" s="1364">
        <f t="shared" si="0"/>
        <v>0</v>
      </c>
      <c r="L19" s="1364">
        <v>0.6</v>
      </c>
      <c r="M19" s="1365">
        <v>15146.616</v>
      </c>
      <c r="N19" s="1365">
        <f t="shared" si="1"/>
        <v>0</v>
      </c>
      <c r="O19" s="1444">
        <f>I19*L19</f>
        <v>15146.616</v>
      </c>
    </row>
    <row r="20" spans="1:15" ht="29">
      <c r="A20" s="573">
        <v>14</v>
      </c>
      <c r="B20" s="584">
        <v>15</v>
      </c>
      <c r="C20" s="584"/>
      <c r="D20" s="1525" t="s">
        <v>837</v>
      </c>
      <c r="E20" s="1526" t="s">
        <v>858</v>
      </c>
      <c r="F20" s="577"/>
      <c r="G20" s="576"/>
      <c r="H20" s="1527" t="s">
        <v>830</v>
      </c>
      <c r="I20" s="569">
        <v>18505.310000000001</v>
      </c>
      <c r="J20" s="1364">
        <v>1</v>
      </c>
      <c r="K20" s="1364">
        <f t="shared" si="0"/>
        <v>0</v>
      </c>
      <c r="L20" s="1364">
        <v>1</v>
      </c>
      <c r="M20" s="1365">
        <v>18505.310000000001</v>
      </c>
      <c r="N20" s="1365">
        <f t="shared" si="1"/>
        <v>0</v>
      </c>
      <c r="O20" s="1444">
        <f>I20*L20</f>
        <v>18505.310000000001</v>
      </c>
    </row>
    <row r="21" spans="1:15" ht="43.5">
      <c r="A21" s="573">
        <v>15</v>
      </c>
      <c r="B21" s="573">
        <v>16</v>
      </c>
      <c r="C21" s="1693"/>
      <c r="D21" s="1525" t="s">
        <v>838</v>
      </c>
      <c r="E21" s="1526" t="s">
        <v>849</v>
      </c>
      <c r="F21" s="577"/>
      <c r="G21" s="576"/>
      <c r="H21" s="1527" t="s">
        <v>830</v>
      </c>
      <c r="I21" s="569">
        <v>17056.2</v>
      </c>
      <c r="J21" s="1364">
        <v>1</v>
      </c>
      <c r="K21" s="1364">
        <f t="shared" si="0"/>
        <v>0</v>
      </c>
      <c r="L21" s="1364">
        <v>1</v>
      </c>
      <c r="M21" s="1365">
        <v>17056.2</v>
      </c>
      <c r="N21" s="1365">
        <f t="shared" si="1"/>
        <v>0</v>
      </c>
      <c r="O21" s="1444">
        <f>I21*L21</f>
        <v>17056.2</v>
      </c>
    </row>
    <row r="22" spans="1:15">
      <c r="A22" s="573">
        <v>16</v>
      </c>
      <c r="B22" s="1218" t="s">
        <v>848</v>
      </c>
      <c r="C22" s="1694"/>
      <c r="D22" s="1525" t="s">
        <v>839</v>
      </c>
      <c r="E22" s="1528"/>
      <c r="F22" s="577"/>
      <c r="G22" s="1214"/>
      <c r="H22" s="1527" t="s">
        <v>830</v>
      </c>
      <c r="I22" s="569">
        <v>474871.34</v>
      </c>
      <c r="J22" s="1364">
        <v>0.66026432035254001</v>
      </c>
      <c r="K22" s="1364">
        <f t="shared" si="0"/>
        <v>2.2662291979970939E-2</v>
      </c>
      <c r="L22" s="1364">
        <f>O22/I22</f>
        <v>0.68292661233251095</v>
      </c>
      <c r="M22" s="1365">
        <v>313540.60255999997</v>
      </c>
      <c r="N22" s="1365">
        <f t="shared" si="1"/>
        <v>10761.672960000054</v>
      </c>
      <c r="O22" s="1444">
        <f>SUM('VO-16a'!U73)</f>
        <v>324302.27552000002</v>
      </c>
    </row>
    <row r="23" spans="1:15" ht="29">
      <c r="A23" s="573">
        <v>17</v>
      </c>
      <c r="B23" s="1218">
        <v>17</v>
      </c>
      <c r="C23" s="1694"/>
      <c r="D23" s="1525" t="s">
        <v>840</v>
      </c>
      <c r="E23" s="1528" t="s">
        <v>850</v>
      </c>
      <c r="F23" s="577"/>
      <c r="G23" s="1214"/>
      <c r="H23" s="1527" t="s">
        <v>830</v>
      </c>
      <c r="I23" s="569">
        <v>22044.959999999999</v>
      </c>
      <c r="J23" s="1364">
        <v>1</v>
      </c>
      <c r="K23" s="1364"/>
      <c r="L23" s="1364">
        <v>1</v>
      </c>
      <c r="M23" s="1365">
        <v>22044.959999999999</v>
      </c>
      <c r="N23" s="1365">
        <f t="shared" si="1"/>
        <v>0</v>
      </c>
      <c r="O23" s="1444">
        <f>I23*L23</f>
        <v>22044.959999999999</v>
      </c>
    </row>
    <row r="24" spans="1:15" ht="29">
      <c r="A24" s="573">
        <v>18</v>
      </c>
      <c r="B24" s="1218">
        <v>18</v>
      </c>
      <c r="C24" s="1694"/>
      <c r="D24" s="1525" t="s">
        <v>841</v>
      </c>
      <c r="E24" s="1528" t="s">
        <v>851</v>
      </c>
      <c r="F24" s="577"/>
      <c r="G24" s="1214"/>
      <c r="H24" s="1527" t="s">
        <v>830</v>
      </c>
      <c r="I24" s="569">
        <v>11807.35</v>
      </c>
      <c r="J24" s="1367"/>
      <c r="K24" s="1367"/>
      <c r="L24" s="1367"/>
      <c r="M24" s="1368"/>
      <c r="N24" s="1368"/>
      <c r="O24" s="1444"/>
    </row>
    <row r="25" spans="1:15">
      <c r="A25" s="573">
        <v>19</v>
      </c>
      <c r="B25" s="1218">
        <v>19</v>
      </c>
      <c r="C25" s="1694"/>
      <c r="D25" s="1525" t="s">
        <v>842</v>
      </c>
      <c r="E25" s="1528" t="s">
        <v>852</v>
      </c>
      <c r="F25" s="577"/>
      <c r="G25" s="1214"/>
      <c r="H25" s="1527"/>
      <c r="I25" s="569">
        <v>10200</v>
      </c>
      <c r="J25" s="1364">
        <v>1</v>
      </c>
      <c r="K25" s="1364">
        <f>L25-J25</f>
        <v>0</v>
      </c>
      <c r="L25" s="1364">
        <v>1</v>
      </c>
      <c r="M25" s="1365">
        <v>10200</v>
      </c>
      <c r="N25" s="1365">
        <f t="shared" ref="N25:N51" si="2">O25-M25</f>
        <v>0</v>
      </c>
      <c r="O25" s="1444">
        <f t="shared" ref="O25:O51" si="3">I25*L25</f>
        <v>10200</v>
      </c>
    </row>
    <row r="26" spans="1:15" ht="29">
      <c r="A26" s="573">
        <v>20</v>
      </c>
      <c r="B26" s="1218">
        <v>20</v>
      </c>
      <c r="C26" s="1694"/>
      <c r="D26" s="1525" t="s">
        <v>843</v>
      </c>
      <c r="E26" s="1528" t="s">
        <v>853</v>
      </c>
      <c r="F26" s="577"/>
      <c r="G26" s="1214"/>
      <c r="H26" s="1214"/>
      <c r="I26" s="569">
        <v>17476.400000000001</v>
      </c>
      <c r="J26" s="1364">
        <v>1</v>
      </c>
      <c r="K26" s="1364">
        <f>L26-J26</f>
        <v>0</v>
      </c>
      <c r="L26" s="1364">
        <v>1</v>
      </c>
      <c r="M26" s="1365">
        <v>17476.400000000001</v>
      </c>
      <c r="N26" s="1365">
        <f t="shared" si="2"/>
        <v>0</v>
      </c>
      <c r="O26" s="1444">
        <f t="shared" si="3"/>
        <v>17476.400000000001</v>
      </c>
    </row>
    <row r="27" spans="1:15" ht="29">
      <c r="A27" s="573">
        <v>21</v>
      </c>
      <c r="B27" s="1218">
        <v>21</v>
      </c>
      <c r="C27" s="1694"/>
      <c r="D27" s="1525" t="s">
        <v>844</v>
      </c>
      <c r="E27" s="1528" t="s">
        <v>854</v>
      </c>
      <c r="F27" s="577"/>
      <c r="G27" s="1214"/>
      <c r="H27" s="1214"/>
      <c r="I27" s="569">
        <v>825</v>
      </c>
      <c r="J27" s="1364">
        <v>1</v>
      </c>
      <c r="K27" s="1364">
        <f>L27-J27</f>
        <v>0</v>
      </c>
      <c r="L27" s="1364">
        <v>1</v>
      </c>
      <c r="M27" s="1365">
        <v>825</v>
      </c>
      <c r="N27" s="1365">
        <f t="shared" si="2"/>
        <v>0</v>
      </c>
      <c r="O27" s="1444">
        <f t="shared" si="3"/>
        <v>825</v>
      </c>
    </row>
    <row r="28" spans="1:15" ht="29">
      <c r="A28" s="573">
        <v>22</v>
      </c>
      <c r="B28" s="1218">
        <v>22</v>
      </c>
      <c r="C28" s="1694"/>
      <c r="D28" s="1525" t="s">
        <v>845</v>
      </c>
      <c r="E28" s="1528" t="s">
        <v>855</v>
      </c>
      <c r="F28" s="577"/>
      <c r="G28" s="1214"/>
      <c r="H28" s="1214"/>
      <c r="I28" s="569">
        <v>1340.85</v>
      </c>
      <c r="J28" s="1367">
        <v>1</v>
      </c>
      <c r="K28" s="1367"/>
      <c r="L28" s="1364">
        <v>1</v>
      </c>
      <c r="M28" s="1365">
        <v>1340.85</v>
      </c>
      <c r="N28" s="1365">
        <f t="shared" si="2"/>
        <v>0</v>
      </c>
      <c r="O28" s="1444">
        <f t="shared" si="3"/>
        <v>1340.85</v>
      </c>
    </row>
    <row r="29" spans="1:15" ht="29">
      <c r="A29" s="573">
        <v>23</v>
      </c>
      <c r="B29" s="1218">
        <v>23</v>
      </c>
      <c r="C29" s="1694"/>
      <c r="D29" s="1525" t="s">
        <v>846</v>
      </c>
      <c r="E29" s="1528" t="s">
        <v>856</v>
      </c>
      <c r="F29" s="577"/>
      <c r="G29" s="1214"/>
      <c r="H29" s="1214"/>
      <c r="I29" s="569">
        <v>14669.52</v>
      </c>
      <c r="J29" s="1364">
        <v>0.2</v>
      </c>
      <c r="K29" s="1364">
        <f>L29-J29</f>
        <v>0</v>
      </c>
      <c r="L29" s="1364">
        <v>0.2</v>
      </c>
      <c r="M29" s="1365">
        <v>2933.9040000000005</v>
      </c>
      <c r="N29" s="1365">
        <f t="shared" si="2"/>
        <v>0</v>
      </c>
      <c r="O29" s="1444">
        <f t="shared" si="3"/>
        <v>2933.9040000000005</v>
      </c>
    </row>
    <row r="30" spans="1:15">
      <c r="A30" s="573">
        <v>24</v>
      </c>
      <c r="B30" s="1218">
        <v>24</v>
      </c>
      <c r="C30" s="1695"/>
      <c r="D30" s="1525" t="s">
        <v>847</v>
      </c>
      <c r="E30" s="1528" t="s">
        <v>857</v>
      </c>
      <c r="F30" s="577"/>
      <c r="G30" s="576"/>
      <c r="H30" s="1214"/>
      <c r="I30" s="569">
        <v>20130</v>
      </c>
      <c r="J30" s="1364">
        <v>1</v>
      </c>
      <c r="K30" s="1364">
        <f t="shared" ref="K30:K35" si="4">L30-J30</f>
        <v>0</v>
      </c>
      <c r="L30" s="1364">
        <v>1</v>
      </c>
      <c r="M30" s="1365">
        <v>20130</v>
      </c>
      <c r="N30" s="1365">
        <f t="shared" si="2"/>
        <v>0</v>
      </c>
      <c r="O30" s="1444">
        <f t="shared" si="3"/>
        <v>20130</v>
      </c>
    </row>
    <row r="31" spans="1:15">
      <c r="A31" s="573">
        <v>25</v>
      </c>
      <c r="B31" s="573">
        <v>26</v>
      </c>
      <c r="C31" s="573"/>
      <c r="D31" s="1529" t="s">
        <v>1019</v>
      </c>
      <c r="E31" s="576" t="s">
        <v>1097</v>
      </c>
      <c r="F31" s="577"/>
      <c r="G31" s="576"/>
      <c r="H31" s="1214"/>
      <c r="I31" s="569">
        <v>185106</v>
      </c>
      <c r="J31" s="1364">
        <v>0.85</v>
      </c>
      <c r="K31" s="1364">
        <f t="shared" si="4"/>
        <v>5.0000000000000044E-2</v>
      </c>
      <c r="L31" s="1601">
        <v>0.9</v>
      </c>
      <c r="M31" s="1365">
        <v>157340.1</v>
      </c>
      <c r="N31" s="1365">
        <f t="shared" si="2"/>
        <v>9255.2999999999884</v>
      </c>
      <c r="O31" s="1444">
        <f t="shared" si="3"/>
        <v>166595.4</v>
      </c>
    </row>
    <row r="32" spans="1:15" ht="29">
      <c r="A32" s="573">
        <v>26</v>
      </c>
      <c r="B32" s="1218">
        <v>27</v>
      </c>
      <c r="C32" s="1218"/>
      <c r="D32" s="1530" t="s">
        <v>1020</v>
      </c>
      <c r="E32" s="1214" t="s">
        <v>1098</v>
      </c>
      <c r="F32" s="577"/>
      <c r="G32" s="1214"/>
      <c r="H32" s="1214"/>
      <c r="I32" s="569">
        <v>6600</v>
      </c>
      <c r="J32" s="1364">
        <v>1</v>
      </c>
      <c r="K32" s="1364">
        <f t="shared" si="4"/>
        <v>0</v>
      </c>
      <c r="L32" s="1364">
        <v>1</v>
      </c>
      <c r="M32" s="1365">
        <v>6600</v>
      </c>
      <c r="N32" s="1365">
        <f t="shared" si="2"/>
        <v>0</v>
      </c>
      <c r="O32" s="1444">
        <f t="shared" si="3"/>
        <v>6600</v>
      </c>
    </row>
    <row r="33" spans="1:15">
      <c r="A33" s="573">
        <v>27</v>
      </c>
      <c r="B33" s="573">
        <v>28</v>
      </c>
      <c r="C33" s="1218"/>
      <c r="D33" s="1530" t="s">
        <v>1021</v>
      </c>
      <c r="E33" s="1214" t="s">
        <v>1099</v>
      </c>
      <c r="F33" s="577"/>
      <c r="G33" s="1214"/>
      <c r="H33" s="1214"/>
      <c r="I33" s="569">
        <v>5388</v>
      </c>
      <c r="J33" s="1364">
        <v>1</v>
      </c>
      <c r="K33" s="1364">
        <f t="shared" si="4"/>
        <v>0</v>
      </c>
      <c r="L33" s="1364">
        <v>1</v>
      </c>
      <c r="M33" s="1365">
        <v>5388</v>
      </c>
      <c r="N33" s="1365">
        <f t="shared" si="2"/>
        <v>0</v>
      </c>
      <c r="O33" s="1444">
        <f t="shared" si="3"/>
        <v>5388</v>
      </c>
    </row>
    <row r="34" spans="1:15">
      <c r="A34" s="573">
        <v>28</v>
      </c>
      <c r="B34" s="1218">
        <v>29</v>
      </c>
      <c r="C34" s="1218"/>
      <c r="D34" s="1530" t="s">
        <v>1022</v>
      </c>
      <c r="E34" s="1214" t="s">
        <v>1100</v>
      </c>
      <c r="F34" s="577"/>
      <c r="G34" s="1214"/>
      <c r="H34" s="1214"/>
      <c r="I34" s="569">
        <v>15890</v>
      </c>
      <c r="J34" s="1364">
        <v>1</v>
      </c>
      <c r="K34" s="1364">
        <f t="shared" si="4"/>
        <v>0</v>
      </c>
      <c r="L34" s="1364">
        <v>1</v>
      </c>
      <c r="M34" s="1365">
        <v>15890</v>
      </c>
      <c r="N34" s="1365">
        <f t="shared" si="2"/>
        <v>0</v>
      </c>
      <c r="O34" s="1444">
        <f t="shared" si="3"/>
        <v>15890</v>
      </c>
    </row>
    <row r="35" spans="1:15" ht="29">
      <c r="A35" s="573">
        <v>29</v>
      </c>
      <c r="B35" s="573">
        <v>30</v>
      </c>
      <c r="C35" s="1218"/>
      <c r="D35" s="1530" t="s">
        <v>1023</v>
      </c>
      <c r="E35" s="1214" t="s">
        <v>1101</v>
      </c>
      <c r="F35" s="577"/>
      <c r="G35" s="1214"/>
      <c r="H35" s="1214"/>
      <c r="I35" s="569">
        <v>14400</v>
      </c>
      <c r="J35" s="1364">
        <v>1</v>
      </c>
      <c r="K35" s="1364">
        <f t="shared" si="4"/>
        <v>0</v>
      </c>
      <c r="L35" s="1364">
        <v>1</v>
      </c>
      <c r="M35" s="1365">
        <v>14400</v>
      </c>
      <c r="N35" s="1365">
        <f t="shared" si="2"/>
        <v>0</v>
      </c>
      <c r="O35" s="1444">
        <f t="shared" si="3"/>
        <v>14400</v>
      </c>
    </row>
    <row r="36" spans="1:15" ht="29">
      <c r="A36" s="573">
        <v>30</v>
      </c>
      <c r="B36" s="1218">
        <v>31</v>
      </c>
      <c r="C36" s="1218"/>
      <c r="D36" s="1530" t="s">
        <v>1024</v>
      </c>
      <c r="E36" s="1214" t="s">
        <v>1102</v>
      </c>
      <c r="F36" s="577"/>
      <c r="G36" s="1214"/>
      <c r="H36" s="1214"/>
      <c r="I36" s="569">
        <v>2525.25</v>
      </c>
      <c r="J36" s="1364">
        <v>1</v>
      </c>
      <c r="K36" s="1364">
        <f t="shared" ref="K36" si="5">L36-J36</f>
        <v>0</v>
      </c>
      <c r="L36" s="1364">
        <v>1</v>
      </c>
      <c r="M36" s="1365">
        <v>2525.25</v>
      </c>
      <c r="N36" s="1365">
        <f t="shared" si="2"/>
        <v>0</v>
      </c>
      <c r="O36" s="1444">
        <f t="shared" si="3"/>
        <v>2525.25</v>
      </c>
    </row>
    <row r="37" spans="1:15" ht="26">
      <c r="A37" s="573">
        <v>31</v>
      </c>
      <c r="B37" s="573">
        <v>32</v>
      </c>
      <c r="C37" s="576"/>
      <c r="D37" s="575" t="s">
        <v>1075</v>
      </c>
      <c r="E37" s="576" t="s">
        <v>1076</v>
      </c>
      <c r="F37" s="577"/>
      <c r="G37" s="576"/>
      <c r="H37" s="1214"/>
      <c r="I37" s="569">
        <v>32310</v>
      </c>
      <c r="J37" s="1364">
        <v>1</v>
      </c>
      <c r="K37" s="1364">
        <f t="shared" ref="K37" si="6">L37-J37</f>
        <v>0</v>
      </c>
      <c r="L37" s="1364">
        <v>1</v>
      </c>
      <c r="M37" s="1365">
        <v>32310</v>
      </c>
      <c r="N37" s="1365">
        <f t="shared" si="2"/>
        <v>0</v>
      </c>
      <c r="O37" s="1444">
        <f t="shared" si="3"/>
        <v>32310</v>
      </c>
    </row>
    <row r="38" spans="1:15" ht="26">
      <c r="A38" s="573">
        <v>32</v>
      </c>
      <c r="B38" s="573">
        <v>34</v>
      </c>
      <c r="C38" s="576"/>
      <c r="D38" s="575" t="s">
        <v>1077</v>
      </c>
      <c r="E38" s="576" t="s">
        <v>1078</v>
      </c>
      <c r="F38" s="577"/>
      <c r="G38" s="576"/>
      <c r="H38" s="1214"/>
      <c r="I38" s="569">
        <v>29700</v>
      </c>
      <c r="J38" s="1364">
        <v>1</v>
      </c>
      <c r="K38" s="1364">
        <f t="shared" ref="K38:K44" si="7">L38-J38</f>
        <v>0</v>
      </c>
      <c r="L38" s="1364">
        <v>1</v>
      </c>
      <c r="M38" s="1365">
        <v>29700</v>
      </c>
      <c r="N38" s="1365">
        <f t="shared" si="2"/>
        <v>0</v>
      </c>
      <c r="O38" s="1444">
        <f t="shared" si="3"/>
        <v>29700</v>
      </c>
    </row>
    <row r="39" spans="1:15" ht="29">
      <c r="A39" s="573">
        <v>33</v>
      </c>
      <c r="B39" s="1218">
        <v>35</v>
      </c>
      <c r="C39" s="1214"/>
      <c r="D39" s="1530" t="s">
        <v>1081</v>
      </c>
      <c r="E39" s="1214" t="s">
        <v>1089</v>
      </c>
      <c r="F39" s="577"/>
      <c r="G39" s="1214"/>
      <c r="H39" s="1214"/>
      <c r="I39" s="569">
        <v>7812.48</v>
      </c>
      <c r="J39" s="1364">
        <v>1</v>
      </c>
      <c r="K39" s="1364">
        <f t="shared" si="7"/>
        <v>0</v>
      </c>
      <c r="L39" s="1364">
        <v>1</v>
      </c>
      <c r="M39" s="1365">
        <v>7812.48</v>
      </c>
      <c r="N39" s="1365">
        <f t="shared" si="2"/>
        <v>0</v>
      </c>
      <c r="O39" s="1444">
        <f t="shared" si="3"/>
        <v>7812.48</v>
      </c>
    </row>
    <row r="40" spans="1:15" ht="29">
      <c r="A40" s="573">
        <v>34</v>
      </c>
      <c r="B40" s="1218">
        <v>36</v>
      </c>
      <c r="C40" s="1214"/>
      <c r="D40" s="1530" t="s">
        <v>1082</v>
      </c>
      <c r="E40" s="1214" t="s">
        <v>1090</v>
      </c>
      <c r="F40" s="577"/>
      <c r="G40" s="1214"/>
      <c r="H40" s="1214"/>
      <c r="I40" s="569">
        <v>2520</v>
      </c>
      <c r="J40" s="1364">
        <v>1</v>
      </c>
      <c r="K40" s="1364">
        <f t="shared" si="7"/>
        <v>0</v>
      </c>
      <c r="L40" s="1364">
        <v>1</v>
      </c>
      <c r="M40" s="1365">
        <v>2520</v>
      </c>
      <c r="N40" s="1365">
        <f t="shared" si="2"/>
        <v>0</v>
      </c>
      <c r="O40" s="1444">
        <f t="shared" si="3"/>
        <v>2520</v>
      </c>
    </row>
    <row r="41" spans="1:15" ht="29">
      <c r="A41" s="573">
        <v>35</v>
      </c>
      <c r="B41" s="1218">
        <v>37</v>
      </c>
      <c r="C41" s="1214"/>
      <c r="D41" s="1530" t="s">
        <v>1083</v>
      </c>
      <c r="E41" s="1214" t="s">
        <v>1091</v>
      </c>
      <c r="F41" s="577"/>
      <c r="G41" s="1214"/>
      <c r="H41" s="1214"/>
      <c r="I41" s="569">
        <v>1039.3399999999999</v>
      </c>
      <c r="J41" s="1364">
        <v>1</v>
      </c>
      <c r="K41" s="1364">
        <f t="shared" si="7"/>
        <v>0</v>
      </c>
      <c r="L41" s="1364">
        <v>1</v>
      </c>
      <c r="M41" s="1365">
        <v>1039.3399999999999</v>
      </c>
      <c r="N41" s="1365">
        <f t="shared" si="2"/>
        <v>0</v>
      </c>
      <c r="O41" s="1444">
        <f t="shared" si="3"/>
        <v>1039.3399999999999</v>
      </c>
    </row>
    <row r="42" spans="1:15" ht="29">
      <c r="A42" s="573">
        <v>36</v>
      </c>
      <c r="B42" s="1218">
        <v>38</v>
      </c>
      <c r="C42" s="1214"/>
      <c r="D42" s="1530" t="s">
        <v>1084</v>
      </c>
      <c r="E42" s="1214" t="s">
        <v>1092</v>
      </c>
      <c r="F42" s="577"/>
      <c r="G42" s="1214"/>
      <c r="H42" s="1214"/>
      <c r="I42" s="569">
        <v>3259.54</v>
      </c>
      <c r="J42" s="1364">
        <v>1</v>
      </c>
      <c r="K42" s="1364">
        <f t="shared" si="7"/>
        <v>0</v>
      </c>
      <c r="L42" s="1364">
        <v>1</v>
      </c>
      <c r="M42" s="1365">
        <v>3259.54</v>
      </c>
      <c r="N42" s="1365">
        <f t="shared" si="2"/>
        <v>0</v>
      </c>
      <c r="O42" s="1444">
        <f t="shared" si="3"/>
        <v>3259.54</v>
      </c>
    </row>
    <row r="43" spans="1:15" ht="29">
      <c r="A43" s="573">
        <v>37</v>
      </c>
      <c r="B43" s="1218">
        <v>39</v>
      </c>
      <c r="C43" s="1214"/>
      <c r="D43" s="1530" t="s">
        <v>1085</v>
      </c>
      <c r="E43" s="1214" t="s">
        <v>1093</v>
      </c>
      <c r="F43" s="577"/>
      <c r="G43" s="1214"/>
      <c r="H43" s="1214"/>
      <c r="I43" s="569">
        <v>1320</v>
      </c>
      <c r="J43" s="1364">
        <v>1</v>
      </c>
      <c r="K43" s="1364">
        <f t="shared" si="7"/>
        <v>0</v>
      </c>
      <c r="L43" s="1364">
        <v>1</v>
      </c>
      <c r="M43" s="1365">
        <v>1320</v>
      </c>
      <c r="N43" s="1365">
        <f t="shared" si="2"/>
        <v>0</v>
      </c>
      <c r="O43" s="1444">
        <f t="shared" si="3"/>
        <v>1320</v>
      </c>
    </row>
    <row r="44" spans="1:15" ht="29">
      <c r="A44" s="573">
        <v>38</v>
      </c>
      <c r="B44" s="1218">
        <v>40</v>
      </c>
      <c r="C44" s="1214"/>
      <c r="D44" s="1442" t="s">
        <v>1086</v>
      </c>
      <c r="E44" s="1214" t="s">
        <v>1094</v>
      </c>
      <c r="F44" s="577"/>
      <c r="G44" s="1214"/>
      <c r="H44" s="1214"/>
      <c r="I44" s="569">
        <v>37007.769999999997</v>
      </c>
      <c r="J44" s="1364">
        <v>0.4</v>
      </c>
      <c r="K44" s="1364">
        <f t="shared" si="7"/>
        <v>0</v>
      </c>
      <c r="L44" s="1364">
        <v>0.4</v>
      </c>
      <c r="M44" s="1365">
        <v>14803.108</v>
      </c>
      <c r="N44" s="1365">
        <f t="shared" si="2"/>
        <v>0</v>
      </c>
      <c r="O44" s="1444">
        <f t="shared" si="3"/>
        <v>14803.108</v>
      </c>
    </row>
    <row r="45" spans="1:15" ht="29">
      <c r="A45" s="573">
        <v>39</v>
      </c>
      <c r="B45" s="1218">
        <v>41</v>
      </c>
      <c r="C45" s="1214"/>
      <c r="D45" s="1530" t="s">
        <v>1087</v>
      </c>
      <c r="E45" s="1214" t="s">
        <v>1095</v>
      </c>
      <c r="F45" s="577"/>
      <c r="G45" s="1214"/>
      <c r="H45" s="1214"/>
      <c r="I45" s="569">
        <v>5280</v>
      </c>
      <c r="J45" s="1364">
        <v>1</v>
      </c>
      <c r="K45" s="1364">
        <f t="shared" ref="K45:K46" si="8">L45-J45</f>
        <v>0</v>
      </c>
      <c r="L45" s="1364">
        <v>1</v>
      </c>
      <c r="M45" s="1365">
        <v>5280</v>
      </c>
      <c r="N45" s="1365">
        <f t="shared" si="2"/>
        <v>0</v>
      </c>
      <c r="O45" s="1444">
        <f t="shared" si="3"/>
        <v>5280</v>
      </c>
    </row>
    <row r="46" spans="1:15" ht="29">
      <c r="A46" s="573">
        <v>40</v>
      </c>
      <c r="B46" s="1218">
        <v>42</v>
      </c>
      <c r="C46" s="1214"/>
      <c r="D46" s="1530" t="s">
        <v>1088</v>
      </c>
      <c r="E46" s="1214" t="s">
        <v>1096</v>
      </c>
      <c r="F46" s="577"/>
      <c r="G46" s="1214"/>
      <c r="H46" s="1214"/>
      <c r="I46" s="569">
        <v>660</v>
      </c>
      <c r="J46" s="1364">
        <v>1</v>
      </c>
      <c r="K46" s="1364">
        <f t="shared" si="8"/>
        <v>0</v>
      </c>
      <c r="L46" s="1364">
        <v>1</v>
      </c>
      <c r="M46" s="1365">
        <v>660</v>
      </c>
      <c r="N46" s="1365">
        <f t="shared" si="2"/>
        <v>0</v>
      </c>
      <c r="O46" s="1444">
        <f t="shared" si="3"/>
        <v>660</v>
      </c>
    </row>
    <row r="47" spans="1:15" ht="29">
      <c r="A47" s="573">
        <v>41</v>
      </c>
      <c r="B47" s="1218">
        <v>44</v>
      </c>
      <c r="C47" s="1214"/>
      <c r="D47" s="1531" t="s">
        <v>1118</v>
      </c>
      <c r="E47" s="1214" t="s">
        <v>1121</v>
      </c>
      <c r="F47" s="577"/>
      <c r="G47" s="1214"/>
      <c r="H47" s="1214"/>
      <c r="I47" s="569">
        <v>51857.8</v>
      </c>
      <c r="J47" s="1364">
        <v>1</v>
      </c>
      <c r="K47" s="1364">
        <f t="shared" ref="K47" si="9">L47-J47</f>
        <v>0</v>
      </c>
      <c r="L47" s="1364">
        <v>1</v>
      </c>
      <c r="M47" s="1365">
        <v>51857.8</v>
      </c>
      <c r="N47" s="1365">
        <f t="shared" si="2"/>
        <v>0</v>
      </c>
      <c r="O47" s="1444">
        <f t="shared" si="3"/>
        <v>51857.8</v>
      </c>
    </row>
    <row r="48" spans="1:15" ht="29">
      <c r="A48" s="573">
        <v>42</v>
      </c>
      <c r="B48" s="1218">
        <v>45</v>
      </c>
      <c r="C48" s="1214"/>
      <c r="D48" s="1531" t="s">
        <v>1119</v>
      </c>
      <c r="E48" s="1214" t="s">
        <v>1120</v>
      </c>
      <c r="F48" s="577"/>
      <c r="G48" s="1214"/>
      <c r="H48" s="1214"/>
      <c r="I48" s="569">
        <v>24750</v>
      </c>
      <c r="J48" s="1364">
        <v>1</v>
      </c>
      <c r="K48" s="1364">
        <f t="shared" ref="K48:K49" si="10">L48-J48</f>
        <v>0</v>
      </c>
      <c r="L48" s="1364">
        <v>1</v>
      </c>
      <c r="M48" s="1365">
        <v>24750</v>
      </c>
      <c r="N48" s="1365">
        <f t="shared" si="2"/>
        <v>0</v>
      </c>
      <c r="O48" s="1444">
        <f t="shared" si="3"/>
        <v>24750</v>
      </c>
    </row>
    <row r="49" spans="1:17" ht="29">
      <c r="A49" s="573">
        <v>43</v>
      </c>
      <c r="B49" s="1218">
        <v>46</v>
      </c>
      <c r="C49" s="1214"/>
      <c r="D49" s="1530" t="s">
        <v>1122</v>
      </c>
      <c r="E49" s="1459" t="s">
        <v>1125</v>
      </c>
      <c r="F49" s="577"/>
      <c r="G49" s="1214"/>
      <c r="H49" s="1214"/>
      <c r="I49" s="569">
        <v>23960.16</v>
      </c>
      <c r="J49" s="1364">
        <v>1</v>
      </c>
      <c r="K49" s="1364">
        <f t="shared" si="10"/>
        <v>0</v>
      </c>
      <c r="L49" s="1364">
        <v>1</v>
      </c>
      <c r="M49" s="1365">
        <v>23960.16</v>
      </c>
      <c r="N49" s="1365">
        <f t="shared" si="2"/>
        <v>0</v>
      </c>
      <c r="O49" s="1444">
        <f t="shared" si="3"/>
        <v>23960.16</v>
      </c>
    </row>
    <row r="50" spans="1:17" ht="29">
      <c r="A50" s="573">
        <v>44</v>
      </c>
      <c r="B50" s="1218">
        <v>47</v>
      </c>
      <c r="C50" s="1214"/>
      <c r="D50" s="1442" t="s">
        <v>1123</v>
      </c>
      <c r="E50" s="1459" t="s">
        <v>1126</v>
      </c>
      <c r="F50" s="577"/>
      <c r="G50" s="1214"/>
      <c r="H50" s="1214"/>
      <c r="I50" s="569">
        <v>8961.44</v>
      </c>
      <c r="J50" s="1364">
        <v>1</v>
      </c>
      <c r="K50" s="1364">
        <f t="shared" ref="K50:K51" si="11">L50-J50</f>
        <v>0</v>
      </c>
      <c r="L50" s="1364">
        <v>1</v>
      </c>
      <c r="M50" s="1365">
        <v>8961.44</v>
      </c>
      <c r="N50" s="1365">
        <f t="shared" si="2"/>
        <v>0</v>
      </c>
      <c r="O50" s="1444">
        <f t="shared" si="3"/>
        <v>8961.44</v>
      </c>
      <c r="P50" t="s">
        <v>1253</v>
      </c>
    </row>
    <row r="51" spans="1:17" ht="29">
      <c r="A51" s="573">
        <v>45</v>
      </c>
      <c r="B51" s="1218">
        <v>48</v>
      </c>
      <c r="C51" s="1214"/>
      <c r="D51" s="1442" t="s">
        <v>1124</v>
      </c>
      <c r="E51" s="1459" t="s">
        <v>1127</v>
      </c>
      <c r="F51" s="577"/>
      <c r="G51" s="1214"/>
      <c r="H51" s="1214"/>
      <c r="I51" s="569">
        <v>52200</v>
      </c>
      <c r="J51" s="1367">
        <v>0.8</v>
      </c>
      <c r="K51" s="1364">
        <f t="shared" si="11"/>
        <v>0</v>
      </c>
      <c r="L51" s="1364">
        <v>0.8</v>
      </c>
      <c r="M51" s="1365">
        <v>41760</v>
      </c>
      <c r="N51" s="1365">
        <f t="shared" si="2"/>
        <v>0</v>
      </c>
      <c r="O51" s="1444">
        <f t="shared" si="3"/>
        <v>41760</v>
      </c>
      <c r="P51" s="1530" t="s">
        <v>1130</v>
      </c>
      <c r="Q51" t="s">
        <v>1254</v>
      </c>
    </row>
    <row r="52" spans="1:17" ht="45" customHeight="1">
      <c r="A52" s="573">
        <v>46</v>
      </c>
      <c r="B52" s="1218">
        <v>49</v>
      </c>
      <c r="C52" s="1214"/>
      <c r="D52" s="1532" t="s">
        <v>1131</v>
      </c>
      <c r="E52" s="1459"/>
      <c r="F52" s="577"/>
      <c r="G52" s="1214"/>
      <c r="H52" s="1214"/>
      <c r="I52" s="569">
        <v>20262.55</v>
      </c>
      <c r="J52" s="1367"/>
      <c r="K52" s="1367"/>
      <c r="L52" s="1367"/>
      <c r="M52" s="1368"/>
      <c r="N52" s="1368"/>
      <c r="O52" s="1444"/>
    </row>
    <row r="53" spans="1:17" ht="29">
      <c r="A53" s="573">
        <v>47</v>
      </c>
      <c r="B53" s="1218">
        <v>50</v>
      </c>
      <c r="C53" s="1214"/>
      <c r="D53" s="1530" t="s">
        <v>1140</v>
      </c>
      <c r="E53" s="1459"/>
      <c r="F53" s="577"/>
      <c r="G53" s="1214"/>
      <c r="H53" s="1214"/>
      <c r="I53" s="569">
        <v>41856</v>
      </c>
      <c r="J53" s="1367">
        <v>1</v>
      </c>
      <c r="K53" s="1364">
        <f t="shared" ref="K53" si="12">L53-J53</f>
        <v>0</v>
      </c>
      <c r="L53" s="1364">
        <v>1</v>
      </c>
      <c r="M53" s="1365">
        <v>41856</v>
      </c>
      <c r="N53" s="1365">
        <f t="shared" ref="N53:N61" si="13">O53-M53</f>
        <v>0</v>
      </c>
      <c r="O53" s="1444">
        <f t="shared" ref="O53:O61" si="14">I53*L53</f>
        <v>41856</v>
      </c>
    </row>
    <row r="54" spans="1:17" ht="29">
      <c r="A54" s="573">
        <v>48</v>
      </c>
      <c r="B54" s="1218">
        <v>51</v>
      </c>
      <c r="C54" s="1214"/>
      <c r="D54" s="1532" t="s">
        <v>1132</v>
      </c>
      <c r="E54" s="1459"/>
      <c r="F54" s="577"/>
      <c r="G54" s="1214"/>
      <c r="H54" s="1214"/>
      <c r="I54" s="569">
        <v>173135</v>
      </c>
      <c r="J54" s="1367">
        <v>0.7</v>
      </c>
      <c r="K54" s="1364">
        <f t="shared" ref="K54:K55" si="15">L54-J54</f>
        <v>0.10000000000000009</v>
      </c>
      <c r="L54" s="1535">
        <v>0.8</v>
      </c>
      <c r="M54" s="1365">
        <v>121194.49999999999</v>
      </c>
      <c r="N54" s="1365">
        <f t="shared" si="13"/>
        <v>17313.500000000015</v>
      </c>
      <c r="O54" s="1444">
        <f t="shared" si="14"/>
        <v>138508</v>
      </c>
      <c r="P54" s="1530" t="s">
        <v>1139</v>
      </c>
    </row>
    <row r="55" spans="1:17" ht="29">
      <c r="A55" s="573">
        <v>49</v>
      </c>
      <c r="B55" s="1218">
        <v>52</v>
      </c>
      <c r="C55" s="1214"/>
      <c r="D55" s="1532" t="s">
        <v>1133</v>
      </c>
      <c r="E55" s="1459"/>
      <c r="F55" s="577"/>
      <c r="G55" s="1214"/>
      <c r="H55" s="1214"/>
      <c r="I55" s="569">
        <v>4295</v>
      </c>
      <c r="J55" s="1367">
        <v>1</v>
      </c>
      <c r="K55" s="1364">
        <f t="shared" si="15"/>
        <v>0</v>
      </c>
      <c r="L55" s="1364">
        <v>1</v>
      </c>
      <c r="M55" s="1365">
        <v>4295</v>
      </c>
      <c r="N55" s="1365">
        <f t="shared" si="13"/>
        <v>0</v>
      </c>
      <c r="O55" s="1444">
        <f t="shared" si="14"/>
        <v>4295</v>
      </c>
    </row>
    <row r="56" spans="1:17" ht="29">
      <c r="A56" s="573">
        <v>50</v>
      </c>
      <c r="B56" s="1218">
        <v>53</v>
      </c>
      <c r="C56" s="1214"/>
      <c r="D56" s="1532" t="s">
        <v>1134</v>
      </c>
      <c r="E56" s="1459"/>
      <c r="F56" s="577"/>
      <c r="G56" s="1214"/>
      <c r="H56" s="1214"/>
      <c r="I56" s="569">
        <v>4673.28</v>
      </c>
      <c r="J56" s="1367">
        <v>1</v>
      </c>
      <c r="K56" s="1364">
        <f t="shared" ref="K56:K58" si="16">L56-J56</f>
        <v>0</v>
      </c>
      <c r="L56" s="1364">
        <v>1</v>
      </c>
      <c r="M56" s="1365">
        <v>4673.28</v>
      </c>
      <c r="N56" s="1365">
        <f t="shared" si="13"/>
        <v>0</v>
      </c>
      <c r="O56" s="1444">
        <f t="shared" si="14"/>
        <v>4673.28</v>
      </c>
    </row>
    <row r="57" spans="1:17" ht="29">
      <c r="A57" s="573">
        <v>51</v>
      </c>
      <c r="B57" s="1218">
        <v>54</v>
      </c>
      <c r="C57" s="1214"/>
      <c r="D57" s="1532" t="s">
        <v>1135</v>
      </c>
      <c r="E57" s="1459"/>
      <c r="F57" s="577"/>
      <c r="G57" s="1214"/>
      <c r="H57" s="1214"/>
      <c r="I57" s="569">
        <v>7260</v>
      </c>
      <c r="J57" s="1367">
        <v>1</v>
      </c>
      <c r="K57" s="1364">
        <f t="shared" si="16"/>
        <v>0</v>
      </c>
      <c r="L57" s="1364">
        <v>1</v>
      </c>
      <c r="M57" s="1365">
        <v>7260</v>
      </c>
      <c r="N57" s="1365">
        <f t="shared" si="13"/>
        <v>0</v>
      </c>
      <c r="O57" s="1444">
        <f t="shared" si="14"/>
        <v>7260</v>
      </c>
    </row>
    <row r="58" spans="1:17" ht="43.5">
      <c r="A58" s="573">
        <v>52</v>
      </c>
      <c r="B58" s="1218">
        <v>55</v>
      </c>
      <c r="C58" s="1214"/>
      <c r="D58" s="1530" t="s">
        <v>1136</v>
      </c>
      <c r="E58" s="1459"/>
      <c r="F58" s="577"/>
      <c r="G58" s="1214"/>
      <c r="H58" s="1214"/>
      <c r="I58" s="569">
        <v>9800</v>
      </c>
      <c r="J58" s="1367">
        <v>1</v>
      </c>
      <c r="K58" s="1364">
        <f t="shared" si="16"/>
        <v>0</v>
      </c>
      <c r="L58" s="1364">
        <v>1</v>
      </c>
      <c r="M58" s="1365">
        <v>9800</v>
      </c>
      <c r="N58" s="1365">
        <f t="shared" si="13"/>
        <v>0</v>
      </c>
      <c r="O58" s="1444">
        <f t="shared" si="14"/>
        <v>9800</v>
      </c>
    </row>
    <row r="59" spans="1:17" ht="29">
      <c r="A59" s="573">
        <v>53</v>
      </c>
      <c r="B59" s="1218">
        <v>56</v>
      </c>
      <c r="C59" s="1214"/>
      <c r="D59" s="1442" t="s">
        <v>1137</v>
      </c>
      <c r="E59" s="1459"/>
      <c r="F59" s="577"/>
      <c r="G59" s="1214"/>
      <c r="H59" s="1214"/>
      <c r="I59" s="569">
        <v>1465.1</v>
      </c>
      <c r="J59" s="1367">
        <v>1</v>
      </c>
      <c r="K59" s="1364">
        <f t="shared" ref="K59:K60" si="17">L59-J59</f>
        <v>0</v>
      </c>
      <c r="L59" s="1364">
        <v>1</v>
      </c>
      <c r="M59" s="1365">
        <v>1465.1</v>
      </c>
      <c r="N59" s="1365">
        <f t="shared" si="13"/>
        <v>0</v>
      </c>
      <c r="O59" s="1444">
        <f t="shared" si="14"/>
        <v>1465.1</v>
      </c>
    </row>
    <row r="60" spans="1:17" ht="29">
      <c r="A60" s="573">
        <v>54</v>
      </c>
      <c r="B60" s="1218">
        <v>57</v>
      </c>
      <c r="C60" s="1214"/>
      <c r="D60" s="1532" t="s">
        <v>1138</v>
      </c>
      <c r="E60" s="1459"/>
      <c r="F60" s="577"/>
      <c r="G60" s="1214"/>
      <c r="H60" s="1214"/>
      <c r="I60" s="569">
        <v>1096</v>
      </c>
      <c r="J60" s="1367">
        <v>1</v>
      </c>
      <c r="K60" s="1364">
        <f t="shared" si="17"/>
        <v>0</v>
      </c>
      <c r="L60" s="1364">
        <v>1</v>
      </c>
      <c r="M60" s="1365">
        <v>1096</v>
      </c>
      <c r="N60" s="1365">
        <f t="shared" si="13"/>
        <v>0</v>
      </c>
      <c r="O60" s="1444">
        <f t="shared" si="14"/>
        <v>1096</v>
      </c>
    </row>
    <row r="61" spans="1:17" ht="29">
      <c r="A61" s="573">
        <v>55</v>
      </c>
      <c r="B61" s="1218">
        <v>59</v>
      </c>
      <c r="C61" s="1214"/>
      <c r="D61" s="1442" t="s">
        <v>1221</v>
      </c>
      <c r="E61" s="1459"/>
      <c r="F61" s="577"/>
      <c r="G61" s="1214"/>
      <c r="H61" s="1214"/>
      <c r="I61" s="569">
        <v>2970</v>
      </c>
      <c r="J61" s="1367">
        <v>1</v>
      </c>
      <c r="K61" s="1364">
        <f t="shared" ref="K61:K77" si="18">L61-J61</f>
        <v>0</v>
      </c>
      <c r="L61" s="1364">
        <v>1</v>
      </c>
      <c r="M61" s="1365">
        <v>2970</v>
      </c>
      <c r="N61" s="1365">
        <f t="shared" si="13"/>
        <v>0</v>
      </c>
      <c r="O61" s="1444">
        <f t="shared" si="14"/>
        <v>2970</v>
      </c>
    </row>
    <row r="62" spans="1:17" ht="43.5">
      <c r="A62" s="573">
        <v>56</v>
      </c>
      <c r="B62" s="1218">
        <v>60</v>
      </c>
      <c r="C62" s="1214"/>
      <c r="D62" s="1442" t="s">
        <v>1222</v>
      </c>
      <c r="E62" s="1459"/>
      <c r="F62" s="577"/>
      <c r="G62" s="1214"/>
      <c r="H62" s="1214"/>
      <c r="I62" s="569">
        <v>17955</v>
      </c>
      <c r="J62" s="1367">
        <v>0.8</v>
      </c>
      <c r="K62" s="1364">
        <f t="shared" si="18"/>
        <v>0</v>
      </c>
      <c r="L62" s="1364">
        <v>0.8</v>
      </c>
      <c r="M62" s="1365">
        <v>14364</v>
      </c>
      <c r="N62" s="1365">
        <f t="shared" ref="N62" si="19">O62-M62</f>
        <v>0</v>
      </c>
      <c r="O62" s="1444">
        <f t="shared" ref="O62" si="20">I62*L62</f>
        <v>14364</v>
      </c>
    </row>
    <row r="63" spans="1:17" ht="29">
      <c r="A63" s="573">
        <v>57</v>
      </c>
      <c r="B63" s="1218">
        <v>61</v>
      </c>
      <c r="C63" s="1214"/>
      <c r="D63" s="1442" t="s">
        <v>1223</v>
      </c>
      <c r="E63" s="1459"/>
      <c r="F63" s="577"/>
      <c r="G63" s="1214"/>
      <c r="H63" s="1214"/>
      <c r="I63" s="569">
        <v>1960</v>
      </c>
      <c r="J63" s="1367">
        <v>1</v>
      </c>
      <c r="K63" s="1364">
        <f t="shared" si="18"/>
        <v>0</v>
      </c>
      <c r="L63" s="1364">
        <v>1</v>
      </c>
      <c r="M63" s="1365">
        <v>1960</v>
      </c>
      <c r="N63" s="1365">
        <f>O63-M63</f>
        <v>0</v>
      </c>
      <c r="O63" s="1444">
        <f>I63*L63</f>
        <v>1960</v>
      </c>
    </row>
    <row r="64" spans="1:17" ht="43.5">
      <c r="A64" s="573">
        <v>58</v>
      </c>
      <c r="B64" s="1218">
        <v>62</v>
      </c>
      <c r="C64" s="1214"/>
      <c r="D64" s="1442" t="s">
        <v>1224</v>
      </c>
      <c r="E64" s="1459"/>
      <c r="F64" s="577"/>
      <c r="G64" s="1214"/>
      <c r="H64" s="1214"/>
      <c r="I64" s="569">
        <v>11685</v>
      </c>
      <c r="J64" s="1367">
        <v>0.6</v>
      </c>
      <c r="K64" s="1364">
        <f t="shared" si="18"/>
        <v>0</v>
      </c>
      <c r="L64" s="1364">
        <v>0.6</v>
      </c>
      <c r="M64" s="1365">
        <v>7011</v>
      </c>
      <c r="N64" s="1365">
        <f t="shared" ref="N64" si="21">O64-M64</f>
        <v>0</v>
      </c>
      <c r="O64" s="1444">
        <f t="shared" ref="O64" si="22">I64*L64</f>
        <v>7011</v>
      </c>
      <c r="P64" s="1530" t="s">
        <v>1255</v>
      </c>
    </row>
    <row r="65" spans="1:16" ht="29">
      <c r="A65" s="573">
        <v>59</v>
      </c>
      <c r="B65" s="1218">
        <v>63</v>
      </c>
      <c r="C65" s="1214"/>
      <c r="D65" s="1442" t="s">
        <v>1225</v>
      </c>
      <c r="E65" s="1459"/>
      <c r="F65" s="577"/>
      <c r="G65" s="1214"/>
      <c r="H65" s="1214"/>
      <c r="I65" s="569">
        <v>500</v>
      </c>
      <c r="J65" s="1367">
        <v>1</v>
      </c>
      <c r="K65" s="1364">
        <f t="shared" si="18"/>
        <v>0</v>
      </c>
      <c r="L65" s="1364">
        <v>1</v>
      </c>
      <c r="M65" s="1365">
        <v>500</v>
      </c>
      <c r="N65" s="1365">
        <f>O65-M65</f>
        <v>0</v>
      </c>
      <c r="O65" s="1444">
        <f>I65*L65</f>
        <v>500</v>
      </c>
    </row>
    <row r="66" spans="1:16" ht="29">
      <c r="A66" s="573">
        <v>60</v>
      </c>
      <c r="B66" s="1218">
        <v>64</v>
      </c>
      <c r="C66" s="1214"/>
      <c r="D66" s="1442" t="s">
        <v>1226</v>
      </c>
      <c r="E66" s="1459"/>
      <c r="F66" s="577"/>
      <c r="G66" s="1214"/>
      <c r="H66" s="1214"/>
      <c r="I66" s="569">
        <v>1977</v>
      </c>
      <c r="J66" s="1367"/>
      <c r="K66" s="1364">
        <f t="shared" si="18"/>
        <v>1</v>
      </c>
      <c r="L66" s="1536">
        <v>1</v>
      </c>
      <c r="M66" s="1368">
        <v>0</v>
      </c>
      <c r="N66" s="1365">
        <f>O66-M66</f>
        <v>1977</v>
      </c>
      <c r="O66" s="1444">
        <f>I66*L66</f>
        <v>1977</v>
      </c>
    </row>
    <row r="67" spans="1:16" ht="29">
      <c r="A67" s="573">
        <v>61</v>
      </c>
      <c r="B67" s="1218">
        <v>65</v>
      </c>
      <c r="C67" s="1214"/>
      <c r="D67" s="1442" t="s">
        <v>1227</v>
      </c>
      <c r="E67" s="1459"/>
      <c r="F67" s="577"/>
      <c r="G67" s="1214"/>
      <c r="H67" s="1214"/>
      <c r="I67" s="569">
        <v>660</v>
      </c>
      <c r="J67" s="1367">
        <v>1</v>
      </c>
      <c r="K67" s="1364">
        <f t="shared" si="18"/>
        <v>0</v>
      </c>
      <c r="L67" s="1364">
        <v>1</v>
      </c>
      <c r="M67" s="1365">
        <v>660</v>
      </c>
      <c r="N67" s="1365">
        <f>O67-M67</f>
        <v>0</v>
      </c>
      <c r="O67" s="1444">
        <f>I67*L67</f>
        <v>660</v>
      </c>
    </row>
    <row r="68" spans="1:16" ht="29">
      <c r="A68" s="573">
        <v>62</v>
      </c>
      <c r="B68" s="1218">
        <v>66</v>
      </c>
      <c r="C68" s="1214"/>
      <c r="D68" s="1442" t="s">
        <v>1228</v>
      </c>
      <c r="E68" s="1459"/>
      <c r="F68" s="577"/>
      <c r="G68" s="1214"/>
      <c r="H68" s="1214"/>
      <c r="I68" s="569">
        <v>2148.38</v>
      </c>
      <c r="J68" s="1367">
        <v>1</v>
      </c>
      <c r="K68" s="1364">
        <f t="shared" si="18"/>
        <v>0</v>
      </c>
      <c r="L68" s="1364">
        <v>1</v>
      </c>
      <c r="M68" s="1365">
        <v>2148.38</v>
      </c>
      <c r="N68" s="1365">
        <f>O68-M68</f>
        <v>0</v>
      </c>
      <c r="O68" s="1444">
        <f>I68*L68</f>
        <v>2148.38</v>
      </c>
    </row>
    <row r="69" spans="1:16" ht="43.5">
      <c r="A69" s="573">
        <v>63</v>
      </c>
      <c r="B69" s="1218">
        <v>67</v>
      </c>
      <c r="C69" s="1214"/>
      <c r="D69" s="1442" t="s">
        <v>1229</v>
      </c>
      <c r="E69" s="1459"/>
      <c r="F69" s="577"/>
      <c r="G69" s="1214"/>
      <c r="H69" s="1214"/>
      <c r="I69" s="569">
        <v>12470</v>
      </c>
      <c r="J69" s="1367">
        <v>0.1</v>
      </c>
      <c r="K69" s="1364">
        <f t="shared" si="18"/>
        <v>3.4482758620689585E-3</v>
      </c>
      <c r="L69" s="1601">
        <f>3/29</f>
        <v>0.10344827586206896</v>
      </c>
      <c r="M69" s="1365">
        <v>1247</v>
      </c>
      <c r="N69" s="1365">
        <f t="shared" ref="N69:N70" si="23">O69-M69</f>
        <v>43</v>
      </c>
      <c r="O69" s="1444">
        <f t="shared" ref="O69:O70" si="24">I69*L69</f>
        <v>1290</v>
      </c>
      <c r="P69" s="1530" t="s">
        <v>1256</v>
      </c>
    </row>
    <row r="70" spans="1:16" ht="29">
      <c r="A70" s="573">
        <v>64</v>
      </c>
      <c r="B70" s="1218">
        <v>68</v>
      </c>
      <c r="C70" s="1214"/>
      <c r="D70" s="1442" t="s">
        <v>1230</v>
      </c>
      <c r="E70" s="1459"/>
      <c r="F70" s="577"/>
      <c r="G70" s="1214"/>
      <c r="H70" s="1214"/>
      <c r="I70" s="569">
        <v>194790</v>
      </c>
      <c r="J70" s="1367">
        <v>0.1</v>
      </c>
      <c r="K70" s="1364">
        <f t="shared" si="18"/>
        <v>0</v>
      </c>
      <c r="L70" s="1364">
        <v>0.1</v>
      </c>
      <c r="M70" s="1365">
        <v>19479</v>
      </c>
      <c r="N70" s="1365">
        <f t="shared" si="23"/>
        <v>0</v>
      </c>
      <c r="O70" s="1444">
        <f t="shared" si="24"/>
        <v>19479</v>
      </c>
    </row>
    <row r="71" spans="1:16" ht="29">
      <c r="A71" s="573">
        <v>65</v>
      </c>
      <c r="B71" s="1218">
        <v>69</v>
      </c>
      <c r="C71" s="1214"/>
      <c r="D71" s="1442" t="s">
        <v>1231</v>
      </c>
      <c r="E71" s="1459"/>
      <c r="F71" s="577"/>
      <c r="G71" s="1214"/>
      <c r="H71" s="1214"/>
      <c r="I71" s="569">
        <v>37044.86</v>
      </c>
      <c r="J71" s="1367">
        <v>0.8</v>
      </c>
      <c r="K71" s="1364">
        <f t="shared" si="18"/>
        <v>9.9999999999999978E-2</v>
      </c>
      <c r="L71" s="1601">
        <v>0.9</v>
      </c>
      <c r="M71" s="1365">
        <v>29635.888000000003</v>
      </c>
      <c r="N71" s="1365">
        <f t="shared" ref="N71" si="25">O71-M71</f>
        <v>3704.4860000000008</v>
      </c>
      <c r="O71" s="1444">
        <f t="shared" ref="O71" si="26">I71*L71</f>
        <v>33340.374000000003</v>
      </c>
    </row>
    <row r="72" spans="1:16">
      <c r="A72" s="573">
        <v>66</v>
      </c>
      <c r="B72" s="1218">
        <v>70</v>
      </c>
      <c r="C72" s="1214"/>
      <c r="D72" s="1442" t="s">
        <v>1232</v>
      </c>
      <c r="E72" s="1459"/>
      <c r="F72" s="577"/>
      <c r="G72" s="1214"/>
      <c r="H72" s="1214"/>
      <c r="I72" s="569">
        <v>63819.06</v>
      </c>
      <c r="J72" s="1364"/>
      <c r="K72" s="1364">
        <f t="shared" si="18"/>
        <v>0</v>
      </c>
      <c r="L72" s="1364"/>
      <c r="M72" s="1365">
        <v>10187.6304</v>
      </c>
      <c r="N72" s="1365">
        <f>O72-M72</f>
        <v>-10187.6304</v>
      </c>
      <c r="O72" s="1444">
        <v>0</v>
      </c>
    </row>
    <row r="73" spans="1:16">
      <c r="A73" s="573">
        <v>67</v>
      </c>
      <c r="B73" s="1218">
        <v>71</v>
      </c>
      <c r="C73" s="1214"/>
      <c r="D73" s="1442" t="s">
        <v>1233</v>
      </c>
      <c r="E73" s="1459"/>
      <c r="F73" s="577"/>
      <c r="G73" s="1214"/>
      <c r="H73" s="1214"/>
      <c r="I73" s="569">
        <v>17512.689999999999</v>
      </c>
      <c r="J73" s="1367"/>
      <c r="K73" s="1364">
        <f t="shared" si="18"/>
        <v>0.8</v>
      </c>
      <c r="L73" s="1602">
        <v>0.8</v>
      </c>
      <c r="M73" s="1368">
        <v>0</v>
      </c>
      <c r="N73" s="1365">
        <f t="shared" ref="N73:N74" si="27">O73-M73</f>
        <v>14010.152</v>
      </c>
      <c r="O73" s="1444">
        <f t="shared" ref="O73:O74" si="28">I73*L73</f>
        <v>14010.152</v>
      </c>
    </row>
    <row r="74" spans="1:16" ht="29">
      <c r="A74" s="573">
        <v>68</v>
      </c>
      <c r="B74" s="1218">
        <v>72</v>
      </c>
      <c r="C74" s="1214"/>
      <c r="D74" s="1442" t="s">
        <v>1234</v>
      </c>
      <c r="E74" s="1459"/>
      <c r="F74" s="577"/>
      <c r="G74" s="1214"/>
      <c r="H74" s="1214"/>
      <c r="I74" s="569">
        <v>22212.54</v>
      </c>
      <c r="J74" s="1367"/>
      <c r="K74" s="1364">
        <f t="shared" si="18"/>
        <v>0.5</v>
      </c>
      <c r="L74" s="1536">
        <v>0.5</v>
      </c>
      <c r="M74" s="1368">
        <v>0</v>
      </c>
      <c r="N74" s="1365">
        <f t="shared" si="27"/>
        <v>11106.27</v>
      </c>
      <c r="O74" s="1444">
        <f t="shared" si="28"/>
        <v>11106.27</v>
      </c>
    </row>
    <row r="75" spans="1:16" ht="29">
      <c r="A75" s="573">
        <v>69</v>
      </c>
      <c r="B75" s="1218">
        <v>73</v>
      </c>
      <c r="C75" s="1214"/>
      <c r="D75" s="1442" t="s">
        <v>1235</v>
      </c>
      <c r="E75" s="1459"/>
      <c r="F75" s="577"/>
      <c r="G75" s="1214"/>
      <c r="H75" s="1214"/>
      <c r="I75" s="569">
        <v>22468.62</v>
      </c>
      <c r="J75" s="1367">
        <v>0.2</v>
      </c>
      <c r="K75" s="1364">
        <f t="shared" si="18"/>
        <v>0</v>
      </c>
      <c r="L75" s="1364">
        <v>0.2</v>
      </c>
      <c r="M75" s="1365">
        <v>4493.7240000000002</v>
      </c>
      <c r="N75" s="1365">
        <f>O75-M75</f>
        <v>0</v>
      </c>
      <c r="O75" s="1444">
        <f>I75*L75</f>
        <v>4493.7240000000002</v>
      </c>
    </row>
    <row r="76" spans="1:16" ht="29">
      <c r="A76" s="573">
        <v>70</v>
      </c>
      <c r="B76" s="1218">
        <v>74</v>
      </c>
      <c r="C76" s="1214"/>
      <c r="D76" s="1442" t="s">
        <v>1236</v>
      </c>
      <c r="E76" s="1459"/>
      <c r="F76" s="577"/>
      <c r="G76" s="1214"/>
      <c r="H76" s="1214"/>
      <c r="I76" s="569">
        <v>24450.560000000001</v>
      </c>
      <c r="J76" s="1367">
        <v>0.8</v>
      </c>
      <c r="K76" s="1364">
        <f t="shared" si="18"/>
        <v>0</v>
      </c>
      <c r="L76" s="1601">
        <v>0.8</v>
      </c>
      <c r="M76" s="1365">
        <v>19560.448</v>
      </c>
      <c r="N76" s="1365">
        <f>O76-M76</f>
        <v>0</v>
      </c>
      <c r="O76" s="1444">
        <f>I76*L76</f>
        <v>19560.448</v>
      </c>
    </row>
    <row r="77" spans="1:16">
      <c r="A77" s="573">
        <v>71</v>
      </c>
      <c r="B77" s="1218">
        <v>75</v>
      </c>
      <c r="C77" s="1214"/>
      <c r="D77" s="1442" t="s">
        <v>1237</v>
      </c>
      <c r="E77" s="1459"/>
      <c r="F77" s="577"/>
      <c r="G77" s="1214"/>
      <c r="H77" s="1214"/>
      <c r="I77" s="569">
        <v>42291</v>
      </c>
      <c r="J77" s="1367">
        <v>0.1</v>
      </c>
      <c r="K77" s="1364">
        <f t="shared" si="18"/>
        <v>0.9</v>
      </c>
      <c r="L77" s="1535">
        <v>1</v>
      </c>
      <c r="M77" s="1365">
        <v>4229.1000000000004</v>
      </c>
      <c r="N77" s="1365">
        <f>O77-M77</f>
        <v>38061.9</v>
      </c>
      <c r="O77" s="1444">
        <f>I77*L77</f>
        <v>42291</v>
      </c>
    </row>
    <row r="78" spans="1:16" ht="43.5">
      <c r="A78" s="1218">
        <v>72</v>
      </c>
      <c r="B78" s="1218">
        <v>77</v>
      </c>
      <c r="C78" s="1214"/>
      <c r="D78" s="1533" t="s">
        <v>1332</v>
      </c>
      <c r="E78" s="1459"/>
      <c r="F78" s="577"/>
      <c r="G78" s="1214"/>
      <c r="H78" s="1214"/>
      <c r="I78" s="1537">
        <v>19303.759999999998</v>
      </c>
      <c r="J78" s="1367"/>
      <c r="K78" s="1367">
        <f>L78-J78</f>
        <v>0.5</v>
      </c>
      <c r="L78" s="1367">
        <v>0.5</v>
      </c>
      <c r="M78" s="1368"/>
      <c r="N78" s="1368">
        <f>I78*K78</f>
        <v>9651.8799999999992</v>
      </c>
      <c r="O78" s="1445">
        <f t="shared" ref="O78:O80" si="29">I78*L78</f>
        <v>9651.8799999999992</v>
      </c>
    </row>
    <row r="79" spans="1:16" ht="29">
      <c r="A79" s="1218">
        <v>73</v>
      </c>
      <c r="B79" s="1218">
        <v>78</v>
      </c>
      <c r="C79" s="1214"/>
      <c r="D79" s="1534" t="s">
        <v>1333</v>
      </c>
      <c r="E79" s="1459"/>
      <c r="F79" s="577"/>
      <c r="G79" s="1214"/>
      <c r="H79" s="1214"/>
      <c r="I79" s="1538">
        <v>1650</v>
      </c>
      <c r="J79" s="1367"/>
      <c r="K79" s="1367">
        <f>L79-J79</f>
        <v>0.8</v>
      </c>
      <c r="L79" s="1367">
        <v>0.8</v>
      </c>
      <c r="M79" s="1368"/>
      <c r="N79" s="1368">
        <f>I79*K79</f>
        <v>1320</v>
      </c>
      <c r="O79" s="1445">
        <f t="shared" si="29"/>
        <v>1320</v>
      </c>
    </row>
    <row r="80" spans="1:16" ht="29">
      <c r="A80" s="1218">
        <v>74</v>
      </c>
      <c r="B80" s="1218">
        <v>79</v>
      </c>
      <c r="C80" s="1214"/>
      <c r="D80" s="1442" t="s">
        <v>1334</v>
      </c>
      <c r="E80" s="1459"/>
      <c r="F80" s="577"/>
      <c r="G80" s="1214"/>
      <c r="H80" s="1214"/>
      <c r="I80" s="1538">
        <v>10423.25</v>
      </c>
      <c r="J80" s="1367"/>
      <c r="K80" s="1367">
        <f>L80-J80</f>
        <v>0.5</v>
      </c>
      <c r="L80" s="1367">
        <v>0.5</v>
      </c>
      <c r="M80" s="1368"/>
      <c r="N80" s="1368">
        <f>I80*K80</f>
        <v>5211.625</v>
      </c>
      <c r="O80" s="1445">
        <f t="shared" si="29"/>
        <v>5211.625</v>
      </c>
    </row>
    <row r="81" spans="1:15" ht="72.5">
      <c r="A81" s="1218">
        <v>75</v>
      </c>
      <c r="B81" s="1218">
        <v>80</v>
      </c>
      <c r="C81" s="1214"/>
      <c r="D81" s="1442" t="s">
        <v>1335</v>
      </c>
      <c r="E81" s="1459"/>
      <c r="F81" s="577"/>
      <c r="G81" s="1214"/>
      <c r="H81" s="1214"/>
      <c r="I81" s="1538">
        <v>9900</v>
      </c>
      <c r="J81" s="1367"/>
      <c r="K81" s="1367">
        <f>L81-J81</f>
        <v>0.8</v>
      </c>
      <c r="L81" s="1367">
        <v>0.8</v>
      </c>
      <c r="M81" s="1368"/>
      <c r="N81" s="1368">
        <f>I81*K81</f>
        <v>7920</v>
      </c>
      <c r="O81" s="1445">
        <f>I81*L81</f>
        <v>7920</v>
      </c>
    </row>
    <row r="82" spans="1:15" ht="29">
      <c r="A82" s="1218">
        <v>76</v>
      </c>
      <c r="B82" s="1218">
        <v>81</v>
      </c>
      <c r="C82" s="1214"/>
      <c r="D82" s="1442" t="s">
        <v>1336</v>
      </c>
      <c r="E82" s="1459"/>
      <c r="F82" s="577"/>
      <c r="G82" s="1214"/>
      <c r="H82" s="1214"/>
      <c r="I82" s="1538">
        <v>46900</v>
      </c>
      <c r="J82" s="1367"/>
      <c r="K82" s="1367"/>
      <c r="L82" s="1367"/>
      <c r="M82" s="1368"/>
      <c r="N82" s="1368"/>
      <c r="O82" s="1445"/>
    </row>
    <row r="83" spans="1:15" ht="29">
      <c r="A83" s="1218">
        <v>77</v>
      </c>
      <c r="B83" s="1218">
        <v>82</v>
      </c>
      <c r="C83" s="1214"/>
      <c r="D83" s="1530" t="s">
        <v>1337</v>
      </c>
      <c r="E83" s="1214"/>
      <c r="F83" s="577"/>
      <c r="G83" s="1214"/>
      <c r="H83" s="1214"/>
      <c r="I83" s="1538">
        <v>2498.4</v>
      </c>
      <c r="J83" s="1367"/>
      <c r="K83" s="1367"/>
      <c r="L83" s="1367"/>
      <c r="M83" s="1368"/>
      <c r="N83" s="1368"/>
      <c r="O83" s="1445"/>
    </row>
    <row r="84" spans="1:15" ht="29">
      <c r="A84" s="1218">
        <v>78</v>
      </c>
      <c r="B84" s="1218">
        <v>83</v>
      </c>
      <c r="C84" s="1214"/>
      <c r="D84" s="1442" t="s">
        <v>1338</v>
      </c>
      <c r="E84" s="1214"/>
      <c r="F84" s="577"/>
      <c r="G84" s="1214"/>
      <c r="H84" s="1214"/>
      <c r="I84" s="1538">
        <v>14327.4</v>
      </c>
      <c r="J84" s="1367"/>
      <c r="K84" s="1367">
        <f t="shared" ref="K84:K89" si="30">L84-J84</f>
        <v>0.8</v>
      </c>
      <c r="L84" s="1367">
        <v>0.8</v>
      </c>
      <c r="M84" s="1368"/>
      <c r="N84" s="1368">
        <f t="shared" ref="N84:N89" si="31">I84*K84</f>
        <v>11461.92</v>
      </c>
      <c r="O84" s="1445">
        <f t="shared" ref="O84:O89" si="32">I84*L84</f>
        <v>11461.92</v>
      </c>
    </row>
    <row r="85" spans="1:15" ht="29">
      <c r="A85" s="1218">
        <v>79</v>
      </c>
      <c r="B85" s="1218">
        <v>84</v>
      </c>
      <c r="C85" s="1214"/>
      <c r="D85" s="1442" t="s">
        <v>1339</v>
      </c>
      <c r="E85" s="1214"/>
      <c r="F85" s="577"/>
      <c r="G85" s="1214"/>
      <c r="H85" s="1214"/>
      <c r="I85" s="1538">
        <v>10481.5</v>
      </c>
      <c r="J85" s="1367"/>
      <c r="K85" s="1367">
        <f t="shared" si="30"/>
        <v>0.8</v>
      </c>
      <c r="L85" s="1367">
        <v>0.8</v>
      </c>
      <c r="M85" s="1368"/>
      <c r="N85" s="1368">
        <f t="shared" si="31"/>
        <v>8385.2000000000007</v>
      </c>
      <c r="O85" s="1445">
        <f t="shared" si="32"/>
        <v>8385.2000000000007</v>
      </c>
    </row>
    <row r="86" spans="1:15">
      <c r="A86" s="1218">
        <v>80</v>
      </c>
      <c r="B86" s="1218">
        <v>85</v>
      </c>
      <c r="C86" s="1214"/>
      <c r="D86" s="1442" t="s">
        <v>1340</v>
      </c>
      <c r="E86" s="1214"/>
      <c r="F86" s="577"/>
      <c r="G86" s="1214"/>
      <c r="H86" s="1214"/>
      <c r="I86" s="1538">
        <v>9654.8799999999992</v>
      </c>
      <c r="J86" s="1367"/>
      <c r="K86" s="1367">
        <f t="shared" si="30"/>
        <v>0.8</v>
      </c>
      <c r="L86" s="1367">
        <v>0.8</v>
      </c>
      <c r="M86" s="1368"/>
      <c r="N86" s="1368">
        <f t="shared" si="31"/>
        <v>7723.9039999999995</v>
      </c>
      <c r="O86" s="1445">
        <f t="shared" si="32"/>
        <v>7723.9039999999995</v>
      </c>
    </row>
    <row r="87" spans="1:15">
      <c r="A87" s="1218">
        <v>81</v>
      </c>
      <c r="B87" s="1218">
        <v>86</v>
      </c>
      <c r="C87" s="1214"/>
      <c r="D87" s="1442" t="s">
        <v>1341</v>
      </c>
      <c r="E87" s="1214"/>
      <c r="F87" s="577"/>
      <c r="G87" s="1214"/>
      <c r="H87" s="1214"/>
      <c r="I87" s="1538">
        <v>30240</v>
      </c>
      <c r="J87" s="1367"/>
      <c r="K87" s="1367">
        <f t="shared" si="30"/>
        <v>0.8</v>
      </c>
      <c r="L87" s="1367">
        <v>0.8</v>
      </c>
      <c r="M87" s="1368"/>
      <c r="N87" s="1368">
        <f t="shared" si="31"/>
        <v>24192</v>
      </c>
      <c r="O87" s="1445">
        <f t="shared" si="32"/>
        <v>24192</v>
      </c>
    </row>
    <row r="88" spans="1:15">
      <c r="A88" s="1218">
        <v>82</v>
      </c>
      <c r="B88" s="1218">
        <v>87</v>
      </c>
      <c r="C88" s="1214"/>
      <c r="D88" s="1442" t="s">
        <v>1342</v>
      </c>
      <c r="E88" s="1214"/>
      <c r="F88" s="577"/>
      <c r="G88" s="1214"/>
      <c r="H88" s="1214"/>
      <c r="I88" s="1538">
        <v>3300</v>
      </c>
      <c r="J88" s="1367"/>
      <c r="K88" s="1367">
        <f t="shared" si="30"/>
        <v>0.8</v>
      </c>
      <c r="L88" s="1367">
        <v>0.8</v>
      </c>
      <c r="M88" s="1368"/>
      <c r="N88" s="1368">
        <f t="shared" si="31"/>
        <v>2640</v>
      </c>
      <c r="O88" s="1445">
        <f t="shared" si="32"/>
        <v>2640</v>
      </c>
    </row>
    <row r="89" spans="1:15" ht="29">
      <c r="A89" s="1218">
        <v>83</v>
      </c>
      <c r="B89" s="1218">
        <v>88</v>
      </c>
      <c r="C89" s="1214"/>
      <c r="D89" s="1442" t="s">
        <v>1343</v>
      </c>
      <c r="E89" s="1214"/>
      <c r="F89" s="577"/>
      <c r="G89" s="1214"/>
      <c r="H89" s="1214"/>
      <c r="I89" s="1538">
        <v>16272</v>
      </c>
      <c r="J89" s="1367"/>
      <c r="K89" s="1367">
        <f t="shared" si="30"/>
        <v>0.8</v>
      </c>
      <c r="L89" s="1367">
        <v>0.8</v>
      </c>
      <c r="M89" s="1368"/>
      <c r="N89" s="1368">
        <f t="shared" si="31"/>
        <v>13017.6</v>
      </c>
      <c r="O89" s="1445">
        <f t="shared" si="32"/>
        <v>13017.6</v>
      </c>
    </row>
    <row r="90" spans="1:15" ht="43.5">
      <c r="A90" s="1218">
        <v>84</v>
      </c>
      <c r="B90" s="1218">
        <v>89</v>
      </c>
      <c r="C90" s="1214"/>
      <c r="D90" s="1442" t="s">
        <v>1344</v>
      </c>
      <c r="E90" s="1214"/>
      <c r="F90" s="577"/>
      <c r="G90" s="1214"/>
      <c r="H90" s="1214"/>
      <c r="I90" s="1538">
        <v>23396.98</v>
      </c>
      <c r="J90" s="1367"/>
      <c r="K90" s="1367"/>
      <c r="L90" s="1367"/>
      <c r="M90" s="1368"/>
      <c r="N90" s="1368"/>
      <c r="O90" s="1445"/>
    </row>
    <row r="91" spans="1:15">
      <c r="A91" s="1218"/>
      <c r="B91" s="1218"/>
      <c r="C91" s="1214"/>
      <c r="D91" s="1442"/>
      <c r="E91" s="1459"/>
      <c r="F91" s="577"/>
      <c r="G91" s="1214"/>
      <c r="H91" s="1214"/>
      <c r="I91" s="569"/>
      <c r="J91" s="1367"/>
      <c r="K91" s="1367"/>
      <c r="L91" s="1367"/>
      <c r="M91" s="1368"/>
      <c r="N91" s="1368"/>
      <c r="O91" s="1444"/>
    </row>
    <row r="92" spans="1:15">
      <c r="A92" s="1218"/>
      <c r="B92" s="1218"/>
      <c r="C92" s="1214"/>
      <c r="D92" s="1442"/>
      <c r="E92" s="1459"/>
      <c r="F92" s="577"/>
      <c r="G92" s="1214"/>
      <c r="H92" s="1214"/>
      <c r="I92" s="569"/>
      <c r="J92" s="1367"/>
      <c r="K92" s="1367"/>
      <c r="L92" s="1367"/>
      <c r="M92" s="1368"/>
      <c r="N92" s="1368"/>
      <c r="O92" s="1444"/>
    </row>
    <row r="93" spans="1:15">
      <c r="A93" s="1218"/>
      <c r="B93" s="1218"/>
      <c r="C93" s="1214"/>
      <c r="D93" s="1442"/>
      <c r="E93" s="1459"/>
      <c r="F93" s="577"/>
      <c r="G93" s="1214"/>
      <c r="H93" s="1214"/>
      <c r="I93" s="569"/>
      <c r="J93" s="1367"/>
      <c r="K93" s="1367"/>
      <c r="L93" s="1367"/>
      <c r="M93" s="1368"/>
      <c r="N93" s="1368"/>
      <c r="O93" s="1445"/>
    </row>
    <row r="94" spans="1:15">
      <c r="A94" s="1218"/>
      <c r="B94" s="1218"/>
      <c r="C94" s="1214"/>
      <c r="D94" s="1442"/>
      <c r="E94" s="1459"/>
      <c r="F94" s="577"/>
      <c r="G94" s="1214"/>
      <c r="H94" s="1214"/>
      <c r="I94" s="1430"/>
      <c r="J94" s="1367"/>
      <c r="K94" s="1367"/>
      <c r="L94" s="1367"/>
      <c r="M94" s="1368"/>
      <c r="N94" s="1368"/>
      <c r="O94" s="1445"/>
    </row>
    <row r="95" spans="1:15">
      <c r="A95" s="1218"/>
      <c r="B95" s="1218"/>
      <c r="C95" s="1214"/>
      <c r="D95" s="1442"/>
      <c r="E95" s="1459"/>
      <c r="F95" s="577"/>
      <c r="G95" s="1214"/>
      <c r="H95" s="1214"/>
      <c r="I95" s="1430"/>
      <c r="J95" s="1367"/>
      <c r="K95" s="1367"/>
      <c r="L95" s="1367"/>
      <c r="M95" s="1368"/>
      <c r="N95" s="1368"/>
      <c r="O95" s="1445"/>
    </row>
    <row r="96" spans="1:15">
      <c r="A96" s="1218"/>
      <c r="B96" s="1218"/>
      <c r="C96" s="1214"/>
      <c r="D96" s="1442"/>
      <c r="E96" s="1459"/>
      <c r="F96" s="577"/>
      <c r="G96" s="1214"/>
      <c r="H96" s="1214"/>
      <c r="I96" s="1430"/>
      <c r="J96" s="1367"/>
      <c r="K96" s="1367"/>
      <c r="L96" s="1367"/>
      <c r="M96" s="1368"/>
      <c r="N96" s="1368"/>
      <c r="O96" s="1445"/>
    </row>
    <row r="97" spans="1:15">
      <c r="A97" s="1218"/>
      <c r="B97" s="1218"/>
      <c r="C97" s="1214"/>
      <c r="D97" s="1429"/>
      <c r="E97" s="1214"/>
      <c r="F97" s="577"/>
      <c r="G97" s="1214"/>
      <c r="H97" s="1214"/>
      <c r="I97" s="1430"/>
      <c r="J97" s="1367"/>
      <c r="K97" s="1367"/>
      <c r="L97" s="1367"/>
      <c r="M97" s="1368"/>
      <c r="N97" s="1368"/>
      <c r="O97" s="1445"/>
    </row>
    <row r="98" spans="1:15">
      <c r="A98" s="1218"/>
      <c r="B98" s="1218"/>
      <c r="C98" s="1214"/>
      <c r="D98" s="1429"/>
      <c r="E98" s="1214"/>
      <c r="F98" s="577"/>
      <c r="G98" s="1214"/>
      <c r="H98" s="1214"/>
      <c r="I98" s="1430"/>
      <c r="J98" s="1367"/>
      <c r="K98" s="1367"/>
      <c r="L98" s="1367"/>
      <c r="M98" s="1368"/>
      <c r="N98" s="1368"/>
      <c r="O98" s="1445"/>
    </row>
    <row r="99" spans="1:15">
      <c r="A99" s="1218"/>
      <c r="B99" s="1218"/>
      <c r="C99" s="1214"/>
      <c r="D99" s="1429"/>
      <c r="E99" s="1214"/>
      <c r="F99" s="577"/>
      <c r="G99" s="1214"/>
      <c r="H99" s="1214"/>
      <c r="I99" s="1430"/>
      <c r="J99" s="1367"/>
      <c r="K99" s="1367"/>
      <c r="L99" s="1367"/>
      <c r="M99" s="1368"/>
      <c r="N99" s="1368"/>
      <c r="O99" s="1445"/>
    </row>
    <row r="100" spans="1:15">
      <c r="A100" s="1218"/>
      <c r="B100" s="1218"/>
      <c r="C100" s="1214"/>
      <c r="D100" s="1429"/>
      <c r="E100" s="1214"/>
      <c r="F100" s="577"/>
      <c r="G100" s="1214"/>
      <c r="H100" s="1214"/>
      <c r="I100" s="1430"/>
      <c r="J100" s="1367"/>
      <c r="K100" s="1367"/>
      <c r="L100" s="1367"/>
      <c r="M100" s="1368"/>
      <c r="N100" s="1368"/>
      <c r="O100" s="1445"/>
    </row>
    <row r="101" spans="1:15">
      <c r="A101" s="1218"/>
      <c r="B101" s="1218"/>
      <c r="C101" s="1214"/>
      <c r="D101" s="1429"/>
      <c r="E101" s="1214"/>
      <c r="F101" s="577"/>
      <c r="G101" s="1214"/>
      <c r="H101" s="1214"/>
      <c r="I101" s="1430"/>
      <c r="J101" s="1367"/>
      <c r="K101" s="1367"/>
      <c r="L101" s="1367"/>
      <c r="M101" s="1368"/>
      <c r="N101" s="1368"/>
      <c r="O101" s="1445"/>
    </row>
    <row r="102" spans="1:15">
      <c r="A102" s="1218"/>
      <c r="B102" s="1218"/>
      <c r="C102" s="1214"/>
      <c r="D102" s="1429"/>
      <c r="E102" s="1214"/>
      <c r="F102" s="577"/>
      <c r="G102" s="1214"/>
      <c r="H102" s="1214"/>
      <c r="I102" s="1430"/>
      <c r="J102" s="1367"/>
      <c r="K102" s="1367"/>
      <c r="L102" s="1367"/>
      <c r="M102" s="1368"/>
      <c r="N102" s="1368"/>
      <c r="O102" s="1445"/>
    </row>
    <row r="103" spans="1:15">
      <c r="A103" s="1218"/>
      <c r="B103" s="1218"/>
      <c r="C103" s="1214"/>
      <c r="D103" s="1429"/>
      <c r="E103" s="1214"/>
      <c r="F103" s="577"/>
      <c r="G103" s="1214"/>
      <c r="H103" s="1214"/>
      <c r="I103" s="1430"/>
      <c r="J103" s="1367"/>
      <c r="K103" s="1367"/>
      <c r="L103" s="1367"/>
      <c r="M103" s="1368"/>
      <c r="N103" s="1368"/>
      <c r="O103" s="1445"/>
    </row>
    <row r="104" spans="1:15">
      <c r="A104" s="1218"/>
      <c r="B104" s="1218"/>
      <c r="C104" s="1214"/>
      <c r="D104" s="1429"/>
      <c r="E104" s="1214"/>
      <c r="F104" s="577"/>
      <c r="G104" s="1214"/>
      <c r="H104" s="1214"/>
      <c r="I104" s="1430"/>
      <c r="J104" s="1367"/>
      <c r="K104" s="1367"/>
      <c r="L104" s="1367"/>
      <c r="M104" s="1368"/>
      <c r="N104" s="1368"/>
      <c r="O104" s="1445"/>
    </row>
    <row r="105" spans="1:15">
      <c r="A105" s="1218"/>
      <c r="B105" s="1218"/>
      <c r="C105" s="1214"/>
      <c r="D105" s="1429"/>
      <c r="E105" s="1214"/>
      <c r="F105" s="577"/>
      <c r="G105" s="1214"/>
      <c r="H105" s="1214"/>
      <c r="I105" s="1430"/>
      <c r="J105" s="1367"/>
      <c r="K105" s="1367"/>
      <c r="L105" s="1367"/>
      <c r="M105" s="1368"/>
      <c r="N105" s="1368"/>
      <c r="O105" s="1445"/>
    </row>
    <row r="106" spans="1:15">
      <c r="A106" s="1218"/>
      <c r="B106" s="1218"/>
      <c r="C106" s="1214"/>
      <c r="D106" s="1429"/>
      <c r="E106" s="1214"/>
      <c r="F106" s="577"/>
      <c r="G106" s="1214"/>
      <c r="H106" s="1214"/>
      <c r="I106" s="1430"/>
      <c r="J106" s="1367"/>
      <c r="K106" s="1367"/>
      <c r="L106" s="1367"/>
      <c r="M106" s="1368"/>
      <c r="N106" s="1368"/>
      <c r="O106" s="1445"/>
    </row>
    <row r="107" spans="1:15">
      <c r="A107" s="1218"/>
      <c r="B107" s="1218"/>
      <c r="C107" s="1214"/>
      <c r="D107" s="1429"/>
      <c r="E107" s="1214"/>
      <c r="F107" s="577"/>
      <c r="G107" s="1214"/>
      <c r="H107" s="1214"/>
      <c r="I107" s="1430"/>
      <c r="J107" s="1367"/>
      <c r="K107" s="1367"/>
      <c r="L107" s="1367"/>
      <c r="M107" s="1368"/>
      <c r="N107" s="1368"/>
      <c r="O107" s="1445"/>
    </row>
    <row r="108" spans="1:15">
      <c r="A108" s="573"/>
      <c r="B108" s="573"/>
      <c r="C108" s="576"/>
      <c r="D108" s="575"/>
      <c r="E108" s="576"/>
      <c r="F108" s="577"/>
      <c r="G108" s="576"/>
      <c r="H108" s="1214"/>
      <c r="I108" s="578"/>
      <c r="J108" s="1364"/>
      <c r="K108" s="1364"/>
      <c r="L108" s="1364"/>
      <c r="M108" s="1365"/>
      <c r="N108" s="1365"/>
      <c r="O108" s="1444"/>
    </row>
    <row r="109" spans="1:15">
      <c r="A109" s="573"/>
      <c r="B109" s="573"/>
      <c r="C109" s="576"/>
      <c r="D109" s="575"/>
      <c r="E109" s="576"/>
      <c r="F109" s="577"/>
      <c r="G109" s="576"/>
      <c r="H109" s="1214"/>
      <c r="I109" s="578"/>
      <c r="J109" s="1366"/>
      <c r="K109" s="1366"/>
      <c r="L109" s="1365"/>
      <c r="M109" s="1365"/>
      <c r="N109" s="1365">
        <v>0</v>
      </c>
      <c r="O109" s="1444"/>
    </row>
    <row r="110" spans="1:15">
      <c r="A110" s="573"/>
      <c r="B110" s="576"/>
      <c r="C110" s="576"/>
      <c r="D110" s="575"/>
      <c r="E110" s="576"/>
      <c r="F110" s="577"/>
      <c r="G110" s="576"/>
      <c r="H110" s="1214"/>
      <c r="I110" s="578"/>
      <c r="J110" s="580"/>
      <c r="K110" s="580"/>
      <c r="L110" s="581"/>
      <c r="M110" s="581"/>
      <c r="N110" s="1485">
        <v>0</v>
      </c>
      <c r="O110" s="1446"/>
    </row>
    <row r="111" spans="1:15">
      <c r="A111" s="585"/>
      <c r="B111" s="576"/>
      <c r="C111" s="576"/>
      <c r="D111" s="576"/>
      <c r="E111" s="586"/>
      <c r="F111" s="587"/>
      <c r="G111" s="588"/>
      <c r="H111" s="1216"/>
      <c r="I111" s="578"/>
      <c r="J111" s="580"/>
      <c r="K111" s="580"/>
      <c r="L111" s="581"/>
      <c r="M111" s="581">
        <v>0</v>
      </c>
      <c r="N111" s="1485">
        <v>0</v>
      </c>
      <c r="O111" s="1444">
        <v>0</v>
      </c>
    </row>
    <row r="112" spans="1:15" ht="15" thickBot="1">
      <c r="A112" s="1684" t="s">
        <v>397</v>
      </c>
      <c r="B112" s="1685"/>
      <c r="C112" s="1685"/>
      <c r="D112" s="1685"/>
      <c r="E112" s="1685"/>
      <c r="F112" s="1685"/>
      <c r="G112" s="1685"/>
      <c r="H112" s="1207"/>
      <c r="I112" s="589">
        <f>SUM(I7:I109)</f>
        <v>4160246.9009999991</v>
      </c>
      <c r="J112" s="590"/>
      <c r="K112" s="590"/>
      <c r="L112" s="590"/>
      <c r="M112" s="590">
        <f>SUM(M7:M111)</f>
        <v>2612308.3078599996</v>
      </c>
      <c r="N112" s="590">
        <f>SUM(N7:N111)</f>
        <v>487882.18228499999</v>
      </c>
      <c r="O112" s="1447">
        <f>SUM(O7:O111)</f>
        <v>3100190.4901449992</v>
      </c>
    </row>
    <row r="113" spans="1:15" ht="15" thickTop="1">
      <c r="A113" s="591"/>
      <c r="B113" s="592"/>
      <c r="C113" s="592"/>
      <c r="D113" s="593"/>
      <c r="E113" s="594"/>
      <c r="F113" s="592"/>
      <c r="G113" s="593"/>
      <c r="H113" s="593"/>
      <c r="I113" s="595"/>
      <c r="J113" s="595"/>
      <c r="K113" s="595"/>
      <c r="L113" s="595"/>
      <c r="M113" s="595"/>
      <c r="N113" s="596">
        <f>SUM(M112)</f>
        <v>2612308.3078599996</v>
      </c>
      <c r="O113" s="860"/>
    </row>
    <row r="114" spans="1:15" ht="15" thickBot="1">
      <c r="A114" s="597"/>
      <c r="B114" s="592"/>
      <c r="C114" s="592"/>
      <c r="D114" s="593"/>
      <c r="E114" s="594"/>
      <c r="F114" s="592"/>
      <c r="G114" s="593"/>
      <c r="H114" s="593"/>
      <c r="I114" s="595"/>
      <c r="J114" s="598"/>
      <c r="K114" s="599" t="s">
        <v>398</v>
      </c>
      <c r="L114" s="595"/>
      <c r="M114" s="595"/>
      <c r="N114" s="600">
        <f>SUM(O112)*0.9</f>
        <v>2790171.4411304994</v>
      </c>
      <c r="O114" s="862"/>
    </row>
    <row r="115" spans="1:15" ht="15" thickTop="1">
      <c r="A115" s="601"/>
      <c r="B115" s="602"/>
      <c r="C115" s="602"/>
      <c r="D115" s="602"/>
      <c r="E115" s="602"/>
      <c r="F115" s="602"/>
      <c r="G115" s="602"/>
      <c r="H115" s="602"/>
      <c r="I115" s="603"/>
      <c r="J115" s="602"/>
      <c r="K115" s="602"/>
      <c r="L115" s="602"/>
      <c r="M115" s="602"/>
      <c r="N115" s="604"/>
      <c r="O115" s="866"/>
    </row>
    <row r="116" spans="1:15">
      <c r="A116" s="605"/>
      <c r="G116" s="551"/>
      <c r="H116" s="551"/>
      <c r="N116" s="606"/>
      <c r="O116" s="857"/>
    </row>
    <row r="117" spans="1:15" ht="15" thickBot="1">
      <c r="A117" s="607"/>
      <c r="B117" s="608"/>
      <c r="C117" s="608"/>
      <c r="D117" s="608"/>
      <c r="E117" s="608"/>
      <c r="F117" s="608"/>
      <c r="G117" s="608"/>
      <c r="H117" s="608"/>
      <c r="I117" s="609"/>
      <c r="J117" s="608"/>
      <c r="K117" s="608"/>
      <c r="L117" s="608" t="s">
        <v>399</v>
      </c>
      <c r="M117" s="609"/>
      <c r="N117" s="610"/>
      <c r="O117" s="858"/>
    </row>
    <row r="118" spans="1:15" ht="15" thickTop="1">
      <c r="G118" s="551"/>
      <c r="H118" s="551"/>
    </row>
    <row r="119" spans="1:15">
      <c r="G119" s="551"/>
      <c r="H119" s="551"/>
      <c r="O119" s="611">
        <f>I112-O112</f>
        <v>1060056.4108549999</v>
      </c>
    </row>
    <row r="120" spans="1:15">
      <c r="I120" s="611">
        <f>I112+'VO -Day work)'!I27</f>
        <v>4328041.1009999989</v>
      </c>
    </row>
  </sheetData>
  <mergeCells count="7">
    <mergeCell ref="A112:G112"/>
    <mergeCell ref="M4:O4"/>
    <mergeCell ref="J4:L4"/>
    <mergeCell ref="E4:G4"/>
    <mergeCell ref="I4:I5"/>
    <mergeCell ref="C11:C13"/>
    <mergeCell ref="C21:C30"/>
  </mergeCells>
  <conditionalFormatting sqref="I94:I114">
    <cfRule type="cellIs" dxfId="59" priority="235" operator="lessThan">
      <formula>0</formula>
    </cfRule>
  </conditionalFormatting>
  <conditionalFormatting sqref="I6:N6 J109:N114 O108:O114">
    <cfRule type="cellIs" dxfId="58" priority="270" operator="lessThan">
      <formula>0</formula>
    </cfRule>
  </conditionalFormatting>
  <conditionalFormatting sqref="J6:L6 J109:L111">
    <cfRule type="cellIs" dxfId="57" priority="269" operator="greaterThan">
      <formula>1</formula>
    </cfRule>
  </conditionalFormatting>
  <conditionalFormatting sqref="J16:L16">
    <cfRule type="cellIs" dxfId="56" priority="259" operator="greaterThan">
      <formula>1</formula>
    </cfRule>
    <cfRule type="cellIs" dxfId="55" priority="260" operator="lessThan">
      <formula>0</formula>
    </cfRule>
  </conditionalFormatting>
  <conditionalFormatting sqref="K12">
    <cfRule type="cellIs" dxfId="54" priority="265" operator="greaterThan">
      <formula>1</formula>
    </cfRule>
    <cfRule type="cellIs" dxfId="53" priority="266" operator="lessThan">
      <formula>0</formula>
    </cfRule>
  </conditionalFormatting>
  <conditionalFormatting sqref="M7:N10">
    <cfRule type="cellIs" dxfId="52" priority="155" operator="lessThan">
      <formula>0</formula>
    </cfRule>
  </conditionalFormatting>
  <conditionalFormatting sqref="M108:N108">
    <cfRule type="cellIs" dxfId="51" priority="238" operator="lessThan">
      <formula>0</formula>
    </cfRule>
  </conditionalFormatting>
  <conditionalFormatting sqref="M93:O107 M91:N92 M11:N77">
    <cfRule type="cellIs" dxfId="50" priority="33" operator="lessThan">
      <formula>0</formula>
    </cfRule>
  </conditionalFormatting>
  <conditionalFormatting sqref="O91:O92 O6:O77">
    <cfRule type="cellIs" dxfId="49" priority="156" operator="lessThan">
      <formula>0</formula>
    </cfRule>
  </conditionalFormatting>
  <conditionalFormatting sqref="I7:I77 I91:I93">
    <cfRule type="cellIs" dxfId="48" priority="32" operator="lessThan">
      <formula>0</formula>
    </cfRule>
  </conditionalFormatting>
  <conditionalFormatting sqref="I78:I90 M82:O83 M90:O90">
    <cfRule type="cellIs" dxfId="47" priority="31" operator="lessThan">
      <formula>0</formula>
    </cfRule>
  </conditionalFormatting>
  <conditionalFormatting sqref="O78">
    <cfRule type="cellIs" dxfId="46" priority="29" operator="lessThan">
      <formula>0</formula>
    </cfRule>
  </conditionalFormatting>
  <conditionalFormatting sqref="M78">
    <cfRule type="cellIs" dxfId="45" priority="30" operator="lessThan">
      <formula>0</formula>
    </cfRule>
  </conditionalFormatting>
  <conditionalFormatting sqref="N78">
    <cfRule type="cellIs" dxfId="44" priority="28" operator="lessThan">
      <formula>0</formula>
    </cfRule>
  </conditionalFormatting>
  <conditionalFormatting sqref="O79">
    <cfRule type="cellIs" dxfId="43" priority="26" operator="lessThan">
      <formula>0</formula>
    </cfRule>
  </conditionalFormatting>
  <conditionalFormatting sqref="M79">
    <cfRule type="cellIs" dxfId="42" priority="27" operator="lessThan">
      <formula>0</formula>
    </cfRule>
  </conditionalFormatting>
  <conditionalFormatting sqref="N79">
    <cfRule type="cellIs" dxfId="41" priority="25" operator="lessThan">
      <formula>0</formula>
    </cfRule>
  </conditionalFormatting>
  <conditionalFormatting sqref="O81">
    <cfRule type="cellIs" dxfId="40" priority="23" operator="lessThan">
      <formula>0</formula>
    </cfRule>
  </conditionalFormatting>
  <conditionalFormatting sqref="M81">
    <cfRule type="cellIs" dxfId="39" priority="24" operator="lessThan">
      <formula>0</formula>
    </cfRule>
  </conditionalFormatting>
  <conditionalFormatting sqref="N81">
    <cfRule type="cellIs" dxfId="38" priority="22" operator="lessThan">
      <formula>0</formula>
    </cfRule>
  </conditionalFormatting>
  <conditionalFormatting sqref="O84">
    <cfRule type="cellIs" dxfId="37" priority="20" operator="lessThan">
      <formula>0</formula>
    </cfRule>
  </conditionalFormatting>
  <conditionalFormatting sqref="M84">
    <cfRule type="cellIs" dxfId="36" priority="21" operator="lessThan">
      <formula>0</formula>
    </cfRule>
  </conditionalFormatting>
  <conditionalFormatting sqref="N84">
    <cfRule type="cellIs" dxfId="35" priority="19" operator="lessThan">
      <formula>0</formula>
    </cfRule>
  </conditionalFormatting>
  <conditionalFormatting sqref="O85">
    <cfRule type="cellIs" dxfId="34" priority="17" operator="lessThan">
      <formula>0</formula>
    </cfRule>
  </conditionalFormatting>
  <conditionalFormatting sqref="M85">
    <cfRule type="cellIs" dxfId="33" priority="18" operator="lessThan">
      <formula>0</formula>
    </cfRule>
  </conditionalFormatting>
  <conditionalFormatting sqref="N85">
    <cfRule type="cellIs" dxfId="32" priority="16" operator="lessThan">
      <formula>0</formula>
    </cfRule>
  </conditionalFormatting>
  <conditionalFormatting sqref="O86">
    <cfRule type="cellIs" dxfId="31" priority="14" operator="lessThan">
      <formula>0</formula>
    </cfRule>
  </conditionalFormatting>
  <conditionalFormatting sqref="M86">
    <cfRule type="cellIs" dxfId="30" priority="15" operator="lessThan">
      <formula>0</formula>
    </cfRule>
  </conditionalFormatting>
  <conditionalFormatting sqref="N86">
    <cfRule type="cellIs" dxfId="29" priority="13" operator="lessThan">
      <formula>0</formula>
    </cfRule>
  </conditionalFormatting>
  <conditionalFormatting sqref="O87">
    <cfRule type="cellIs" dxfId="28" priority="11" operator="lessThan">
      <formula>0</formula>
    </cfRule>
  </conditionalFormatting>
  <conditionalFormatting sqref="M87">
    <cfRule type="cellIs" dxfId="27" priority="12" operator="lessThan">
      <formula>0</formula>
    </cfRule>
  </conditionalFormatting>
  <conditionalFormatting sqref="N87">
    <cfRule type="cellIs" dxfId="26" priority="10" operator="lessThan">
      <formula>0</formula>
    </cfRule>
  </conditionalFormatting>
  <conditionalFormatting sqref="O89">
    <cfRule type="cellIs" dxfId="25" priority="8" operator="lessThan">
      <formula>0</formula>
    </cfRule>
  </conditionalFormatting>
  <conditionalFormatting sqref="M89">
    <cfRule type="cellIs" dxfId="24" priority="9" operator="lessThan">
      <formula>0</formula>
    </cfRule>
  </conditionalFormatting>
  <conditionalFormatting sqref="N89">
    <cfRule type="cellIs" dxfId="23" priority="7" operator="lessThan">
      <formula>0</formula>
    </cfRule>
  </conditionalFormatting>
  <conditionalFormatting sqref="O88">
    <cfRule type="cellIs" dxfId="22" priority="5" operator="lessThan">
      <formula>0</formula>
    </cfRule>
  </conditionalFormatting>
  <conditionalFormatting sqref="M88">
    <cfRule type="cellIs" dxfId="21" priority="6" operator="lessThan">
      <formula>0</formula>
    </cfRule>
  </conditionalFormatting>
  <conditionalFormatting sqref="N88">
    <cfRule type="cellIs" dxfId="20" priority="4" operator="lessThan">
      <formula>0</formula>
    </cfRule>
  </conditionalFormatting>
  <conditionalFormatting sqref="O80">
    <cfRule type="cellIs" dxfId="19" priority="2" operator="lessThan">
      <formula>0</formula>
    </cfRule>
  </conditionalFormatting>
  <conditionalFormatting sqref="M80">
    <cfRule type="cellIs" dxfId="18" priority="3" operator="lessThan">
      <formula>0</formula>
    </cfRule>
  </conditionalFormatting>
  <conditionalFormatting sqref="N80">
    <cfRule type="cellIs" dxfId="17" priority="1" operator="lessThan">
      <formula>0</formula>
    </cfRule>
  </conditionalFormatting>
  <dataValidations count="2">
    <dataValidation type="date" operator="greaterThanOrEqual" allowBlank="1" showInputMessage="1" showErrorMessage="1" error="Date only" sqref="F111:H111 F7:F110" xr:uid="{00000000-0002-0000-0400-000000000000}">
      <formula1>40179</formula1>
    </dataValidation>
    <dataValidation operator="equal" allowBlank="1" error="Access denied ,Cell containing a formula" prompt="Access denied ,Cell containing a formula" sqref="J109:L111 K12 O111 J16:L16 M7:M111" xr:uid="{00000000-0002-0000-0400-000001000000}"/>
  </dataValidations>
  <pageMargins left="0.7" right="0.7" top="0.75" bottom="0.75" header="0.3" footer="0.3"/>
  <pageSetup scale="57"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34"/>
  <sheetViews>
    <sheetView view="pageBreakPreview" topLeftCell="A7" zoomScale="90" zoomScaleNormal="90" zoomScaleSheetLayoutView="90" workbookViewId="0">
      <selection activeCell="X15" sqref="X15"/>
    </sheetView>
  </sheetViews>
  <sheetFormatPr defaultColWidth="9.1796875" defaultRowHeight="14.5"/>
  <cols>
    <col min="1" max="1" width="5.26953125" style="551" customWidth="1"/>
    <col min="2" max="2" width="9.7265625" style="551" customWidth="1"/>
    <col min="3" max="3" width="9.7265625" style="551" hidden="1" customWidth="1"/>
    <col min="4" max="4" width="51.453125" style="551" customWidth="1"/>
    <col min="5" max="5" width="20.54296875" style="551" customWidth="1"/>
    <col min="6" max="6" width="9.54296875" style="551" customWidth="1"/>
    <col min="7" max="7" width="6.81640625" customWidth="1"/>
    <col min="8" max="8" width="11.1796875" customWidth="1"/>
    <col min="9" max="9" width="18.26953125" style="551" customWidth="1"/>
    <col min="10" max="10" width="8.7265625" style="551" customWidth="1"/>
    <col min="11" max="11" width="9.1796875" style="551" customWidth="1"/>
    <col min="12" max="12" width="7.7265625" style="551" customWidth="1"/>
    <col min="13" max="13" width="16.26953125" style="551" customWidth="1"/>
    <col min="14" max="14" width="16.81640625" style="551" customWidth="1"/>
    <col min="15" max="15" width="15.54296875" style="551" customWidth="1"/>
  </cols>
  <sheetData>
    <row r="1" spans="1:16">
      <c r="B1" s="1142" t="s">
        <v>695</v>
      </c>
      <c r="I1" s="551" t="s">
        <v>1080</v>
      </c>
    </row>
    <row r="2" spans="1:16" ht="15.5">
      <c r="A2" s="545">
        <v>0</v>
      </c>
      <c r="B2" s="546" t="s">
        <v>694</v>
      </c>
      <c r="C2" s="546"/>
      <c r="D2" s="547"/>
      <c r="E2" s="548"/>
      <c r="F2" s="549"/>
      <c r="G2" s="549"/>
      <c r="H2" s="1211"/>
      <c r="I2" s="549"/>
      <c r="J2" s="549"/>
      <c r="K2" s="549"/>
      <c r="L2" s="549"/>
      <c r="M2" s="549"/>
      <c r="N2" s="550"/>
      <c r="O2" s="549"/>
    </row>
    <row r="3" spans="1:16">
      <c r="A3" s="552">
        <v>1</v>
      </c>
      <c r="B3" s="552">
        <v>2</v>
      </c>
      <c r="C3" s="552"/>
      <c r="D3" s="552">
        <v>3</v>
      </c>
      <c r="E3" s="553">
        <v>4</v>
      </c>
      <c r="F3" s="553">
        <v>5</v>
      </c>
      <c r="G3" s="553">
        <v>6</v>
      </c>
      <c r="H3" s="553"/>
      <c r="I3" s="553">
        <v>7</v>
      </c>
      <c r="J3" s="553">
        <v>9</v>
      </c>
      <c r="K3" s="553">
        <v>10</v>
      </c>
      <c r="L3" s="553">
        <v>8</v>
      </c>
      <c r="M3" s="553">
        <v>12</v>
      </c>
      <c r="N3" s="553">
        <v>13</v>
      </c>
      <c r="O3" s="553">
        <v>11</v>
      </c>
    </row>
    <row r="4" spans="1:16" ht="14.5" customHeight="1">
      <c r="A4" s="554"/>
      <c r="B4" s="554"/>
      <c r="C4" s="554"/>
      <c r="D4" s="554"/>
      <c r="E4" s="1689" t="s">
        <v>376</v>
      </c>
      <c r="F4" s="1690"/>
      <c r="G4" s="1690"/>
      <c r="H4" s="1212"/>
      <c r="I4" s="1691" t="s">
        <v>377</v>
      </c>
      <c r="J4" s="1686" t="s">
        <v>205</v>
      </c>
      <c r="K4" s="1687"/>
      <c r="L4" s="1688"/>
      <c r="M4" s="1686" t="s">
        <v>206</v>
      </c>
      <c r="N4" s="1687"/>
      <c r="O4" s="1688"/>
    </row>
    <row r="5" spans="1:16" ht="26">
      <c r="A5" s="555" t="s">
        <v>378</v>
      </c>
      <c r="B5" s="556" t="s">
        <v>379</v>
      </c>
      <c r="C5" s="556" t="s">
        <v>380</v>
      </c>
      <c r="D5" s="557" t="s">
        <v>3</v>
      </c>
      <c r="E5" s="558" t="s">
        <v>381</v>
      </c>
      <c r="F5" s="559" t="s">
        <v>592</v>
      </c>
      <c r="G5" s="560" t="s">
        <v>6</v>
      </c>
      <c r="H5" s="1217"/>
      <c r="I5" s="1692"/>
      <c r="J5" s="561" t="s">
        <v>374</v>
      </c>
      <c r="K5" s="561" t="s">
        <v>383</v>
      </c>
      <c r="L5" s="561" t="s">
        <v>382</v>
      </c>
      <c r="M5" s="562" t="s">
        <v>374</v>
      </c>
      <c r="N5" s="563" t="s">
        <v>383</v>
      </c>
      <c r="O5" s="872" t="s">
        <v>382</v>
      </c>
    </row>
    <row r="6" spans="1:16">
      <c r="A6" s="564"/>
      <c r="B6" s="565"/>
      <c r="C6" s="565"/>
      <c r="D6" s="566"/>
      <c r="E6" s="565"/>
      <c r="F6" s="567"/>
      <c r="G6" s="568"/>
      <c r="H6" s="1213"/>
      <c r="I6" s="569"/>
      <c r="J6" s="570"/>
      <c r="K6" s="570"/>
      <c r="L6" s="570"/>
      <c r="M6" s="571"/>
      <c r="N6" s="572"/>
      <c r="O6" s="787"/>
    </row>
    <row r="7" spans="1:16" ht="26">
      <c r="A7" s="573">
        <v>1</v>
      </c>
      <c r="B7" s="573">
        <v>14</v>
      </c>
      <c r="C7" s="574">
        <v>2</v>
      </c>
      <c r="D7" s="575" t="s">
        <v>693</v>
      </c>
      <c r="E7" s="1220" t="s">
        <v>836</v>
      </c>
      <c r="F7" s="577"/>
      <c r="G7" s="576"/>
      <c r="H7" s="1219" t="s">
        <v>830</v>
      </c>
      <c r="I7" s="578">
        <v>38295</v>
      </c>
      <c r="J7" s="788">
        <v>1</v>
      </c>
      <c r="K7" s="788">
        <f t="shared" ref="K7:K13" si="0">L7-J7</f>
        <v>0</v>
      </c>
      <c r="L7" s="788">
        <v>1</v>
      </c>
      <c r="M7" s="793">
        <f t="shared" ref="M7:M13" si="1">I7*L7</f>
        <v>38295</v>
      </c>
      <c r="N7" s="790">
        <f>O7-M7</f>
        <v>0</v>
      </c>
      <c r="O7" s="789">
        <f t="shared" ref="O7:O13" si="2">I7*L7</f>
        <v>38295</v>
      </c>
    </row>
    <row r="8" spans="1:16" ht="26">
      <c r="A8" s="573">
        <v>2</v>
      </c>
      <c r="B8" s="573">
        <v>25</v>
      </c>
      <c r="C8" s="574">
        <v>2</v>
      </c>
      <c r="D8" s="575" t="s">
        <v>1018</v>
      </c>
      <c r="E8" s="1220" t="s">
        <v>836</v>
      </c>
      <c r="F8" s="577"/>
      <c r="G8" s="576"/>
      <c r="H8" s="1219"/>
      <c r="I8" s="578">
        <v>47403</v>
      </c>
      <c r="J8" s="788">
        <v>1</v>
      </c>
      <c r="K8" s="788">
        <f t="shared" si="0"/>
        <v>0</v>
      </c>
      <c r="L8" s="788">
        <v>1</v>
      </c>
      <c r="M8" s="793">
        <f t="shared" si="1"/>
        <v>47403</v>
      </c>
      <c r="N8" s="790">
        <f>O8-M8</f>
        <v>0</v>
      </c>
      <c r="O8" s="789">
        <f t="shared" si="2"/>
        <v>47403</v>
      </c>
    </row>
    <row r="9" spans="1:16" ht="26">
      <c r="A9" s="573">
        <v>3</v>
      </c>
      <c r="B9" s="573">
        <v>33</v>
      </c>
      <c r="C9" s="574"/>
      <c r="D9" s="575" t="s">
        <v>1025</v>
      </c>
      <c r="E9" s="582"/>
      <c r="F9" s="579"/>
      <c r="G9" s="576"/>
      <c r="H9" s="1214"/>
      <c r="I9" s="578">
        <v>26827.200000000001</v>
      </c>
      <c r="J9" s="788">
        <v>1</v>
      </c>
      <c r="K9" s="788">
        <f t="shared" si="0"/>
        <v>0</v>
      </c>
      <c r="L9" s="788">
        <v>1</v>
      </c>
      <c r="M9" s="793">
        <f t="shared" si="1"/>
        <v>26827.200000000001</v>
      </c>
      <c r="N9" s="790">
        <f>O9-M9</f>
        <v>0</v>
      </c>
      <c r="O9" s="789">
        <f t="shared" si="2"/>
        <v>26827.200000000001</v>
      </c>
    </row>
    <row r="10" spans="1:16" ht="26">
      <c r="A10" s="573">
        <v>4</v>
      </c>
      <c r="B10" s="573">
        <v>43</v>
      </c>
      <c r="C10" s="573"/>
      <c r="D10" s="575" t="s">
        <v>1117</v>
      </c>
      <c r="E10" s="576"/>
      <c r="F10" s="579"/>
      <c r="G10" s="576"/>
      <c r="H10" s="1214"/>
      <c r="I10" s="578">
        <v>6789.6</v>
      </c>
      <c r="J10" s="788">
        <v>1</v>
      </c>
      <c r="K10" s="788">
        <f t="shared" si="0"/>
        <v>0</v>
      </c>
      <c r="L10" s="788">
        <v>1</v>
      </c>
      <c r="M10" s="793">
        <f t="shared" si="1"/>
        <v>6789.6</v>
      </c>
      <c r="N10" s="790">
        <f>I10*K10</f>
        <v>0</v>
      </c>
      <c r="O10" s="789">
        <f t="shared" si="2"/>
        <v>6789.6</v>
      </c>
    </row>
    <row r="11" spans="1:16" ht="18.75" customHeight="1">
      <c r="A11" s="573">
        <v>5</v>
      </c>
      <c r="B11" s="573">
        <v>58</v>
      </c>
      <c r="C11" s="1539"/>
      <c r="D11" s="575" t="s">
        <v>1153</v>
      </c>
      <c r="E11" s="576"/>
      <c r="F11" s="579"/>
      <c r="G11" s="576"/>
      <c r="H11" s="1214"/>
      <c r="I11" s="578">
        <v>11592</v>
      </c>
      <c r="J11" s="788">
        <v>1</v>
      </c>
      <c r="K11" s="788">
        <f t="shared" si="0"/>
        <v>0</v>
      </c>
      <c r="L11" s="788">
        <v>1</v>
      </c>
      <c r="M11" s="793">
        <f t="shared" si="1"/>
        <v>11592</v>
      </c>
      <c r="N11" s="790">
        <f>I11*K11</f>
        <v>0</v>
      </c>
      <c r="O11" s="789">
        <f t="shared" si="2"/>
        <v>11592</v>
      </c>
    </row>
    <row r="12" spans="1:16" ht="26">
      <c r="A12" s="573">
        <v>6</v>
      </c>
      <c r="B12" s="573">
        <v>76</v>
      </c>
      <c r="C12" s="1540"/>
      <c r="D12" s="575" t="s">
        <v>1321</v>
      </c>
      <c r="E12" s="576"/>
      <c r="F12" s="579"/>
      <c r="G12" s="576"/>
      <c r="H12" s="1214"/>
      <c r="I12" s="578">
        <v>21321</v>
      </c>
      <c r="J12" s="788">
        <v>1</v>
      </c>
      <c r="K12" s="788">
        <f t="shared" si="0"/>
        <v>0</v>
      </c>
      <c r="L12" s="788">
        <v>1</v>
      </c>
      <c r="M12" s="793">
        <f t="shared" si="1"/>
        <v>21321</v>
      </c>
      <c r="N12" s="790">
        <f>I12*K12</f>
        <v>0</v>
      </c>
      <c r="O12" s="789">
        <f t="shared" si="2"/>
        <v>21321</v>
      </c>
    </row>
    <row r="13" spans="1:16" ht="26">
      <c r="A13" s="573">
        <v>7</v>
      </c>
      <c r="B13" s="1218">
        <v>90</v>
      </c>
      <c r="C13" s="1541"/>
      <c r="D13" s="1429" t="s">
        <v>1345</v>
      </c>
      <c r="E13" s="1214"/>
      <c r="F13" s="579"/>
      <c r="G13" s="1214"/>
      <c r="H13" s="1214"/>
      <c r="I13" s="1430">
        <v>15566.4</v>
      </c>
      <c r="J13" s="1542"/>
      <c r="K13" s="1542">
        <f t="shared" si="0"/>
        <v>0</v>
      </c>
      <c r="L13" s="1542"/>
      <c r="M13" s="1543">
        <f t="shared" si="1"/>
        <v>0</v>
      </c>
      <c r="N13" s="1544">
        <f>I13*K13</f>
        <v>0</v>
      </c>
      <c r="O13" s="1545">
        <f t="shared" si="2"/>
        <v>0</v>
      </c>
      <c r="P13" t="s">
        <v>1489</v>
      </c>
    </row>
    <row r="14" spans="1:16">
      <c r="A14" s="573">
        <v>8</v>
      </c>
      <c r="B14" s="573"/>
      <c r="C14" s="573"/>
      <c r="D14" s="575"/>
      <c r="E14" s="582"/>
      <c r="F14" s="577"/>
      <c r="G14" s="576"/>
      <c r="H14" s="1215"/>
      <c r="I14" s="583"/>
      <c r="J14" s="788"/>
      <c r="K14" s="788"/>
      <c r="L14" s="788"/>
      <c r="M14" s="793"/>
      <c r="N14" s="790"/>
      <c r="O14" s="789"/>
    </row>
    <row r="15" spans="1:16">
      <c r="A15" s="573">
        <v>9</v>
      </c>
      <c r="B15" s="573"/>
      <c r="C15" s="574"/>
      <c r="D15" s="575"/>
      <c r="E15" s="582"/>
      <c r="F15" s="577"/>
      <c r="G15" s="576"/>
      <c r="H15" s="1215"/>
      <c r="I15" s="583"/>
      <c r="J15" s="788"/>
      <c r="K15" s="788"/>
      <c r="L15" s="788"/>
      <c r="M15" s="581"/>
      <c r="N15" s="790"/>
      <c r="O15" s="789"/>
    </row>
    <row r="16" spans="1:16">
      <c r="A16" s="573">
        <v>10</v>
      </c>
      <c r="B16" s="573"/>
      <c r="C16" s="573"/>
      <c r="D16" s="575"/>
      <c r="E16" s="582"/>
      <c r="F16" s="577"/>
      <c r="G16" s="576"/>
      <c r="H16" s="1214"/>
      <c r="I16" s="578"/>
      <c r="J16" s="580"/>
      <c r="K16" s="580"/>
      <c r="L16" s="581"/>
      <c r="M16" s="581"/>
      <c r="N16" s="790"/>
      <c r="O16" s="789"/>
    </row>
    <row r="17" spans="1:15">
      <c r="A17" s="573"/>
      <c r="B17" s="584"/>
      <c r="C17" s="584"/>
      <c r="D17" s="575"/>
      <c r="E17" s="576"/>
      <c r="F17" s="577"/>
      <c r="G17" s="576"/>
      <c r="H17" s="1214"/>
      <c r="I17" s="578"/>
      <c r="J17" s="788"/>
      <c r="K17" s="788"/>
      <c r="L17" s="788"/>
      <c r="M17" s="581"/>
      <c r="N17" s="790"/>
      <c r="O17" s="789"/>
    </row>
    <row r="18" spans="1:15">
      <c r="A18" s="573"/>
      <c r="B18" s="573"/>
      <c r="C18" s="1696"/>
      <c r="D18" s="575"/>
      <c r="E18" s="576"/>
      <c r="F18" s="577"/>
      <c r="G18" s="576"/>
      <c r="H18" s="1214"/>
      <c r="I18" s="578"/>
      <c r="J18" s="788"/>
      <c r="K18" s="788"/>
      <c r="L18" s="788"/>
      <c r="M18" s="581"/>
      <c r="N18" s="790"/>
      <c r="O18" s="789"/>
    </row>
    <row r="19" spans="1:15">
      <c r="A19" s="573"/>
      <c r="B19" s="573"/>
      <c r="C19" s="1697"/>
      <c r="D19" s="575"/>
      <c r="E19" s="576"/>
      <c r="F19" s="577"/>
      <c r="G19" s="576"/>
      <c r="H19" s="1214"/>
      <c r="I19" s="578"/>
      <c r="J19" s="788"/>
      <c r="K19" s="788"/>
      <c r="L19" s="788"/>
      <c r="M19" s="581"/>
      <c r="N19" s="790"/>
      <c r="O19" s="789"/>
    </row>
    <row r="20" spans="1:15">
      <c r="A20" s="573"/>
      <c r="B20" s="573"/>
      <c r="C20" s="573"/>
      <c r="D20" s="575"/>
      <c r="E20" s="576"/>
      <c r="F20" s="577"/>
      <c r="G20" s="576"/>
      <c r="H20" s="1214"/>
      <c r="I20" s="578"/>
      <c r="J20" s="788"/>
      <c r="K20" s="788"/>
      <c r="L20" s="788"/>
      <c r="M20" s="581"/>
      <c r="N20" s="790"/>
      <c r="O20" s="789"/>
    </row>
    <row r="21" spans="1:15">
      <c r="A21" s="573"/>
      <c r="B21" s="573"/>
      <c r="C21" s="576"/>
      <c r="D21" s="575"/>
      <c r="E21" s="576"/>
      <c r="F21" s="577"/>
      <c r="G21" s="576"/>
      <c r="H21" s="1214"/>
      <c r="I21" s="578"/>
      <c r="J21" s="788"/>
      <c r="K21" s="788"/>
      <c r="L21" s="788"/>
      <c r="M21" s="581"/>
      <c r="N21" s="790"/>
      <c r="O21" s="789"/>
    </row>
    <row r="22" spans="1:15">
      <c r="A22" s="573"/>
      <c r="B22" s="573"/>
      <c r="C22" s="576"/>
      <c r="D22" s="575"/>
      <c r="E22" s="576"/>
      <c r="F22" s="577"/>
      <c r="G22" s="576"/>
      <c r="H22" s="1214"/>
      <c r="I22" s="578"/>
      <c r="J22" s="788"/>
      <c r="K22" s="788"/>
      <c r="L22" s="788"/>
      <c r="M22" s="581"/>
      <c r="N22" s="790"/>
      <c r="O22" s="789"/>
    </row>
    <row r="23" spans="1:15">
      <c r="A23" s="573"/>
      <c r="B23" s="573"/>
      <c r="C23" s="576"/>
      <c r="D23" s="575"/>
      <c r="E23" s="576"/>
      <c r="F23" s="577"/>
      <c r="G23" s="576"/>
      <c r="H23" s="1214"/>
      <c r="I23" s="578"/>
      <c r="J23" s="788"/>
      <c r="K23" s="788"/>
      <c r="L23" s="788"/>
      <c r="M23" s="581"/>
      <c r="N23" s="790"/>
      <c r="O23" s="789"/>
    </row>
    <row r="24" spans="1:15">
      <c r="A24" s="573"/>
      <c r="B24" s="573"/>
      <c r="C24" s="576"/>
      <c r="D24" s="575"/>
      <c r="E24" s="576"/>
      <c r="F24" s="577"/>
      <c r="G24" s="576"/>
      <c r="H24" s="1214"/>
      <c r="I24" s="578"/>
      <c r="J24" s="580"/>
      <c r="K24" s="580"/>
      <c r="L24" s="581"/>
      <c r="M24" s="581"/>
      <c r="N24" s="790">
        <v>0</v>
      </c>
      <c r="O24" s="789"/>
    </row>
    <row r="25" spans="1:15">
      <c r="A25" s="573"/>
      <c r="B25" s="576"/>
      <c r="C25" s="576"/>
      <c r="D25" s="575"/>
      <c r="E25" s="576"/>
      <c r="F25" s="577"/>
      <c r="G25" s="576"/>
      <c r="H25" s="1214"/>
      <c r="I25" s="578"/>
      <c r="J25" s="580"/>
      <c r="K25" s="580"/>
      <c r="L25" s="581"/>
      <c r="M25" s="581"/>
      <c r="N25" s="790">
        <v>0</v>
      </c>
      <c r="O25" s="789"/>
    </row>
    <row r="26" spans="1:15">
      <c r="A26" s="585"/>
      <c r="B26" s="576"/>
      <c r="C26" s="576"/>
      <c r="D26" s="576"/>
      <c r="E26" s="586"/>
      <c r="F26" s="587"/>
      <c r="G26" s="588"/>
      <c r="H26" s="1216"/>
      <c r="I26" s="578"/>
      <c r="J26" s="580"/>
      <c r="K26" s="580"/>
      <c r="L26" s="581"/>
      <c r="M26" s="581">
        <v>0</v>
      </c>
      <c r="N26" s="790">
        <v>0</v>
      </c>
      <c r="O26" s="791">
        <v>0</v>
      </c>
    </row>
    <row r="27" spans="1:15" ht="15" thickBot="1">
      <c r="A27" s="1684" t="s">
        <v>397</v>
      </c>
      <c r="B27" s="1685"/>
      <c r="C27" s="1685"/>
      <c r="D27" s="1685"/>
      <c r="E27" s="1685"/>
      <c r="F27" s="1685"/>
      <c r="G27" s="1685"/>
      <c r="H27" s="1207"/>
      <c r="I27" s="589">
        <f>SUM(I7:I24)</f>
        <v>167794.19999999998</v>
      </c>
      <c r="J27" s="590"/>
      <c r="K27" s="590"/>
      <c r="L27" s="590"/>
      <c r="M27" s="590">
        <f>SUM(M7:M26)</f>
        <v>152227.79999999999</v>
      </c>
      <c r="N27" s="792">
        <f>SUM(N7:N26)</f>
        <v>0</v>
      </c>
      <c r="O27" s="861">
        <f>SUM(O7:O26)</f>
        <v>152227.79999999999</v>
      </c>
    </row>
    <row r="28" spans="1:15" ht="15" thickTop="1">
      <c r="A28" s="591"/>
      <c r="B28" s="592"/>
      <c r="C28" s="592"/>
      <c r="D28" s="593"/>
      <c r="E28" s="594"/>
      <c r="F28" s="592"/>
      <c r="G28" s="593"/>
      <c r="H28" s="593"/>
      <c r="I28" s="595"/>
      <c r="J28" s="595"/>
      <c r="K28" s="595"/>
      <c r="L28" s="595"/>
      <c r="M28" s="595"/>
      <c r="N28" s="596">
        <f>SUM(M27)</f>
        <v>152227.79999999999</v>
      </c>
      <c r="O28" s="860"/>
    </row>
    <row r="29" spans="1:15" ht="15" thickBot="1">
      <c r="A29" s="597"/>
      <c r="B29" s="592"/>
      <c r="C29" s="592"/>
      <c r="D29" s="593"/>
      <c r="E29" s="594"/>
      <c r="F29" s="592"/>
      <c r="G29" s="593"/>
      <c r="H29" s="593"/>
      <c r="I29" s="595"/>
      <c r="J29" s="598"/>
      <c r="K29" s="599" t="s">
        <v>398</v>
      </c>
      <c r="L29" s="595"/>
      <c r="M29" s="595"/>
      <c r="N29" s="600">
        <f>SUM(O27)</f>
        <v>152227.79999999999</v>
      </c>
      <c r="O29" s="862"/>
    </row>
    <row r="30" spans="1:15" ht="15" thickTop="1">
      <c r="A30" s="601"/>
      <c r="B30" s="602"/>
      <c r="C30" s="602"/>
      <c r="D30" s="602"/>
      <c r="E30" s="602"/>
      <c r="F30" s="602"/>
      <c r="G30" s="602"/>
      <c r="H30" s="602"/>
      <c r="I30" s="603"/>
      <c r="J30" s="602"/>
      <c r="K30" s="602"/>
      <c r="L30" s="602"/>
      <c r="M30" s="602"/>
      <c r="N30" s="604"/>
      <c r="O30" s="866"/>
    </row>
    <row r="31" spans="1:15">
      <c r="A31" s="605"/>
      <c r="G31" s="551"/>
      <c r="H31" s="551"/>
      <c r="N31" s="606"/>
      <c r="O31" s="857"/>
    </row>
    <row r="32" spans="1:15" ht="15" thickBot="1">
      <c r="A32" s="607"/>
      <c r="B32" s="608"/>
      <c r="C32" s="608"/>
      <c r="D32" s="608"/>
      <c r="E32" s="608"/>
      <c r="F32" s="608"/>
      <c r="G32" s="608"/>
      <c r="H32" s="608"/>
      <c r="I32" s="609"/>
      <c r="J32" s="608"/>
      <c r="K32" s="608"/>
      <c r="L32" s="608" t="s">
        <v>399</v>
      </c>
      <c r="M32" s="609"/>
      <c r="N32" s="610"/>
      <c r="O32" s="858"/>
    </row>
    <row r="33" spans="7:15" ht="15" thickTop="1">
      <c r="G33" s="551"/>
      <c r="H33" s="551"/>
    </row>
    <row r="34" spans="7:15">
      <c r="G34" s="551"/>
      <c r="H34" s="551"/>
      <c r="O34" s="611">
        <f>I27-O27</f>
        <v>15566.399999999994</v>
      </c>
    </row>
  </sheetData>
  <mergeCells count="6">
    <mergeCell ref="A27:G27"/>
    <mergeCell ref="E4:G4"/>
    <mergeCell ref="I4:I5"/>
    <mergeCell ref="J4:L4"/>
    <mergeCell ref="M4:O4"/>
    <mergeCell ref="C18:C19"/>
  </mergeCells>
  <conditionalFormatting sqref="I7:I12 I14:I29">
    <cfRule type="cellIs" dxfId="16" priority="8" operator="lessThan">
      <formula>0</formula>
    </cfRule>
  </conditionalFormatting>
  <conditionalFormatting sqref="I6:O6 J24:N29">
    <cfRule type="cellIs" dxfId="15" priority="68" operator="lessThan">
      <formula>0</formula>
    </cfRule>
  </conditionalFormatting>
  <conditionalFormatting sqref="J6:L6">
    <cfRule type="cellIs" dxfId="14" priority="67" operator="greaterThan">
      <formula>1</formula>
    </cfRule>
  </conditionalFormatting>
  <conditionalFormatting sqref="J16:L16">
    <cfRule type="cellIs" dxfId="13" priority="58" operator="lessThan">
      <formula>0</formula>
    </cfRule>
  </conditionalFormatting>
  <conditionalFormatting sqref="J16:L26">
    <cfRule type="cellIs" dxfId="12" priority="57" operator="greaterThan">
      <formula>1</formula>
    </cfRule>
  </conditionalFormatting>
  <conditionalFormatting sqref="M7:N12 M14:N23">
    <cfRule type="cellIs" dxfId="11" priority="5" operator="lessThan">
      <formula>0</formula>
    </cfRule>
  </conditionalFormatting>
  <conditionalFormatting sqref="O7:O12 O14:O29">
    <cfRule type="cellIs" dxfId="10" priority="7" operator="lessThan">
      <formula>0</formula>
    </cfRule>
  </conditionalFormatting>
  <conditionalFormatting sqref="I13">
    <cfRule type="cellIs" dxfId="9" priority="4" operator="lessThan">
      <formula>0</formula>
    </cfRule>
  </conditionalFormatting>
  <conditionalFormatting sqref="O13">
    <cfRule type="cellIs" dxfId="8" priority="3" operator="lessThan">
      <formula>0</formula>
    </cfRule>
  </conditionalFormatting>
  <conditionalFormatting sqref="N13">
    <cfRule type="cellIs" dxfId="7" priority="2" operator="lessThan">
      <formula>0</formula>
    </cfRule>
  </conditionalFormatting>
  <conditionalFormatting sqref="M13">
    <cfRule type="cellIs" dxfId="6" priority="1" operator="lessThan">
      <formula>0</formula>
    </cfRule>
  </conditionalFormatting>
  <dataValidations count="2">
    <dataValidation operator="equal" allowBlank="1" error="Access denied ,Cell containing a formula" prompt="Access denied ,Cell containing a formula" sqref="J24:L26 O26 J16:L16 M7:M26" xr:uid="{00000000-0002-0000-0500-000000000000}"/>
    <dataValidation type="date" operator="greaterThanOrEqual" allowBlank="1" showInputMessage="1" showErrorMessage="1" error="Date only" sqref="F26:H26 F7:F25" xr:uid="{00000000-0002-0000-0500-000001000000}">
      <formula1>40179</formula1>
    </dataValidation>
  </dataValidations>
  <pageMargins left="0.7" right="0.7" top="0.75" bottom="0.75" header="0.3" footer="0.3"/>
  <pageSetup scale="59"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W431"/>
  <sheetViews>
    <sheetView view="pageBreakPreview" topLeftCell="A334" zoomScale="93" zoomScaleNormal="100" zoomScaleSheetLayoutView="93" workbookViewId="0">
      <selection activeCell="T430" sqref="T430"/>
    </sheetView>
  </sheetViews>
  <sheetFormatPr defaultRowHeight="14.5"/>
  <cols>
    <col min="6" max="6" width="16.453125" customWidth="1"/>
    <col min="16" max="20" width="9.1796875"/>
  </cols>
  <sheetData>
    <row r="1" spans="1:22">
      <c r="A1" s="332" t="str">
        <f>+'VO 02'!A1</f>
        <v>DORCHESTER HOTEL &amp; RESIDNECIES</v>
      </c>
      <c r="B1" s="331"/>
      <c r="C1" s="331"/>
      <c r="D1" s="331"/>
      <c r="E1" s="331"/>
      <c r="F1" s="331"/>
      <c r="G1" s="143"/>
      <c r="H1" s="143"/>
      <c r="I1" s="143"/>
      <c r="J1" s="143"/>
      <c r="K1" s="143"/>
      <c r="L1" s="143"/>
      <c r="M1" s="143"/>
      <c r="N1" s="143"/>
      <c r="O1" s="143"/>
      <c r="P1" s="143"/>
      <c r="Q1" s="143"/>
      <c r="R1" s="143"/>
      <c r="S1" s="143"/>
      <c r="T1" s="143"/>
      <c r="U1" s="144"/>
      <c r="V1" s="145"/>
    </row>
    <row r="2" spans="1:22">
      <c r="A2" s="332" t="str">
        <f>+'VO 02'!A2</f>
        <v xml:space="preserve">SUBCONTRACTOR: AL RAWDA </v>
      </c>
      <c r="B2" s="330"/>
      <c r="C2" s="330"/>
      <c r="D2" s="330"/>
      <c r="E2" s="330"/>
      <c r="F2" s="330"/>
      <c r="G2" s="143"/>
      <c r="H2" s="143"/>
      <c r="I2" s="143"/>
      <c r="J2" s="143"/>
      <c r="K2" s="143"/>
      <c r="L2" s="143"/>
      <c r="M2" s="143"/>
      <c r="N2" s="143"/>
      <c r="O2" s="143"/>
      <c r="P2" s="143"/>
      <c r="Q2" s="143"/>
      <c r="R2" s="143"/>
      <c r="S2" s="143"/>
      <c r="T2" s="143"/>
      <c r="U2" s="333">
        <f>+'VO 02'!N2</f>
        <v>44958</v>
      </c>
      <c r="V2" s="145"/>
    </row>
    <row r="3" spans="1:22">
      <c r="A3" s="332" t="s">
        <v>253</v>
      </c>
      <c r="B3" s="330"/>
      <c r="C3" s="330"/>
      <c r="D3" s="330"/>
      <c r="E3" s="330"/>
      <c r="F3" s="330"/>
      <c r="G3" s="143"/>
      <c r="H3" s="143"/>
      <c r="I3" s="143"/>
      <c r="J3" s="143"/>
      <c r="K3" s="143"/>
      <c r="L3" s="143"/>
      <c r="M3" s="143"/>
      <c r="N3" s="143"/>
      <c r="O3" s="143"/>
      <c r="P3" s="143"/>
      <c r="Q3" s="143"/>
      <c r="R3" s="143"/>
      <c r="S3" s="143"/>
      <c r="T3" s="143"/>
      <c r="U3" s="334" t="str">
        <f>+'VO 02'!N3</f>
        <v>IPA-09</v>
      </c>
      <c r="V3" s="145"/>
    </row>
    <row r="4" spans="1:22">
      <c r="A4" s="1698"/>
      <c r="B4" s="1699"/>
      <c r="C4" s="1699"/>
      <c r="D4" s="1699"/>
      <c r="E4" s="1699"/>
      <c r="F4" s="1699"/>
      <c r="G4" s="1700"/>
      <c r="H4" s="1700"/>
      <c r="I4" s="1700"/>
      <c r="J4" s="147"/>
      <c r="K4" s="147"/>
      <c r="L4" s="147"/>
      <c r="M4" s="147"/>
      <c r="N4" s="147"/>
      <c r="O4" s="147"/>
      <c r="P4" s="147"/>
      <c r="Q4" s="147"/>
      <c r="R4" s="147"/>
      <c r="S4" s="147"/>
      <c r="T4" s="147"/>
      <c r="U4" s="146"/>
      <c r="V4" s="145"/>
    </row>
    <row r="5" spans="1:22">
      <c r="A5" s="1701" t="s">
        <v>119</v>
      </c>
      <c r="B5" s="1702"/>
      <c r="C5" s="1702"/>
      <c r="D5" s="1702"/>
      <c r="E5" s="1702"/>
      <c r="F5" s="1702"/>
      <c r="G5" s="1703"/>
      <c r="H5" s="1703"/>
      <c r="I5" s="1703"/>
      <c r="J5" s="148"/>
      <c r="K5" s="148"/>
      <c r="L5" s="148"/>
      <c r="M5" s="148"/>
      <c r="N5" s="148"/>
      <c r="O5" s="148"/>
      <c r="P5" s="870" t="s">
        <v>676</v>
      </c>
      <c r="Q5" s="870" t="s">
        <v>677</v>
      </c>
      <c r="R5" s="870" t="s">
        <v>678</v>
      </c>
      <c r="S5" s="870" t="s">
        <v>370</v>
      </c>
      <c r="T5" s="494" t="s">
        <v>471</v>
      </c>
      <c r="U5" s="149"/>
      <c r="V5" s="145"/>
    </row>
    <row r="6" spans="1:22">
      <c r="A6" s="150" t="s">
        <v>120</v>
      </c>
      <c r="B6" s="150" t="s">
        <v>121</v>
      </c>
      <c r="C6" s="150" t="s">
        <v>122</v>
      </c>
      <c r="D6" s="150" t="s">
        <v>123</v>
      </c>
      <c r="E6" s="150" t="s">
        <v>124</v>
      </c>
      <c r="F6" s="150" t="s">
        <v>125</v>
      </c>
      <c r="G6" s="1704" t="s">
        <v>126</v>
      </c>
      <c r="H6" s="1705"/>
      <c r="I6" s="1705"/>
      <c r="J6" s="1706"/>
      <c r="K6" s="1707" t="s">
        <v>127</v>
      </c>
      <c r="L6" s="1708"/>
      <c r="M6" s="1708"/>
      <c r="N6" s="1708"/>
      <c r="O6" s="1709"/>
      <c r="P6" s="868">
        <v>0.2</v>
      </c>
      <c r="Q6" s="868">
        <v>0.3</v>
      </c>
      <c r="R6" s="498">
        <v>0.3</v>
      </c>
      <c r="S6" s="498">
        <v>0.2</v>
      </c>
      <c r="T6" s="500" t="s">
        <v>354</v>
      </c>
      <c r="U6" s="151" t="s">
        <v>128</v>
      </c>
      <c r="V6" s="145"/>
    </row>
    <row r="7" spans="1:22">
      <c r="A7" s="152"/>
      <c r="B7" s="152" t="s">
        <v>129</v>
      </c>
      <c r="C7" s="153" t="s">
        <v>130</v>
      </c>
      <c r="D7" s="153" t="s">
        <v>131</v>
      </c>
      <c r="E7" s="153" t="s">
        <v>132</v>
      </c>
      <c r="F7" s="154" t="s">
        <v>133</v>
      </c>
      <c r="G7" s="155">
        <v>24.56</v>
      </c>
      <c r="H7" s="155">
        <v>5.5</v>
      </c>
      <c r="I7" s="155">
        <v>1</v>
      </c>
      <c r="J7" s="155">
        <v>135.07999999999998</v>
      </c>
      <c r="K7" s="156">
        <v>5.9</v>
      </c>
      <c r="L7" s="156">
        <v>2.4</v>
      </c>
      <c r="M7" s="157">
        <v>-1</v>
      </c>
      <c r="N7" s="158">
        <v>-14.16</v>
      </c>
      <c r="O7" s="867">
        <v>120.92</v>
      </c>
      <c r="P7" s="865">
        <f>O7*0.2</f>
        <v>24.184000000000001</v>
      </c>
      <c r="Q7" s="865">
        <f>O7*0.3</f>
        <v>36.275999999999996</v>
      </c>
      <c r="R7" s="865">
        <f>O7*0.3</f>
        <v>36.275999999999996</v>
      </c>
      <c r="S7" s="865">
        <f>O7*0.2</f>
        <v>24.184000000000001</v>
      </c>
      <c r="T7" s="865">
        <f>SUM(P7:S7)</f>
        <v>120.91999999999999</v>
      </c>
      <c r="U7" s="159"/>
      <c r="V7" s="160"/>
    </row>
    <row r="8" spans="1:22">
      <c r="A8" s="152"/>
      <c r="B8" s="152"/>
      <c r="C8" s="153"/>
      <c r="D8" s="153"/>
      <c r="E8" s="153"/>
      <c r="F8" s="154"/>
      <c r="G8" s="155"/>
      <c r="H8" s="155"/>
      <c r="I8" s="155"/>
      <c r="J8" s="155"/>
      <c r="K8" s="156">
        <v>2.9</v>
      </c>
      <c r="L8" s="156">
        <v>2.4</v>
      </c>
      <c r="M8" s="157">
        <v>-1</v>
      </c>
      <c r="N8" s="158">
        <f>K8*L8*M8</f>
        <v>-6.96</v>
      </c>
      <c r="O8" s="867">
        <v>-6.96</v>
      </c>
      <c r="P8" s="865">
        <f>O8*0.2</f>
        <v>-1.3920000000000001</v>
      </c>
      <c r="Q8" s="865">
        <f>O8*0.3</f>
        <v>-2.0880000000000001</v>
      </c>
      <c r="R8" s="865">
        <f>O8*0.3</f>
        <v>-2.0880000000000001</v>
      </c>
      <c r="S8" s="865">
        <f>O8*0.2</f>
        <v>-1.3920000000000001</v>
      </c>
      <c r="T8" s="865">
        <f>SUM(P8:S8)</f>
        <v>-6.9600000000000009</v>
      </c>
      <c r="U8" s="159"/>
      <c r="V8" s="160"/>
    </row>
    <row r="9" spans="1:22">
      <c r="A9" s="152"/>
      <c r="B9" s="152" t="s">
        <v>1112</v>
      </c>
      <c r="C9" s="153" t="s">
        <v>130</v>
      </c>
      <c r="D9" s="153" t="s">
        <v>988</v>
      </c>
      <c r="E9" s="1454" t="s">
        <v>1111</v>
      </c>
      <c r="F9" s="1455" t="s">
        <v>242</v>
      </c>
      <c r="G9" s="687">
        <v>35</v>
      </c>
      <c r="H9" s="687">
        <v>4.8</v>
      </c>
      <c r="I9" s="687">
        <v>1</v>
      </c>
      <c r="J9" s="687">
        <v>143.5</v>
      </c>
      <c r="K9" s="1420">
        <v>2.1</v>
      </c>
      <c r="L9" s="1420">
        <v>2.1</v>
      </c>
      <c r="M9" s="1421">
        <v>-1</v>
      </c>
      <c r="N9" s="1416">
        <v>-4.41</v>
      </c>
      <c r="O9" s="867">
        <f t="shared" ref="O9:O19" si="0">J9+N9</f>
        <v>139.09</v>
      </c>
      <c r="P9" s="865"/>
      <c r="Q9" s="865"/>
      <c r="R9" s="865"/>
      <c r="S9" s="865"/>
      <c r="T9" s="865"/>
      <c r="U9" s="159"/>
      <c r="V9" s="160"/>
    </row>
    <row r="10" spans="1:22">
      <c r="A10" s="152"/>
      <c r="B10" s="152" t="s">
        <v>1112</v>
      </c>
      <c r="C10" s="153" t="s">
        <v>130</v>
      </c>
      <c r="D10" s="153" t="s">
        <v>988</v>
      </c>
      <c r="E10" s="1440" t="s">
        <v>1113</v>
      </c>
      <c r="F10" s="1460" t="s">
        <v>168</v>
      </c>
      <c r="G10" s="1399">
        <v>16.2</v>
      </c>
      <c r="H10" s="1399">
        <v>3.3</v>
      </c>
      <c r="I10" s="1399">
        <v>1</v>
      </c>
      <c r="J10" s="1399">
        <v>53.459999999999994</v>
      </c>
      <c r="K10" s="1420">
        <v>1.2</v>
      </c>
      <c r="L10" s="1420">
        <v>2.1</v>
      </c>
      <c r="M10" s="1421">
        <v>-2</v>
      </c>
      <c r="N10" s="1416">
        <v>-5.04</v>
      </c>
      <c r="O10" s="867">
        <f>J10+N10</f>
        <v>48.419999999999995</v>
      </c>
      <c r="P10" s="865"/>
      <c r="Q10" s="865"/>
      <c r="R10" s="865"/>
      <c r="S10" s="865"/>
      <c r="T10" s="865"/>
      <c r="U10" s="159"/>
      <c r="V10" s="160"/>
    </row>
    <row r="11" spans="1:22">
      <c r="A11" s="152"/>
      <c r="B11" s="152"/>
      <c r="C11" s="153"/>
      <c r="D11" s="153"/>
      <c r="E11" s="1454"/>
      <c r="F11" s="1455"/>
      <c r="G11" s="687"/>
      <c r="H11" s="687"/>
      <c r="I11" s="687"/>
      <c r="J11" s="687"/>
      <c r="K11" s="1420"/>
      <c r="L11" s="1420"/>
      <c r="M11" s="1421"/>
      <c r="N11" s="1416"/>
      <c r="O11" s="1416"/>
      <c r="P11" s="865"/>
      <c r="Q11" s="865"/>
      <c r="R11" s="865"/>
      <c r="S11" s="865"/>
      <c r="T11" s="865"/>
      <c r="U11" s="159"/>
      <c r="V11" s="160"/>
    </row>
    <row r="12" spans="1:22" ht="17.25" customHeight="1">
      <c r="A12" s="152"/>
      <c r="B12" s="152" t="s">
        <v>1032</v>
      </c>
      <c r="C12" s="153" t="s">
        <v>163</v>
      </c>
      <c r="D12" s="153" t="s">
        <v>988</v>
      </c>
      <c r="E12" s="1431" t="s">
        <v>1030</v>
      </c>
      <c r="F12" s="1432" t="s">
        <v>1031</v>
      </c>
      <c r="G12" s="155">
        <v>57.2</v>
      </c>
      <c r="H12" s="155">
        <v>3</v>
      </c>
      <c r="I12" s="155">
        <v>1</v>
      </c>
      <c r="J12" s="155">
        <f>G12*H12*I12</f>
        <v>171.60000000000002</v>
      </c>
      <c r="K12" s="156">
        <v>0.9</v>
      </c>
      <c r="L12" s="156">
        <v>2.1</v>
      </c>
      <c r="M12" s="157">
        <v>-6</v>
      </c>
      <c r="N12" s="158">
        <f>K12*L12*M12</f>
        <v>-11.34</v>
      </c>
      <c r="O12" s="867">
        <f t="shared" si="0"/>
        <v>160.26000000000002</v>
      </c>
      <c r="P12" s="865"/>
      <c r="Q12" s="865"/>
      <c r="R12" s="865"/>
      <c r="S12" s="865"/>
      <c r="T12" s="865">
        <f t="shared" ref="T12:T19" si="1">O12</f>
        <v>160.26000000000002</v>
      </c>
      <c r="U12" s="159"/>
      <c r="V12" s="160"/>
    </row>
    <row r="13" spans="1:22" ht="17.25" customHeight="1">
      <c r="A13" s="152"/>
      <c r="B13" s="152" t="s">
        <v>1032</v>
      </c>
      <c r="C13" s="153" t="s">
        <v>163</v>
      </c>
      <c r="D13" s="153" t="s">
        <v>988</v>
      </c>
      <c r="E13" s="1431" t="s">
        <v>1030</v>
      </c>
      <c r="F13" s="1432" t="s">
        <v>1031</v>
      </c>
      <c r="G13" s="1399"/>
      <c r="H13" s="1399"/>
      <c r="I13" s="1399"/>
      <c r="J13" s="1399"/>
      <c r="K13" s="156">
        <v>1.8</v>
      </c>
      <c r="L13" s="156">
        <v>2.1</v>
      </c>
      <c r="M13" s="157">
        <v>-2</v>
      </c>
      <c r="N13" s="158">
        <f t="shared" ref="N13:N19" si="2">K13*L13*M13</f>
        <v>-7.5600000000000005</v>
      </c>
      <c r="O13" s="867">
        <f t="shared" si="0"/>
        <v>-7.5600000000000005</v>
      </c>
      <c r="P13" s="865"/>
      <c r="Q13" s="865"/>
      <c r="R13" s="865"/>
      <c r="S13" s="865"/>
      <c r="T13" s="865">
        <f t="shared" si="1"/>
        <v>-7.5600000000000005</v>
      </c>
      <c r="U13" s="159"/>
      <c r="V13" s="160"/>
    </row>
    <row r="14" spans="1:22">
      <c r="A14" s="152"/>
      <c r="B14" s="152" t="s">
        <v>1032</v>
      </c>
      <c r="C14" s="153" t="s">
        <v>163</v>
      </c>
      <c r="D14" s="153" t="s">
        <v>988</v>
      </c>
      <c r="E14" s="153" t="s">
        <v>1033</v>
      </c>
      <c r="F14" s="1433" t="s">
        <v>1034</v>
      </c>
      <c r="G14" s="1399">
        <v>25.7</v>
      </c>
      <c r="H14" s="1399">
        <v>3</v>
      </c>
      <c r="I14" s="1399">
        <v>1</v>
      </c>
      <c r="J14" s="155">
        <f>G14*H14*I14</f>
        <v>77.099999999999994</v>
      </c>
      <c r="K14" s="1420">
        <v>2</v>
      </c>
      <c r="L14" s="1420">
        <v>2.1</v>
      </c>
      <c r="M14" s="1421">
        <v>-2</v>
      </c>
      <c r="N14" s="158">
        <f t="shared" si="2"/>
        <v>-8.4</v>
      </c>
      <c r="O14" s="867">
        <f t="shared" si="0"/>
        <v>68.699999999999989</v>
      </c>
      <c r="P14" s="865"/>
      <c r="Q14" s="865"/>
      <c r="R14" s="865"/>
      <c r="S14" s="865"/>
      <c r="T14" s="865">
        <f t="shared" si="1"/>
        <v>68.699999999999989</v>
      </c>
      <c r="U14" s="159"/>
      <c r="V14" s="160"/>
    </row>
    <row r="15" spans="1:22">
      <c r="A15" s="152"/>
      <c r="B15" s="152" t="s">
        <v>1032</v>
      </c>
      <c r="C15" s="153" t="s">
        <v>163</v>
      </c>
      <c r="D15" s="153" t="s">
        <v>988</v>
      </c>
      <c r="E15" s="153" t="s">
        <v>1035</v>
      </c>
      <c r="F15" s="1433" t="s">
        <v>197</v>
      </c>
      <c r="G15" s="1399">
        <v>21.8</v>
      </c>
      <c r="H15" s="1399">
        <v>3</v>
      </c>
      <c r="I15" s="1399">
        <v>1</v>
      </c>
      <c r="J15" s="155">
        <f>G15*H15*I15</f>
        <v>65.400000000000006</v>
      </c>
      <c r="K15" s="1420">
        <v>1.1000000000000001</v>
      </c>
      <c r="L15" s="1420">
        <v>2.1</v>
      </c>
      <c r="M15" s="1421">
        <v>-6</v>
      </c>
      <c r="N15" s="158">
        <f t="shared" si="2"/>
        <v>-13.860000000000003</v>
      </c>
      <c r="O15" s="867">
        <f t="shared" si="0"/>
        <v>51.540000000000006</v>
      </c>
      <c r="P15" s="865"/>
      <c r="Q15" s="865"/>
      <c r="R15" s="865"/>
      <c r="S15" s="865"/>
      <c r="T15" s="865">
        <f t="shared" si="1"/>
        <v>51.540000000000006</v>
      </c>
      <c r="U15" s="159"/>
      <c r="V15" s="160"/>
    </row>
    <row r="16" spans="1:22">
      <c r="A16" s="152"/>
      <c r="B16" s="152" t="s">
        <v>1032</v>
      </c>
      <c r="C16" s="153" t="s">
        <v>163</v>
      </c>
      <c r="D16" s="153" t="s">
        <v>988</v>
      </c>
      <c r="E16" s="153"/>
      <c r="F16" s="1432"/>
      <c r="G16" s="1399"/>
      <c r="H16" s="1399"/>
      <c r="I16" s="1399"/>
      <c r="J16" s="1399"/>
      <c r="K16" s="1420">
        <v>3</v>
      </c>
      <c r="L16" s="1420">
        <v>2.1</v>
      </c>
      <c r="M16" s="1421">
        <v>-1</v>
      </c>
      <c r="N16" s="158">
        <f t="shared" si="2"/>
        <v>-6.3000000000000007</v>
      </c>
      <c r="O16" s="867">
        <f t="shared" si="0"/>
        <v>-6.3000000000000007</v>
      </c>
      <c r="P16" s="865"/>
      <c r="Q16" s="865"/>
      <c r="R16" s="865"/>
      <c r="S16" s="865"/>
      <c r="T16" s="865">
        <f t="shared" si="1"/>
        <v>-6.3000000000000007</v>
      </c>
      <c r="U16" s="159"/>
      <c r="V16" s="160"/>
    </row>
    <row r="17" spans="1:22" ht="24">
      <c r="A17" s="152"/>
      <c r="B17" s="152" t="s">
        <v>1032</v>
      </c>
      <c r="C17" s="153" t="s">
        <v>163</v>
      </c>
      <c r="D17" s="153" t="s">
        <v>988</v>
      </c>
      <c r="E17" s="153" t="s">
        <v>1035</v>
      </c>
      <c r="F17" s="1433" t="s">
        <v>1036</v>
      </c>
      <c r="G17" s="1399">
        <v>19.600000000000001</v>
      </c>
      <c r="H17" s="1399">
        <v>3</v>
      </c>
      <c r="I17" s="1399">
        <v>1</v>
      </c>
      <c r="J17" s="155">
        <f t="shared" ref="J17:J26" si="3">G17*H17*I17</f>
        <v>58.800000000000004</v>
      </c>
      <c r="K17" s="1420">
        <v>0.8</v>
      </c>
      <c r="L17" s="1420">
        <v>2.1</v>
      </c>
      <c r="M17" s="1421">
        <v>-4</v>
      </c>
      <c r="N17" s="158">
        <f t="shared" si="2"/>
        <v>-6.7200000000000006</v>
      </c>
      <c r="O17" s="867">
        <f t="shared" si="0"/>
        <v>52.080000000000005</v>
      </c>
      <c r="P17" s="865"/>
      <c r="Q17" s="865"/>
      <c r="R17" s="865"/>
      <c r="S17" s="865"/>
      <c r="T17" s="865">
        <f t="shared" si="1"/>
        <v>52.080000000000005</v>
      </c>
      <c r="U17" s="159"/>
      <c r="V17" s="160"/>
    </row>
    <row r="18" spans="1:22">
      <c r="A18" s="152"/>
      <c r="B18" s="152" t="s">
        <v>1032</v>
      </c>
      <c r="C18" s="153" t="s">
        <v>163</v>
      </c>
      <c r="D18" s="153" t="s">
        <v>988</v>
      </c>
      <c r="E18" s="153" t="s">
        <v>1037</v>
      </c>
      <c r="F18" s="1434" t="s">
        <v>197</v>
      </c>
      <c r="G18" s="1399">
        <v>10</v>
      </c>
      <c r="H18" s="1399">
        <v>3</v>
      </c>
      <c r="I18" s="1399">
        <v>1</v>
      </c>
      <c r="J18" s="155">
        <f t="shared" si="3"/>
        <v>30</v>
      </c>
      <c r="K18" s="1420">
        <v>1</v>
      </c>
      <c r="L18" s="1420">
        <v>2.1</v>
      </c>
      <c r="M18" s="1421">
        <v>-2</v>
      </c>
      <c r="N18" s="158">
        <f t="shared" si="2"/>
        <v>-4.2</v>
      </c>
      <c r="O18" s="867">
        <f t="shared" si="0"/>
        <v>25.8</v>
      </c>
      <c r="P18" s="1401"/>
      <c r="Q18" s="865"/>
      <c r="R18" s="865"/>
      <c r="S18" s="865"/>
      <c r="T18" s="865">
        <f t="shared" si="1"/>
        <v>25.8</v>
      </c>
      <c r="U18" s="159"/>
      <c r="V18" s="160"/>
    </row>
    <row r="19" spans="1:22">
      <c r="A19" s="152"/>
      <c r="B19" s="152" t="s">
        <v>1032</v>
      </c>
      <c r="C19" s="153" t="s">
        <v>163</v>
      </c>
      <c r="D19" s="153" t="s">
        <v>988</v>
      </c>
      <c r="E19" s="153" t="s">
        <v>1038</v>
      </c>
      <c r="F19" s="1435" t="s">
        <v>1039</v>
      </c>
      <c r="G19" s="1399">
        <v>34</v>
      </c>
      <c r="H19" s="1399">
        <v>3</v>
      </c>
      <c r="I19" s="1399">
        <v>1</v>
      </c>
      <c r="J19" s="155">
        <f t="shared" si="3"/>
        <v>102</v>
      </c>
      <c r="K19" s="1420">
        <v>1</v>
      </c>
      <c r="L19" s="1420">
        <v>2.1</v>
      </c>
      <c r="M19" s="1421">
        <v>-4</v>
      </c>
      <c r="N19" s="158">
        <f t="shared" si="2"/>
        <v>-8.4</v>
      </c>
      <c r="O19" s="867">
        <f t="shared" si="0"/>
        <v>93.6</v>
      </c>
      <c r="P19" s="1401"/>
      <c r="Q19" s="865"/>
      <c r="R19" s="865"/>
      <c r="S19" s="865"/>
      <c r="T19" s="865">
        <f t="shared" si="1"/>
        <v>93.6</v>
      </c>
      <c r="U19" s="159"/>
      <c r="V19" s="160"/>
    </row>
    <row r="20" spans="1:22">
      <c r="A20" s="152"/>
      <c r="B20" s="152" t="s">
        <v>1032</v>
      </c>
      <c r="C20" s="153" t="s">
        <v>163</v>
      </c>
      <c r="D20" s="153" t="s">
        <v>988</v>
      </c>
      <c r="E20" s="153" t="s">
        <v>1105</v>
      </c>
      <c r="F20" s="1435" t="s">
        <v>1106</v>
      </c>
      <c r="G20" s="1399">
        <v>26.73</v>
      </c>
      <c r="H20" s="1399">
        <v>4.8</v>
      </c>
      <c r="I20" s="1399">
        <v>1</v>
      </c>
      <c r="J20" s="155">
        <f t="shared" si="3"/>
        <v>128.304</v>
      </c>
      <c r="K20" s="1420">
        <v>1</v>
      </c>
      <c r="L20" s="1420">
        <v>2.1</v>
      </c>
      <c r="M20" s="1421">
        <v>-4</v>
      </c>
      <c r="N20" s="158">
        <f t="shared" ref="N20" si="4">K20*L20*M20</f>
        <v>-8.4</v>
      </c>
      <c r="O20" s="867">
        <f t="shared" ref="O20" si="5">J20+N20</f>
        <v>119.904</v>
      </c>
      <c r="P20" s="1401"/>
      <c r="Q20" s="865"/>
      <c r="R20" s="865"/>
      <c r="S20" s="865"/>
      <c r="T20" s="865">
        <f t="shared" ref="T20" si="6">O20</f>
        <v>119.904</v>
      </c>
      <c r="U20" s="159"/>
      <c r="V20" s="160"/>
    </row>
    <row r="21" spans="1:22">
      <c r="A21" s="152"/>
      <c r="B21" s="152" t="s">
        <v>1032</v>
      </c>
      <c r="C21" s="153" t="s">
        <v>163</v>
      </c>
      <c r="D21" s="153" t="s">
        <v>988</v>
      </c>
      <c r="E21" s="153" t="s">
        <v>1109</v>
      </c>
      <c r="F21" s="1435" t="s">
        <v>1110</v>
      </c>
      <c r="G21" s="1399">
        <v>12.3</v>
      </c>
      <c r="H21" s="1399">
        <v>4.8</v>
      </c>
      <c r="I21" s="1399">
        <v>1</v>
      </c>
      <c r="J21" s="155">
        <f t="shared" si="3"/>
        <v>59.04</v>
      </c>
      <c r="K21" s="1420">
        <v>1</v>
      </c>
      <c r="L21" s="1420">
        <v>2.1</v>
      </c>
      <c r="M21" s="1421">
        <v>-4</v>
      </c>
      <c r="N21" s="158">
        <f t="shared" ref="N21" si="7">K21*L21*M21</f>
        <v>-8.4</v>
      </c>
      <c r="O21" s="867">
        <f t="shared" ref="O21" si="8">J21+N21</f>
        <v>50.64</v>
      </c>
      <c r="P21" s="1401"/>
      <c r="Q21" s="865"/>
      <c r="R21" s="865"/>
      <c r="S21" s="865"/>
      <c r="T21" s="865">
        <f t="shared" ref="T21" si="9">O21</f>
        <v>50.64</v>
      </c>
      <c r="U21" s="159"/>
      <c r="V21" s="160"/>
    </row>
    <row r="22" spans="1:22">
      <c r="A22" s="152"/>
      <c r="B22" s="152" t="s">
        <v>1032</v>
      </c>
      <c r="C22" s="153" t="s">
        <v>163</v>
      </c>
      <c r="D22" s="1404" t="s">
        <v>167</v>
      </c>
      <c r="E22" s="1405" t="s">
        <v>1048</v>
      </c>
      <c r="F22" s="1432" t="s">
        <v>1049</v>
      </c>
      <c r="G22" s="1436">
        <v>20.9</v>
      </c>
      <c r="H22" s="1436">
        <v>3.2</v>
      </c>
      <c r="I22" s="1399">
        <v>1</v>
      </c>
      <c r="J22" s="155">
        <f t="shared" si="3"/>
        <v>66.88</v>
      </c>
      <c r="K22" s="1420">
        <v>1</v>
      </c>
      <c r="L22" s="1410">
        <v>2.1</v>
      </c>
      <c r="M22" s="1411">
        <v>-2</v>
      </c>
      <c r="N22" s="158">
        <f t="shared" ref="N22:N26" si="10">K22*L22*M22</f>
        <v>-4.2</v>
      </c>
      <c r="O22" s="867">
        <f>J22+N22</f>
        <v>62.679999999999993</v>
      </c>
      <c r="P22" s="865"/>
      <c r="Q22" s="865"/>
      <c r="R22" s="865"/>
      <c r="S22" s="865"/>
      <c r="T22" s="865">
        <f>O22</f>
        <v>62.679999999999993</v>
      </c>
      <c r="U22" s="159"/>
      <c r="V22" s="160"/>
    </row>
    <row r="23" spans="1:22">
      <c r="A23" s="152"/>
      <c r="B23" s="152" t="s">
        <v>1032</v>
      </c>
      <c r="C23" s="153" t="s">
        <v>163</v>
      </c>
      <c r="D23" s="1404" t="s">
        <v>167</v>
      </c>
      <c r="E23" s="1405" t="s">
        <v>1050</v>
      </c>
      <c r="F23" s="1432" t="s">
        <v>1051</v>
      </c>
      <c r="G23" s="1436">
        <v>20.9</v>
      </c>
      <c r="H23" s="1436">
        <v>3.2</v>
      </c>
      <c r="I23" s="1399">
        <v>1</v>
      </c>
      <c r="J23" s="155">
        <f t="shared" si="3"/>
        <v>66.88</v>
      </c>
      <c r="K23" s="1420">
        <v>1</v>
      </c>
      <c r="L23" s="1410">
        <v>2.1</v>
      </c>
      <c r="M23" s="1411">
        <v>-2</v>
      </c>
      <c r="N23" s="158">
        <f t="shared" si="10"/>
        <v>-4.2</v>
      </c>
      <c r="O23" s="867">
        <f>J23+N23</f>
        <v>62.679999999999993</v>
      </c>
      <c r="P23" s="865"/>
      <c r="Q23" s="865"/>
      <c r="R23" s="865"/>
      <c r="S23" s="865"/>
      <c r="T23" s="865">
        <f>O23</f>
        <v>62.679999999999993</v>
      </c>
      <c r="U23" s="159"/>
      <c r="V23" s="160"/>
    </row>
    <row r="24" spans="1:22" ht="26.5">
      <c r="A24" s="152"/>
      <c r="B24" s="152" t="s">
        <v>1032</v>
      </c>
      <c r="C24" s="1406" t="s">
        <v>163</v>
      </c>
      <c r="D24" s="1404" t="s">
        <v>167</v>
      </c>
      <c r="E24" s="1407" t="s">
        <v>1052</v>
      </c>
      <c r="F24" s="1437" t="s">
        <v>1053</v>
      </c>
      <c r="G24" s="1436">
        <v>15.8</v>
      </c>
      <c r="H24" s="1436">
        <v>3.8</v>
      </c>
      <c r="I24" s="1399">
        <v>1</v>
      </c>
      <c r="J24" s="155">
        <f t="shared" si="3"/>
        <v>60.04</v>
      </c>
      <c r="K24" s="1420">
        <v>1</v>
      </c>
      <c r="L24" s="1410">
        <v>2.1</v>
      </c>
      <c r="M24" s="1411">
        <v>-1</v>
      </c>
      <c r="N24" s="158">
        <f t="shared" si="10"/>
        <v>-2.1</v>
      </c>
      <c r="O24" s="867">
        <f>J24+N24</f>
        <v>57.94</v>
      </c>
      <c r="P24" s="865"/>
      <c r="Q24" s="865"/>
      <c r="R24" s="865"/>
      <c r="S24" s="865"/>
      <c r="T24" s="865">
        <f>O24</f>
        <v>57.94</v>
      </c>
      <c r="U24" s="159"/>
      <c r="V24" s="160"/>
    </row>
    <row r="25" spans="1:22">
      <c r="A25" s="152"/>
      <c r="B25" s="152" t="s">
        <v>1032</v>
      </c>
      <c r="C25" s="153" t="s">
        <v>163</v>
      </c>
      <c r="D25" s="1404" t="s">
        <v>167</v>
      </c>
      <c r="E25" s="1405" t="s">
        <v>1054</v>
      </c>
      <c r="F25" s="1432" t="s">
        <v>1055</v>
      </c>
      <c r="G25" s="1436">
        <v>18</v>
      </c>
      <c r="H25" s="1436">
        <v>3</v>
      </c>
      <c r="I25" s="1399">
        <v>1</v>
      </c>
      <c r="J25" s="155">
        <f t="shared" si="3"/>
        <v>54</v>
      </c>
      <c r="K25" s="1420">
        <v>1</v>
      </c>
      <c r="L25" s="1410">
        <v>2.1</v>
      </c>
      <c r="M25" s="1411">
        <v>-2</v>
      </c>
      <c r="N25" s="158">
        <f t="shared" si="10"/>
        <v>-4.2</v>
      </c>
      <c r="O25" s="867">
        <f>J25+N25</f>
        <v>49.8</v>
      </c>
      <c r="P25" s="865"/>
      <c r="Q25" s="865"/>
      <c r="R25" s="865"/>
      <c r="S25" s="865"/>
      <c r="T25" s="865">
        <f>O25</f>
        <v>49.8</v>
      </c>
      <c r="U25" s="159"/>
      <c r="V25" s="160"/>
    </row>
    <row r="26" spans="1:22">
      <c r="A26" s="152"/>
      <c r="B26" s="152" t="s">
        <v>1032</v>
      </c>
      <c r="C26" s="153" t="s">
        <v>163</v>
      </c>
      <c r="D26" s="1404" t="s">
        <v>167</v>
      </c>
      <c r="E26" s="1405" t="s">
        <v>1057</v>
      </c>
      <c r="F26" s="1432" t="s">
        <v>1056</v>
      </c>
      <c r="G26" s="1436">
        <v>14.7</v>
      </c>
      <c r="H26" s="1436">
        <v>3</v>
      </c>
      <c r="I26" s="1399">
        <v>1</v>
      </c>
      <c r="J26" s="155">
        <f t="shared" si="3"/>
        <v>44.099999999999994</v>
      </c>
      <c r="K26" s="1420">
        <v>1</v>
      </c>
      <c r="L26" s="1410">
        <v>2.1</v>
      </c>
      <c r="M26" s="1411">
        <v>-2</v>
      </c>
      <c r="N26" s="158">
        <f t="shared" si="10"/>
        <v>-4.2</v>
      </c>
      <c r="O26" s="867">
        <f>J26+N26</f>
        <v>39.899999999999991</v>
      </c>
      <c r="P26" s="865"/>
      <c r="Q26" s="865"/>
      <c r="R26" s="865"/>
      <c r="S26" s="865"/>
      <c r="T26" s="865">
        <f>O26</f>
        <v>39.899999999999991</v>
      </c>
      <c r="U26" s="159"/>
      <c r="V26" s="160"/>
    </row>
    <row r="27" spans="1:22">
      <c r="A27" s="152"/>
      <c r="B27" s="152"/>
      <c r="C27" s="153"/>
      <c r="D27" s="1404"/>
      <c r="E27" s="1405"/>
      <c r="F27" s="1432"/>
      <c r="G27" s="1436"/>
      <c r="H27" s="1436"/>
      <c r="I27" s="1399"/>
      <c r="J27" s="1399"/>
      <c r="K27" s="1420"/>
      <c r="L27" s="1410"/>
      <c r="M27" s="1411"/>
      <c r="N27" s="1416"/>
      <c r="O27" s="1400"/>
      <c r="P27" s="865"/>
      <c r="Q27" s="865"/>
      <c r="R27" s="865"/>
      <c r="S27" s="865"/>
      <c r="T27" s="865"/>
      <c r="U27" s="159"/>
      <c r="V27" s="160"/>
    </row>
    <row r="28" spans="1:22">
      <c r="A28" s="152"/>
      <c r="B28" s="152" t="s">
        <v>1141</v>
      </c>
      <c r="C28" s="153" t="s">
        <v>163</v>
      </c>
      <c r="D28" s="1404" t="s">
        <v>169</v>
      </c>
      <c r="E28" s="1405" t="s">
        <v>1142</v>
      </c>
      <c r="F28" s="1432" t="s">
        <v>1143</v>
      </c>
      <c r="G28" s="1436">
        <v>52.14</v>
      </c>
      <c r="H28" s="1436">
        <v>4.2</v>
      </c>
      <c r="I28" s="1399">
        <v>1</v>
      </c>
      <c r="J28" s="155">
        <f>G28*H28*I28</f>
        <v>218.988</v>
      </c>
      <c r="K28" s="1420">
        <v>1</v>
      </c>
      <c r="L28" s="1410">
        <v>2.1</v>
      </c>
      <c r="M28" s="1411">
        <v>-5</v>
      </c>
      <c r="N28" s="158">
        <f t="shared" ref="N28" si="11">K28*L28*M28</f>
        <v>-10.5</v>
      </c>
      <c r="O28" s="867">
        <f>J28+N28</f>
        <v>208.488</v>
      </c>
      <c r="P28" s="865"/>
      <c r="Q28" s="865"/>
      <c r="R28" s="865"/>
      <c r="S28" s="865"/>
      <c r="T28" s="1463">
        <f>O28</f>
        <v>208.488</v>
      </c>
      <c r="U28" s="159"/>
      <c r="V28" s="160"/>
    </row>
    <row r="29" spans="1:22">
      <c r="A29" s="152"/>
      <c r="B29" s="152"/>
      <c r="C29" s="153"/>
      <c r="D29" s="1404"/>
      <c r="E29" s="1405"/>
      <c r="F29" s="1432"/>
      <c r="G29" s="1436"/>
      <c r="H29" s="1436"/>
      <c r="I29" s="1399"/>
      <c r="J29" s="1399"/>
      <c r="K29" s="1420"/>
      <c r="L29" s="1410"/>
      <c r="M29" s="1411"/>
      <c r="N29" s="1416"/>
      <c r="O29" s="1400"/>
      <c r="P29" s="865"/>
      <c r="Q29" s="865"/>
      <c r="R29" s="865"/>
      <c r="S29" s="865"/>
      <c r="T29" s="865"/>
      <c r="U29" s="159"/>
      <c r="V29" s="160"/>
    </row>
    <row r="30" spans="1:22">
      <c r="A30" s="152"/>
      <c r="B30" s="152" t="s">
        <v>1063</v>
      </c>
      <c r="C30" s="152" t="s">
        <v>163</v>
      </c>
      <c r="D30" s="153"/>
      <c r="E30" s="153"/>
      <c r="F30" s="1432"/>
      <c r="G30" s="1399"/>
      <c r="H30" s="1399"/>
      <c r="I30" s="1399"/>
      <c r="J30" s="1399"/>
      <c r="K30" s="1420"/>
      <c r="L30" s="1420"/>
      <c r="M30" s="1421"/>
      <c r="N30" s="1416"/>
      <c r="O30" s="1400"/>
      <c r="P30" s="865"/>
      <c r="Q30" s="865"/>
      <c r="R30" s="865"/>
      <c r="S30" s="865"/>
      <c r="T30" s="865"/>
      <c r="U30" s="159"/>
      <c r="V30" s="160"/>
    </row>
    <row r="31" spans="1:22">
      <c r="A31" s="152"/>
      <c r="B31" s="152" t="s">
        <v>1061</v>
      </c>
      <c r="C31" s="1409" t="s">
        <v>130</v>
      </c>
      <c r="D31" s="1404" t="s">
        <v>171</v>
      </c>
      <c r="E31" s="153" t="s">
        <v>1058</v>
      </c>
      <c r="F31" s="1438" t="s">
        <v>1059</v>
      </c>
      <c r="G31" s="1399">
        <v>18.559999999999999</v>
      </c>
      <c r="H31" s="1399">
        <v>3.87</v>
      </c>
      <c r="I31" s="1399">
        <v>1</v>
      </c>
      <c r="J31" s="155">
        <f>G31*H31*I31</f>
        <v>71.827199999999991</v>
      </c>
      <c r="K31" s="1410">
        <v>1</v>
      </c>
      <c r="L31" s="1410">
        <v>2.1</v>
      </c>
      <c r="M31" s="1411">
        <v>-1</v>
      </c>
      <c r="N31" s="158">
        <f t="shared" ref="N31:N32" si="12">K31*L31*M31</f>
        <v>-2.1</v>
      </c>
      <c r="O31" s="867">
        <f>J31+N31</f>
        <v>69.727199999999996</v>
      </c>
      <c r="P31" s="865"/>
      <c r="Q31" s="865"/>
      <c r="R31" s="865"/>
      <c r="S31" s="865"/>
      <c r="T31" s="865">
        <f>O31</f>
        <v>69.727199999999996</v>
      </c>
      <c r="U31" s="159"/>
      <c r="V31" s="160"/>
    </row>
    <row r="32" spans="1:22" ht="15.75" customHeight="1">
      <c r="A32" s="152"/>
      <c r="B32" s="152" t="s">
        <v>1061</v>
      </c>
      <c r="C32" s="1409" t="s">
        <v>130</v>
      </c>
      <c r="D32" s="1404" t="s">
        <v>171</v>
      </c>
      <c r="E32" s="153" t="s">
        <v>1299</v>
      </c>
      <c r="F32" s="1439" t="s">
        <v>1060</v>
      </c>
      <c r="G32" s="1399">
        <v>15.2</v>
      </c>
      <c r="H32" s="1399">
        <v>3.87</v>
      </c>
      <c r="I32" s="1399">
        <v>1</v>
      </c>
      <c r="J32" s="155">
        <f>G32*H32*I32</f>
        <v>58.823999999999998</v>
      </c>
      <c r="K32" s="1410">
        <v>1</v>
      </c>
      <c r="L32" s="1410">
        <v>2.1</v>
      </c>
      <c r="M32" s="1411">
        <v>-3</v>
      </c>
      <c r="N32" s="158">
        <f t="shared" si="12"/>
        <v>-6.3000000000000007</v>
      </c>
      <c r="O32" s="867">
        <f>J32+N32</f>
        <v>52.524000000000001</v>
      </c>
      <c r="P32" s="865"/>
      <c r="Q32" s="865"/>
      <c r="R32" s="865"/>
      <c r="S32" s="865"/>
      <c r="T32" s="865">
        <f>O32</f>
        <v>52.524000000000001</v>
      </c>
      <c r="U32" s="159"/>
      <c r="V32" s="160"/>
    </row>
    <row r="33" spans="1:23">
      <c r="A33" s="152"/>
      <c r="B33" s="152"/>
      <c r="C33" s="153"/>
      <c r="D33" s="153"/>
      <c r="E33" s="153"/>
      <c r="F33" s="1432"/>
      <c r="G33" s="1399"/>
      <c r="H33" s="1399"/>
      <c r="I33" s="1399"/>
      <c r="J33" s="1399"/>
      <c r="K33" s="1420"/>
      <c r="L33" s="1420"/>
      <c r="M33" s="1421"/>
      <c r="N33" s="1416"/>
      <c r="O33" s="1400"/>
      <c r="P33" s="865"/>
      <c r="Q33" s="865"/>
      <c r="R33" s="865"/>
      <c r="S33" s="865"/>
      <c r="T33" s="865"/>
      <c r="U33" s="159"/>
      <c r="V33" s="160"/>
    </row>
    <row r="34" spans="1:23">
      <c r="A34" s="152"/>
      <c r="B34" s="152" t="s">
        <v>134</v>
      </c>
      <c r="C34" s="161" t="s">
        <v>130</v>
      </c>
      <c r="D34" s="152" t="s">
        <v>135</v>
      </c>
      <c r="E34" s="153" t="s">
        <v>136</v>
      </c>
      <c r="F34" s="162" t="s">
        <v>137</v>
      </c>
      <c r="G34" s="155">
        <v>9.85</v>
      </c>
      <c r="H34" s="155">
        <v>5.6</v>
      </c>
      <c r="I34" s="155">
        <v>1</v>
      </c>
      <c r="J34" s="155">
        <v>55.16</v>
      </c>
      <c r="K34" s="156">
        <v>0.8</v>
      </c>
      <c r="L34" s="156">
        <v>2.1</v>
      </c>
      <c r="M34" s="157">
        <v>-1</v>
      </c>
      <c r="N34" s="158">
        <f>K34*L34*M34</f>
        <v>-1.6800000000000002</v>
      </c>
      <c r="O34" s="867">
        <v>53.48</v>
      </c>
      <c r="P34" s="865">
        <f>O34*0.2</f>
        <v>10.696</v>
      </c>
      <c r="Q34" s="865">
        <f>O34*0.3</f>
        <v>16.043999999999997</v>
      </c>
      <c r="R34" s="865">
        <f>O34*0.3</f>
        <v>16.043999999999997</v>
      </c>
      <c r="S34" s="865">
        <f>O34*0.2</f>
        <v>10.696</v>
      </c>
      <c r="T34" s="865">
        <f>SUM(P34:S34)</f>
        <v>53.47999999999999</v>
      </c>
      <c r="U34" s="159"/>
      <c r="V34" s="160"/>
    </row>
    <row r="35" spans="1:23">
      <c r="A35" s="152"/>
      <c r="B35" s="1414" t="s">
        <v>1066</v>
      </c>
      <c r="C35" s="152" t="s">
        <v>163</v>
      </c>
      <c r="D35" s="152" t="s">
        <v>135</v>
      </c>
      <c r="E35" s="1427" t="s">
        <v>1067</v>
      </c>
      <c r="F35" s="1428" t="s">
        <v>1068</v>
      </c>
      <c r="G35" s="1399">
        <v>15.6</v>
      </c>
      <c r="H35" s="1399">
        <v>3</v>
      </c>
      <c r="I35" s="1399">
        <v>1</v>
      </c>
      <c r="J35" s="155">
        <f>G35*H35*I35</f>
        <v>46.8</v>
      </c>
      <c r="K35" s="1420">
        <v>0.9</v>
      </c>
      <c r="L35" s="1420">
        <v>2.1</v>
      </c>
      <c r="M35" s="1421">
        <v>-3</v>
      </c>
      <c r="N35" s="158">
        <f t="shared" ref="N35" si="13">K35*L35*M35</f>
        <v>-5.67</v>
      </c>
      <c r="O35" s="867">
        <f>J35+N35</f>
        <v>41.129999999999995</v>
      </c>
      <c r="P35" s="865"/>
      <c r="Q35" s="865"/>
      <c r="R35" s="865"/>
      <c r="S35" s="865"/>
      <c r="T35" s="865">
        <f>O35</f>
        <v>41.129999999999995</v>
      </c>
      <c r="U35" s="159"/>
      <c r="V35" s="160"/>
    </row>
    <row r="36" spans="1:23">
      <c r="A36" s="152"/>
      <c r="B36" s="1414"/>
      <c r="C36" s="152"/>
      <c r="D36" s="1414"/>
      <c r="E36" s="1427"/>
      <c r="F36" s="1428"/>
      <c r="G36" s="1399"/>
      <c r="H36" s="1399"/>
      <c r="I36" s="1399"/>
      <c r="J36" s="1399"/>
      <c r="K36" s="1420"/>
      <c r="L36" s="1420"/>
      <c r="M36" s="1421"/>
      <c r="N36" s="1416"/>
      <c r="O36" s="1400"/>
      <c r="P36" s="865"/>
      <c r="Q36" s="865"/>
      <c r="R36" s="865"/>
      <c r="S36" s="865"/>
      <c r="T36" s="865"/>
      <c r="U36" s="159"/>
      <c r="V36" s="160"/>
    </row>
    <row r="37" spans="1:23">
      <c r="A37" s="152"/>
      <c r="B37" s="152" t="s">
        <v>134</v>
      </c>
      <c r="C37" s="1409" t="s">
        <v>130</v>
      </c>
      <c r="D37" s="152" t="s">
        <v>135</v>
      </c>
      <c r="E37" s="153" t="s">
        <v>1069</v>
      </c>
      <c r="F37" s="1415" t="s">
        <v>1070</v>
      </c>
      <c r="G37" s="155"/>
      <c r="H37" s="155"/>
      <c r="I37" s="155"/>
      <c r="J37" s="155"/>
      <c r="K37" s="156"/>
      <c r="L37" s="156"/>
      <c r="M37" s="157"/>
      <c r="N37" s="158"/>
      <c r="O37" s="867"/>
      <c r="P37" s="865"/>
      <c r="Q37" s="865"/>
      <c r="R37" s="865"/>
      <c r="S37" s="865"/>
      <c r="T37" s="865"/>
      <c r="U37" s="159"/>
      <c r="V37" s="160"/>
      <c r="W37" s="145"/>
    </row>
    <row r="38" spans="1:23">
      <c r="A38" s="152"/>
      <c r="B38" s="1403"/>
      <c r="C38" s="1409"/>
      <c r="D38" s="152"/>
      <c r="E38" s="153"/>
      <c r="F38" s="1417"/>
      <c r="G38" s="1413"/>
      <c r="H38" s="1413"/>
      <c r="I38" s="1413"/>
      <c r="J38" s="1399"/>
      <c r="K38" s="1418"/>
      <c r="L38" s="1418"/>
      <c r="M38" s="1419"/>
      <c r="N38" s="1416"/>
      <c r="O38" s="1400"/>
      <c r="P38" s="865"/>
      <c r="Q38" s="865"/>
      <c r="R38" s="865"/>
      <c r="S38" s="865"/>
      <c r="T38" s="865"/>
      <c r="U38" s="159"/>
      <c r="V38" s="160"/>
      <c r="W38" s="145"/>
    </row>
    <row r="39" spans="1:23" ht="16.5" customHeight="1">
      <c r="A39" s="152"/>
      <c r="B39" s="163" t="s">
        <v>138</v>
      </c>
      <c r="C39" s="161" t="s">
        <v>130</v>
      </c>
      <c r="D39" s="152" t="s">
        <v>139</v>
      </c>
      <c r="E39" s="153" t="s">
        <v>140</v>
      </c>
      <c r="F39" s="164" t="s">
        <v>141</v>
      </c>
      <c r="G39" s="165">
        <v>13.68</v>
      </c>
      <c r="H39" s="165">
        <v>3.2</v>
      </c>
      <c r="I39" s="165">
        <v>1</v>
      </c>
      <c r="J39" s="155">
        <v>43.776000000000003</v>
      </c>
      <c r="K39" s="166">
        <v>1</v>
      </c>
      <c r="L39" s="166">
        <v>2.1</v>
      </c>
      <c r="M39" s="167">
        <v>-1</v>
      </c>
      <c r="N39" s="158">
        <f>K39*L39*M39</f>
        <v>-2.1</v>
      </c>
      <c r="O39" s="867">
        <v>41.676000000000002</v>
      </c>
      <c r="P39" s="865">
        <f>O39*0.2</f>
        <v>8.3352000000000004</v>
      </c>
      <c r="Q39" s="865">
        <f>O39*0.3</f>
        <v>12.502800000000001</v>
      </c>
      <c r="R39" s="865">
        <f>O39*0.3</f>
        <v>12.502800000000001</v>
      </c>
      <c r="S39" s="865">
        <f>O39*0.2</f>
        <v>8.3352000000000004</v>
      </c>
      <c r="T39" s="865">
        <f>SUM(P39:S39)</f>
        <v>41.676000000000002</v>
      </c>
      <c r="U39" s="159"/>
      <c r="V39" s="160"/>
      <c r="W39" s="145"/>
    </row>
    <row r="40" spans="1:23">
      <c r="A40" s="152"/>
      <c r="B40" s="152"/>
      <c r="C40" s="153"/>
      <c r="D40" s="153"/>
      <c r="E40" s="153"/>
      <c r="F40" s="154"/>
      <c r="G40" s="155"/>
      <c r="H40" s="155"/>
      <c r="I40" s="155"/>
      <c r="J40" s="155"/>
      <c r="K40" s="156"/>
      <c r="L40" s="156"/>
      <c r="M40" s="157"/>
      <c r="N40" s="158"/>
      <c r="O40" s="867"/>
      <c r="P40" s="865"/>
      <c r="Q40" s="865"/>
      <c r="R40" s="865"/>
      <c r="S40" s="865"/>
      <c r="T40" s="865"/>
      <c r="U40" s="159"/>
      <c r="V40" s="160"/>
      <c r="W40" s="145"/>
    </row>
    <row r="41" spans="1:23">
      <c r="A41" s="152"/>
      <c r="B41" s="1403" t="s">
        <v>138</v>
      </c>
      <c r="C41" s="1409" t="s">
        <v>130</v>
      </c>
      <c r="D41" s="152" t="s">
        <v>139</v>
      </c>
      <c r="E41" s="153" t="s">
        <v>1073</v>
      </c>
      <c r="F41" s="1424" t="s">
        <v>1074</v>
      </c>
      <c r="G41" s="1413">
        <v>48</v>
      </c>
      <c r="H41" s="1413">
        <v>3.3</v>
      </c>
      <c r="I41" s="1413">
        <v>1</v>
      </c>
      <c r="J41" s="155">
        <f>G41*H41*I41</f>
        <v>158.39999999999998</v>
      </c>
      <c r="K41" s="1418">
        <v>1.2</v>
      </c>
      <c r="L41" s="1418">
        <v>2.1</v>
      </c>
      <c r="M41" s="1419">
        <v>-2</v>
      </c>
      <c r="N41" s="158">
        <f t="shared" ref="N41:N42" si="14">K41*L41*M41</f>
        <v>-5.04</v>
      </c>
      <c r="O41" s="867">
        <f t="shared" ref="O41:O42" si="15">J41+N41</f>
        <v>153.35999999999999</v>
      </c>
      <c r="P41" s="865"/>
      <c r="Q41" s="865"/>
      <c r="R41" s="865"/>
      <c r="S41" s="865"/>
      <c r="T41" s="865">
        <f t="shared" ref="T41:T42" si="16">O41</f>
        <v>153.35999999999999</v>
      </c>
      <c r="U41" s="159"/>
      <c r="V41" s="160"/>
      <c r="W41" s="145"/>
    </row>
    <row r="42" spans="1:23">
      <c r="A42" s="152"/>
      <c r="B42" s="1422"/>
      <c r="C42" s="1425"/>
      <c r="D42" s="1403"/>
      <c r="E42" s="1423"/>
      <c r="F42" s="1424"/>
      <c r="G42" s="1413"/>
      <c r="H42" s="1413"/>
      <c r="I42" s="1413"/>
      <c r="J42" s="1413"/>
      <c r="K42" s="1418">
        <v>1</v>
      </c>
      <c r="L42" s="1418">
        <v>2.1</v>
      </c>
      <c r="M42" s="1419">
        <v>-1</v>
      </c>
      <c r="N42" s="158">
        <f t="shared" si="14"/>
        <v>-2.1</v>
      </c>
      <c r="O42" s="867">
        <f t="shared" si="15"/>
        <v>-2.1</v>
      </c>
      <c r="P42" s="871"/>
      <c r="Q42" s="871"/>
      <c r="R42" s="871"/>
      <c r="S42" s="871"/>
      <c r="T42" s="865">
        <f t="shared" si="16"/>
        <v>-2.1</v>
      </c>
      <c r="U42" s="159"/>
      <c r="V42" s="160"/>
      <c r="W42" s="145"/>
    </row>
    <row r="43" spans="1:23">
      <c r="A43" s="169"/>
      <c r="B43" s="169"/>
      <c r="C43" s="169"/>
      <c r="D43" s="169"/>
      <c r="E43" s="169"/>
      <c r="F43" s="170"/>
      <c r="G43" s="171"/>
      <c r="H43" s="171"/>
      <c r="I43" s="172"/>
      <c r="J43" s="173" t="s">
        <v>142</v>
      </c>
      <c r="K43" s="173"/>
      <c r="L43" s="173"/>
      <c r="M43" s="173"/>
      <c r="N43" s="173"/>
      <c r="O43" s="173"/>
      <c r="P43" s="863"/>
      <c r="Q43" s="863"/>
      <c r="R43" s="863"/>
      <c r="S43" s="863"/>
      <c r="T43" s="869"/>
      <c r="U43" s="174" t="s">
        <v>142</v>
      </c>
      <c r="V43" s="160"/>
    </row>
    <row r="44" spans="1:23" ht="15" thickBot="1">
      <c r="A44" s="175"/>
      <c r="B44" s="176"/>
      <c r="C44" s="176"/>
      <c r="D44" s="176"/>
      <c r="E44" s="176"/>
      <c r="F44" s="176"/>
      <c r="G44" s="176"/>
      <c r="H44" s="176"/>
      <c r="I44" s="176"/>
      <c r="J44" s="177"/>
      <c r="K44" s="178"/>
      <c r="L44" s="178"/>
      <c r="M44" s="178"/>
      <c r="N44" s="178"/>
      <c r="O44" s="178">
        <f>SUM(O7:O42)</f>
        <v>1801.4192</v>
      </c>
      <c r="P44" s="864"/>
      <c r="Q44" s="864"/>
      <c r="R44" s="864"/>
      <c r="S44" s="864"/>
      <c r="T44" s="178">
        <f>SUM(T7:T42)*0.9</f>
        <v>1452.5182799999998</v>
      </c>
      <c r="U44" s="1486" t="s">
        <v>1239</v>
      </c>
      <c r="V44" s="160"/>
    </row>
    <row r="45" spans="1:23" ht="15.5" thickTop="1" thickBot="1">
      <c r="A45" s="180"/>
      <c r="B45" s="181"/>
      <c r="C45" s="181"/>
      <c r="D45" s="181"/>
      <c r="E45" s="181"/>
      <c r="F45" s="182"/>
      <c r="G45" s="183"/>
      <c r="H45" s="183"/>
      <c r="I45" s="184"/>
      <c r="J45" s="182"/>
      <c r="K45" s="182"/>
      <c r="L45" s="182"/>
      <c r="M45" s="182"/>
      <c r="N45" s="182"/>
      <c r="O45" s="182"/>
      <c r="P45" s="182"/>
      <c r="Q45" s="182"/>
      <c r="R45" s="182"/>
      <c r="S45" s="182"/>
      <c r="T45" s="182"/>
      <c r="U45" s="185"/>
      <c r="V45" s="186"/>
    </row>
    <row r="46" spans="1:23" ht="15" thickTop="1">
      <c r="A46" s="1701" t="s">
        <v>143</v>
      </c>
      <c r="B46" s="1702"/>
      <c r="C46" s="1702"/>
      <c r="D46" s="1702"/>
      <c r="E46" s="1702"/>
      <c r="F46" s="1702"/>
      <c r="G46" s="1703"/>
      <c r="H46" s="1703"/>
      <c r="I46" s="1703"/>
      <c r="J46" s="148"/>
      <c r="K46" s="148"/>
      <c r="L46" s="148"/>
      <c r="M46" s="148"/>
      <c r="N46" s="148"/>
      <c r="O46" s="148"/>
      <c r="P46" s="148"/>
      <c r="Q46" s="148"/>
      <c r="R46" s="148"/>
      <c r="S46" s="148"/>
      <c r="T46" s="148"/>
      <c r="U46" s="149"/>
      <c r="V46" s="187"/>
    </row>
    <row r="47" spans="1:23">
      <c r="A47" s="150" t="s">
        <v>120</v>
      </c>
      <c r="B47" s="150" t="s">
        <v>121</v>
      </c>
      <c r="C47" s="150" t="s">
        <v>122</v>
      </c>
      <c r="D47" s="150" t="s">
        <v>123</v>
      </c>
      <c r="E47" s="150" t="s">
        <v>124</v>
      </c>
      <c r="F47" s="150" t="s">
        <v>125</v>
      </c>
      <c r="G47" s="1704" t="s">
        <v>126</v>
      </c>
      <c r="H47" s="1705"/>
      <c r="I47" s="1705"/>
      <c r="J47" s="1706"/>
      <c r="K47" s="1707" t="s">
        <v>127</v>
      </c>
      <c r="L47" s="1708"/>
      <c r="M47" s="1708"/>
      <c r="N47" s="1708"/>
      <c r="O47" s="1709"/>
      <c r="P47" s="870" t="s">
        <v>676</v>
      </c>
      <c r="Q47" s="870" t="s">
        <v>677</v>
      </c>
      <c r="R47" s="870" t="s">
        <v>678</v>
      </c>
      <c r="S47" s="870" t="s">
        <v>370</v>
      </c>
      <c r="T47" s="494" t="s">
        <v>471</v>
      </c>
      <c r="U47" s="151" t="s">
        <v>128</v>
      </c>
      <c r="V47" s="145"/>
    </row>
    <row r="48" spans="1:23">
      <c r="A48" s="152"/>
      <c r="B48" s="152" t="s">
        <v>129</v>
      </c>
      <c r="C48" s="153" t="s">
        <v>130</v>
      </c>
      <c r="D48" s="153" t="s">
        <v>131</v>
      </c>
      <c r="E48" s="153" t="s">
        <v>132</v>
      </c>
      <c r="F48" s="1432" t="s">
        <v>133</v>
      </c>
      <c r="G48" s="1399">
        <v>24.56</v>
      </c>
      <c r="H48" s="1399">
        <v>5.5</v>
      </c>
      <c r="I48" s="1399">
        <v>1</v>
      </c>
      <c r="J48" s="1399">
        <v>135.07999999999998</v>
      </c>
      <c r="K48" s="1420">
        <v>5.9</v>
      </c>
      <c r="L48" s="1420">
        <v>2.4</v>
      </c>
      <c r="M48" s="1421">
        <v>-1</v>
      </c>
      <c r="N48" s="1416">
        <v>-14.16</v>
      </c>
      <c r="O48" s="1416">
        <v>120.92</v>
      </c>
      <c r="P48" s="865">
        <f>O48*0.2</f>
        <v>24.184000000000001</v>
      </c>
      <c r="Q48" s="865">
        <f>O48*0.3</f>
        <v>36.275999999999996</v>
      </c>
      <c r="R48" s="865">
        <f>O48*0.3</f>
        <v>36.275999999999996</v>
      </c>
      <c r="S48" s="865">
        <f>O48*0.2</f>
        <v>24.184000000000001</v>
      </c>
      <c r="T48" s="865">
        <f>SUM(P48:S48)</f>
        <v>120.91999999999999</v>
      </c>
      <c r="U48" s="159"/>
      <c r="V48" s="145"/>
    </row>
    <row r="49" spans="1:22">
      <c r="A49" s="152"/>
      <c r="B49" s="152"/>
      <c r="C49" s="153"/>
      <c r="D49" s="153"/>
      <c r="E49" s="153"/>
      <c r="F49" s="1432"/>
      <c r="G49" s="1399"/>
      <c r="H49" s="1399"/>
      <c r="I49" s="1399"/>
      <c r="J49" s="1399"/>
      <c r="K49" s="1420">
        <v>2.9</v>
      </c>
      <c r="L49" s="1420">
        <v>2.4</v>
      </c>
      <c r="M49" s="1421">
        <v>-1</v>
      </c>
      <c r="N49" s="1416">
        <v>-6.96</v>
      </c>
      <c r="O49" s="1416">
        <v>-6.96</v>
      </c>
      <c r="P49" s="865">
        <f>O49*0.2</f>
        <v>-1.3920000000000001</v>
      </c>
      <c r="Q49" s="865">
        <f>O49*0.3</f>
        <v>-2.0880000000000001</v>
      </c>
      <c r="R49" s="865">
        <f>O49*0.3</f>
        <v>-2.0880000000000001</v>
      </c>
      <c r="S49" s="865">
        <f>O49*0.2</f>
        <v>-1.3920000000000001</v>
      </c>
      <c r="T49" s="865">
        <f>SUM(P49:S49)</f>
        <v>-6.9600000000000009</v>
      </c>
      <c r="U49" s="159"/>
      <c r="V49" s="145"/>
    </row>
    <row r="50" spans="1:22">
      <c r="A50" s="152"/>
      <c r="B50" s="152"/>
      <c r="C50" s="153"/>
      <c r="D50" s="153"/>
      <c r="E50" s="153"/>
      <c r="F50" s="1432"/>
      <c r="G50" s="1399"/>
      <c r="H50" s="1399"/>
      <c r="I50" s="1399"/>
      <c r="J50" s="1399"/>
      <c r="K50" s="1420"/>
      <c r="L50" s="1420"/>
      <c r="M50" s="1421"/>
      <c r="N50" s="1416"/>
      <c r="O50" s="1416"/>
      <c r="P50" s="865"/>
      <c r="Q50" s="865"/>
      <c r="R50" s="865"/>
      <c r="S50" s="865"/>
      <c r="T50" s="865"/>
      <c r="U50" s="159"/>
    </row>
    <row r="51" spans="1:22">
      <c r="A51" s="152"/>
      <c r="B51" s="152" t="s">
        <v>134</v>
      </c>
      <c r="C51" s="1409" t="s">
        <v>130</v>
      </c>
      <c r="D51" s="152" t="s">
        <v>135</v>
      </c>
      <c r="E51" s="153" t="s">
        <v>136</v>
      </c>
      <c r="F51" s="1566" t="s">
        <v>137</v>
      </c>
      <c r="G51" s="1399">
        <v>9.85</v>
      </c>
      <c r="H51" s="1399">
        <v>5.6</v>
      </c>
      <c r="I51" s="1399">
        <v>1</v>
      </c>
      <c r="J51" s="1399">
        <v>55.16</v>
      </c>
      <c r="K51" s="1420">
        <v>0.8</v>
      </c>
      <c r="L51" s="1420">
        <v>2.1</v>
      </c>
      <c r="M51" s="1421">
        <v>-1</v>
      </c>
      <c r="N51" s="1416">
        <v>-1.68</v>
      </c>
      <c r="O51" s="1416">
        <v>53.48</v>
      </c>
      <c r="P51" s="865">
        <f>O51*0.2</f>
        <v>10.696</v>
      </c>
      <c r="Q51" s="865">
        <f>O51*0.3</f>
        <v>16.043999999999997</v>
      </c>
      <c r="R51" s="865">
        <f>O51*0.3</f>
        <v>16.043999999999997</v>
      </c>
      <c r="S51" s="865">
        <f>O51*0.2</f>
        <v>10.696</v>
      </c>
      <c r="T51" s="865">
        <f>SUM(P51:S51)</f>
        <v>53.47999999999999</v>
      </c>
      <c r="U51" s="159"/>
    </row>
    <row r="52" spans="1:22">
      <c r="A52" s="152"/>
      <c r="B52" s="152"/>
      <c r="C52" s="153"/>
      <c r="D52" s="153"/>
      <c r="E52" s="153"/>
      <c r="F52" s="1432"/>
      <c r="G52" s="1399"/>
      <c r="H52" s="1399"/>
      <c r="I52" s="1399"/>
      <c r="J52" s="1399"/>
      <c r="K52" s="1420"/>
      <c r="L52" s="1420"/>
      <c r="M52" s="1421"/>
      <c r="N52" s="1416"/>
      <c r="O52" s="1416"/>
      <c r="P52" s="865"/>
      <c r="Q52" s="865"/>
      <c r="R52" s="865"/>
      <c r="S52" s="865"/>
      <c r="T52" s="865"/>
      <c r="U52" s="159"/>
    </row>
    <row r="53" spans="1:22">
      <c r="A53" s="152"/>
      <c r="B53" s="152"/>
      <c r="C53" s="153"/>
      <c r="D53" s="153"/>
      <c r="E53" s="153"/>
      <c r="F53" s="1432"/>
      <c r="G53" s="1399"/>
      <c r="H53" s="1399"/>
      <c r="I53" s="1399"/>
      <c r="J53" s="1399"/>
      <c r="K53" s="1420"/>
      <c r="L53" s="1420"/>
      <c r="M53" s="1421"/>
      <c r="N53" s="1416"/>
      <c r="O53" s="1416"/>
      <c r="P53" s="865"/>
      <c r="Q53" s="865"/>
      <c r="R53" s="865"/>
      <c r="S53" s="865"/>
      <c r="T53" s="865"/>
      <c r="U53" s="159"/>
    </row>
    <row r="54" spans="1:22">
      <c r="A54" s="152"/>
      <c r="B54" s="1403"/>
      <c r="C54" s="152" t="s">
        <v>130</v>
      </c>
      <c r="D54" s="153" t="s">
        <v>131</v>
      </c>
      <c r="E54" s="153" t="s">
        <v>689</v>
      </c>
      <c r="F54" s="1567" t="s">
        <v>690</v>
      </c>
      <c r="G54" s="1399">
        <v>52.73</v>
      </c>
      <c r="H54" s="1399">
        <v>5.4</v>
      </c>
      <c r="I54" s="1399">
        <v>1</v>
      </c>
      <c r="J54" s="1399">
        <f>G54*H54*I54</f>
        <v>284.74200000000002</v>
      </c>
      <c r="K54" s="1420">
        <v>1</v>
      </c>
      <c r="L54" s="1420">
        <v>2.1</v>
      </c>
      <c r="M54" s="1421">
        <v>-2</v>
      </c>
      <c r="N54" s="1416">
        <f>K54*L54*M54</f>
        <v>-4.2</v>
      </c>
      <c r="O54" s="1416">
        <f>J54+N54</f>
        <v>280.54200000000003</v>
      </c>
      <c r="P54" s="865">
        <f>O54*0.2</f>
        <v>56.10840000000001</v>
      </c>
      <c r="Q54" s="865">
        <f>O54*0.3</f>
        <v>84.162600000000012</v>
      </c>
      <c r="R54" s="865">
        <f>O54*0.3</f>
        <v>84.162600000000012</v>
      </c>
      <c r="S54" s="865">
        <f>O54*0.2</f>
        <v>56.10840000000001</v>
      </c>
      <c r="T54" s="865">
        <f>SUM(P54:S54)</f>
        <v>280.54200000000003</v>
      </c>
      <c r="U54" s="159"/>
    </row>
    <row r="55" spans="1:22">
      <c r="A55" s="152"/>
      <c r="B55" s="1403"/>
      <c r="C55" s="1495"/>
      <c r="D55" s="152"/>
      <c r="E55" s="153"/>
      <c r="F55" s="1568"/>
      <c r="G55" s="1413"/>
      <c r="H55" s="1413"/>
      <c r="I55" s="1413"/>
      <c r="J55" s="1399"/>
      <c r="K55" s="1418"/>
      <c r="L55" s="1418"/>
      <c r="M55" s="1419"/>
      <c r="N55" s="1416"/>
      <c r="O55" s="1416"/>
      <c r="P55" s="865"/>
      <c r="Q55" s="865"/>
      <c r="R55" s="865"/>
      <c r="S55" s="865"/>
      <c r="T55" s="865">
        <f t="shared" ref="T55:T61" si="17">SUM(P55:S55)</f>
        <v>0</v>
      </c>
      <c r="U55" s="159"/>
    </row>
    <row r="56" spans="1:22">
      <c r="A56" s="152"/>
      <c r="B56" s="152"/>
      <c r="C56" s="152" t="s">
        <v>130</v>
      </c>
      <c r="D56" s="153" t="s">
        <v>131</v>
      </c>
      <c r="E56" s="153" t="s">
        <v>691</v>
      </c>
      <c r="F56" s="1569" t="s">
        <v>692</v>
      </c>
      <c r="G56" s="1399">
        <v>14.32</v>
      </c>
      <c r="H56" s="1399">
        <v>5.4</v>
      </c>
      <c r="I56" s="1399">
        <v>1</v>
      </c>
      <c r="J56" s="1399">
        <v>77.328000000000003</v>
      </c>
      <c r="K56" s="1420">
        <v>1</v>
      </c>
      <c r="L56" s="1420">
        <v>2.1</v>
      </c>
      <c r="M56" s="1421">
        <v>-1</v>
      </c>
      <c r="N56" s="1416">
        <v>-2.1</v>
      </c>
      <c r="O56" s="1416">
        <f>J56+N56</f>
        <v>75.228000000000009</v>
      </c>
      <c r="P56" s="865">
        <f>O56*0.2</f>
        <v>15.045600000000002</v>
      </c>
      <c r="Q56" s="865">
        <f>O56*0.3</f>
        <v>22.5684</v>
      </c>
      <c r="R56" s="865">
        <f>O56*0.3</f>
        <v>22.5684</v>
      </c>
      <c r="S56" s="865">
        <f>O56*0.2</f>
        <v>15.045600000000002</v>
      </c>
      <c r="T56" s="865">
        <f>SUM(P56:S56)</f>
        <v>75.228000000000009</v>
      </c>
      <c r="U56" s="159"/>
    </row>
    <row r="57" spans="1:22">
      <c r="A57" s="152"/>
      <c r="B57" s="1403"/>
      <c r="C57" s="152"/>
      <c r="D57" s="153"/>
      <c r="E57" s="153"/>
      <c r="F57" s="1569"/>
      <c r="G57" s="1399"/>
      <c r="H57" s="1399"/>
      <c r="I57" s="1399"/>
      <c r="J57" s="1399"/>
      <c r="K57" s="1420"/>
      <c r="L57" s="1420"/>
      <c r="M57" s="1421"/>
      <c r="N57" s="1416"/>
      <c r="O57" s="1416"/>
      <c r="P57" s="1221"/>
      <c r="Q57" s="1221"/>
      <c r="R57" s="1221"/>
      <c r="S57" s="1221"/>
      <c r="T57" s="865">
        <f t="shared" si="17"/>
        <v>0</v>
      </c>
      <c r="U57" s="159"/>
    </row>
    <row r="58" spans="1:22">
      <c r="A58" s="152"/>
      <c r="B58" s="1403"/>
      <c r="C58" s="152" t="s">
        <v>163</v>
      </c>
      <c r="D58" s="153" t="s">
        <v>131</v>
      </c>
      <c r="E58" s="153" t="s">
        <v>696</v>
      </c>
      <c r="F58" s="1570" t="s">
        <v>697</v>
      </c>
      <c r="G58" s="1399">
        <v>33.6</v>
      </c>
      <c r="H58" s="1399">
        <v>5.4</v>
      </c>
      <c r="I58" s="1399">
        <v>1</v>
      </c>
      <c r="J58" s="1399">
        <v>181.44000000000003</v>
      </c>
      <c r="K58" s="1420">
        <v>1</v>
      </c>
      <c r="L58" s="1420">
        <v>2.1</v>
      </c>
      <c r="M58" s="1421">
        <v>-1</v>
      </c>
      <c r="N58" s="1416">
        <v>-2.1</v>
      </c>
      <c r="O58" s="1416">
        <v>179.34000000000003</v>
      </c>
      <c r="P58" s="865">
        <f t="shared" ref="P58:P60" si="18">O58*0.2</f>
        <v>35.868000000000009</v>
      </c>
      <c r="Q58" s="865">
        <f t="shared" ref="Q58:Q60" si="19">O58*0.3</f>
        <v>53.802000000000007</v>
      </c>
      <c r="R58" s="865">
        <f t="shared" ref="R58:R60" si="20">O58*0.3</f>
        <v>53.802000000000007</v>
      </c>
      <c r="S58" s="865">
        <f t="shared" ref="S58:S60" si="21">O58*0.2</f>
        <v>35.868000000000009</v>
      </c>
      <c r="T58" s="865">
        <f>SUM(P58:S58)</f>
        <v>179.34000000000003</v>
      </c>
      <c r="U58" s="159"/>
    </row>
    <row r="59" spans="1:22">
      <c r="A59" s="152"/>
      <c r="B59" s="1403"/>
      <c r="C59" s="152" t="s">
        <v>163</v>
      </c>
      <c r="D59" s="153" t="s">
        <v>131</v>
      </c>
      <c r="E59" s="153" t="s">
        <v>698</v>
      </c>
      <c r="F59" s="1464" t="s">
        <v>699</v>
      </c>
      <c r="G59" s="1399">
        <v>26.6</v>
      </c>
      <c r="H59" s="1399">
        <v>5.3</v>
      </c>
      <c r="I59" s="1399">
        <v>1</v>
      </c>
      <c r="J59" s="1399">
        <v>140.97999999999999</v>
      </c>
      <c r="K59" s="1420">
        <v>1.8</v>
      </c>
      <c r="L59" s="1420">
        <v>2.4</v>
      </c>
      <c r="M59" s="1421">
        <v>-1</v>
      </c>
      <c r="N59" s="1416">
        <v>-4.32</v>
      </c>
      <c r="O59" s="1416">
        <v>136.66</v>
      </c>
      <c r="P59" s="865">
        <f t="shared" si="18"/>
        <v>27.332000000000001</v>
      </c>
      <c r="Q59" s="865">
        <f t="shared" si="19"/>
        <v>40.997999999999998</v>
      </c>
      <c r="R59" s="865">
        <f t="shared" si="20"/>
        <v>40.997999999999998</v>
      </c>
      <c r="S59" s="865">
        <f t="shared" si="21"/>
        <v>27.332000000000001</v>
      </c>
      <c r="T59" s="865">
        <f>SUM(P59:S59)</f>
        <v>136.66</v>
      </c>
      <c r="U59" s="159"/>
    </row>
    <row r="60" spans="1:22">
      <c r="A60" s="152"/>
      <c r="B60" s="1403"/>
      <c r="C60" s="152" t="s">
        <v>163</v>
      </c>
      <c r="D60" s="153" t="s">
        <v>131</v>
      </c>
      <c r="E60" s="1550" t="s">
        <v>698</v>
      </c>
      <c r="F60" s="1571" t="s">
        <v>1367</v>
      </c>
      <c r="G60" s="1399">
        <v>64</v>
      </c>
      <c r="H60" s="1399">
        <v>3</v>
      </c>
      <c r="I60" s="1399">
        <v>1</v>
      </c>
      <c r="J60" s="1399">
        <v>140.97999999999999</v>
      </c>
      <c r="K60" s="1420">
        <v>1.8</v>
      </c>
      <c r="L60" s="1420">
        <v>2.4</v>
      </c>
      <c r="M60" s="1421">
        <v>-4</v>
      </c>
      <c r="N60" s="1416">
        <v>-4.32</v>
      </c>
      <c r="O60" s="1416">
        <v>136.66</v>
      </c>
      <c r="P60" s="1549">
        <f t="shared" si="18"/>
        <v>27.332000000000001</v>
      </c>
      <c r="Q60" s="1549">
        <f t="shared" si="19"/>
        <v>40.997999999999998</v>
      </c>
      <c r="R60" s="1549">
        <f t="shared" si="20"/>
        <v>40.997999999999998</v>
      </c>
      <c r="S60" s="1549">
        <f t="shared" si="21"/>
        <v>27.332000000000001</v>
      </c>
      <c r="T60" s="865">
        <f>SUM(P60:S60)</f>
        <v>136.66</v>
      </c>
      <c r="U60" s="159"/>
    </row>
    <row r="61" spans="1:22">
      <c r="A61" s="152"/>
      <c r="B61" s="1403"/>
      <c r="C61" s="152"/>
      <c r="D61" s="153"/>
      <c r="E61" s="153"/>
      <c r="F61" s="1464"/>
      <c r="G61" s="1399"/>
      <c r="H61" s="1399"/>
      <c r="I61" s="1399"/>
      <c r="J61" s="1399"/>
      <c r="K61" s="1420"/>
      <c r="L61" s="1420"/>
      <c r="M61" s="1421"/>
      <c r="N61" s="1416"/>
      <c r="O61" s="1416"/>
      <c r="P61" s="1221"/>
      <c r="Q61" s="1221"/>
      <c r="R61" s="1221"/>
      <c r="S61" s="1221"/>
      <c r="T61" s="865">
        <f t="shared" si="17"/>
        <v>0</v>
      </c>
      <c r="U61" s="159"/>
    </row>
    <row r="62" spans="1:22" ht="23">
      <c r="A62" s="152"/>
      <c r="B62" s="1572" t="s">
        <v>1112</v>
      </c>
      <c r="C62" s="1573" t="s">
        <v>130</v>
      </c>
      <c r="D62" s="1572" t="s">
        <v>988</v>
      </c>
      <c r="E62" s="1574" t="s">
        <v>1368</v>
      </c>
      <c r="F62" s="1575" t="s">
        <v>1369</v>
      </c>
      <c r="G62" s="1576">
        <f>14.29+2.81</f>
        <v>17.099999999999998</v>
      </c>
      <c r="H62" s="1466">
        <v>6.08</v>
      </c>
      <c r="I62" s="1465">
        <v>1</v>
      </c>
      <c r="J62" s="1466">
        <f>G62*H62*I62</f>
        <v>103.96799999999999</v>
      </c>
      <c r="K62" s="1467">
        <v>1.2</v>
      </c>
      <c r="L62" s="1467">
        <v>2.1</v>
      </c>
      <c r="M62" s="1471">
        <v>-1</v>
      </c>
      <c r="N62" s="1469">
        <f>K62*L62*M62</f>
        <v>-2.52</v>
      </c>
      <c r="O62" s="1469">
        <f>J62+N62</f>
        <v>101.44799999999999</v>
      </c>
      <c r="P62" s="1549">
        <f>O62*0.2</f>
        <v>20.2896</v>
      </c>
      <c r="Q62" s="1549">
        <f>O62*0.3</f>
        <v>30.434399999999997</v>
      </c>
      <c r="R62" s="1549">
        <f>O62*0.25</f>
        <v>25.361999999999998</v>
      </c>
      <c r="S62" s="1402"/>
      <c r="T62" s="865">
        <f>SUM(P62:S62)</f>
        <v>76.085999999999999</v>
      </c>
      <c r="U62" s="159"/>
    </row>
    <row r="63" spans="1:22" ht="18.75" customHeight="1">
      <c r="A63" s="152"/>
      <c r="B63" s="1572" t="s">
        <v>1112</v>
      </c>
      <c r="C63" s="1573" t="s">
        <v>130</v>
      </c>
      <c r="D63" s="1572" t="s">
        <v>988</v>
      </c>
      <c r="E63" s="1440" t="s">
        <v>1149</v>
      </c>
      <c r="F63" s="1470" t="s">
        <v>1150</v>
      </c>
      <c r="G63" s="1436">
        <v>19.8</v>
      </c>
      <c r="H63" s="1466">
        <v>4.8</v>
      </c>
      <c r="I63" s="1465">
        <v>1</v>
      </c>
      <c r="J63" s="1466">
        <f>G63*H63*I63</f>
        <v>95.04</v>
      </c>
      <c r="K63" s="1467">
        <v>2</v>
      </c>
      <c r="L63" s="1467">
        <v>2.1</v>
      </c>
      <c r="M63" s="1471">
        <v>-2</v>
      </c>
      <c r="N63" s="1469">
        <f t="shared" ref="N63:N66" si="22">K63*L63*M63</f>
        <v>-8.4</v>
      </c>
      <c r="O63" s="1469">
        <f t="shared" ref="O63:O66" si="23">J63+N63</f>
        <v>86.64</v>
      </c>
      <c r="P63" s="865">
        <f>O63*0.2</f>
        <v>17.327999999999999</v>
      </c>
      <c r="Q63" s="865">
        <f>O63*0.3</f>
        <v>25.992000000000001</v>
      </c>
      <c r="R63" s="865">
        <f>O63*0.3</f>
        <v>25.992000000000001</v>
      </c>
      <c r="S63" s="865"/>
      <c r="T63" s="865">
        <f t="shared" ref="T63:T126" si="24">SUM(P63:S63)</f>
        <v>69.311999999999998</v>
      </c>
      <c r="U63" s="159"/>
    </row>
    <row r="64" spans="1:22" ht="18.75" customHeight="1">
      <c r="A64" s="152"/>
      <c r="B64" s="1572" t="s">
        <v>1112</v>
      </c>
      <c r="C64" s="1573" t="s">
        <v>130</v>
      </c>
      <c r="D64" s="1572" t="s">
        <v>988</v>
      </c>
      <c r="E64" s="1577" t="s">
        <v>1370</v>
      </c>
      <c r="F64" s="1470" t="s">
        <v>1371</v>
      </c>
      <c r="G64" s="1436">
        <v>15.75</v>
      </c>
      <c r="H64" s="1466">
        <v>6.08</v>
      </c>
      <c r="I64" s="1465">
        <v>1</v>
      </c>
      <c r="J64" s="1466">
        <f t="shared" ref="J64" si="25">G64*H64*I64</f>
        <v>95.76</v>
      </c>
      <c r="K64" s="1467">
        <v>1.1000000000000001</v>
      </c>
      <c r="L64" s="1467">
        <v>2.1</v>
      </c>
      <c r="M64" s="1471">
        <v>-1</v>
      </c>
      <c r="N64" s="1469">
        <f t="shared" si="22"/>
        <v>-2.3100000000000005</v>
      </c>
      <c r="O64" s="1469">
        <f t="shared" si="23"/>
        <v>93.45</v>
      </c>
      <c r="P64" s="1549">
        <f>O64*0.2</f>
        <v>18.690000000000001</v>
      </c>
      <c r="Q64" s="1549">
        <f t="shared" ref="Q64" si="26">O64*0.3</f>
        <v>28.035</v>
      </c>
      <c r="R64" s="1549">
        <f t="shared" ref="R64" si="27">O64*0.25</f>
        <v>23.362500000000001</v>
      </c>
      <c r="S64" s="1402"/>
      <c r="T64" s="865">
        <f t="shared" si="24"/>
        <v>70.087500000000006</v>
      </c>
      <c r="U64" s="159"/>
    </row>
    <row r="65" spans="1:21" ht="18.75" customHeight="1">
      <c r="A65" s="152"/>
      <c r="B65" s="1572" t="s">
        <v>1112</v>
      </c>
      <c r="C65" s="1573" t="s">
        <v>130</v>
      </c>
      <c r="D65" s="1572" t="s">
        <v>988</v>
      </c>
      <c r="E65" s="1440"/>
      <c r="F65" s="1470"/>
      <c r="G65" s="1436"/>
      <c r="H65" s="1466"/>
      <c r="I65" s="1465"/>
      <c r="J65" s="1466"/>
      <c r="K65" s="1467"/>
      <c r="L65" s="1467"/>
      <c r="M65" s="1471"/>
      <c r="N65" s="1469"/>
      <c r="O65" s="1469"/>
      <c r="P65" s="865"/>
      <c r="Q65" s="865"/>
      <c r="R65" s="865"/>
      <c r="S65" s="865"/>
      <c r="T65" s="865">
        <f t="shared" si="24"/>
        <v>0</v>
      </c>
      <c r="U65" s="159"/>
    </row>
    <row r="66" spans="1:21" ht="18.75" customHeight="1">
      <c r="A66" s="152"/>
      <c r="B66" s="1572" t="s">
        <v>1112</v>
      </c>
      <c r="C66" s="1573" t="s">
        <v>130</v>
      </c>
      <c r="D66" s="1572" t="s">
        <v>988</v>
      </c>
      <c r="E66" s="1440" t="s">
        <v>1151</v>
      </c>
      <c r="F66" s="1470" t="s">
        <v>1152</v>
      </c>
      <c r="G66" s="1436">
        <v>6.3</v>
      </c>
      <c r="H66" s="1466">
        <v>6.08</v>
      </c>
      <c r="I66" s="1465">
        <v>1</v>
      </c>
      <c r="J66" s="1466">
        <f t="shared" ref="J66" si="28">G66*H66*I66</f>
        <v>38.304000000000002</v>
      </c>
      <c r="K66" s="1467">
        <v>0.9</v>
      </c>
      <c r="L66" s="1467">
        <v>2.2999999999999998</v>
      </c>
      <c r="M66" s="1471">
        <v>-2</v>
      </c>
      <c r="N66" s="1469">
        <f t="shared" si="22"/>
        <v>-4.1399999999999997</v>
      </c>
      <c r="O66" s="1469">
        <f t="shared" si="23"/>
        <v>34.164000000000001</v>
      </c>
      <c r="P66" s="865">
        <f>O66*0.2</f>
        <v>6.8328000000000007</v>
      </c>
      <c r="Q66" s="865">
        <f>O66*0.3</f>
        <v>10.2492</v>
      </c>
      <c r="R66" s="865">
        <f>O66*0.3</f>
        <v>10.2492</v>
      </c>
      <c r="S66" s="1578">
        <f>O66*0.2</f>
        <v>6.8328000000000007</v>
      </c>
      <c r="T66" s="865">
        <f t="shared" si="24"/>
        <v>34.164000000000001</v>
      </c>
      <c r="U66" s="159"/>
    </row>
    <row r="67" spans="1:21">
      <c r="A67" s="152"/>
      <c r="B67" s="1572" t="s">
        <v>1112</v>
      </c>
      <c r="C67" s="1573" t="s">
        <v>130</v>
      </c>
      <c r="D67" s="1572" t="s">
        <v>988</v>
      </c>
      <c r="E67" s="1440" t="s">
        <v>1113</v>
      </c>
      <c r="F67" s="1579" t="s">
        <v>168</v>
      </c>
      <c r="G67" s="1399">
        <v>16.2</v>
      </c>
      <c r="H67" s="1399">
        <v>3.3</v>
      </c>
      <c r="I67" s="1399">
        <v>1</v>
      </c>
      <c r="J67" s="1399">
        <v>53.459999999999994</v>
      </c>
      <c r="K67" s="1420">
        <v>1.2</v>
      </c>
      <c r="L67" s="1420">
        <v>2.1</v>
      </c>
      <c r="M67" s="1421">
        <v>-2</v>
      </c>
      <c r="N67" s="1416">
        <v>-5.04</v>
      </c>
      <c r="O67" s="1400">
        <f>J67+N67</f>
        <v>48.419999999999995</v>
      </c>
      <c r="P67" s="865">
        <f>O67*0.2</f>
        <v>9.6839999999999993</v>
      </c>
      <c r="Q67" s="865">
        <f>O67*0.3</f>
        <v>14.525999999999998</v>
      </c>
      <c r="R67" s="865">
        <f>O67*0.3</f>
        <v>14.525999999999998</v>
      </c>
      <c r="S67" s="1578">
        <f>O67*0.2</f>
        <v>9.6839999999999993</v>
      </c>
      <c r="T67" s="865">
        <f t="shared" si="24"/>
        <v>48.419999999999995</v>
      </c>
      <c r="U67" s="159"/>
    </row>
    <row r="68" spans="1:21" ht="24">
      <c r="A68" s="152"/>
      <c r="B68" s="1572" t="s">
        <v>1112</v>
      </c>
      <c r="C68" s="1573" t="s">
        <v>130</v>
      </c>
      <c r="D68" s="1572" t="s">
        <v>988</v>
      </c>
      <c r="E68" s="1577" t="s">
        <v>1372</v>
      </c>
      <c r="F68" s="1470" t="s">
        <v>1373</v>
      </c>
      <c r="G68" s="1436">
        <v>13.9</v>
      </c>
      <c r="H68" s="1466">
        <v>3.2</v>
      </c>
      <c r="I68" s="1465">
        <v>1</v>
      </c>
      <c r="J68" s="1466">
        <f t="shared" ref="J68:J70" si="29">G68*H68*I68</f>
        <v>44.480000000000004</v>
      </c>
      <c r="K68" s="1467">
        <v>1</v>
      </c>
      <c r="L68" s="1467">
        <v>2.1</v>
      </c>
      <c r="M68" s="1471">
        <v>-2</v>
      </c>
      <c r="N68" s="1469">
        <f t="shared" ref="N68:N70" si="30">K68*L68*M68</f>
        <v>-4.2</v>
      </c>
      <c r="O68" s="1469">
        <f t="shared" ref="O68:O70" si="31">J68+N68</f>
        <v>40.28</v>
      </c>
      <c r="P68" s="1549">
        <f>O68*0.2</f>
        <v>8.0560000000000009</v>
      </c>
      <c r="Q68" s="1549">
        <f t="shared" ref="Q68:Q69" si="32">O68*0.3</f>
        <v>12.084</v>
      </c>
      <c r="R68" s="1549">
        <f t="shared" ref="R68:R69" si="33">O68*0.25</f>
        <v>10.07</v>
      </c>
      <c r="S68" s="1549">
        <f t="shared" ref="S68:S69" si="34">O68*0.25</f>
        <v>10.07</v>
      </c>
      <c r="T68" s="865">
        <f t="shared" si="24"/>
        <v>40.28</v>
      </c>
      <c r="U68" s="159"/>
    </row>
    <row r="69" spans="1:21">
      <c r="A69" s="152"/>
      <c r="B69" s="1572" t="s">
        <v>1112</v>
      </c>
      <c r="C69" s="1573" t="s">
        <v>130</v>
      </c>
      <c r="D69" s="1572" t="s">
        <v>988</v>
      </c>
      <c r="E69" s="1580"/>
      <c r="F69" s="1470" t="s">
        <v>1374</v>
      </c>
      <c r="G69" s="1436">
        <f>1+4.2</f>
        <v>5.2</v>
      </c>
      <c r="H69" s="1466">
        <v>0.5</v>
      </c>
      <c r="I69" s="1465">
        <v>1</v>
      </c>
      <c r="J69" s="1466">
        <f t="shared" si="29"/>
        <v>2.6</v>
      </c>
      <c r="K69" s="1467">
        <v>0.8</v>
      </c>
      <c r="L69" s="1467">
        <v>2.1</v>
      </c>
      <c r="M69" s="1471">
        <v>-1</v>
      </c>
      <c r="N69" s="1469">
        <f t="shared" si="30"/>
        <v>-1.6800000000000002</v>
      </c>
      <c r="O69" s="1469">
        <f t="shared" si="31"/>
        <v>0.91999999999999993</v>
      </c>
      <c r="P69" s="1549">
        <f>O69*0.2</f>
        <v>0.184</v>
      </c>
      <c r="Q69" s="1549">
        <f t="shared" si="32"/>
        <v>0.27599999999999997</v>
      </c>
      <c r="R69" s="1549">
        <f t="shared" si="33"/>
        <v>0.22999999999999998</v>
      </c>
      <c r="S69" s="1549">
        <f t="shared" si="34"/>
        <v>0.22999999999999998</v>
      </c>
      <c r="T69" s="865">
        <f t="shared" si="24"/>
        <v>0.91999999999999993</v>
      </c>
      <c r="U69" s="159"/>
    </row>
    <row r="70" spans="1:21">
      <c r="A70" s="152"/>
      <c r="B70" s="1572" t="s">
        <v>1112</v>
      </c>
      <c r="C70" s="1573" t="s">
        <v>130</v>
      </c>
      <c r="D70" s="1572" t="s">
        <v>988</v>
      </c>
      <c r="E70" s="1577" t="s">
        <v>1375</v>
      </c>
      <c r="F70" s="1470" t="s">
        <v>1043</v>
      </c>
      <c r="G70" s="1436">
        <v>9.9</v>
      </c>
      <c r="H70" s="1466">
        <v>6.08</v>
      </c>
      <c r="I70" s="1465">
        <v>1</v>
      </c>
      <c r="J70" s="1466">
        <f t="shared" si="29"/>
        <v>60.192</v>
      </c>
      <c r="K70" s="1467">
        <v>1.1000000000000001</v>
      </c>
      <c r="L70" s="1467">
        <v>2.1</v>
      </c>
      <c r="M70" s="1471">
        <v>-1</v>
      </c>
      <c r="N70" s="1469">
        <f t="shared" si="30"/>
        <v>-2.3100000000000005</v>
      </c>
      <c r="O70" s="1469">
        <f t="shared" si="31"/>
        <v>57.881999999999998</v>
      </c>
      <c r="P70" s="1402"/>
      <c r="Q70" s="1402"/>
      <c r="R70" s="1402"/>
      <c r="S70" s="1549"/>
      <c r="T70" s="865">
        <f t="shared" si="24"/>
        <v>0</v>
      </c>
      <c r="U70" s="159"/>
    </row>
    <row r="71" spans="1:21">
      <c r="A71" s="152"/>
      <c r="B71" s="1572" t="s">
        <v>1112</v>
      </c>
      <c r="C71" s="1573" t="s">
        <v>130</v>
      </c>
      <c r="D71" s="1572" t="s">
        <v>988</v>
      </c>
      <c r="E71" s="1580"/>
      <c r="F71" s="1470"/>
      <c r="G71" s="1436"/>
      <c r="H71" s="1436"/>
      <c r="I71" s="1399"/>
      <c r="J71" s="1436"/>
      <c r="K71" s="1436"/>
      <c r="L71" s="1436"/>
      <c r="M71" s="1436"/>
      <c r="N71" s="1436"/>
      <c r="O71" s="1436"/>
      <c r="P71" s="1402"/>
      <c r="Q71" s="1402"/>
      <c r="R71" s="1402"/>
      <c r="S71" s="1402"/>
      <c r="T71" s="865">
        <f t="shared" si="24"/>
        <v>0</v>
      </c>
      <c r="U71" s="159"/>
    </row>
    <row r="72" spans="1:21">
      <c r="A72" s="152"/>
      <c r="B72" s="1572" t="s">
        <v>1112</v>
      </c>
      <c r="C72" s="1573" t="s">
        <v>130</v>
      </c>
      <c r="D72" s="1572" t="s">
        <v>988</v>
      </c>
      <c r="E72" s="1577" t="s">
        <v>1376</v>
      </c>
      <c r="F72" s="1470" t="s">
        <v>1377</v>
      </c>
      <c r="G72" s="1436">
        <v>4.3</v>
      </c>
      <c r="H72" s="1466">
        <v>6.1</v>
      </c>
      <c r="I72" s="1465">
        <v>1</v>
      </c>
      <c r="J72" s="1466">
        <f>G72*H72*I72</f>
        <v>26.229999999999997</v>
      </c>
      <c r="K72" s="1467"/>
      <c r="L72" s="1467"/>
      <c r="M72" s="1471"/>
      <c r="N72" s="1469"/>
      <c r="O72" s="1469">
        <f>J72+N72</f>
        <v>26.229999999999997</v>
      </c>
      <c r="P72" s="1402"/>
      <c r="Q72" s="1402"/>
      <c r="R72" s="1402"/>
      <c r="S72" s="1402"/>
      <c r="T72" s="865">
        <f t="shared" si="24"/>
        <v>0</v>
      </c>
      <c r="U72" s="159"/>
    </row>
    <row r="73" spans="1:21" ht="24">
      <c r="A73" s="152"/>
      <c r="B73" s="1572" t="s">
        <v>1112</v>
      </c>
      <c r="C73" s="1573" t="s">
        <v>130</v>
      </c>
      <c r="D73" s="1572" t="s">
        <v>988</v>
      </c>
      <c r="E73" s="1577" t="s">
        <v>1378</v>
      </c>
      <c r="F73" s="1581" t="s">
        <v>1379</v>
      </c>
      <c r="G73" s="1466">
        <v>19.7</v>
      </c>
      <c r="H73" s="1466">
        <v>6.1</v>
      </c>
      <c r="I73" s="1465">
        <v>1</v>
      </c>
      <c r="J73" s="1466">
        <f>G73*H73*I73</f>
        <v>120.16999999999999</v>
      </c>
      <c r="K73" s="1467">
        <v>0.9</v>
      </c>
      <c r="L73" s="1467">
        <v>2.1</v>
      </c>
      <c r="M73" s="1471">
        <v>-1</v>
      </c>
      <c r="N73" s="1469">
        <f>K73*L73*M73</f>
        <v>-1.8900000000000001</v>
      </c>
      <c r="O73" s="1469">
        <f>J73+N73</f>
        <v>118.27999999999999</v>
      </c>
      <c r="P73" s="1549">
        <f t="shared" ref="P73" si="35">O73*0.2</f>
        <v>23.655999999999999</v>
      </c>
      <c r="Q73" s="1549">
        <f t="shared" ref="Q73" si="36">O73*0.3</f>
        <v>35.483999999999995</v>
      </c>
      <c r="R73" s="1549">
        <f t="shared" ref="R73" si="37">O73*0.25</f>
        <v>29.569999999999997</v>
      </c>
      <c r="S73" s="1402"/>
      <c r="T73" s="865">
        <f t="shared" si="24"/>
        <v>88.71</v>
      </c>
      <c r="U73" s="159"/>
    </row>
    <row r="74" spans="1:21">
      <c r="A74" s="152"/>
      <c r="B74" s="1572" t="s">
        <v>1112</v>
      </c>
      <c r="C74" s="1573" t="s">
        <v>130</v>
      </c>
      <c r="D74" s="1572" t="s">
        <v>988</v>
      </c>
      <c r="E74" s="1577" t="s">
        <v>1380</v>
      </c>
      <c r="F74" s="1470" t="s">
        <v>1041</v>
      </c>
      <c r="G74" s="1466">
        <v>5.9</v>
      </c>
      <c r="H74" s="1466">
        <v>6.1</v>
      </c>
      <c r="I74" s="1465">
        <v>1</v>
      </c>
      <c r="J74" s="1466">
        <f>G74*H74*I74</f>
        <v>35.99</v>
      </c>
      <c r="K74" s="1467">
        <v>1</v>
      </c>
      <c r="L74" s="1467">
        <v>2.1</v>
      </c>
      <c r="M74" s="1471">
        <v>-1</v>
      </c>
      <c r="N74" s="1469">
        <f>K74*L74*M74</f>
        <v>-2.1</v>
      </c>
      <c r="O74" s="1469">
        <f>J74+N74</f>
        <v>33.89</v>
      </c>
      <c r="P74" s="1402"/>
      <c r="Q74" s="1402"/>
      <c r="R74" s="1402"/>
      <c r="S74" s="1549"/>
      <c r="T74" s="865">
        <f t="shared" si="24"/>
        <v>0</v>
      </c>
      <c r="U74" s="159"/>
    </row>
    <row r="75" spans="1:21">
      <c r="A75" s="152"/>
      <c r="B75" s="1403"/>
      <c r="C75" s="152"/>
      <c r="D75" s="1506"/>
      <c r="E75" s="1506"/>
      <c r="F75" s="1582"/>
      <c r="G75" s="1399"/>
      <c r="H75" s="1399"/>
      <c r="I75" s="1399"/>
      <c r="J75" s="1399"/>
      <c r="K75" s="1420"/>
      <c r="L75" s="1420"/>
      <c r="M75" s="1421"/>
      <c r="N75" s="1416"/>
      <c r="O75" s="1400"/>
      <c r="P75" s="865"/>
      <c r="Q75" s="865"/>
      <c r="R75" s="865"/>
      <c r="S75" s="865"/>
      <c r="T75" s="865">
        <f t="shared" si="24"/>
        <v>0</v>
      </c>
      <c r="U75" s="159"/>
    </row>
    <row r="76" spans="1:21">
      <c r="A76" s="152"/>
      <c r="B76" s="1403"/>
      <c r="C76" s="152"/>
      <c r="D76" s="1506"/>
      <c r="E76" s="1506"/>
      <c r="F76" s="1582"/>
      <c r="G76" s="1399"/>
      <c r="H76" s="1399"/>
      <c r="I76" s="1399"/>
      <c r="J76" s="1399"/>
      <c r="K76" s="1420"/>
      <c r="L76" s="1420"/>
      <c r="M76" s="1421"/>
      <c r="N76" s="1416"/>
      <c r="O76" s="1400"/>
      <c r="P76" s="865"/>
      <c r="Q76" s="865"/>
      <c r="R76" s="865"/>
      <c r="S76" s="865"/>
      <c r="T76" s="865">
        <f t="shared" si="24"/>
        <v>0</v>
      </c>
      <c r="U76" s="159"/>
    </row>
    <row r="77" spans="1:21">
      <c r="A77" s="152"/>
      <c r="B77" s="152" t="s">
        <v>1032</v>
      </c>
      <c r="C77" s="153" t="s">
        <v>163</v>
      </c>
      <c r="D77" s="1440" t="s">
        <v>1044</v>
      </c>
      <c r="E77" s="1440" t="s">
        <v>1148</v>
      </c>
      <c r="F77" s="1583"/>
      <c r="G77" s="1436"/>
      <c r="H77" s="1436"/>
      <c r="I77" s="1465"/>
      <c r="J77" s="1466"/>
      <c r="K77" s="1467"/>
      <c r="L77" s="1467"/>
      <c r="M77" s="1468"/>
      <c r="N77" s="1469"/>
      <c r="O77" s="1400"/>
      <c r="P77" s="865">
        <f>O77*0.2</f>
        <v>0</v>
      </c>
      <c r="Q77" s="865">
        <f>O77*0.3</f>
        <v>0</v>
      </c>
      <c r="R77" s="865">
        <f>O77*0.3</f>
        <v>0</v>
      </c>
      <c r="S77" s="865"/>
      <c r="T77" s="865">
        <f t="shared" si="24"/>
        <v>0</v>
      </c>
      <c r="U77" s="159"/>
    </row>
    <row r="78" spans="1:21">
      <c r="A78" s="152"/>
      <c r="B78" s="152" t="s">
        <v>1032</v>
      </c>
      <c r="C78" s="153" t="s">
        <v>163</v>
      </c>
      <c r="D78" s="1440" t="s">
        <v>1044</v>
      </c>
      <c r="E78" s="1440" t="s">
        <v>1148</v>
      </c>
      <c r="F78" s="1583" t="s">
        <v>168</v>
      </c>
      <c r="G78" s="1436">
        <v>9.56</v>
      </c>
      <c r="H78" s="1436">
        <v>2.7</v>
      </c>
      <c r="I78" s="1465">
        <v>1</v>
      </c>
      <c r="J78" s="1466">
        <f t="shared" ref="J78" si="38">G78*H78*I78</f>
        <v>25.812000000000005</v>
      </c>
      <c r="K78" s="1467">
        <v>1</v>
      </c>
      <c r="L78" s="1467">
        <v>2.1</v>
      </c>
      <c r="M78" s="1468">
        <v>-2</v>
      </c>
      <c r="N78" s="1469">
        <f t="shared" ref="N78" si="39">K78*L78*M78</f>
        <v>-4.2</v>
      </c>
      <c r="O78" s="1400">
        <f>J78+N78</f>
        <v>21.612000000000005</v>
      </c>
      <c r="P78" s="865">
        <f>O78*0.2</f>
        <v>4.3224000000000009</v>
      </c>
      <c r="Q78" s="865">
        <f>O78*0.3</f>
        <v>6.4836000000000018</v>
      </c>
      <c r="R78" s="865">
        <f>O78*0.3</f>
        <v>6.4836000000000018</v>
      </c>
      <c r="S78" s="1578">
        <f>O78*0.2</f>
        <v>4.3224000000000009</v>
      </c>
      <c r="T78" s="865">
        <f t="shared" si="24"/>
        <v>21.612000000000005</v>
      </c>
      <c r="U78" s="159"/>
    </row>
    <row r="79" spans="1:21">
      <c r="A79" s="152"/>
      <c r="B79" s="152" t="s">
        <v>1032</v>
      </c>
      <c r="C79" s="153" t="s">
        <v>163</v>
      </c>
      <c r="D79" s="1440" t="s">
        <v>1044</v>
      </c>
      <c r="E79" s="1440" t="s">
        <v>1040</v>
      </c>
      <c r="F79" s="1583" t="s">
        <v>1041</v>
      </c>
      <c r="G79" s="1399">
        <v>10.36</v>
      </c>
      <c r="H79" s="1399">
        <v>4.2</v>
      </c>
      <c r="I79" s="1399">
        <v>1</v>
      </c>
      <c r="J79" s="1399">
        <f>G79*H79*I79</f>
        <v>43.512</v>
      </c>
      <c r="K79" s="1420">
        <v>1</v>
      </c>
      <c r="L79" s="1420">
        <v>2.1</v>
      </c>
      <c r="M79" s="1421">
        <v>-1</v>
      </c>
      <c r="N79" s="1416">
        <v>-2.1</v>
      </c>
      <c r="O79" s="1400">
        <f>J79+N79</f>
        <v>41.411999999999999</v>
      </c>
      <c r="P79" s="865"/>
      <c r="Q79" s="865"/>
      <c r="R79" s="865"/>
      <c r="S79" s="1436"/>
      <c r="T79" s="865">
        <f t="shared" si="24"/>
        <v>0</v>
      </c>
      <c r="U79" s="159"/>
    </row>
    <row r="80" spans="1:21">
      <c r="A80" s="152"/>
      <c r="B80" s="152" t="s">
        <v>1032</v>
      </c>
      <c r="C80" s="153" t="s">
        <v>163</v>
      </c>
      <c r="D80" s="1440" t="s">
        <v>1044</v>
      </c>
      <c r="E80" s="1440" t="s">
        <v>1042</v>
      </c>
      <c r="F80" s="1583" t="s">
        <v>1043</v>
      </c>
      <c r="G80" s="1399">
        <v>11.23</v>
      </c>
      <c r="H80" s="1399">
        <v>4.2</v>
      </c>
      <c r="I80" s="1399">
        <v>1</v>
      </c>
      <c r="J80" s="1399">
        <f>G80*H80*I80</f>
        <v>47.166000000000004</v>
      </c>
      <c r="K80" s="1420">
        <v>1</v>
      </c>
      <c r="L80" s="1420">
        <v>2.1</v>
      </c>
      <c r="M80" s="1421">
        <v>-1</v>
      </c>
      <c r="N80" s="1416">
        <v>-2.1</v>
      </c>
      <c r="O80" s="1400">
        <f>J80+N80</f>
        <v>45.066000000000003</v>
      </c>
      <c r="P80" s="865"/>
      <c r="Q80" s="865"/>
      <c r="R80" s="865"/>
      <c r="S80" s="1578">
        <f>O80*0.2</f>
        <v>9.0132000000000012</v>
      </c>
      <c r="T80" s="865">
        <f t="shared" si="24"/>
        <v>9.0132000000000012</v>
      </c>
      <c r="U80" s="159"/>
    </row>
    <row r="81" spans="1:21">
      <c r="A81" s="1403"/>
      <c r="B81" s="152" t="s">
        <v>1032</v>
      </c>
      <c r="C81" s="153" t="s">
        <v>163</v>
      </c>
      <c r="D81" s="153" t="s">
        <v>988</v>
      </c>
      <c r="E81" s="153" t="s">
        <v>1105</v>
      </c>
      <c r="F81" s="1435" t="s">
        <v>1106</v>
      </c>
      <c r="G81" s="1399">
        <v>26.73</v>
      </c>
      <c r="H81" s="1399">
        <v>4.8</v>
      </c>
      <c r="I81" s="1399">
        <v>1</v>
      </c>
      <c r="J81" s="1399">
        <f>G81*H81*I81</f>
        <v>128.304</v>
      </c>
      <c r="K81" s="1420">
        <v>1</v>
      </c>
      <c r="L81" s="1420">
        <v>2.1</v>
      </c>
      <c r="M81" s="1421">
        <v>-4</v>
      </c>
      <c r="N81" s="1416">
        <f t="shared" ref="N81:N85" si="40">K81*L81*M81</f>
        <v>-8.4</v>
      </c>
      <c r="O81" s="1400">
        <f t="shared" ref="O81:O94" si="41">J81+N81</f>
        <v>119.904</v>
      </c>
      <c r="P81" s="865">
        <f t="shared" ref="P81:P85" si="42">O81*0.2</f>
        <v>23.980800000000002</v>
      </c>
      <c r="Q81" s="865">
        <f t="shared" ref="Q81:Q85" si="43">O81*0.3</f>
        <v>35.971199999999996</v>
      </c>
      <c r="R81" s="865">
        <f t="shared" ref="R81:R101" si="44">O81*0.3</f>
        <v>35.971199999999996</v>
      </c>
      <c r="S81" s="1578">
        <f>O81*0.2</f>
        <v>23.980800000000002</v>
      </c>
      <c r="T81" s="865">
        <f t="shared" si="24"/>
        <v>119.904</v>
      </c>
      <c r="U81" s="1408"/>
    </row>
    <row r="82" spans="1:21">
      <c r="A82" s="1403"/>
      <c r="B82" s="152" t="s">
        <v>1032</v>
      </c>
      <c r="C82" s="153" t="s">
        <v>163</v>
      </c>
      <c r="D82" s="153" t="s">
        <v>988</v>
      </c>
      <c r="E82" s="1450" t="s">
        <v>1033</v>
      </c>
      <c r="F82" s="1510" t="s">
        <v>1318</v>
      </c>
      <c r="G82" s="1436">
        <v>25.8</v>
      </c>
      <c r="H82" s="1436">
        <v>2.7</v>
      </c>
      <c r="I82" s="1436">
        <v>1</v>
      </c>
      <c r="J82" s="1436">
        <f t="shared" ref="J82:J94" si="45">G82*H82*I82</f>
        <v>69.660000000000011</v>
      </c>
      <c r="K82" s="1420">
        <v>1.9</v>
      </c>
      <c r="L82" s="1420">
        <v>2.1</v>
      </c>
      <c r="M82" s="1421">
        <v>-2</v>
      </c>
      <c r="N82" s="1504">
        <f t="shared" si="40"/>
        <v>-7.9799999999999995</v>
      </c>
      <c r="O82" s="1436">
        <f t="shared" si="41"/>
        <v>61.680000000000014</v>
      </c>
      <c r="P82" s="865">
        <f t="shared" si="42"/>
        <v>12.336000000000004</v>
      </c>
      <c r="Q82" s="865">
        <f t="shared" si="43"/>
        <v>18.504000000000005</v>
      </c>
      <c r="R82" s="865">
        <f t="shared" si="44"/>
        <v>18.504000000000005</v>
      </c>
      <c r="S82" s="1436">
        <f t="shared" ref="S82:S83" si="46">O82*0.2</f>
        <v>12.336000000000004</v>
      </c>
      <c r="T82" s="865">
        <f t="shared" si="24"/>
        <v>61.680000000000021</v>
      </c>
      <c r="U82" s="1408"/>
    </row>
    <row r="83" spans="1:21">
      <c r="A83" s="1403"/>
      <c r="B83" s="152" t="s">
        <v>1032</v>
      </c>
      <c r="C83" s="153" t="s">
        <v>163</v>
      </c>
      <c r="D83" s="153" t="s">
        <v>988</v>
      </c>
      <c r="E83" s="153" t="s">
        <v>1037</v>
      </c>
      <c r="F83" s="1434" t="s">
        <v>197</v>
      </c>
      <c r="G83" s="1399">
        <v>10</v>
      </c>
      <c r="H83" s="1399">
        <v>3</v>
      </c>
      <c r="I83" s="1399">
        <v>1</v>
      </c>
      <c r="J83" s="1399">
        <f t="shared" si="45"/>
        <v>30</v>
      </c>
      <c r="K83" s="1420">
        <v>1</v>
      </c>
      <c r="L83" s="1420">
        <v>2.1</v>
      </c>
      <c r="M83" s="1421">
        <v>-2</v>
      </c>
      <c r="N83" s="1416">
        <f t="shared" si="40"/>
        <v>-4.2</v>
      </c>
      <c r="O83" s="1400">
        <f t="shared" si="41"/>
        <v>25.8</v>
      </c>
      <c r="P83" s="865">
        <f t="shared" si="42"/>
        <v>5.16</v>
      </c>
      <c r="Q83" s="865">
        <f t="shared" si="43"/>
        <v>7.74</v>
      </c>
      <c r="R83" s="865">
        <f t="shared" si="44"/>
        <v>7.74</v>
      </c>
      <c r="S83" s="1436">
        <f t="shared" si="46"/>
        <v>5.16</v>
      </c>
      <c r="T83" s="865">
        <f t="shared" si="24"/>
        <v>25.8</v>
      </c>
      <c r="U83" s="1408"/>
    </row>
    <row r="84" spans="1:21">
      <c r="A84" s="1403"/>
      <c r="B84" s="152" t="s">
        <v>1032</v>
      </c>
      <c r="C84" s="153" t="s">
        <v>163</v>
      </c>
      <c r="D84" s="153" t="s">
        <v>988</v>
      </c>
      <c r="E84" s="153" t="s">
        <v>1319</v>
      </c>
      <c r="F84" s="1435" t="s">
        <v>1320</v>
      </c>
      <c r="G84" s="1399">
        <v>42</v>
      </c>
      <c r="H84" s="1399">
        <v>3</v>
      </c>
      <c r="I84" s="1399">
        <v>1</v>
      </c>
      <c r="J84" s="1399">
        <f t="shared" si="45"/>
        <v>126</v>
      </c>
      <c r="K84" s="1420">
        <v>0.9</v>
      </c>
      <c r="L84" s="1420">
        <v>2.1</v>
      </c>
      <c r="M84" s="1421">
        <v>-3</v>
      </c>
      <c r="N84" s="1416">
        <f t="shared" si="40"/>
        <v>-5.67</v>
      </c>
      <c r="O84" s="1400">
        <f t="shared" si="41"/>
        <v>120.33</v>
      </c>
      <c r="P84" s="865">
        <f t="shared" si="42"/>
        <v>24.066000000000003</v>
      </c>
      <c r="Q84" s="865">
        <f t="shared" si="43"/>
        <v>36.098999999999997</v>
      </c>
      <c r="R84" s="865">
        <f t="shared" si="44"/>
        <v>36.098999999999997</v>
      </c>
      <c r="S84" s="1578">
        <f>O84*0.2</f>
        <v>24.066000000000003</v>
      </c>
      <c r="T84" s="865">
        <f t="shared" si="24"/>
        <v>120.33</v>
      </c>
      <c r="U84" s="1408"/>
    </row>
    <row r="85" spans="1:21">
      <c r="A85" s="1403"/>
      <c r="B85" s="152" t="s">
        <v>1032</v>
      </c>
      <c r="C85" s="153" t="s">
        <v>163</v>
      </c>
      <c r="D85" s="153" t="s">
        <v>988</v>
      </c>
      <c r="E85" s="1440" t="s">
        <v>1381</v>
      </c>
      <c r="F85" s="1496" t="s">
        <v>1164</v>
      </c>
      <c r="G85" s="1399">
        <v>7.5</v>
      </c>
      <c r="H85" s="1399">
        <v>4.0999999999999996</v>
      </c>
      <c r="I85" s="1399">
        <v>1</v>
      </c>
      <c r="J85" s="1399">
        <f t="shared" si="45"/>
        <v>30.749999999999996</v>
      </c>
      <c r="K85" s="1420">
        <v>1.1000000000000001</v>
      </c>
      <c r="L85" s="1420">
        <v>2.1</v>
      </c>
      <c r="M85" s="1421">
        <v>-1</v>
      </c>
      <c r="N85" s="1416">
        <f t="shared" si="40"/>
        <v>-2.3100000000000005</v>
      </c>
      <c r="O85" s="1416">
        <f t="shared" si="41"/>
        <v>28.439999999999998</v>
      </c>
      <c r="P85" s="865">
        <f t="shared" si="42"/>
        <v>5.6879999999999997</v>
      </c>
      <c r="Q85" s="865">
        <f t="shared" si="43"/>
        <v>8.5319999999999983</v>
      </c>
      <c r="R85" s="865">
        <f t="shared" si="44"/>
        <v>8.5319999999999983</v>
      </c>
      <c r="S85" s="1578">
        <f>O85*0.2</f>
        <v>5.6879999999999997</v>
      </c>
      <c r="T85" s="865">
        <f t="shared" si="24"/>
        <v>28.439999999999994</v>
      </c>
      <c r="U85" s="1584"/>
    </row>
    <row r="86" spans="1:21">
      <c r="A86" s="1403"/>
      <c r="B86" s="1403"/>
      <c r="C86" s="1423"/>
      <c r="D86" s="1423"/>
      <c r="E86" s="1506"/>
      <c r="F86" s="1496"/>
      <c r="G86" s="1399"/>
      <c r="H86" s="1399"/>
      <c r="I86" s="1399"/>
      <c r="J86" s="1399"/>
      <c r="K86" s="1420"/>
      <c r="L86" s="1420"/>
      <c r="M86" s="1421"/>
      <c r="N86" s="1416"/>
      <c r="O86" s="1416"/>
      <c r="P86" s="1402"/>
      <c r="Q86" s="1402"/>
      <c r="R86" s="1402"/>
      <c r="S86" s="865"/>
      <c r="T86" s="865">
        <f t="shared" si="24"/>
        <v>0</v>
      </c>
      <c r="U86" s="1585"/>
    </row>
    <row r="87" spans="1:21">
      <c r="A87" s="1403"/>
      <c r="B87" s="152" t="s">
        <v>1032</v>
      </c>
      <c r="C87" s="152" t="s">
        <v>163</v>
      </c>
      <c r="D87" s="1512" t="s">
        <v>167</v>
      </c>
      <c r="E87" s="1404" t="s">
        <v>1382</v>
      </c>
      <c r="F87" s="1496" t="s">
        <v>1383</v>
      </c>
      <c r="G87" s="1399">
        <v>95.17</v>
      </c>
      <c r="H87" s="1399">
        <v>3.7</v>
      </c>
      <c r="I87" s="1399">
        <v>1</v>
      </c>
      <c r="J87" s="1399">
        <f t="shared" si="45"/>
        <v>352.12900000000002</v>
      </c>
      <c r="K87" s="1420">
        <v>1.1000000000000001</v>
      </c>
      <c r="L87" s="1410">
        <v>2.1</v>
      </c>
      <c r="M87" s="1411">
        <v>-1</v>
      </c>
      <c r="N87" s="1478">
        <f>K87*L87*M87</f>
        <v>-2.3100000000000005</v>
      </c>
      <c r="O87" s="1478">
        <f t="shared" si="41"/>
        <v>349.81900000000002</v>
      </c>
      <c r="P87" s="1549">
        <f t="shared" ref="P87:P93" si="47">O87*0.2</f>
        <v>69.963800000000006</v>
      </c>
      <c r="Q87" s="1549">
        <f t="shared" ref="Q87:Q93" si="48">O87*0.3</f>
        <v>104.9457</v>
      </c>
      <c r="R87" s="1549">
        <f t="shared" si="44"/>
        <v>104.9457</v>
      </c>
      <c r="S87" s="865"/>
      <c r="T87" s="865">
        <f t="shared" si="24"/>
        <v>279.85520000000002</v>
      </c>
      <c r="U87" s="1408"/>
    </row>
    <row r="88" spans="1:21">
      <c r="A88" s="1403"/>
      <c r="B88" s="152" t="s">
        <v>1032</v>
      </c>
      <c r="C88" s="152" t="s">
        <v>163</v>
      </c>
      <c r="D88" s="1512" t="s">
        <v>167</v>
      </c>
      <c r="E88" s="1404"/>
      <c r="F88" s="1496"/>
      <c r="G88" s="1399">
        <v>2.82</v>
      </c>
      <c r="H88" s="1399">
        <v>3.7</v>
      </c>
      <c r="I88" s="1399">
        <v>3</v>
      </c>
      <c r="J88" s="1399">
        <f t="shared" si="45"/>
        <v>31.302</v>
      </c>
      <c r="K88" s="1420"/>
      <c r="L88" s="1410"/>
      <c r="M88" s="1411"/>
      <c r="N88" s="1478"/>
      <c r="O88" s="1478">
        <f t="shared" si="41"/>
        <v>31.302</v>
      </c>
      <c r="P88" s="1549">
        <f t="shared" si="47"/>
        <v>6.2604000000000006</v>
      </c>
      <c r="Q88" s="1549">
        <f t="shared" si="48"/>
        <v>9.3905999999999992</v>
      </c>
      <c r="R88" s="1549">
        <f t="shared" si="44"/>
        <v>9.3905999999999992</v>
      </c>
      <c r="S88" s="865"/>
      <c r="T88" s="865">
        <f t="shared" si="24"/>
        <v>25.041599999999999</v>
      </c>
      <c r="U88" s="1408"/>
    </row>
    <row r="89" spans="1:21">
      <c r="A89" s="1403"/>
      <c r="B89" s="152" t="s">
        <v>1032</v>
      </c>
      <c r="C89" s="152" t="s">
        <v>163</v>
      </c>
      <c r="D89" s="1512" t="s">
        <v>167</v>
      </c>
      <c r="E89" s="1404"/>
      <c r="F89" s="1496"/>
      <c r="G89" s="1399">
        <v>4.71</v>
      </c>
      <c r="H89" s="1399">
        <v>3.7</v>
      </c>
      <c r="I89" s="1399">
        <v>2</v>
      </c>
      <c r="J89" s="1399">
        <f t="shared" si="45"/>
        <v>34.853999999999999</v>
      </c>
      <c r="K89" s="1420"/>
      <c r="L89" s="1410"/>
      <c r="M89" s="1411"/>
      <c r="N89" s="1478"/>
      <c r="O89" s="1478">
        <f t="shared" si="41"/>
        <v>34.853999999999999</v>
      </c>
      <c r="P89" s="1549">
        <f t="shared" si="47"/>
        <v>6.9708000000000006</v>
      </c>
      <c r="Q89" s="1549">
        <f t="shared" si="48"/>
        <v>10.456199999999999</v>
      </c>
      <c r="R89" s="1549">
        <f t="shared" si="44"/>
        <v>10.456199999999999</v>
      </c>
      <c r="S89" s="865"/>
      <c r="T89" s="865">
        <f t="shared" si="24"/>
        <v>27.883199999999999</v>
      </c>
      <c r="U89" s="1408"/>
    </row>
    <row r="90" spans="1:21">
      <c r="A90" s="1403"/>
      <c r="B90" s="152" t="s">
        <v>1032</v>
      </c>
      <c r="C90" s="152" t="s">
        <v>163</v>
      </c>
      <c r="D90" s="1512" t="s">
        <v>167</v>
      </c>
      <c r="E90" s="1586" t="s">
        <v>1384</v>
      </c>
      <c r="F90" s="1496" t="s">
        <v>1383</v>
      </c>
      <c r="G90" s="1436">
        <v>23.5</v>
      </c>
      <c r="H90" s="1399">
        <v>3.8</v>
      </c>
      <c r="I90" s="1399">
        <v>1</v>
      </c>
      <c r="J90" s="1399">
        <f t="shared" si="45"/>
        <v>89.3</v>
      </c>
      <c r="K90" s="1420">
        <v>1.1000000000000001</v>
      </c>
      <c r="L90" s="1410">
        <v>2.1</v>
      </c>
      <c r="M90" s="1411">
        <v>-1</v>
      </c>
      <c r="N90" s="1478">
        <f>K90*L90*M90</f>
        <v>-2.3100000000000005</v>
      </c>
      <c r="O90" s="1478">
        <f t="shared" si="41"/>
        <v>86.99</v>
      </c>
      <c r="P90" s="1549">
        <f t="shared" si="47"/>
        <v>17.398</v>
      </c>
      <c r="Q90" s="1549">
        <f t="shared" si="48"/>
        <v>26.096999999999998</v>
      </c>
      <c r="R90" s="1549">
        <f t="shared" si="44"/>
        <v>26.096999999999998</v>
      </c>
      <c r="S90" s="1578">
        <f t="shared" ref="S90:S93" si="49">O90*0.2</f>
        <v>17.398</v>
      </c>
      <c r="T90" s="865">
        <f t="shared" si="24"/>
        <v>86.99</v>
      </c>
      <c r="U90" s="1408"/>
    </row>
    <row r="91" spans="1:21">
      <c r="A91" s="1403"/>
      <c r="B91" s="152" t="s">
        <v>1032</v>
      </c>
      <c r="C91" s="152" t="s">
        <v>163</v>
      </c>
      <c r="D91" s="1512" t="s">
        <v>167</v>
      </c>
      <c r="E91" s="1586" t="s">
        <v>1385</v>
      </c>
      <c r="F91" s="1496" t="s">
        <v>1383</v>
      </c>
      <c r="G91" s="1436">
        <v>13.66</v>
      </c>
      <c r="H91" s="1399">
        <v>3.8</v>
      </c>
      <c r="I91" s="1399">
        <v>1</v>
      </c>
      <c r="J91" s="1399">
        <f t="shared" si="45"/>
        <v>51.908000000000001</v>
      </c>
      <c r="K91" s="1420">
        <v>1.1000000000000001</v>
      </c>
      <c r="L91" s="1410">
        <v>2.1</v>
      </c>
      <c r="M91" s="1411">
        <v>-1</v>
      </c>
      <c r="N91" s="1478">
        <f>K91*L91*M91</f>
        <v>-2.3100000000000005</v>
      </c>
      <c r="O91" s="1478">
        <f t="shared" si="41"/>
        <v>49.597999999999999</v>
      </c>
      <c r="P91" s="1549">
        <f t="shared" si="47"/>
        <v>9.9196000000000009</v>
      </c>
      <c r="Q91" s="1549">
        <f t="shared" si="48"/>
        <v>14.879399999999999</v>
      </c>
      <c r="R91" s="1549">
        <f t="shared" si="44"/>
        <v>14.879399999999999</v>
      </c>
      <c r="S91" s="1578">
        <f t="shared" si="49"/>
        <v>9.9196000000000009</v>
      </c>
      <c r="T91" s="865">
        <f t="shared" si="24"/>
        <v>49.597999999999999</v>
      </c>
      <c r="U91" s="1408"/>
    </row>
    <row r="92" spans="1:21">
      <c r="A92" s="1403"/>
      <c r="B92" s="152" t="s">
        <v>1032</v>
      </c>
      <c r="C92" s="152" t="s">
        <v>163</v>
      </c>
      <c r="D92" s="1512" t="s">
        <v>167</v>
      </c>
      <c r="E92" s="1586" t="s">
        <v>1386</v>
      </c>
      <c r="F92" s="1583" t="s">
        <v>168</v>
      </c>
      <c r="G92" s="1436">
        <v>9.5</v>
      </c>
      <c r="H92" s="1436">
        <v>3.2</v>
      </c>
      <c r="I92" s="1399">
        <v>1</v>
      </c>
      <c r="J92" s="1399">
        <f t="shared" si="45"/>
        <v>30.400000000000002</v>
      </c>
      <c r="K92" s="1420">
        <v>1.1000000000000001</v>
      </c>
      <c r="L92" s="1410">
        <v>2.1</v>
      </c>
      <c r="M92" s="1411">
        <v>-2</v>
      </c>
      <c r="N92" s="1478">
        <f>K92*L92*M92</f>
        <v>-4.620000000000001</v>
      </c>
      <c r="O92" s="1478">
        <f t="shared" si="41"/>
        <v>25.78</v>
      </c>
      <c r="P92" s="1549">
        <f t="shared" si="47"/>
        <v>5.1560000000000006</v>
      </c>
      <c r="Q92" s="1549">
        <f t="shared" si="48"/>
        <v>7.734</v>
      </c>
      <c r="R92" s="1549">
        <f t="shared" si="44"/>
        <v>7.734</v>
      </c>
      <c r="S92" s="1578">
        <f t="shared" si="49"/>
        <v>5.1560000000000006</v>
      </c>
      <c r="T92" s="865">
        <f t="shared" si="24"/>
        <v>25.78</v>
      </c>
      <c r="U92" s="1408"/>
    </row>
    <row r="93" spans="1:21">
      <c r="A93" s="1403"/>
      <c r="B93" s="152" t="s">
        <v>1032</v>
      </c>
      <c r="C93" s="152" t="s">
        <v>163</v>
      </c>
      <c r="D93" s="1512" t="s">
        <v>167</v>
      </c>
      <c r="E93" s="1586"/>
      <c r="F93" s="1450"/>
      <c r="G93" s="1436">
        <f>1.1+4.2</f>
        <v>5.3000000000000007</v>
      </c>
      <c r="H93" s="1436">
        <v>0.5</v>
      </c>
      <c r="I93" s="1399">
        <v>1</v>
      </c>
      <c r="J93" s="1399">
        <f t="shared" si="45"/>
        <v>2.6500000000000004</v>
      </c>
      <c r="K93" s="1420"/>
      <c r="L93" s="1410"/>
      <c r="M93" s="1411"/>
      <c r="N93" s="1478"/>
      <c r="O93" s="1478">
        <f t="shared" si="41"/>
        <v>2.6500000000000004</v>
      </c>
      <c r="P93" s="1549">
        <f t="shared" si="47"/>
        <v>0.53000000000000014</v>
      </c>
      <c r="Q93" s="1549">
        <f t="shared" si="48"/>
        <v>0.79500000000000004</v>
      </c>
      <c r="R93" s="1549">
        <f t="shared" si="44"/>
        <v>0.79500000000000004</v>
      </c>
      <c r="S93" s="1578">
        <f t="shared" si="49"/>
        <v>0.53000000000000014</v>
      </c>
      <c r="T93" s="865">
        <f t="shared" si="24"/>
        <v>2.6500000000000004</v>
      </c>
      <c r="U93" s="1408"/>
    </row>
    <row r="94" spans="1:21">
      <c r="A94" s="1403"/>
      <c r="B94" s="152" t="s">
        <v>1032</v>
      </c>
      <c r="C94" s="152" t="s">
        <v>163</v>
      </c>
      <c r="D94" s="1512" t="s">
        <v>167</v>
      </c>
      <c r="E94" s="1586" t="s">
        <v>1387</v>
      </c>
      <c r="F94" s="1496" t="s">
        <v>1164</v>
      </c>
      <c r="G94" s="1436">
        <v>7.4</v>
      </c>
      <c r="H94" s="1436">
        <v>3.8</v>
      </c>
      <c r="I94" s="1399">
        <v>1</v>
      </c>
      <c r="J94" s="1399">
        <f t="shared" si="45"/>
        <v>28.12</v>
      </c>
      <c r="K94" s="1420">
        <v>1</v>
      </c>
      <c r="L94" s="1410">
        <v>2.1</v>
      </c>
      <c r="M94" s="1411">
        <v>-1</v>
      </c>
      <c r="N94" s="1478">
        <f>K94*L94*M94</f>
        <v>-2.1</v>
      </c>
      <c r="O94" s="1478">
        <f t="shared" si="41"/>
        <v>26.02</v>
      </c>
      <c r="P94" s="1402"/>
      <c r="Q94" s="1402"/>
      <c r="R94" s="1549"/>
      <c r="S94" s="1578"/>
      <c r="T94" s="865">
        <f t="shared" si="24"/>
        <v>0</v>
      </c>
      <c r="U94" s="1408"/>
    </row>
    <row r="95" spans="1:21">
      <c r="A95" s="1403"/>
      <c r="B95" s="152" t="s">
        <v>1032</v>
      </c>
      <c r="C95" s="152" t="s">
        <v>163</v>
      </c>
      <c r="D95" s="1512" t="s">
        <v>167</v>
      </c>
      <c r="E95" s="153" t="s">
        <v>1311</v>
      </c>
      <c r="F95" s="1511" t="s">
        <v>242</v>
      </c>
      <c r="G95" s="1399" t="s">
        <v>1312</v>
      </c>
      <c r="H95" s="1399"/>
      <c r="I95" s="1399"/>
      <c r="J95" s="1399"/>
      <c r="K95" s="1420"/>
      <c r="L95" s="1420"/>
      <c r="M95" s="1421"/>
      <c r="N95" s="1416"/>
      <c r="O95" s="1400">
        <f>63+25.65</f>
        <v>88.65</v>
      </c>
      <c r="P95" s="865">
        <f t="shared" ref="P95:P101" si="50">O95*0.2</f>
        <v>17.73</v>
      </c>
      <c r="Q95" s="865">
        <f t="shared" ref="Q95:Q101" si="51">O95*0.3</f>
        <v>26.595000000000002</v>
      </c>
      <c r="R95" s="865">
        <f t="shared" si="44"/>
        <v>26.595000000000002</v>
      </c>
      <c r="S95" s="865"/>
      <c r="T95" s="865">
        <f t="shared" si="24"/>
        <v>70.92</v>
      </c>
      <c r="U95" s="1408"/>
    </row>
    <row r="96" spans="1:21">
      <c r="A96" s="1403"/>
      <c r="B96" s="152" t="s">
        <v>1032</v>
      </c>
      <c r="C96" s="152" t="s">
        <v>163</v>
      </c>
      <c r="D96" s="1512" t="s">
        <v>167</v>
      </c>
      <c r="E96" s="153" t="s">
        <v>1054</v>
      </c>
      <c r="F96" s="1511" t="s">
        <v>1314</v>
      </c>
      <c r="G96" s="1399" t="s">
        <v>1312</v>
      </c>
      <c r="H96" s="1399"/>
      <c r="I96" s="1399"/>
      <c r="J96" s="1399"/>
      <c r="K96" s="1420"/>
      <c r="L96" s="1420"/>
      <c r="M96" s="1421"/>
      <c r="N96" s="1416"/>
      <c r="O96" s="1400">
        <v>20.7</v>
      </c>
      <c r="P96" s="865">
        <f t="shared" si="50"/>
        <v>4.1399999999999997</v>
      </c>
      <c r="Q96" s="865">
        <f t="shared" si="51"/>
        <v>6.21</v>
      </c>
      <c r="R96" s="865">
        <f t="shared" si="44"/>
        <v>6.21</v>
      </c>
      <c r="S96" s="865"/>
      <c r="T96" s="865">
        <f t="shared" si="24"/>
        <v>16.559999999999999</v>
      </c>
      <c r="U96" s="1408"/>
    </row>
    <row r="97" spans="1:21">
      <c r="A97" s="1403"/>
      <c r="B97" s="152" t="s">
        <v>1032</v>
      </c>
      <c r="C97" s="152" t="s">
        <v>163</v>
      </c>
      <c r="D97" s="1512" t="s">
        <v>167</v>
      </c>
      <c r="E97" s="153" t="s">
        <v>1048</v>
      </c>
      <c r="F97" s="1511" t="s">
        <v>1313</v>
      </c>
      <c r="G97" s="1399" t="s">
        <v>1312</v>
      </c>
      <c r="H97" s="1399"/>
      <c r="I97" s="1399"/>
      <c r="J97" s="1399"/>
      <c r="K97" s="1420"/>
      <c r="L97" s="1420"/>
      <c r="M97" s="1421"/>
      <c r="N97" s="1416"/>
      <c r="O97" s="1400">
        <v>15.93</v>
      </c>
      <c r="P97" s="865">
        <f t="shared" si="50"/>
        <v>3.1859999999999999</v>
      </c>
      <c r="Q97" s="865">
        <f t="shared" si="51"/>
        <v>4.7789999999999999</v>
      </c>
      <c r="R97" s="865">
        <f t="shared" si="44"/>
        <v>4.7789999999999999</v>
      </c>
      <c r="S97" s="865"/>
      <c r="T97" s="865">
        <f t="shared" si="24"/>
        <v>12.744</v>
      </c>
      <c r="U97" s="1408"/>
    </row>
    <row r="98" spans="1:21">
      <c r="A98" s="1403"/>
      <c r="B98" s="152"/>
      <c r="C98" s="152"/>
      <c r="D98" s="1512"/>
      <c r="E98" s="153" t="s">
        <v>1048</v>
      </c>
      <c r="F98" s="1511" t="s">
        <v>1313</v>
      </c>
      <c r="G98" s="1436">
        <v>20.9</v>
      </c>
      <c r="H98" s="1436">
        <v>3.2</v>
      </c>
      <c r="I98" s="1399">
        <v>1</v>
      </c>
      <c r="J98" s="1399">
        <f t="shared" ref="J98" si="52">G98*H98*I98</f>
        <v>66.88</v>
      </c>
      <c r="K98" s="1420">
        <v>1</v>
      </c>
      <c r="L98" s="1410">
        <v>2.1</v>
      </c>
      <c r="M98" s="1411">
        <v>-2</v>
      </c>
      <c r="N98" s="1478">
        <f>K98*L98*M98</f>
        <v>-4.2</v>
      </c>
      <c r="O98" s="1478">
        <f t="shared" ref="O98" si="53">J98+N98</f>
        <v>62.679999999999993</v>
      </c>
      <c r="P98" s="1549">
        <f t="shared" si="50"/>
        <v>12.536</v>
      </c>
      <c r="Q98" s="1549">
        <f t="shared" si="51"/>
        <v>18.803999999999998</v>
      </c>
      <c r="R98" s="1549">
        <f t="shared" si="44"/>
        <v>18.803999999999998</v>
      </c>
      <c r="S98" s="1578">
        <f t="shared" ref="S98:S101" si="54">O98*0.2</f>
        <v>12.536</v>
      </c>
      <c r="T98" s="865">
        <f t="shared" si="24"/>
        <v>62.679999999999993</v>
      </c>
      <c r="U98" s="1408"/>
    </row>
    <row r="99" spans="1:21">
      <c r="A99" s="1403"/>
      <c r="B99" s="152" t="s">
        <v>1032</v>
      </c>
      <c r="C99" s="152" t="s">
        <v>163</v>
      </c>
      <c r="D99" s="1512" t="s">
        <v>167</v>
      </c>
      <c r="E99" s="153" t="s">
        <v>1057</v>
      </c>
      <c r="F99" s="1511" t="s">
        <v>1315</v>
      </c>
      <c r="G99" s="1399" t="s">
        <v>1312</v>
      </c>
      <c r="H99" s="1399"/>
      <c r="I99" s="1399"/>
      <c r="J99" s="1399"/>
      <c r="K99" s="1420"/>
      <c r="L99" s="1420"/>
      <c r="M99" s="1421"/>
      <c r="N99" s="1416"/>
      <c r="O99" s="1400">
        <v>14.34</v>
      </c>
      <c r="P99" s="865">
        <f t="shared" si="50"/>
        <v>2.8680000000000003</v>
      </c>
      <c r="Q99" s="865">
        <f t="shared" si="51"/>
        <v>4.3019999999999996</v>
      </c>
      <c r="R99" s="865">
        <f t="shared" si="44"/>
        <v>4.3019999999999996</v>
      </c>
      <c r="S99" s="865"/>
      <c r="T99" s="865">
        <f t="shared" si="24"/>
        <v>11.472</v>
      </c>
      <c r="U99" s="1408"/>
    </row>
    <row r="100" spans="1:21">
      <c r="A100" s="1403"/>
      <c r="B100" s="152" t="s">
        <v>1032</v>
      </c>
      <c r="C100" s="152" t="s">
        <v>163</v>
      </c>
      <c r="D100" s="1512" t="s">
        <v>167</v>
      </c>
      <c r="E100" s="153" t="s">
        <v>1052</v>
      </c>
      <c r="F100" s="1450" t="s">
        <v>1316</v>
      </c>
      <c r="G100" s="1436">
        <v>15.8</v>
      </c>
      <c r="H100" s="1436">
        <v>3.8</v>
      </c>
      <c r="I100" s="1399">
        <v>1</v>
      </c>
      <c r="J100" s="1399">
        <f t="shared" ref="J100:J101" si="55">G100*H100*I100</f>
        <v>60.04</v>
      </c>
      <c r="K100" s="1420">
        <v>1</v>
      </c>
      <c r="L100" s="1410">
        <v>2.1</v>
      </c>
      <c r="M100" s="1411">
        <v>-1</v>
      </c>
      <c r="N100" s="1478">
        <f>K100*L100*M100</f>
        <v>-2.1</v>
      </c>
      <c r="O100" s="1478">
        <f t="shared" ref="O100:O101" si="56">J100+N100</f>
        <v>57.94</v>
      </c>
      <c r="P100" s="865">
        <f t="shared" si="50"/>
        <v>11.588000000000001</v>
      </c>
      <c r="Q100" s="865">
        <f t="shared" si="51"/>
        <v>17.381999999999998</v>
      </c>
      <c r="R100" s="865">
        <f t="shared" si="44"/>
        <v>17.381999999999998</v>
      </c>
      <c r="S100" s="1578">
        <f t="shared" si="54"/>
        <v>11.588000000000001</v>
      </c>
      <c r="T100" s="865">
        <f t="shared" si="24"/>
        <v>57.94</v>
      </c>
      <c r="U100" s="1408"/>
    </row>
    <row r="101" spans="1:21">
      <c r="A101" s="1403"/>
      <c r="B101" s="152" t="s">
        <v>1032</v>
      </c>
      <c r="C101" s="152" t="s">
        <v>163</v>
      </c>
      <c r="D101" s="1512" t="s">
        <v>167</v>
      </c>
      <c r="E101" s="153" t="s">
        <v>1050</v>
      </c>
      <c r="F101" s="1450" t="s">
        <v>1317</v>
      </c>
      <c r="G101" s="1436">
        <v>27.3</v>
      </c>
      <c r="H101" s="1436">
        <v>3.8</v>
      </c>
      <c r="I101" s="1399">
        <v>1</v>
      </c>
      <c r="J101" s="1399">
        <f t="shared" si="55"/>
        <v>103.74</v>
      </c>
      <c r="K101" s="1420">
        <v>1</v>
      </c>
      <c r="L101" s="1410">
        <v>2.1</v>
      </c>
      <c r="M101" s="1411">
        <v>-1</v>
      </c>
      <c r="N101" s="1478">
        <f>K101*L101*M101</f>
        <v>-2.1</v>
      </c>
      <c r="O101" s="1478">
        <f t="shared" si="56"/>
        <v>101.64</v>
      </c>
      <c r="P101" s="865">
        <f t="shared" si="50"/>
        <v>20.328000000000003</v>
      </c>
      <c r="Q101" s="865">
        <f t="shared" si="51"/>
        <v>30.491999999999997</v>
      </c>
      <c r="R101" s="865">
        <f t="shared" si="44"/>
        <v>30.491999999999997</v>
      </c>
      <c r="S101" s="1578">
        <f t="shared" si="54"/>
        <v>20.328000000000003</v>
      </c>
      <c r="T101" s="865">
        <f t="shared" si="24"/>
        <v>101.64</v>
      </c>
      <c r="U101" s="1408"/>
    </row>
    <row r="102" spans="1:21">
      <c r="A102" s="1403"/>
      <c r="B102" s="152" t="s">
        <v>1032</v>
      </c>
      <c r="C102" s="152" t="s">
        <v>163</v>
      </c>
      <c r="D102" s="1512" t="s">
        <v>167</v>
      </c>
      <c r="E102" s="153" t="s">
        <v>1045</v>
      </c>
      <c r="F102" s="1511" t="s">
        <v>1046</v>
      </c>
      <c r="G102" s="1399">
        <v>10.4</v>
      </c>
      <c r="H102" s="1399">
        <v>3.7</v>
      </c>
      <c r="I102" s="1399">
        <v>1</v>
      </c>
      <c r="J102" s="1399">
        <f>G102*H102*I102</f>
        <v>38.480000000000004</v>
      </c>
      <c r="K102" s="1420">
        <v>1</v>
      </c>
      <c r="L102" s="1420">
        <v>2.1</v>
      </c>
      <c r="M102" s="1421">
        <v>-1</v>
      </c>
      <c r="N102" s="1416">
        <v>-2.1</v>
      </c>
      <c r="O102" s="1400">
        <f>J102+N102</f>
        <v>36.380000000000003</v>
      </c>
      <c r="P102" s="1402"/>
      <c r="Q102" s="1402"/>
      <c r="R102" s="1402"/>
      <c r="S102" s="1436"/>
      <c r="T102" s="865">
        <f t="shared" si="24"/>
        <v>0</v>
      </c>
      <c r="U102" s="1408"/>
    </row>
    <row r="103" spans="1:21">
      <c r="A103" s="1403"/>
      <c r="B103" s="152" t="s">
        <v>1032</v>
      </c>
      <c r="C103" s="152" t="s">
        <v>163</v>
      </c>
      <c r="D103" s="1512" t="s">
        <v>167</v>
      </c>
      <c r="E103" s="153" t="s">
        <v>1047</v>
      </c>
      <c r="F103" s="1511" t="s">
        <v>137</v>
      </c>
      <c r="G103" s="1399">
        <v>11.2</v>
      </c>
      <c r="H103" s="1399">
        <v>3.7</v>
      </c>
      <c r="I103" s="1399">
        <v>1</v>
      </c>
      <c r="J103" s="1399">
        <f>G103*H103*I103</f>
        <v>41.44</v>
      </c>
      <c r="K103" s="1420">
        <v>1</v>
      </c>
      <c r="L103" s="1420">
        <v>2.1</v>
      </c>
      <c r="M103" s="1421">
        <v>-1</v>
      </c>
      <c r="N103" s="1416">
        <v>-2.1</v>
      </c>
      <c r="O103" s="1400">
        <f>J103+N103</f>
        <v>39.339999999999996</v>
      </c>
      <c r="P103" s="1402"/>
      <c r="Q103" s="1402"/>
      <c r="R103" s="1402"/>
      <c r="S103" s="1436"/>
      <c r="T103" s="865">
        <f t="shared" si="24"/>
        <v>0</v>
      </c>
      <c r="U103" s="1408"/>
    </row>
    <row r="104" spans="1:21">
      <c r="A104" s="1403"/>
      <c r="B104" s="1403"/>
      <c r="C104" s="1403"/>
      <c r="D104" s="1512"/>
      <c r="E104" s="1423"/>
      <c r="F104" s="1513"/>
      <c r="G104" s="1413"/>
      <c r="H104" s="1413"/>
      <c r="I104" s="1413"/>
      <c r="J104" s="1413"/>
      <c r="K104" s="1418"/>
      <c r="L104" s="1418"/>
      <c r="M104" s="1419"/>
      <c r="N104" s="1412"/>
      <c r="O104" s="1483"/>
      <c r="P104" s="1402"/>
      <c r="Q104" s="1402"/>
      <c r="R104" s="1402"/>
      <c r="S104" s="1484"/>
      <c r="T104" s="865">
        <f t="shared" si="24"/>
        <v>0</v>
      </c>
      <c r="U104" s="1408"/>
    </row>
    <row r="105" spans="1:21" ht="15.75" customHeight="1">
      <c r="A105" s="1403"/>
      <c r="B105" s="152" t="s">
        <v>1063</v>
      </c>
      <c r="C105" s="152" t="s">
        <v>163</v>
      </c>
      <c r="D105" s="152" t="s">
        <v>169</v>
      </c>
      <c r="E105" s="153" t="s">
        <v>1305</v>
      </c>
      <c r="F105" s="1514" t="s">
        <v>1060</v>
      </c>
      <c r="G105" s="1399">
        <v>13.3</v>
      </c>
      <c r="H105" s="1399">
        <v>2.7</v>
      </c>
      <c r="I105" s="1399">
        <v>1</v>
      </c>
      <c r="J105" s="1399">
        <f>G105*H105*I105</f>
        <v>35.910000000000004</v>
      </c>
      <c r="K105" s="1420">
        <v>1.1000000000000001</v>
      </c>
      <c r="L105" s="1420">
        <v>2.1</v>
      </c>
      <c r="M105" s="1421">
        <v>-2</v>
      </c>
      <c r="N105" s="1416">
        <f>K105*L105*M105</f>
        <v>-4.620000000000001</v>
      </c>
      <c r="O105" s="1416">
        <f>J105+N105</f>
        <v>31.290000000000003</v>
      </c>
      <c r="P105" s="865">
        <f>O105*0.2</f>
        <v>6.2580000000000009</v>
      </c>
      <c r="Q105" s="865">
        <f>O105*0.3</f>
        <v>9.3870000000000005</v>
      </c>
      <c r="R105" s="865">
        <f>O105*0.3</f>
        <v>9.3870000000000005</v>
      </c>
      <c r="S105" s="865"/>
      <c r="T105" s="865">
        <f t="shared" si="24"/>
        <v>25.032000000000004</v>
      </c>
      <c r="U105" s="1408"/>
    </row>
    <row r="106" spans="1:21">
      <c r="A106" s="1403"/>
      <c r="B106" s="152" t="s">
        <v>1063</v>
      </c>
      <c r="C106" s="152" t="s">
        <v>163</v>
      </c>
      <c r="D106" s="152" t="s">
        <v>169</v>
      </c>
      <c r="E106" s="153" t="s">
        <v>1307</v>
      </c>
      <c r="F106" s="1514" t="s">
        <v>1306</v>
      </c>
      <c r="G106" s="1399">
        <v>33</v>
      </c>
      <c r="H106" s="1399">
        <v>2.7</v>
      </c>
      <c r="I106" s="1399">
        <v>1</v>
      </c>
      <c r="J106" s="1399">
        <f>G106*H106*I106</f>
        <v>89.100000000000009</v>
      </c>
      <c r="K106" s="1420">
        <v>1.1000000000000001</v>
      </c>
      <c r="L106" s="1420">
        <v>2.1</v>
      </c>
      <c r="M106" s="1421">
        <v>-2</v>
      </c>
      <c r="N106" s="1416">
        <f>K106*L106*M106</f>
        <v>-4.620000000000001</v>
      </c>
      <c r="O106" s="1416">
        <f>J106+N106</f>
        <v>84.48</v>
      </c>
      <c r="P106" s="865">
        <f>O106*0.2</f>
        <v>16.896000000000001</v>
      </c>
      <c r="Q106" s="865">
        <f>O106*0.3</f>
        <v>25.344000000000001</v>
      </c>
      <c r="R106" s="865">
        <f>O106*0.3</f>
        <v>25.344000000000001</v>
      </c>
      <c r="S106" s="865"/>
      <c r="T106" s="865">
        <f t="shared" si="24"/>
        <v>67.584000000000003</v>
      </c>
      <c r="U106" s="1408"/>
    </row>
    <row r="107" spans="1:21">
      <c r="A107" s="1403"/>
      <c r="B107" s="152" t="s">
        <v>1063</v>
      </c>
      <c r="C107" s="152" t="s">
        <v>163</v>
      </c>
      <c r="D107" s="152" t="s">
        <v>169</v>
      </c>
      <c r="E107" s="153" t="s">
        <v>1308</v>
      </c>
      <c r="F107" s="1514" t="s">
        <v>1309</v>
      </c>
      <c r="G107" s="1399">
        <v>14.9</v>
      </c>
      <c r="H107" s="1399">
        <v>2.7</v>
      </c>
      <c r="I107" s="1399">
        <v>1</v>
      </c>
      <c r="J107" s="1399">
        <f>G107*H107*I107</f>
        <v>40.230000000000004</v>
      </c>
      <c r="K107" s="1420">
        <v>1.1000000000000001</v>
      </c>
      <c r="L107" s="1420">
        <v>2.1</v>
      </c>
      <c r="M107" s="1421">
        <v>-1</v>
      </c>
      <c r="N107" s="1416">
        <f>K107*L107*M107</f>
        <v>-2.3100000000000005</v>
      </c>
      <c r="O107" s="1416">
        <f>J107+N107</f>
        <v>37.92</v>
      </c>
      <c r="P107" s="865">
        <f>O107*0.2</f>
        <v>7.5840000000000005</v>
      </c>
      <c r="Q107" s="865">
        <f>O107*0.3</f>
        <v>11.375999999999999</v>
      </c>
      <c r="R107" s="865">
        <f>O107*0.3</f>
        <v>11.375999999999999</v>
      </c>
      <c r="S107" s="865"/>
      <c r="T107" s="865">
        <f t="shared" si="24"/>
        <v>30.335999999999999</v>
      </c>
      <c r="U107" s="1408"/>
    </row>
    <row r="108" spans="1:21">
      <c r="A108" s="1403"/>
      <c r="B108" s="152" t="s">
        <v>1063</v>
      </c>
      <c r="C108" s="152" t="s">
        <v>163</v>
      </c>
      <c r="D108" s="152" t="s">
        <v>169</v>
      </c>
      <c r="E108" s="153" t="s">
        <v>1310</v>
      </c>
      <c r="F108" s="1514"/>
      <c r="G108" s="1399">
        <v>16.2</v>
      </c>
      <c r="H108" s="1399">
        <v>2.7</v>
      </c>
      <c r="I108" s="1399">
        <v>1</v>
      </c>
      <c r="J108" s="1399">
        <f>G108*H108*I108</f>
        <v>43.74</v>
      </c>
      <c r="K108" s="1420">
        <v>1.1000000000000001</v>
      </c>
      <c r="L108" s="1420">
        <v>2.1</v>
      </c>
      <c r="M108" s="1421">
        <v>-1</v>
      </c>
      <c r="N108" s="1416">
        <f>K108*L108*M108</f>
        <v>-2.3100000000000005</v>
      </c>
      <c r="O108" s="1416">
        <f>J108+N108</f>
        <v>41.43</v>
      </c>
      <c r="P108" s="865">
        <f>O108*0.2</f>
        <v>8.2859999999999996</v>
      </c>
      <c r="Q108" s="865">
        <f>O108*0.3</f>
        <v>12.429</v>
      </c>
      <c r="R108" s="865">
        <f>O108*0.3</f>
        <v>12.429</v>
      </c>
      <c r="S108" s="865"/>
      <c r="T108" s="865">
        <f t="shared" si="24"/>
        <v>33.143999999999998</v>
      </c>
      <c r="U108" s="1408"/>
    </row>
    <row r="109" spans="1:21">
      <c r="A109" s="1403"/>
      <c r="B109" s="152" t="s">
        <v>1063</v>
      </c>
      <c r="C109" s="152" t="s">
        <v>163</v>
      </c>
      <c r="D109" s="152" t="s">
        <v>169</v>
      </c>
      <c r="E109" s="153" t="s">
        <v>1388</v>
      </c>
      <c r="F109" s="1496" t="s">
        <v>1143</v>
      </c>
      <c r="G109" s="1399">
        <v>23.1</v>
      </c>
      <c r="H109" s="1399">
        <v>4.2</v>
      </c>
      <c r="I109" s="1399">
        <v>1</v>
      </c>
      <c r="J109" s="1399">
        <f>G109*H109*I109</f>
        <v>97.02000000000001</v>
      </c>
      <c r="K109" s="1420">
        <v>0.8</v>
      </c>
      <c r="L109" s="1420">
        <v>2.1</v>
      </c>
      <c r="M109" s="1421">
        <v>-1</v>
      </c>
      <c r="N109" s="1416">
        <f>K109*L109*M109</f>
        <v>-1.6800000000000002</v>
      </c>
      <c r="O109" s="1416">
        <f>J109+N109</f>
        <v>95.34</v>
      </c>
      <c r="P109" s="1549">
        <f>O109*0.2</f>
        <v>19.068000000000001</v>
      </c>
      <c r="Q109" s="1549">
        <f>O109*0.3</f>
        <v>28.602</v>
      </c>
      <c r="R109" s="1549">
        <f>O109*0.3</f>
        <v>28.602</v>
      </c>
      <c r="S109" s="865"/>
      <c r="T109" s="865">
        <f t="shared" si="24"/>
        <v>76.272000000000006</v>
      </c>
      <c r="U109" s="1408"/>
    </row>
    <row r="110" spans="1:21">
      <c r="A110" s="1403"/>
      <c r="B110" s="152"/>
      <c r="C110" s="152"/>
      <c r="D110" s="152"/>
      <c r="E110" s="153"/>
      <c r="F110" s="1500"/>
      <c r="G110" s="1399"/>
      <c r="H110" s="1399"/>
      <c r="I110" s="1399"/>
      <c r="J110" s="1399"/>
      <c r="K110" s="1420"/>
      <c r="L110" s="1420"/>
      <c r="M110" s="1421"/>
      <c r="N110" s="1416"/>
      <c r="O110" s="1416"/>
      <c r="P110" s="1402"/>
      <c r="Q110" s="1402"/>
      <c r="R110" s="1402"/>
      <c r="S110" s="865"/>
      <c r="T110" s="865">
        <f t="shared" si="24"/>
        <v>0</v>
      </c>
      <c r="U110" s="1408"/>
    </row>
    <row r="111" spans="1:21">
      <c r="A111" s="1403"/>
      <c r="B111" s="152" t="s">
        <v>1300</v>
      </c>
      <c r="C111" s="1409" t="s">
        <v>130</v>
      </c>
      <c r="D111" s="152" t="s">
        <v>169</v>
      </c>
      <c r="E111" s="1587" t="s">
        <v>1389</v>
      </c>
      <c r="F111" s="1588" t="s">
        <v>168</v>
      </c>
      <c r="G111" s="1399">
        <v>16.3</v>
      </c>
      <c r="H111" s="1399">
        <v>3</v>
      </c>
      <c r="I111" s="1399">
        <v>1</v>
      </c>
      <c r="J111" s="1399">
        <f t="shared" ref="J111:J118" si="57">G111*H111*I111</f>
        <v>48.900000000000006</v>
      </c>
      <c r="K111" s="1420">
        <v>1.1000000000000001</v>
      </c>
      <c r="L111" s="1420">
        <v>2.1</v>
      </c>
      <c r="M111" s="1421">
        <v>-3</v>
      </c>
      <c r="N111" s="1416">
        <f>K111*L111*M111</f>
        <v>-6.9300000000000015</v>
      </c>
      <c r="O111" s="1416">
        <f t="shared" ref="O111:O118" si="58">J111+N111</f>
        <v>41.970000000000006</v>
      </c>
      <c r="P111" s="1549">
        <f t="shared" ref="P111:P117" si="59">O111*0.2</f>
        <v>8.3940000000000019</v>
      </c>
      <c r="Q111" s="1549">
        <f t="shared" ref="Q111:Q117" si="60">O111*0.3</f>
        <v>12.591000000000001</v>
      </c>
      <c r="R111" s="1549">
        <f t="shared" ref="R111:R117" si="61">O111*0.25</f>
        <v>10.492500000000001</v>
      </c>
      <c r="S111" s="1549">
        <f t="shared" ref="S111:S117" si="62">O111*0.25</f>
        <v>10.492500000000001</v>
      </c>
      <c r="T111" s="865">
        <f t="shared" si="24"/>
        <v>41.970000000000006</v>
      </c>
      <c r="U111" s="1408"/>
    </row>
    <row r="112" spans="1:21">
      <c r="A112" s="1403"/>
      <c r="B112" s="152" t="s">
        <v>1300</v>
      </c>
      <c r="C112" s="1409" t="s">
        <v>130</v>
      </c>
      <c r="D112" s="152" t="s">
        <v>169</v>
      </c>
      <c r="E112" s="1589"/>
      <c r="F112" s="1588" t="s">
        <v>1258</v>
      </c>
      <c r="G112" s="1399">
        <f>2+2.1+2.1+1+2.1+2.1</f>
        <v>11.399999999999999</v>
      </c>
      <c r="H112" s="1399">
        <v>0.5</v>
      </c>
      <c r="I112" s="1399">
        <v>1</v>
      </c>
      <c r="J112" s="1399">
        <f t="shared" si="57"/>
        <v>5.6999999999999993</v>
      </c>
      <c r="K112" s="1420">
        <v>2</v>
      </c>
      <c r="L112" s="1420">
        <v>2.1</v>
      </c>
      <c r="M112" s="1421">
        <v>-1</v>
      </c>
      <c r="N112" s="1416">
        <f>K112*L112*M112</f>
        <v>-4.2</v>
      </c>
      <c r="O112" s="1416">
        <f t="shared" si="58"/>
        <v>1.4999999999999991</v>
      </c>
      <c r="P112" s="1549">
        <f t="shared" si="59"/>
        <v>0.29999999999999982</v>
      </c>
      <c r="Q112" s="1549">
        <f t="shared" si="60"/>
        <v>0.44999999999999973</v>
      </c>
      <c r="R112" s="1549">
        <f t="shared" si="61"/>
        <v>0.37499999999999978</v>
      </c>
      <c r="S112" s="1549">
        <f t="shared" si="62"/>
        <v>0.37499999999999978</v>
      </c>
      <c r="T112" s="865">
        <f t="shared" si="24"/>
        <v>1.4999999999999991</v>
      </c>
      <c r="U112" s="1408"/>
    </row>
    <row r="113" spans="1:21">
      <c r="A113" s="1403"/>
      <c r="B113" s="152" t="s">
        <v>1300</v>
      </c>
      <c r="C113" s="1409" t="s">
        <v>130</v>
      </c>
      <c r="D113" s="152" t="s">
        <v>169</v>
      </c>
      <c r="E113" s="1587" t="s">
        <v>1390</v>
      </c>
      <c r="F113" s="1588" t="s">
        <v>1391</v>
      </c>
      <c r="G113" s="1399">
        <v>6.3</v>
      </c>
      <c r="H113" s="1399">
        <v>4.2</v>
      </c>
      <c r="I113" s="1399">
        <v>1</v>
      </c>
      <c r="J113" s="1399">
        <f t="shared" si="57"/>
        <v>26.46</v>
      </c>
      <c r="K113" s="1420">
        <v>1</v>
      </c>
      <c r="L113" s="1420">
        <v>2.1</v>
      </c>
      <c r="M113" s="1421">
        <v>-2</v>
      </c>
      <c r="N113" s="1416">
        <f>K113*L113*M113</f>
        <v>-4.2</v>
      </c>
      <c r="O113" s="1416">
        <f t="shared" si="58"/>
        <v>22.26</v>
      </c>
      <c r="P113" s="1549">
        <f t="shared" si="59"/>
        <v>4.4520000000000008</v>
      </c>
      <c r="Q113" s="1549">
        <f t="shared" si="60"/>
        <v>6.6779999999999999</v>
      </c>
      <c r="R113" s="1549">
        <f t="shared" si="61"/>
        <v>5.5650000000000004</v>
      </c>
      <c r="S113" s="1549">
        <f t="shared" si="62"/>
        <v>5.5650000000000004</v>
      </c>
      <c r="T113" s="865">
        <f t="shared" si="24"/>
        <v>22.26</v>
      </c>
      <c r="U113" s="1408"/>
    </row>
    <row r="114" spans="1:21">
      <c r="A114" s="1403"/>
      <c r="B114" s="152" t="s">
        <v>1300</v>
      </c>
      <c r="C114" s="1409" t="s">
        <v>130</v>
      </c>
      <c r="D114" s="152" t="s">
        <v>169</v>
      </c>
      <c r="E114" s="1587"/>
      <c r="F114" s="1588" t="s">
        <v>1258</v>
      </c>
      <c r="G114" s="1399">
        <f>1+2.1+2.1</f>
        <v>5.2</v>
      </c>
      <c r="H114" s="1399">
        <v>0.5</v>
      </c>
      <c r="I114" s="1399">
        <v>2</v>
      </c>
      <c r="J114" s="1399">
        <f t="shared" si="57"/>
        <v>5.2</v>
      </c>
      <c r="K114" s="1420"/>
      <c r="L114" s="1420"/>
      <c r="M114" s="1421"/>
      <c r="N114" s="1416"/>
      <c r="O114" s="1416">
        <f t="shared" si="58"/>
        <v>5.2</v>
      </c>
      <c r="P114" s="1549">
        <f t="shared" si="59"/>
        <v>1.04</v>
      </c>
      <c r="Q114" s="1549">
        <f t="shared" si="60"/>
        <v>1.56</v>
      </c>
      <c r="R114" s="1549">
        <f t="shared" si="61"/>
        <v>1.3</v>
      </c>
      <c r="S114" s="1549">
        <f t="shared" si="62"/>
        <v>1.3</v>
      </c>
      <c r="T114" s="865">
        <f t="shared" si="24"/>
        <v>5.2</v>
      </c>
      <c r="U114" s="1408"/>
    </row>
    <row r="115" spans="1:21">
      <c r="A115" s="1403"/>
      <c r="B115" s="152" t="s">
        <v>1300</v>
      </c>
      <c r="C115" s="1409" t="s">
        <v>130</v>
      </c>
      <c r="D115" s="152" t="s">
        <v>169</v>
      </c>
      <c r="E115" s="1587" t="s">
        <v>1392</v>
      </c>
      <c r="F115" s="1590" t="s">
        <v>681</v>
      </c>
      <c r="G115" s="1399">
        <v>15.1</v>
      </c>
      <c r="H115" s="1399">
        <v>3</v>
      </c>
      <c r="I115" s="1399">
        <v>1</v>
      </c>
      <c r="J115" s="1399">
        <f t="shared" si="57"/>
        <v>45.3</v>
      </c>
      <c r="K115" s="1420">
        <v>1.1000000000000001</v>
      </c>
      <c r="L115" s="1420">
        <v>2.1</v>
      </c>
      <c r="M115" s="1421">
        <v>-3</v>
      </c>
      <c r="N115" s="1416">
        <f>K115*L115*M115</f>
        <v>-6.9300000000000015</v>
      </c>
      <c r="O115" s="1416">
        <f t="shared" si="58"/>
        <v>38.369999999999997</v>
      </c>
      <c r="P115" s="1549">
        <f t="shared" si="59"/>
        <v>7.6739999999999995</v>
      </c>
      <c r="Q115" s="1549">
        <f t="shared" si="60"/>
        <v>11.510999999999999</v>
      </c>
      <c r="R115" s="1549">
        <f t="shared" si="61"/>
        <v>9.5924999999999994</v>
      </c>
      <c r="S115" s="1549">
        <f t="shared" si="62"/>
        <v>9.5924999999999994</v>
      </c>
      <c r="T115" s="865">
        <f t="shared" si="24"/>
        <v>38.369999999999997</v>
      </c>
      <c r="U115" s="1408"/>
    </row>
    <row r="116" spans="1:21">
      <c r="A116" s="1403"/>
      <c r="B116" s="152" t="s">
        <v>1300</v>
      </c>
      <c r="C116" s="1409" t="s">
        <v>130</v>
      </c>
      <c r="D116" s="152" t="s">
        <v>169</v>
      </c>
      <c r="E116" s="1589"/>
      <c r="F116" s="1588" t="s">
        <v>1258</v>
      </c>
      <c r="G116" s="1399">
        <f>1+2.1+2.1</f>
        <v>5.2</v>
      </c>
      <c r="H116" s="1399">
        <v>0.5</v>
      </c>
      <c r="I116" s="1399">
        <v>1</v>
      </c>
      <c r="J116" s="1399">
        <f t="shared" si="57"/>
        <v>2.6</v>
      </c>
      <c r="K116" s="1420"/>
      <c r="L116" s="1420"/>
      <c r="M116" s="1421"/>
      <c r="N116" s="1416">
        <f>K116*L116*M116</f>
        <v>0</v>
      </c>
      <c r="O116" s="1416">
        <f t="shared" si="58"/>
        <v>2.6</v>
      </c>
      <c r="P116" s="1549">
        <f t="shared" si="59"/>
        <v>0.52</v>
      </c>
      <c r="Q116" s="1549">
        <f t="shared" si="60"/>
        <v>0.78</v>
      </c>
      <c r="R116" s="1549">
        <f t="shared" si="61"/>
        <v>0.65</v>
      </c>
      <c r="S116" s="1549">
        <f t="shared" si="62"/>
        <v>0.65</v>
      </c>
      <c r="T116" s="865">
        <f t="shared" si="24"/>
        <v>2.6</v>
      </c>
      <c r="U116" s="1408"/>
    </row>
    <row r="117" spans="1:21">
      <c r="A117" s="1403"/>
      <c r="B117" s="152" t="s">
        <v>1300</v>
      </c>
      <c r="C117" s="1409" t="s">
        <v>130</v>
      </c>
      <c r="D117" s="152" t="s">
        <v>169</v>
      </c>
      <c r="E117" s="1587" t="s">
        <v>1393</v>
      </c>
      <c r="F117" s="1588"/>
      <c r="G117" s="1399"/>
      <c r="H117" s="1399"/>
      <c r="I117" s="1399"/>
      <c r="J117" s="1399"/>
      <c r="K117" s="1420"/>
      <c r="L117" s="1420"/>
      <c r="M117" s="1421"/>
      <c r="N117" s="1416"/>
      <c r="O117" s="1416"/>
      <c r="P117" s="1549">
        <f t="shared" si="59"/>
        <v>0</v>
      </c>
      <c r="Q117" s="1549">
        <f t="shared" si="60"/>
        <v>0</v>
      </c>
      <c r="R117" s="1549">
        <f t="shared" si="61"/>
        <v>0</v>
      </c>
      <c r="S117" s="1549">
        <f t="shared" si="62"/>
        <v>0</v>
      </c>
      <c r="T117" s="865">
        <f t="shared" si="24"/>
        <v>0</v>
      </c>
      <c r="U117" s="1408"/>
    </row>
    <row r="118" spans="1:21">
      <c r="A118" s="1403"/>
      <c r="B118" s="152" t="s">
        <v>1300</v>
      </c>
      <c r="C118" s="1409" t="s">
        <v>130</v>
      </c>
      <c r="D118" s="152" t="s">
        <v>169</v>
      </c>
      <c r="E118" s="1587" t="s">
        <v>1394</v>
      </c>
      <c r="F118" s="1588" t="s">
        <v>1041</v>
      </c>
      <c r="G118" s="1399">
        <v>11.74</v>
      </c>
      <c r="H118" s="1399">
        <v>4.2</v>
      </c>
      <c r="I118" s="1399">
        <v>1.1000000000000001</v>
      </c>
      <c r="J118" s="1399">
        <f t="shared" si="57"/>
        <v>54.238800000000005</v>
      </c>
      <c r="K118" s="1420">
        <v>1</v>
      </c>
      <c r="L118" s="1420">
        <v>2.1</v>
      </c>
      <c r="M118" s="1421">
        <v>-1</v>
      </c>
      <c r="N118" s="1416">
        <f>K118*L118*M118</f>
        <v>-2.1</v>
      </c>
      <c r="O118" s="1416">
        <f t="shared" si="58"/>
        <v>52.138800000000003</v>
      </c>
      <c r="P118" s="1402"/>
      <c r="Q118" s="1402"/>
      <c r="R118" s="1549"/>
      <c r="S118" s="1549"/>
      <c r="T118" s="865">
        <f t="shared" si="24"/>
        <v>0</v>
      </c>
      <c r="U118" s="1408"/>
    </row>
    <row r="119" spans="1:21">
      <c r="A119" s="1403"/>
      <c r="B119" s="152" t="s">
        <v>1300</v>
      </c>
      <c r="C119" s="1409" t="s">
        <v>130</v>
      </c>
      <c r="D119" s="152" t="s">
        <v>169</v>
      </c>
      <c r="E119" s="1591" t="s">
        <v>1395</v>
      </c>
      <c r="F119" s="1588" t="s">
        <v>137</v>
      </c>
      <c r="G119" s="1399">
        <v>9.8800000000000008</v>
      </c>
      <c r="H119" s="1399">
        <v>4.2</v>
      </c>
      <c r="I119" s="1399">
        <v>1</v>
      </c>
      <c r="J119" s="1399">
        <f>G119*H119*I119</f>
        <v>41.496000000000002</v>
      </c>
      <c r="K119" s="1420">
        <v>1.1000000000000001</v>
      </c>
      <c r="L119" s="1420">
        <v>2.1</v>
      </c>
      <c r="M119" s="1421">
        <v>-1</v>
      </c>
      <c r="N119" s="1416">
        <f>K119*L119*M119</f>
        <v>-2.3100000000000005</v>
      </c>
      <c r="O119" s="1416">
        <f>J119+N119</f>
        <v>39.186</v>
      </c>
      <c r="P119" s="1402"/>
      <c r="Q119" s="1402"/>
      <c r="R119" s="1549"/>
      <c r="S119" s="1549"/>
      <c r="T119" s="865">
        <f t="shared" si="24"/>
        <v>0</v>
      </c>
      <c r="U119" s="1408"/>
    </row>
    <row r="120" spans="1:21">
      <c r="A120" s="1403"/>
      <c r="B120" s="152"/>
      <c r="C120" s="152"/>
      <c r="D120" s="152"/>
      <c r="E120" s="153"/>
      <c r="F120" s="1514"/>
      <c r="G120" s="1399"/>
      <c r="H120" s="1399"/>
      <c r="I120" s="1399"/>
      <c r="J120" s="1399"/>
      <c r="K120" s="1420"/>
      <c r="L120" s="1420"/>
      <c r="M120" s="1421"/>
      <c r="N120" s="1416"/>
      <c r="O120" s="1416"/>
      <c r="P120" s="1402"/>
      <c r="Q120" s="1402"/>
      <c r="R120" s="1402"/>
      <c r="S120" s="865"/>
      <c r="T120" s="865">
        <f t="shared" si="24"/>
        <v>0</v>
      </c>
      <c r="U120" s="1408"/>
    </row>
    <row r="121" spans="1:21">
      <c r="A121" s="1403"/>
      <c r="B121" s="152" t="s">
        <v>1063</v>
      </c>
      <c r="C121" s="152" t="s">
        <v>163</v>
      </c>
      <c r="D121" s="1404" t="s">
        <v>170</v>
      </c>
      <c r="E121" s="153" t="s">
        <v>1064</v>
      </c>
      <c r="F121" s="1515" t="s">
        <v>137</v>
      </c>
      <c r="G121" s="1399">
        <v>11.1</v>
      </c>
      <c r="H121" s="1399">
        <v>3.3</v>
      </c>
      <c r="I121" s="1399">
        <v>1</v>
      </c>
      <c r="J121" s="1399">
        <f t="shared" ref="J121:J122" si="63">G121*H121*I121</f>
        <v>36.629999999999995</v>
      </c>
      <c r="K121" s="1420">
        <v>1</v>
      </c>
      <c r="L121" s="1420">
        <v>2.1</v>
      </c>
      <c r="M121" s="1421">
        <v>-1</v>
      </c>
      <c r="N121" s="1416">
        <v>-2.1</v>
      </c>
      <c r="O121" s="1400">
        <f>J121+N121</f>
        <v>34.529999999999994</v>
      </c>
      <c r="P121" s="1402"/>
      <c r="Q121" s="1402"/>
      <c r="R121" s="1402"/>
      <c r="S121" s="1436"/>
      <c r="T121" s="865">
        <f t="shared" si="24"/>
        <v>0</v>
      </c>
      <c r="U121" s="1408"/>
    </row>
    <row r="122" spans="1:21">
      <c r="A122" s="1403"/>
      <c r="B122" s="152" t="s">
        <v>1063</v>
      </c>
      <c r="C122" s="152" t="s">
        <v>163</v>
      </c>
      <c r="D122" s="1404" t="s">
        <v>170</v>
      </c>
      <c r="E122" s="153" t="s">
        <v>1065</v>
      </c>
      <c r="F122" s="1515" t="s">
        <v>1046</v>
      </c>
      <c r="G122" s="1399">
        <v>11.75</v>
      </c>
      <c r="H122" s="1399">
        <v>3.3</v>
      </c>
      <c r="I122" s="1399">
        <v>1</v>
      </c>
      <c r="J122" s="1399">
        <f t="shared" si="63"/>
        <v>38.774999999999999</v>
      </c>
      <c r="K122" s="1420">
        <v>1</v>
      </c>
      <c r="L122" s="1420">
        <v>2.1</v>
      </c>
      <c r="M122" s="1421">
        <v>-1</v>
      </c>
      <c r="N122" s="1416">
        <v>-2.1</v>
      </c>
      <c r="O122" s="1400">
        <f>J122+N122</f>
        <v>36.674999999999997</v>
      </c>
      <c r="P122" s="1402"/>
      <c r="Q122" s="1402"/>
      <c r="R122" s="1402"/>
      <c r="S122" s="1436"/>
      <c r="T122" s="865">
        <f t="shared" si="24"/>
        <v>0</v>
      </c>
      <c r="U122" s="1408"/>
    </row>
    <row r="123" spans="1:21">
      <c r="A123" s="1403"/>
      <c r="B123" s="1403"/>
      <c r="C123" s="1403"/>
      <c r="D123" s="1481"/>
      <c r="E123" s="1423"/>
      <c r="F123" s="1516"/>
      <c r="G123" s="1413"/>
      <c r="H123" s="1413"/>
      <c r="I123" s="1413"/>
      <c r="J123" s="1413"/>
      <c r="K123" s="1418"/>
      <c r="L123" s="1418"/>
      <c r="M123" s="1419"/>
      <c r="N123" s="1412"/>
      <c r="O123" s="1483"/>
      <c r="P123" s="1402"/>
      <c r="Q123" s="1402"/>
      <c r="R123" s="1402"/>
      <c r="S123" s="1484"/>
      <c r="T123" s="865">
        <f t="shared" si="24"/>
        <v>0</v>
      </c>
      <c r="U123" s="1408"/>
    </row>
    <row r="124" spans="1:21">
      <c r="A124" s="1403"/>
      <c r="B124" s="152" t="s">
        <v>1300</v>
      </c>
      <c r="C124" s="1409" t="s">
        <v>130</v>
      </c>
      <c r="D124" s="152" t="s">
        <v>170</v>
      </c>
      <c r="E124" s="153" t="s">
        <v>1301</v>
      </c>
      <c r="F124" s="1496" t="s">
        <v>1302</v>
      </c>
      <c r="G124" s="1399">
        <v>50.13</v>
      </c>
      <c r="H124" s="1399">
        <v>3.7</v>
      </c>
      <c r="I124" s="1399">
        <v>1</v>
      </c>
      <c r="J124" s="1399">
        <f t="shared" ref="J124:J133" si="64">G124*H124*I124</f>
        <v>185.48100000000002</v>
      </c>
      <c r="K124" s="1420">
        <v>0.9</v>
      </c>
      <c r="L124" s="1420">
        <v>2.1</v>
      </c>
      <c r="M124" s="1421">
        <v>-1</v>
      </c>
      <c r="N124" s="1416">
        <f>K124*L124*M124</f>
        <v>-1.8900000000000001</v>
      </c>
      <c r="O124" s="1416">
        <f t="shared" ref="O124:O133" si="65">J124+N124</f>
        <v>183.59100000000004</v>
      </c>
      <c r="P124" s="865">
        <f>O124*0.2</f>
        <v>36.71820000000001</v>
      </c>
      <c r="Q124" s="865">
        <f>O124*0.3</f>
        <v>55.077300000000008</v>
      </c>
      <c r="R124" s="865">
        <f>O124*0.3</f>
        <v>55.077300000000008</v>
      </c>
      <c r="S124" s="865"/>
      <c r="T124" s="865">
        <f t="shared" si="24"/>
        <v>146.87280000000004</v>
      </c>
      <c r="U124" s="1408"/>
    </row>
    <row r="125" spans="1:21">
      <c r="A125" s="1403"/>
      <c r="B125" s="152" t="s">
        <v>1300</v>
      </c>
      <c r="C125" s="1409" t="s">
        <v>130</v>
      </c>
      <c r="D125" s="152" t="s">
        <v>170</v>
      </c>
      <c r="E125" s="153" t="s">
        <v>1303</v>
      </c>
      <c r="F125" s="1496" t="s">
        <v>1304</v>
      </c>
      <c r="G125" s="1399">
        <v>49</v>
      </c>
      <c r="H125" s="1399">
        <v>3</v>
      </c>
      <c r="I125" s="1399">
        <v>1</v>
      </c>
      <c r="J125" s="1399">
        <f t="shared" si="64"/>
        <v>147</v>
      </c>
      <c r="K125" s="1420">
        <v>1.1000000000000001</v>
      </c>
      <c r="L125" s="1420">
        <v>2.1</v>
      </c>
      <c r="M125" s="1421">
        <v>-2</v>
      </c>
      <c r="N125" s="1416">
        <f t="shared" ref="N125" si="66">K125*L125*M125</f>
        <v>-4.620000000000001</v>
      </c>
      <c r="O125" s="1416">
        <f t="shared" si="65"/>
        <v>142.38</v>
      </c>
      <c r="P125" s="865">
        <f>O125*0.2</f>
        <v>28.475999999999999</v>
      </c>
      <c r="Q125" s="865">
        <f>O125*0.3</f>
        <v>42.713999999999999</v>
      </c>
      <c r="R125" s="865">
        <f>O125*0.3</f>
        <v>42.713999999999999</v>
      </c>
      <c r="S125" s="865"/>
      <c r="T125" s="865">
        <f t="shared" si="24"/>
        <v>113.904</v>
      </c>
      <c r="U125" s="1408"/>
    </row>
    <row r="126" spans="1:21">
      <c r="A126" s="1403"/>
      <c r="B126" s="152" t="s">
        <v>1300</v>
      </c>
      <c r="C126" s="1409" t="s">
        <v>130</v>
      </c>
      <c r="D126" s="152" t="s">
        <v>170</v>
      </c>
      <c r="E126" s="153" t="s">
        <v>1396</v>
      </c>
      <c r="F126" s="1588" t="s">
        <v>1397</v>
      </c>
      <c r="G126" s="1399">
        <v>15.9</v>
      </c>
      <c r="H126" s="1399">
        <v>3.7</v>
      </c>
      <c r="I126" s="1399">
        <v>1</v>
      </c>
      <c r="J126" s="1399">
        <f t="shared" si="64"/>
        <v>58.830000000000005</v>
      </c>
      <c r="K126" s="1420">
        <v>0.9</v>
      </c>
      <c r="L126" s="1420">
        <v>2.1</v>
      </c>
      <c r="M126" s="1421">
        <v>-2</v>
      </c>
      <c r="N126" s="1416">
        <f>K126*L126*M126</f>
        <v>-3.7800000000000002</v>
      </c>
      <c r="O126" s="1416">
        <f t="shared" si="65"/>
        <v>55.050000000000004</v>
      </c>
      <c r="P126" s="1549">
        <f t="shared" ref="P126" si="67">O126*0.2</f>
        <v>11.010000000000002</v>
      </c>
      <c r="Q126" s="1549">
        <f t="shared" ref="Q126" si="68">O126*0.3</f>
        <v>16.515000000000001</v>
      </c>
      <c r="R126" s="1549">
        <f t="shared" ref="R126" si="69">O126*0.3</f>
        <v>16.515000000000001</v>
      </c>
      <c r="S126" s="1402"/>
      <c r="T126" s="865">
        <f t="shared" si="24"/>
        <v>44.040000000000006</v>
      </c>
      <c r="U126" s="1408"/>
    </row>
    <row r="127" spans="1:21">
      <c r="A127" s="1403"/>
      <c r="B127" s="152" t="s">
        <v>1300</v>
      </c>
      <c r="C127" s="1409" t="s">
        <v>130</v>
      </c>
      <c r="D127" s="152" t="s">
        <v>170</v>
      </c>
      <c r="E127" s="153" t="s">
        <v>1398</v>
      </c>
      <c r="F127" s="1592" t="s">
        <v>1399</v>
      </c>
      <c r="G127" s="1399">
        <v>6.3</v>
      </c>
      <c r="H127" s="1399">
        <v>4.4000000000000004</v>
      </c>
      <c r="I127" s="1399">
        <v>1</v>
      </c>
      <c r="J127" s="1399">
        <f t="shared" si="64"/>
        <v>27.720000000000002</v>
      </c>
      <c r="K127" s="1420">
        <v>0.9</v>
      </c>
      <c r="L127" s="1420">
        <v>2.1</v>
      </c>
      <c r="M127" s="1421">
        <v>-1</v>
      </c>
      <c r="N127" s="1416">
        <f t="shared" ref="N127:N133" si="70">K127*L127*M127</f>
        <v>-1.8900000000000001</v>
      </c>
      <c r="O127" s="1416">
        <f t="shared" si="65"/>
        <v>25.830000000000002</v>
      </c>
      <c r="P127" s="1402"/>
      <c r="Q127" s="1402"/>
      <c r="R127" s="1402"/>
      <c r="S127" s="1402"/>
      <c r="T127" s="865">
        <f t="shared" ref="T127:T130" si="71">SUM(P127:S127)</f>
        <v>0</v>
      </c>
      <c r="U127" s="1408"/>
    </row>
    <row r="128" spans="1:21">
      <c r="A128" s="1403"/>
      <c r="B128" s="152" t="s">
        <v>1300</v>
      </c>
      <c r="C128" s="1409" t="s">
        <v>130</v>
      </c>
      <c r="D128" s="152" t="s">
        <v>170</v>
      </c>
      <c r="E128" s="153" t="s">
        <v>1400</v>
      </c>
      <c r="F128" s="1592" t="s">
        <v>168</v>
      </c>
      <c r="G128" s="1399">
        <v>16.2</v>
      </c>
      <c r="H128" s="1399">
        <v>3</v>
      </c>
      <c r="I128" s="1399">
        <v>1</v>
      </c>
      <c r="J128" s="1399">
        <f t="shared" si="64"/>
        <v>48.599999999999994</v>
      </c>
      <c r="K128" s="1420">
        <v>1.1000000000000001</v>
      </c>
      <c r="L128" s="1420">
        <v>2.1</v>
      </c>
      <c r="M128" s="1421">
        <v>-3</v>
      </c>
      <c r="N128" s="1416">
        <f t="shared" si="70"/>
        <v>-6.9300000000000015</v>
      </c>
      <c r="O128" s="1416">
        <f t="shared" si="65"/>
        <v>41.669999999999995</v>
      </c>
      <c r="P128" s="1549">
        <f>O128*0.2</f>
        <v>8.3339999999999996</v>
      </c>
      <c r="Q128" s="1549">
        <f>O128*0.3</f>
        <v>12.500999999999998</v>
      </c>
      <c r="R128" s="1549">
        <f>O128*0.25</f>
        <v>10.417499999999999</v>
      </c>
      <c r="S128" s="1549">
        <f>O128*0.25</f>
        <v>10.417499999999999</v>
      </c>
      <c r="T128" s="865">
        <f t="shared" si="71"/>
        <v>41.669999999999995</v>
      </c>
      <c r="U128" s="1408"/>
    </row>
    <row r="129" spans="1:21">
      <c r="A129" s="1403"/>
      <c r="B129" s="152" t="s">
        <v>1300</v>
      </c>
      <c r="C129" s="1409" t="s">
        <v>130</v>
      </c>
      <c r="D129" s="152" t="s">
        <v>170</v>
      </c>
      <c r="E129" s="153" t="s">
        <v>1400</v>
      </c>
      <c r="F129" s="1592" t="s">
        <v>1258</v>
      </c>
      <c r="G129" s="1399">
        <f>2+2.1+2.1+1+2.1+2.1</f>
        <v>11.399999999999999</v>
      </c>
      <c r="H129" s="1399">
        <v>0.5</v>
      </c>
      <c r="I129" s="1399">
        <v>1</v>
      </c>
      <c r="J129" s="1399">
        <f t="shared" si="64"/>
        <v>5.6999999999999993</v>
      </c>
      <c r="K129" s="1420">
        <v>2</v>
      </c>
      <c r="L129" s="1420">
        <v>2.1</v>
      </c>
      <c r="M129" s="1421">
        <v>-1</v>
      </c>
      <c r="N129" s="1416">
        <f t="shared" si="70"/>
        <v>-4.2</v>
      </c>
      <c r="O129" s="1416">
        <f t="shared" si="65"/>
        <v>1.4999999999999991</v>
      </c>
      <c r="P129" s="1549">
        <f>O129*0.2</f>
        <v>0.29999999999999982</v>
      </c>
      <c r="Q129" s="1549">
        <f>O129*0.3</f>
        <v>0.44999999999999973</v>
      </c>
      <c r="R129" s="1549">
        <f>O129*0.25</f>
        <v>0.37499999999999978</v>
      </c>
      <c r="S129" s="1549">
        <f>O129*0.25</f>
        <v>0.37499999999999978</v>
      </c>
      <c r="T129" s="865">
        <f t="shared" si="71"/>
        <v>1.4999999999999991</v>
      </c>
      <c r="U129" s="1408"/>
    </row>
    <row r="130" spans="1:21">
      <c r="A130" s="1403"/>
      <c r="B130" s="152" t="s">
        <v>1300</v>
      </c>
      <c r="C130" s="1409" t="s">
        <v>130</v>
      </c>
      <c r="D130" s="152" t="s">
        <v>170</v>
      </c>
      <c r="E130" s="153" t="s">
        <v>1401</v>
      </c>
      <c r="F130" s="1592" t="s">
        <v>1402</v>
      </c>
      <c r="G130" s="1399">
        <v>20.399999999999999</v>
      </c>
      <c r="H130" s="1399">
        <v>3</v>
      </c>
      <c r="I130" s="1399">
        <v>1</v>
      </c>
      <c r="J130" s="1399">
        <f t="shared" si="64"/>
        <v>61.199999999999996</v>
      </c>
      <c r="K130" s="1420">
        <v>1.1000000000000001</v>
      </c>
      <c r="L130" s="1420">
        <v>2.1</v>
      </c>
      <c r="M130" s="1421">
        <v>-3</v>
      </c>
      <c r="N130" s="1416">
        <f t="shared" si="70"/>
        <v>-6.9300000000000015</v>
      </c>
      <c r="O130" s="1416">
        <f t="shared" si="65"/>
        <v>54.269999999999996</v>
      </c>
      <c r="P130" s="1549"/>
      <c r="Q130" s="1549"/>
      <c r="R130" s="1549"/>
      <c r="S130" s="1402"/>
      <c r="T130" s="865">
        <f t="shared" si="71"/>
        <v>0</v>
      </c>
      <c r="U130" s="1408"/>
    </row>
    <row r="131" spans="1:21">
      <c r="A131" s="1403"/>
      <c r="B131" s="152" t="s">
        <v>1300</v>
      </c>
      <c r="C131" s="1409" t="s">
        <v>130</v>
      </c>
      <c r="D131" s="152" t="s">
        <v>170</v>
      </c>
      <c r="E131" s="153" t="s">
        <v>1403</v>
      </c>
      <c r="F131" s="1592" t="s">
        <v>1402</v>
      </c>
      <c r="G131" s="1399">
        <f>27.66+5.09</f>
        <v>32.75</v>
      </c>
      <c r="H131" s="1399">
        <v>3.7</v>
      </c>
      <c r="I131" s="1399">
        <v>1</v>
      </c>
      <c r="J131" s="1399">
        <f t="shared" si="64"/>
        <v>121.17500000000001</v>
      </c>
      <c r="K131" s="1420">
        <v>1.1000000000000001</v>
      </c>
      <c r="L131" s="1420">
        <v>2.1</v>
      </c>
      <c r="M131" s="1421">
        <v>-1</v>
      </c>
      <c r="N131" s="1416">
        <f t="shared" si="70"/>
        <v>-2.3100000000000005</v>
      </c>
      <c r="O131" s="1416">
        <f t="shared" si="65"/>
        <v>118.86500000000001</v>
      </c>
      <c r="P131" s="1402"/>
      <c r="Q131" s="1402"/>
      <c r="R131" s="1402"/>
      <c r="S131" s="1402"/>
      <c r="T131" s="1402"/>
      <c r="U131" s="1408"/>
    </row>
    <row r="132" spans="1:21">
      <c r="A132" s="1403"/>
      <c r="B132" s="152" t="s">
        <v>1300</v>
      </c>
      <c r="C132" s="1409" t="s">
        <v>130</v>
      </c>
      <c r="D132" s="152" t="s">
        <v>170</v>
      </c>
      <c r="E132" s="153" t="s">
        <v>1404</v>
      </c>
      <c r="F132" s="1592" t="s">
        <v>1405</v>
      </c>
      <c r="G132" s="1399">
        <v>26.3</v>
      </c>
      <c r="H132" s="1399">
        <v>3.7</v>
      </c>
      <c r="I132" s="1399">
        <v>1</v>
      </c>
      <c r="J132" s="1399">
        <f t="shared" si="64"/>
        <v>97.31</v>
      </c>
      <c r="K132" s="1420">
        <v>1.1000000000000001</v>
      </c>
      <c r="L132" s="1420">
        <v>2.1</v>
      </c>
      <c r="M132" s="1421">
        <v>-1</v>
      </c>
      <c r="N132" s="1416">
        <f t="shared" si="70"/>
        <v>-2.3100000000000005</v>
      </c>
      <c r="O132" s="1416">
        <f t="shared" si="65"/>
        <v>95</v>
      </c>
      <c r="P132" s="1402"/>
      <c r="Q132" s="1402"/>
      <c r="R132" s="1402"/>
      <c r="S132" s="1402"/>
      <c r="T132" s="1402"/>
      <c r="U132" s="1408"/>
    </row>
    <row r="133" spans="1:21" ht="21">
      <c r="A133" s="1403"/>
      <c r="B133" s="152" t="s">
        <v>1300</v>
      </c>
      <c r="C133" s="1409" t="s">
        <v>130</v>
      </c>
      <c r="D133" s="152" t="s">
        <v>170</v>
      </c>
      <c r="E133" s="153" t="s">
        <v>1406</v>
      </c>
      <c r="F133" s="1592" t="s">
        <v>1407</v>
      </c>
      <c r="G133" s="1399"/>
      <c r="H133" s="1399">
        <v>3.7</v>
      </c>
      <c r="I133" s="1399">
        <v>1</v>
      </c>
      <c r="J133" s="1399">
        <f t="shared" si="64"/>
        <v>0</v>
      </c>
      <c r="K133" s="1420">
        <v>1.1000000000000001</v>
      </c>
      <c r="L133" s="1420">
        <v>2.1</v>
      </c>
      <c r="M133" s="1421">
        <v>-1</v>
      </c>
      <c r="N133" s="1416">
        <f t="shared" si="70"/>
        <v>-2.3100000000000005</v>
      </c>
      <c r="O133" s="1416">
        <f t="shared" si="65"/>
        <v>-2.3100000000000005</v>
      </c>
      <c r="P133" s="1402"/>
      <c r="Q133" s="1402"/>
      <c r="R133" s="1402"/>
      <c r="S133" s="1402"/>
      <c r="T133" s="1402"/>
      <c r="U133" s="1408"/>
    </row>
    <row r="134" spans="1:21">
      <c r="A134" s="1403"/>
      <c r="B134" s="1403"/>
      <c r="C134" s="1423"/>
      <c r="D134" s="1517"/>
      <c r="E134" s="1518"/>
      <c r="F134" s="1413"/>
      <c r="G134" s="1413"/>
      <c r="H134" s="1413"/>
      <c r="I134" s="1413"/>
      <c r="J134" s="1418"/>
      <c r="K134" s="1418"/>
      <c r="L134" s="1419"/>
      <c r="M134" s="1412"/>
      <c r="N134" s="1412"/>
      <c r="O134" s="1412"/>
      <c r="P134" s="1402"/>
      <c r="Q134" s="1402"/>
      <c r="R134" s="1402"/>
      <c r="S134" s="1402"/>
      <c r="T134" s="1402"/>
      <c r="U134" s="1408"/>
    </row>
    <row r="135" spans="1:21">
      <c r="A135" s="1403"/>
      <c r="B135" s="152" t="s">
        <v>1061</v>
      </c>
      <c r="C135" s="1409" t="s">
        <v>130</v>
      </c>
      <c r="D135" s="152" t="s">
        <v>171</v>
      </c>
      <c r="E135" s="153" t="s">
        <v>1062</v>
      </c>
      <c r="F135" s="1519" t="s">
        <v>137</v>
      </c>
      <c r="G135" s="1399">
        <v>9.8800000000000008</v>
      </c>
      <c r="H135" s="1399">
        <v>3.87</v>
      </c>
      <c r="I135" s="1399">
        <v>1</v>
      </c>
      <c r="J135" s="1399">
        <f>G135*H135*I135</f>
        <v>38.235600000000005</v>
      </c>
      <c r="K135" s="1410">
        <v>1</v>
      </c>
      <c r="L135" s="1410">
        <v>2.1</v>
      </c>
      <c r="M135" s="1411">
        <v>-1</v>
      </c>
      <c r="N135" s="1416">
        <v>-2.1</v>
      </c>
      <c r="O135" s="1400">
        <f>J135+N135</f>
        <v>36.135600000000004</v>
      </c>
      <c r="P135" s="865"/>
      <c r="Q135" s="865"/>
      <c r="R135" s="865"/>
      <c r="S135" s="1436"/>
      <c r="T135" s="865">
        <f t="shared" ref="T135:T149" si="72">SUM(P135:S135)</f>
        <v>0</v>
      </c>
      <c r="U135" s="1408"/>
    </row>
    <row r="136" spans="1:21">
      <c r="A136" s="1403"/>
      <c r="B136" s="152" t="s">
        <v>1061</v>
      </c>
      <c r="C136" s="1409" t="s">
        <v>130</v>
      </c>
      <c r="D136" s="152" t="s">
        <v>171</v>
      </c>
      <c r="E136" s="153" t="s">
        <v>1295</v>
      </c>
      <c r="F136" s="1496" t="s">
        <v>1296</v>
      </c>
      <c r="G136" s="1399">
        <v>16.2</v>
      </c>
      <c r="H136" s="1399">
        <v>2.5</v>
      </c>
      <c r="I136" s="1399">
        <v>1</v>
      </c>
      <c r="J136" s="1399">
        <f t="shared" ref="J136:J137" si="73">G136*H136*I136</f>
        <v>40.5</v>
      </c>
      <c r="K136" s="1410">
        <v>2</v>
      </c>
      <c r="L136" s="1410">
        <v>2.1</v>
      </c>
      <c r="M136" s="1411">
        <v>-1</v>
      </c>
      <c r="N136" s="1478">
        <f>K136*L136*M136</f>
        <v>-4.2</v>
      </c>
      <c r="O136" s="1478">
        <f t="shared" ref="O136:O137" si="74">J136+N136</f>
        <v>36.299999999999997</v>
      </c>
      <c r="P136" s="865">
        <f>O136*0.2</f>
        <v>7.26</v>
      </c>
      <c r="Q136" s="865">
        <f>O136*0.3</f>
        <v>10.889999999999999</v>
      </c>
      <c r="R136" s="865">
        <f>O136*0.3</f>
        <v>10.889999999999999</v>
      </c>
      <c r="S136" s="1549">
        <f t="shared" ref="S136:S141" si="75">O136*0.25</f>
        <v>9.0749999999999993</v>
      </c>
      <c r="T136" s="865">
        <f t="shared" si="72"/>
        <v>38.114999999999995</v>
      </c>
      <c r="U136" s="1408"/>
    </row>
    <row r="137" spans="1:21">
      <c r="A137" s="1403"/>
      <c r="B137" s="152" t="s">
        <v>1061</v>
      </c>
      <c r="C137" s="1409" t="s">
        <v>130</v>
      </c>
      <c r="D137" s="152" t="s">
        <v>171</v>
      </c>
      <c r="E137" s="153"/>
      <c r="F137" s="1496"/>
      <c r="G137" s="1399">
        <f>2+2.1+2.1</f>
        <v>6.1999999999999993</v>
      </c>
      <c r="H137" s="1399">
        <v>0.5</v>
      </c>
      <c r="I137" s="1399">
        <v>2</v>
      </c>
      <c r="J137" s="1399">
        <f t="shared" si="73"/>
        <v>6.1999999999999993</v>
      </c>
      <c r="K137" s="1420"/>
      <c r="L137" s="1420"/>
      <c r="M137" s="1421"/>
      <c r="N137" s="1416"/>
      <c r="O137" s="1416">
        <f t="shared" si="74"/>
        <v>6.1999999999999993</v>
      </c>
      <c r="P137" s="865">
        <f>O137*0.2</f>
        <v>1.24</v>
      </c>
      <c r="Q137" s="865">
        <f>O137*0.3</f>
        <v>1.8599999999999997</v>
      </c>
      <c r="R137" s="865">
        <f>O137*0.3</f>
        <v>1.8599999999999997</v>
      </c>
      <c r="S137" s="1549">
        <f t="shared" si="75"/>
        <v>1.5499999999999998</v>
      </c>
      <c r="T137" s="865">
        <f t="shared" si="72"/>
        <v>6.5099999999999989</v>
      </c>
      <c r="U137" s="1408"/>
    </row>
    <row r="138" spans="1:21" ht="15" customHeight="1">
      <c r="A138" s="1403"/>
      <c r="B138" s="152" t="s">
        <v>1061</v>
      </c>
      <c r="C138" s="1409" t="s">
        <v>130</v>
      </c>
      <c r="D138" s="152" t="s">
        <v>171</v>
      </c>
      <c r="E138" s="153" t="s">
        <v>1299</v>
      </c>
      <c r="F138" s="1514" t="s">
        <v>1060</v>
      </c>
      <c r="G138" s="1399">
        <v>15.2</v>
      </c>
      <c r="H138" s="1399">
        <v>3.87</v>
      </c>
      <c r="I138" s="1399">
        <v>1</v>
      </c>
      <c r="J138" s="1399">
        <f>G138*H138*I138</f>
        <v>58.823999999999998</v>
      </c>
      <c r="K138" s="1410">
        <v>1</v>
      </c>
      <c r="L138" s="1410">
        <v>2.1</v>
      </c>
      <c r="M138" s="1411">
        <v>-3</v>
      </c>
      <c r="N138" s="1416">
        <f t="shared" ref="N138" si="76">K138*L138*M138</f>
        <v>-6.3000000000000007</v>
      </c>
      <c r="O138" s="1400">
        <f>J138+N138</f>
        <v>52.524000000000001</v>
      </c>
      <c r="P138" s="865">
        <f>O138*0.2</f>
        <v>10.504800000000001</v>
      </c>
      <c r="Q138" s="865">
        <f>O138*0.3</f>
        <v>15.757199999999999</v>
      </c>
      <c r="R138" s="865">
        <f>O138*0.3</f>
        <v>15.757199999999999</v>
      </c>
      <c r="S138" s="1549">
        <f t="shared" si="75"/>
        <v>13.131</v>
      </c>
      <c r="T138" s="865">
        <f t="shared" si="72"/>
        <v>55.150199999999998</v>
      </c>
      <c r="U138" s="1408"/>
    </row>
    <row r="139" spans="1:21" ht="15" customHeight="1">
      <c r="A139" s="1403"/>
      <c r="B139" s="152" t="s">
        <v>1061</v>
      </c>
      <c r="C139" s="1409" t="s">
        <v>130</v>
      </c>
      <c r="D139" s="152" t="s">
        <v>171</v>
      </c>
      <c r="E139" s="153" t="s">
        <v>1408</v>
      </c>
      <c r="F139" s="1496" t="s">
        <v>1409</v>
      </c>
      <c r="G139" s="1399">
        <v>6.28</v>
      </c>
      <c r="H139" s="1399">
        <v>3.87</v>
      </c>
      <c r="I139" s="1399">
        <v>1</v>
      </c>
      <c r="J139" s="1399">
        <f t="shared" ref="J139:J141" si="77">G139*H139*I139</f>
        <v>24.303600000000003</v>
      </c>
      <c r="K139" s="1410">
        <v>0.8</v>
      </c>
      <c r="L139" s="1410">
        <v>2.1</v>
      </c>
      <c r="M139" s="1411">
        <v>-1</v>
      </c>
      <c r="N139" s="1478">
        <f>K139*L139*M139</f>
        <v>-1.6800000000000002</v>
      </c>
      <c r="O139" s="1478">
        <f t="shared" ref="O139:O141" si="78">J139+N139</f>
        <v>22.623600000000003</v>
      </c>
      <c r="P139" s="1549">
        <f t="shared" ref="P139:P141" si="79">O139*0.2</f>
        <v>4.5247200000000012</v>
      </c>
      <c r="Q139" s="1549">
        <f t="shared" ref="Q139:Q141" si="80">O139*0.3</f>
        <v>6.7870800000000004</v>
      </c>
      <c r="R139" s="1549">
        <f t="shared" ref="R139:R141" si="81">O139*0.25</f>
        <v>5.6559000000000008</v>
      </c>
      <c r="S139" s="1549">
        <f t="shared" si="75"/>
        <v>5.6559000000000008</v>
      </c>
      <c r="T139" s="865">
        <f t="shared" si="72"/>
        <v>22.623600000000003</v>
      </c>
      <c r="U139" s="1408"/>
    </row>
    <row r="140" spans="1:21" ht="15" customHeight="1">
      <c r="A140" s="1403"/>
      <c r="B140" s="152" t="s">
        <v>1061</v>
      </c>
      <c r="C140" s="1409" t="s">
        <v>130</v>
      </c>
      <c r="D140" s="152" t="s">
        <v>171</v>
      </c>
      <c r="E140" s="153" t="s">
        <v>1410</v>
      </c>
      <c r="F140" s="1496" t="s">
        <v>1041</v>
      </c>
      <c r="G140" s="1399">
        <v>5.4</v>
      </c>
      <c r="H140" s="1399">
        <v>3.87</v>
      </c>
      <c r="I140" s="1399">
        <v>1</v>
      </c>
      <c r="J140" s="1399">
        <f t="shared" si="77"/>
        <v>20.898000000000003</v>
      </c>
      <c r="K140" s="1420">
        <v>1</v>
      </c>
      <c r="L140" s="1420">
        <v>2.1</v>
      </c>
      <c r="M140" s="1421">
        <v>-1</v>
      </c>
      <c r="N140" s="1416">
        <f>K140*L140*M140</f>
        <v>-2.1</v>
      </c>
      <c r="O140" s="1416">
        <f t="shared" si="78"/>
        <v>18.798000000000002</v>
      </c>
      <c r="P140" s="1549">
        <f t="shared" si="79"/>
        <v>3.7596000000000007</v>
      </c>
      <c r="Q140" s="1549">
        <f t="shared" si="80"/>
        <v>5.6394000000000002</v>
      </c>
      <c r="R140" s="1549">
        <f t="shared" si="81"/>
        <v>4.6995000000000005</v>
      </c>
      <c r="S140" s="1549">
        <f t="shared" si="75"/>
        <v>4.6995000000000005</v>
      </c>
      <c r="T140" s="865">
        <f t="shared" si="72"/>
        <v>18.798000000000002</v>
      </c>
      <c r="U140" s="1408"/>
    </row>
    <row r="141" spans="1:21" ht="15" customHeight="1">
      <c r="A141" s="1403"/>
      <c r="B141" s="152" t="s">
        <v>1061</v>
      </c>
      <c r="C141" s="1409" t="s">
        <v>130</v>
      </c>
      <c r="D141" s="152" t="s">
        <v>171</v>
      </c>
      <c r="E141" s="153" t="s">
        <v>1058</v>
      </c>
      <c r="F141" s="1496" t="s">
        <v>1059</v>
      </c>
      <c r="G141" s="1399">
        <v>18.559999999999999</v>
      </c>
      <c r="H141" s="1399">
        <v>3.87</v>
      </c>
      <c r="I141" s="1399">
        <v>1</v>
      </c>
      <c r="J141" s="1399">
        <f t="shared" si="77"/>
        <v>71.827199999999991</v>
      </c>
      <c r="K141" s="1410">
        <v>1</v>
      </c>
      <c r="L141" s="1410">
        <v>2.1</v>
      </c>
      <c r="M141" s="1411">
        <v>-1</v>
      </c>
      <c r="N141" s="1478">
        <f>K141*L141*M141</f>
        <v>-2.1</v>
      </c>
      <c r="O141" s="1478">
        <f t="shared" si="78"/>
        <v>69.727199999999996</v>
      </c>
      <c r="P141" s="1549">
        <f t="shared" si="79"/>
        <v>13.94544</v>
      </c>
      <c r="Q141" s="1549">
        <f t="shared" si="80"/>
        <v>20.918159999999997</v>
      </c>
      <c r="R141" s="1549">
        <f t="shared" si="81"/>
        <v>17.431799999999999</v>
      </c>
      <c r="S141" s="1549">
        <f t="shared" si="75"/>
        <v>17.431799999999999</v>
      </c>
      <c r="T141" s="865">
        <f t="shared" si="72"/>
        <v>69.727199999999996</v>
      </c>
      <c r="U141" s="1408"/>
    </row>
    <row r="142" spans="1:21" ht="15" customHeight="1">
      <c r="A142" s="1403"/>
      <c r="B142" s="152"/>
      <c r="C142" s="1409"/>
      <c r="D142" s="1404"/>
      <c r="E142" s="153"/>
      <c r="F142" s="1514"/>
      <c r="G142" s="1399"/>
      <c r="H142" s="1399"/>
      <c r="I142" s="1399"/>
      <c r="J142" s="1399"/>
      <c r="K142" s="1410"/>
      <c r="L142" s="1410"/>
      <c r="M142" s="1411"/>
      <c r="N142" s="1416"/>
      <c r="O142" s="1400"/>
      <c r="P142" s="1402"/>
      <c r="Q142" s="1402"/>
      <c r="R142" s="1402"/>
      <c r="S142" s="865"/>
      <c r="T142" s="865">
        <f t="shared" si="72"/>
        <v>0</v>
      </c>
      <c r="U142" s="1408"/>
    </row>
    <row r="143" spans="1:21" ht="15" customHeight="1">
      <c r="A143" s="1403"/>
      <c r="B143" s="152" t="s">
        <v>1071</v>
      </c>
      <c r="C143" s="1409" t="s">
        <v>130</v>
      </c>
      <c r="D143" s="152" t="s">
        <v>172</v>
      </c>
      <c r="E143" s="153" t="s">
        <v>1411</v>
      </c>
      <c r="F143" s="1588" t="s">
        <v>1296</v>
      </c>
      <c r="G143" s="1399">
        <v>16.2</v>
      </c>
      <c r="H143" s="1399">
        <v>2.6</v>
      </c>
      <c r="I143" s="1399">
        <v>1</v>
      </c>
      <c r="J143" s="1399">
        <f t="shared" ref="J143:J149" si="82">G143*H143*I143</f>
        <v>42.12</v>
      </c>
      <c r="K143" s="1420">
        <v>1.1000000000000001</v>
      </c>
      <c r="L143" s="1420">
        <v>2.1</v>
      </c>
      <c r="M143" s="1421">
        <v>-1</v>
      </c>
      <c r="N143" s="1416">
        <f t="shared" ref="N143:N149" si="83">K143*L143*M143</f>
        <v>-2.3100000000000005</v>
      </c>
      <c r="O143" s="1416">
        <f t="shared" ref="O143:O149" si="84">J143+N143</f>
        <v>39.809999999999995</v>
      </c>
      <c r="P143" s="865">
        <f t="shared" ref="P143:P149" si="85">O143*0.2</f>
        <v>7.9619999999999997</v>
      </c>
      <c r="Q143" s="865">
        <f t="shared" ref="Q143:Q149" si="86">O143*0.3</f>
        <v>11.942999999999998</v>
      </c>
      <c r="R143" s="865">
        <f t="shared" ref="R143:R149" si="87">O143*0.25</f>
        <v>9.9524999999999988</v>
      </c>
      <c r="S143" s="1549">
        <f t="shared" ref="S143:S149" si="88">O143*0.25</f>
        <v>9.9524999999999988</v>
      </c>
      <c r="T143" s="865">
        <f t="shared" si="72"/>
        <v>39.809999999999995</v>
      </c>
      <c r="U143" s="1408"/>
    </row>
    <row r="144" spans="1:21" ht="15" customHeight="1">
      <c r="A144" s="1403"/>
      <c r="B144" s="152" t="s">
        <v>1071</v>
      </c>
      <c r="C144" s="1409" t="s">
        <v>130</v>
      </c>
      <c r="D144" s="152" t="s">
        <v>172</v>
      </c>
      <c r="E144" s="153"/>
      <c r="F144" s="1588" t="s">
        <v>1258</v>
      </c>
      <c r="G144" s="1399">
        <f>1.1+2.1+2.1</f>
        <v>5.3000000000000007</v>
      </c>
      <c r="H144" s="1399">
        <v>0.5</v>
      </c>
      <c r="I144" s="1399">
        <v>1</v>
      </c>
      <c r="J144" s="1399">
        <f t="shared" si="82"/>
        <v>2.6500000000000004</v>
      </c>
      <c r="K144" s="1436">
        <v>0.9</v>
      </c>
      <c r="L144" s="1436">
        <v>2.1</v>
      </c>
      <c r="M144" s="1504">
        <v>-3</v>
      </c>
      <c r="N144" s="1504">
        <f t="shared" si="83"/>
        <v>-5.67</v>
      </c>
      <c r="O144" s="1436">
        <f t="shared" si="84"/>
        <v>-3.0199999999999996</v>
      </c>
      <c r="P144" s="865">
        <f t="shared" si="85"/>
        <v>-0.60399999999999998</v>
      </c>
      <c r="Q144" s="865">
        <f t="shared" si="86"/>
        <v>-0.90599999999999981</v>
      </c>
      <c r="R144" s="865">
        <f t="shared" si="87"/>
        <v>-0.75499999999999989</v>
      </c>
      <c r="S144" s="1549">
        <f t="shared" si="88"/>
        <v>-0.75499999999999989</v>
      </c>
      <c r="T144" s="865">
        <f t="shared" si="72"/>
        <v>-3.0199999999999996</v>
      </c>
      <c r="U144" s="1408"/>
    </row>
    <row r="145" spans="1:21" ht="15" customHeight="1">
      <c r="A145" s="1403"/>
      <c r="B145" s="152" t="s">
        <v>1071</v>
      </c>
      <c r="C145" s="1409" t="s">
        <v>130</v>
      </c>
      <c r="D145" s="152" t="s">
        <v>172</v>
      </c>
      <c r="E145" s="153" t="s">
        <v>1412</v>
      </c>
      <c r="F145" s="1588" t="s">
        <v>1409</v>
      </c>
      <c r="G145" s="1399">
        <v>6.28</v>
      </c>
      <c r="H145" s="1399">
        <v>6.3</v>
      </c>
      <c r="I145" s="1399">
        <v>1</v>
      </c>
      <c r="J145" s="1399">
        <f t="shared" si="82"/>
        <v>39.564</v>
      </c>
      <c r="K145" s="1410">
        <v>0.8</v>
      </c>
      <c r="L145" s="1410">
        <v>2.1</v>
      </c>
      <c r="M145" s="1411">
        <v>-1</v>
      </c>
      <c r="N145" s="1478">
        <f t="shared" si="83"/>
        <v>-1.6800000000000002</v>
      </c>
      <c r="O145" s="1478">
        <f t="shared" si="84"/>
        <v>37.884</v>
      </c>
      <c r="P145" s="1549">
        <f t="shared" si="85"/>
        <v>7.5768000000000004</v>
      </c>
      <c r="Q145" s="1549">
        <f t="shared" si="86"/>
        <v>11.3652</v>
      </c>
      <c r="R145" s="1549">
        <f t="shared" si="87"/>
        <v>9.4710000000000001</v>
      </c>
      <c r="S145" s="1549">
        <f t="shared" si="88"/>
        <v>9.4710000000000001</v>
      </c>
      <c r="T145" s="865">
        <f t="shared" si="72"/>
        <v>37.884</v>
      </c>
      <c r="U145" s="1408"/>
    </row>
    <row r="146" spans="1:21" ht="15" customHeight="1">
      <c r="A146" s="1403"/>
      <c r="B146" s="152" t="s">
        <v>1071</v>
      </c>
      <c r="C146" s="1409" t="s">
        <v>130</v>
      </c>
      <c r="D146" s="152" t="s">
        <v>172</v>
      </c>
      <c r="E146" s="153" t="s">
        <v>1072</v>
      </c>
      <c r="F146" s="1588" t="s">
        <v>137</v>
      </c>
      <c r="G146" s="1399">
        <v>9.8800000000000008</v>
      </c>
      <c r="H146" s="1399">
        <v>6.3</v>
      </c>
      <c r="I146" s="1399">
        <v>1</v>
      </c>
      <c r="J146" s="1399">
        <f t="shared" si="82"/>
        <v>62.244</v>
      </c>
      <c r="K146" s="1420">
        <v>1.1000000000000001</v>
      </c>
      <c r="L146" s="1420">
        <v>2.1</v>
      </c>
      <c r="M146" s="1421">
        <v>-1</v>
      </c>
      <c r="N146" s="1416">
        <f t="shared" si="83"/>
        <v>-2.3100000000000005</v>
      </c>
      <c r="O146" s="1416">
        <f t="shared" si="84"/>
        <v>59.933999999999997</v>
      </c>
      <c r="P146" s="865"/>
      <c r="Q146" s="865"/>
      <c r="R146" s="865"/>
      <c r="S146" s="1549">
        <f t="shared" si="88"/>
        <v>14.983499999999999</v>
      </c>
      <c r="T146" s="865">
        <f t="shared" si="72"/>
        <v>14.983499999999999</v>
      </c>
      <c r="U146" s="1408"/>
    </row>
    <row r="147" spans="1:21" ht="15" customHeight="1">
      <c r="A147" s="1403"/>
      <c r="B147" s="152" t="s">
        <v>1071</v>
      </c>
      <c r="C147" s="1409" t="s">
        <v>130</v>
      </c>
      <c r="D147" s="152" t="s">
        <v>172</v>
      </c>
      <c r="E147" s="153" t="s">
        <v>1413</v>
      </c>
      <c r="F147" s="1588" t="s">
        <v>1041</v>
      </c>
      <c r="G147" s="1399">
        <v>11.74</v>
      </c>
      <c r="H147" s="1399">
        <v>6.3</v>
      </c>
      <c r="I147" s="1399">
        <v>1</v>
      </c>
      <c r="J147" s="1399">
        <f t="shared" si="82"/>
        <v>73.962000000000003</v>
      </c>
      <c r="K147" s="1420">
        <v>1</v>
      </c>
      <c r="L147" s="1420">
        <v>2.1</v>
      </c>
      <c r="M147" s="1421">
        <v>-1</v>
      </c>
      <c r="N147" s="1416">
        <f t="shared" si="83"/>
        <v>-2.1</v>
      </c>
      <c r="O147" s="1416">
        <f t="shared" si="84"/>
        <v>71.862000000000009</v>
      </c>
      <c r="P147" s="1549">
        <f t="shared" si="85"/>
        <v>14.372400000000003</v>
      </c>
      <c r="Q147" s="1549">
        <f t="shared" si="86"/>
        <v>21.558600000000002</v>
      </c>
      <c r="R147" s="1549">
        <f t="shared" si="87"/>
        <v>17.965500000000002</v>
      </c>
      <c r="S147" s="1549">
        <f t="shared" si="88"/>
        <v>17.965500000000002</v>
      </c>
      <c r="T147" s="865">
        <f t="shared" si="72"/>
        <v>71.862000000000009</v>
      </c>
      <c r="U147" s="1408"/>
    </row>
    <row r="148" spans="1:21" ht="15" customHeight="1">
      <c r="A148" s="1403"/>
      <c r="B148" s="152" t="s">
        <v>1071</v>
      </c>
      <c r="C148" s="1409" t="s">
        <v>130</v>
      </c>
      <c r="D148" s="152" t="s">
        <v>172</v>
      </c>
      <c r="E148" s="153" t="s">
        <v>1414</v>
      </c>
      <c r="F148" s="1588" t="s">
        <v>1415</v>
      </c>
      <c r="G148" s="1399">
        <v>5.4</v>
      </c>
      <c r="H148" s="1399">
        <v>6.3</v>
      </c>
      <c r="I148" s="1399">
        <v>1</v>
      </c>
      <c r="J148" s="1399">
        <f t="shared" si="82"/>
        <v>34.020000000000003</v>
      </c>
      <c r="K148" s="1420">
        <v>1.1000000000000001</v>
      </c>
      <c r="L148" s="1420">
        <v>2.1</v>
      </c>
      <c r="M148" s="1421">
        <v>-1</v>
      </c>
      <c r="N148" s="1416">
        <f t="shared" si="83"/>
        <v>-2.3100000000000005</v>
      </c>
      <c r="O148" s="1416">
        <f t="shared" si="84"/>
        <v>31.71</v>
      </c>
      <c r="P148" s="1549">
        <f t="shared" si="85"/>
        <v>6.3420000000000005</v>
      </c>
      <c r="Q148" s="1549">
        <f t="shared" si="86"/>
        <v>9.5129999999999999</v>
      </c>
      <c r="R148" s="1549">
        <f t="shared" si="87"/>
        <v>7.9275000000000002</v>
      </c>
      <c r="S148" s="1549">
        <f t="shared" si="88"/>
        <v>7.9275000000000002</v>
      </c>
      <c r="T148" s="865">
        <f t="shared" si="72"/>
        <v>31.71</v>
      </c>
      <c r="U148" s="1408"/>
    </row>
    <row r="149" spans="1:21" ht="15" customHeight="1">
      <c r="A149" s="1403"/>
      <c r="B149" s="152" t="s">
        <v>1071</v>
      </c>
      <c r="C149" s="1409" t="s">
        <v>130</v>
      </c>
      <c r="D149" s="152" t="s">
        <v>172</v>
      </c>
      <c r="E149" s="153" t="s">
        <v>1416</v>
      </c>
      <c r="F149" s="1588" t="s">
        <v>1417</v>
      </c>
      <c r="G149" s="1399">
        <v>15.2</v>
      </c>
      <c r="H149" s="1399">
        <v>3</v>
      </c>
      <c r="I149" s="1399">
        <v>1</v>
      </c>
      <c r="J149" s="1399">
        <f t="shared" si="82"/>
        <v>45.599999999999994</v>
      </c>
      <c r="K149" s="1420">
        <v>1.1000000000000001</v>
      </c>
      <c r="L149" s="1420">
        <v>2.1</v>
      </c>
      <c r="M149" s="1421">
        <v>-1</v>
      </c>
      <c r="N149" s="1416">
        <f t="shared" si="83"/>
        <v>-2.3100000000000005</v>
      </c>
      <c r="O149" s="1416">
        <f t="shared" si="84"/>
        <v>43.289999999999992</v>
      </c>
      <c r="P149" s="1549">
        <f t="shared" si="85"/>
        <v>8.6579999999999995</v>
      </c>
      <c r="Q149" s="1549">
        <f t="shared" si="86"/>
        <v>12.986999999999997</v>
      </c>
      <c r="R149" s="1549">
        <f t="shared" si="87"/>
        <v>10.822499999999998</v>
      </c>
      <c r="S149" s="1549">
        <f t="shared" si="88"/>
        <v>10.822499999999998</v>
      </c>
      <c r="T149" s="865">
        <f t="shared" si="72"/>
        <v>43.289999999999992</v>
      </c>
      <c r="U149" s="1408"/>
    </row>
    <row r="150" spans="1:21" ht="15" customHeight="1">
      <c r="A150" s="1403"/>
      <c r="B150" s="152"/>
      <c r="C150" s="1409"/>
      <c r="D150" s="1404"/>
      <c r="E150" s="153"/>
      <c r="F150" s="1514"/>
      <c r="G150" s="1399"/>
      <c r="H150" s="1399"/>
      <c r="I150" s="1399"/>
      <c r="J150" s="1399"/>
      <c r="K150" s="1410"/>
      <c r="L150" s="1410"/>
      <c r="M150" s="1411"/>
      <c r="N150" s="1416"/>
      <c r="O150" s="1400"/>
      <c r="P150" s="1402"/>
      <c r="Q150" s="1402"/>
      <c r="R150" s="1402"/>
      <c r="S150" s="865"/>
      <c r="T150" s="865"/>
      <c r="U150" s="1408"/>
    </row>
    <row r="151" spans="1:21">
      <c r="A151" s="1403"/>
      <c r="B151" s="1403"/>
      <c r="C151" s="1425"/>
      <c r="D151" s="1481"/>
      <c r="E151" s="1423"/>
      <c r="F151" s="1482"/>
      <c r="G151" s="1413"/>
      <c r="H151" s="1413"/>
      <c r="I151" s="1413"/>
      <c r="J151" s="1413"/>
      <c r="K151" s="1418"/>
      <c r="L151" s="1418"/>
      <c r="M151" s="1419"/>
      <c r="N151" s="1412"/>
      <c r="O151" s="1483"/>
      <c r="P151" s="1402"/>
      <c r="Q151" s="1402"/>
      <c r="R151" s="1402"/>
      <c r="S151" s="1484"/>
      <c r="T151" s="1402"/>
      <c r="U151" s="1408"/>
    </row>
    <row r="152" spans="1:21">
      <c r="A152" s="1403"/>
      <c r="B152" s="152" t="s">
        <v>1418</v>
      </c>
      <c r="C152" s="152" t="s">
        <v>163</v>
      </c>
      <c r="D152" s="1404" t="s">
        <v>172</v>
      </c>
      <c r="E152" s="153" t="s">
        <v>1419</v>
      </c>
      <c r="F152" s="1496" t="s">
        <v>1164</v>
      </c>
      <c r="G152" s="1399">
        <v>7.5</v>
      </c>
      <c r="H152" s="1399">
        <v>8.8000000000000007</v>
      </c>
      <c r="I152" s="1399">
        <v>1</v>
      </c>
      <c r="J152" s="1399">
        <f t="shared" ref="J152:J155" si="89">G152*H152*I152</f>
        <v>66</v>
      </c>
      <c r="K152" s="1420">
        <v>1</v>
      </c>
      <c r="L152" s="1420">
        <v>2.1</v>
      </c>
      <c r="M152" s="1421">
        <v>-1</v>
      </c>
      <c r="N152" s="1416">
        <f t="shared" ref="N152:N155" si="90">K152*L152*M152</f>
        <v>-2.1</v>
      </c>
      <c r="O152" s="1416">
        <f t="shared" ref="O152:O155" si="91">J152+N152</f>
        <v>63.9</v>
      </c>
      <c r="P152" s="1549">
        <f t="shared" ref="P152:P155" si="92">O152*0.2</f>
        <v>12.780000000000001</v>
      </c>
      <c r="Q152" s="1549">
        <f t="shared" ref="Q152:Q155" si="93">O152*0.3</f>
        <v>19.169999999999998</v>
      </c>
      <c r="R152" s="1549">
        <f t="shared" ref="R152:R155" si="94">O152*0.3</f>
        <v>19.169999999999998</v>
      </c>
      <c r="S152" s="1578">
        <f t="shared" ref="S152:S155" si="95">O152*0.2</f>
        <v>12.780000000000001</v>
      </c>
      <c r="T152" s="865">
        <f t="shared" ref="T152:T155" si="96">SUM(P152:S152)</f>
        <v>63.9</v>
      </c>
      <c r="U152" s="1408"/>
    </row>
    <row r="153" spans="1:21">
      <c r="A153" s="1403"/>
      <c r="B153" s="152" t="s">
        <v>1418</v>
      </c>
      <c r="C153" s="152" t="s">
        <v>163</v>
      </c>
      <c r="D153" s="1404" t="s">
        <v>172</v>
      </c>
      <c r="E153" s="1404" t="s">
        <v>1420</v>
      </c>
      <c r="F153" s="1496" t="s">
        <v>137</v>
      </c>
      <c r="G153" s="1399">
        <v>11.2</v>
      </c>
      <c r="H153" s="1399">
        <v>8.8000000000000007</v>
      </c>
      <c r="I153" s="1399">
        <v>1</v>
      </c>
      <c r="J153" s="1399">
        <f t="shared" si="89"/>
        <v>98.56</v>
      </c>
      <c r="K153" s="1410">
        <v>1</v>
      </c>
      <c r="L153" s="1410">
        <v>2.1</v>
      </c>
      <c r="M153" s="1411">
        <v>-1</v>
      </c>
      <c r="N153" s="1478">
        <f t="shared" si="90"/>
        <v>-2.1</v>
      </c>
      <c r="O153" s="1478">
        <f t="shared" si="91"/>
        <v>96.460000000000008</v>
      </c>
      <c r="P153" s="1549">
        <f t="shared" si="92"/>
        <v>19.292000000000002</v>
      </c>
      <c r="Q153" s="1549">
        <f t="shared" si="93"/>
        <v>28.938000000000002</v>
      </c>
      <c r="R153" s="1549">
        <f t="shared" si="94"/>
        <v>28.938000000000002</v>
      </c>
      <c r="S153" s="1578">
        <f t="shared" si="95"/>
        <v>19.292000000000002</v>
      </c>
      <c r="T153" s="865">
        <f t="shared" si="96"/>
        <v>96.460000000000008</v>
      </c>
      <c r="U153" s="1408"/>
    </row>
    <row r="154" spans="1:21">
      <c r="A154" s="1403"/>
      <c r="B154" s="152" t="s">
        <v>1418</v>
      </c>
      <c r="C154" s="152" t="s">
        <v>163</v>
      </c>
      <c r="D154" s="1404" t="s">
        <v>172</v>
      </c>
      <c r="E154" s="1404" t="s">
        <v>1421</v>
      </c>
      <c r="F154" s="1496" t="s">
        <v>1046</v>
      </c>
      <c r="G154" s="1399">
        <v>10.4</v>
      </c>
      <c r="H154" s="1399">
        <v>8.8000000000000007</v>
      </c>
      <c r="I154" s="1399">
        <v>1</v>
      </c>
      <c r="J154" s="1399">
        <f t="shared" si="89"/>
        <v>91.52000000000001</v>
      </c>
      <c r="K154" s="1410">
        <v>1</v>
      </c>
      <c r="L154" s="1410">
        <v>2.1</v>
      </c>
      <c r="M154" s="1411">
        <v>-1</v>
      </c>
      <c r="N154" s="1478">
        <f t="shared" si="90"/>
        <v>-2.1</v>
      </c>
      <c r="O154" s="1478">
        <f t="shared" si="91"/>
        <v>89.420000000000016</v>
      </c>
      <c r="P154" s="1549">
        <f t="shared" si="92"/>
        <v>17.884000000000004</v>
      </c>
      <c r="Q154" s="1549">
        <f t="shared" si="93"/>
        <v>26.826000000000004</v>
      </c>
      <c r="R154" s="1549">
        <f t="shared" si="94"/>
        <v>26.826000000000004</v>
      </c>
      <c r="S154" s="1578">
        <f t="shared" si="95"/>
        <v>17.884000000000004</v>
      </c>
      <c r="T154" s="865">
        <f t="shared" si="96"/>
        <v>89.420000000000016</v>
      </c>
      <c r="U154" s="1408"/>
    </row>
    <row r="155" spans="1:21">
      <c r="A155" s="1403"/>
      <c r="B155" s="152" t="s">
        <v>1418</v>
      </c>
      <c r="C155" s="152" t="s">
        <v>163</v>
      </c>
      <c r="D155" s="1404" t="s">
        <v>172</v>
      </c>
      <c r="E155" s="153" t="s">
        <v>1422</v>
      </c>
      <c r="F155" s="1496" t="s">
        <v>1296</v>
      </c>
      <c r="G155" s="1399">
        <v>9.4499999999999993</v>
      </c>
      <c r="H155" s="1399">
        <v>3</v>
      </c>
      <c r="I155" s="1399">
        <v>1</v>
      </c>
      <c r="J155" s="1399">
        <f t="shared" si="89"/>
        <v>28.349999999999998</v>
      </c>
      <c r="K155" s="1420">
        <v>1</v>
      </c>
      <c r="L155" s="1420">
        <v>2.1</v>
      </c>
      <c r="M155" s="1421">
        <v>-3</v>
      </c>
      <c r="N155" s="1416">
        <f t="shared" si="90"/>
        <v>-6.3000000000000007</v>
      </c>
      <c r="O155" s="1416">
        <f t="shared" si="91"/>
        <v>22.049999999999997</v>
      </c>
      <c r="P155" s="1549">
        <f t="shared" si="92"/>
        <v>4.4099999999999993</v>
      </c>
      <c r="Q155" s="1549">
        <f t="shared" si="93"/>
        <v>6.6149999999999993</v>
      </c>
      <c r="R155" s="1549">
        <f t="shared" si="94"/>
        <v>6.6149999999999993</v>
      </c>
      <c r="S155" s="1578">
        <f t="shared" si="95"/>
        <v>4.4099999999999993</v>
      </c>
      <c r="T155" s="865">
        <f t="shared" si="96"/>
        <v>22.049999999999997</v>
      </c>
      <c r="U155" s="1408"/>
    </row>
    <row r="156" spans="1:21">
      <c r="A156" s="1403"/>
      <c r="B156" s="152" t="s">
        <v>1418</v>
      </c>
      <c r="C156" s="152" t="s">
        <v>163</v>
      </c>
      <c r="D156" s="1404" t="s">
        <v>172</v>
      </c>
      <c r="E156" s="153"/>
      <c r="F156" s="1496"/>
      <c r="G156" s="1399"/>
      <c r="H156" s="1399"/>
      <c r="I156" s="1399"/>
      <c r="J156" s="1399"/>
      <c r="K156" s="1420"/>
      <c r="L156" s="1420"/>
      <c r="M156" s="1421"/>
      <c r="N156" s="1416"/>
      <c r="O156" s="1416"/>
      <c r="P156" s="1402"/>
      <c r="Q156" s="1402"/>
      <c r="R156" s="1402"/>
      <c r="S156" s="1484"/>
      <c r="T156" s="865"/>
      <c r="U156" s="1408"/>
    </row>
    <row r="157" spans="1:21">
      <c r="A157" s="1403"/>
      <c r="B157" s="1403"/>
      <c r="C157" s="1425"/>
      <c r="D157" s="1481"/>
      <c r="E157" s="1423"/>
      <c r="F157" s="1482"/>
      <c r="G157" s="1413"/>
      <c r="H157" s="1413"/>
      <c r="I157" s="1413"/>
      <c r="J157" s="1413"/>
      <c r="K157" s="1418"/>
      <c r="L157" s="1418"/>
      <c r="M157" s="1419"/>
      <c r="N157" s="1412"/>
      <c r="O157" s="1483"/>
      <c r="P157" s="1402"/>
      <c r="Q157" s="1402"/>
      <c r="R157" s="1402"/>
      <c r="S157" s="1484"/>
      <c r="T157" s="1402"/>
      <c r="U157" s="1408"/>
    </row>
    <row r="158" spans="1:21">
      <c r="A158" s="1403"/>
      <c r="B158" s="152" t="s">
        <v>673</v>
      </c>
      <c r="C158" s="153" t="s">
        <v>163</v>
      </c>
      <c r="D158" s="153" t="s">
        <v>672</v>
      </c>
      <c r="E158" s="1404" t="s">
        <v>1162</v>
      </c>
      <c r="F158" s="1496" t="s">
        <v>168</v>
      </c>
      <c r="G158" s="1399">
        <v>9.5</v>
      </c>
      <c r="H158" s="1399">
        <v>2.7</v>
      </c>
      <c r="I158" s="1399">
        <v>1</v>
      </c>
      <c r="J158" s="1399">
        <f>G158*H158*I158</f>
        <v>25.650000000000002</v>
      </c>
      <c r="K158" s="1420">
        <v>1.2</v>
      </c>
      <c r="L158" s="1420">
        <v>2.1</v>
      </c>
      <c r="M158" s="1421">
        <v>-3</v>
      </c>
      <c r="N158" s="1416">
        <f>K158*L158*M158</f>
        <v>-7.5600000000000005</v>
      </c>
      <c r="O158" s="1416">
        <f t="shared" ref="O158:O162" si="97">J158+N158</f>
        <v>18.090000000000003</v>
      </c>
      <c r="P158" s="865"/>
      <c r="Q158" s="865"/>
      <c r="R158" s="865"/>
      <c r="S158" s="865"/>
      <c r="T158" s="865">
        <f>SUM(P158:S158)</f>
        <v>0</v>
      </c>
      <c r="U158" s="1408"/>
    </row>
    <row r="159" spans="1:21">
      <c r="A159" s="1403"/>
      <c r="B159" s="152" t="s">
        <v>673</v>
      </c>
      <c r="C159" s="153" t="s">
        <v>163</v>
      </c>
      <c r="D159" s="153" t="s">
        <v>672</v>
      </c>
      <c r="E159" s="1404"/>
      <c r="F159" s="1496"/>
      <c r="G159" s="1399">
        <v>4.3</v>
      </c>
      <c r="H159" s="1399">
        <v>0.4</v>
      </c>
      <c r="I159" s="1399">
        <v>2</v>
      </c>
      <c r="J159" s="1399">
        <f>G159*H159*I159</f>
        <v>3.44</v>
      </c>
      <c r="K159" s="1420"/>
      <c r="L159" s="1420"/>
      <c r="M159" s="1421"/>
      <c r="N159" s="1416"/>
      <c r="O159" s="1416">
        <f t="shared" si="97"/>
        <v>3.44</v>
      </c>
      <c r="P159" s="865"/>
      <c r="Q159" s="865"/>
      <c r="R159" s="865"/>
      <c r="S159" s="865"/>
      <c r="T159" s="865">
        <f t="shared" ref="T159:T162" si="98">SUM(P159:S159)</f>
        <v>0</v>
      </c>
      <c r="U159" s="1408"/>
    </row>
    <row r="160" spans="1:21">
      <c r="A160" s="1403"/>
      <c r="B160" s="152" t="s">
        <v>673</v>
      </c>
      <c r="C160" s="153" t="s">
        <v>163</v>
      </c>
      <c r="D160" s="153" t="s">
        <v>672</v>
      </c>
      <c r="E160" s="153" t="s">
        <v>1163</v>
      </c>
      <c r="F160" s="1496" t="s">
        <v>1164</v>
      </c>
      <c r="G160" s="1399">
        <v>7.5</v>
      </c>
      <c r="H160" s="1399">
        <v>3.3</v>
      </c>
      <c r="I160" s="1399">
        <v>1</v>
      </c>
      <c r="J160" s="1399">
        <f>G160*H160*I160</f>
        <v>24.75</v>
      </c>
      <c r="K160" s="1410">
        <v>1</v>
      </c>
      <c r="L160" s="1410">
        <v>2.1</v>
      </c>
      <c r="M160" s="1411">
        <v>-1</v>
      </c>
      <c r="N160" s="1478">
        <f>K160*L160*M160</f>
        <v>-2.1</v>
      </c>
      <c r="O160" s="1478">
        <f t="shared" si="97"/>
        <v>22.65</v>
      </c>
      <c r="P160" s="865"/>
      <c r="Q160" s="865"/>
      <c r="R160" s="865"/>
      <c r="S160" s="865"/>
      <c r="T160" s="865">
        <f t="shared" si="98"/>
        <v>0</v>
      </c>
      <c r="U160" s="1408"/>
    </row>
    <row r="161" spans="1:21">
      <c r="A161" s="1403"/>
      <c r="B161" s="152" t="s">
        <v>673</v>
      </c>
      <c r="C161" s="153" t="s">
        <v>163</v>
      </c>
      <c r="D161" s="153" t="s">
        <v>672</v>
      </c>
      <c r="E161" s="1404" t="s">
        <v>1165</v>
      </c>
      <c r="F161" s="1496" t="s">
        <v>137</v>
      </c>
      <c r="G161" s="1399">
        <v>11.2</v>
      </c>
      <c r="H161" s="1399">
        <v>3.3</v>
      </c>
      <c r="I161" s="1399">
        <v>1</v>
      </c>
      <c r="J161" s="1399">
        <f>G161*H161*I161</f>
        <v>36.959999999999994</v>
      </c>
      <c r="K161" s="1410">
        <v>1</v>
      </c>
      <c r="L161" s="1410">
        <v>2.1</v>
      </c>
      <c r="M161" s="1411">
        <v>-1</v>
      </c>
      <c r="N161" s="1478">
        <f>K161*L161*M161</f>
        <v>-2.1</v>
      </c>
      <c r="O161" s="1478">
        <f t="shared" si="97"/>
        <v>34.859999999999992</v>
      </c>
      <c r="P161" s="865"/>
      <c r="Q161" s="865"/>
      <c r="R161" s="865"/>
      <c r="S161" s="865"/>
      <c r="T161" s="865">
        <f t="shared" si="98"/>
        <v>0</v>
      </c>
      <c r="U161" s="1408"/>
    </row>
    <row r="162" spans="1:21">
      <c r="A162" s="1403"/>
      <c r="B162" s="152" t="s">
        <v>673</v>
      </c>
      <c r="C162" s="153" t="s">
        <v>163</v>
      </c>
      <c r="D162" s="153" t="s">
        <v>672</v>
      </c>
      <c r="E162" s="1404" t="s">
        <v>1166</v>
      </c>
      <c r="F162" s="1496" t="s">
        <v>1046</v>
      </c>
      <c r="G162" s="1399">
        <v>10.4</v>
      </c>
      <c r="H162" s="1399">
        <v>3.3</v>
      </c>
      <c r="I162" s="1399">
        <v>1</v>
      </c>
      <c r="J162" s="1399">
        <f>G162*H162*I162</f>
        <v>34.32</v>
      </c>
      <c r="K162" s="1410">
        <v>1</v>
      </c>
      <c r="L162" s="1410">
        <v>2.1</v>
      </c>
      <c r="M162" s="1411">
        <v>-1</v>
      </c>
      <c r="N162" s="1478">
        <f>K162*L162*M162</f>
        <v>-2.1</v>
      </c>
      <c r="O162" s="1478">
        <f t="shared" si="97"/>
        <v>32.22</v>
      </c>
      <c r="P162" s="865"/>
      <c r="Q162" s="865"/>
      <c r="R162" s="865"/>
      <c r="S162" s="865"/>
      <c r="T162" s="865">
        <f t="shared" si="98"/>
        <v>0</v>
      </c>
      <c r="U162" s="1408"/>
    </row>
    <row r="163" spans="1:21">
      <c r="A163" s="1403"/>
      <c r="B163" s="1403"/>
      <c r="C163" s="1425"/>
      <c r="D163" s="1481"/>
      <c r="E163" s="1423"/>
      <c r="F163" s="1482"/>
      <c r="G163" s="1413"/>
      <c r="H163" s="1413"/>
      <c r="I163" s="1413"/>
      <c r="J163" s="1413"/>
      <c r="K163" s="1418"/>
      <c r="L163" s="1418"/>
      <c r="M163" s="1419"/>
      <c r="N163" s="1412"/>
      <c r="O163" s="1483"/>
      <c r="P163" s="1402"/>
      <c r="Q163" s="1402"/>
      <c r="R163" s="1402"/>
      <c r="S163" s="1484"/>
      <c r="T163" s="1402"/>
      <c r="U163" s="1408"/>
    </row>
    <row r="164" spans="1:21">
      <c r="A164" s="1403"/>
      <c r="B164" s="152" t="s">
        <v>1178</v>
      </c>
      <c r="C164" s="153" t="s">
        <v>163</v>
      </c>
      <c r="D164" s="153" t="s">
        <v>1167</v>
      </c>
      <c r="E164" s="1404" t="s">
        <v>1168</v>
      </c>
      <c r="F164" s="1496" t="s">
        <v>168</v>
      </c>
      <c r="G164" s="1399">
        <v>9.5</v>
      </c>
      <c r="H164" s="1399">
        <v>3</v>
      </c>
      <c r="I164" s="1399">
        <v>1</v>
      </c>
      <c r="J164" s="1399">
        <f>G164*H164*I164</f>
        <v>28.5</v>
      </c>
      <c r="K164" s="1420">
        <v>1.2</v>
      </c>
      <c r="L164" s="1420">
        <v>2.1</v>
      </c>
      <c r="M164" s="1421">
        <v>-3</v>
      </c>
      <c r="N164" s="1416">
        <f>K164*L164*M164</f>
        <v>-7.5600000000000005</v>
      </c>
      <c r="O164" s="1416">
        <f>J164+N164</f>
        <v>20.939999999999998</v>
      </c>
      <c r="P164" s="865"/>
      <c r="Q164" s="865"/>
      <c r="R164" s="865"/>
      <c r="S164" s="865"/>
      <c r="T164" s="865">
        <f>SUM(P164:S164)</f>
        <v>0</v>
      </c>
      <c r="U164" s="1408"/>
    </row>
    <row r="165" spans="1:21">
      <c r="A165" s="1403"/>
      <c r="B165" s="152" t="s">
        <v>673</v>
      </c>
      <c r="C165" s="153" t="s">
        <v>163</v>
      </c>
      <c r="D165" s="153"/>
      <c r="E165" s="1404"/>
      <c r="F165" s="1496"/>
      <c r="G165" s="1399">
        <v>4.3</v>
      </c>
      <c r="H165" s="1399">
        <v>0.4</v>
      </c>
      <c r="I165" s="1399">
        <v>2</v>
      </c>
      <c r="J165" s="1399">
        <f>G165*H165*I165</f>
        <v>3.44</v>
      </c>
      <c r="K165" s="1420"/>
      <c r="L165" s="1420"/>
      <c r="M165" s="1421"/>
      <c r="N165" s="1416"/>
      <c r="O165" s="1416">
        <f>J165+N165</f>
        <v>3.44</v>
      </c>
      <c r="P165" s="865"/>
      <c r="Q165" s="865"/>
      <c r="R165" s="865"/>
      <c r="S165" s="865"/>
      <c r="T165" s="865">
        <f t="shared" ref="T165:T168" si="99">SUM(P165:S165)</f>
        <v>0</v>
      </c>
      <c r="U165" s="1408"/>
    </row>
    <row r="166" spans="1:21">
      <c r="A166" s="1403"/>
      <c r="B166" s="152" t="s">
        <v>673</v>
      </c>
      <c r="C166" s="153" t="s">
        <v>163</v>
      </c>
      <c r="D166" s="153" t="s">
        <v>1167</v>
      </c>
      <c r="E166" s="1404" t="s">
        <v>1169</v>
      </c>
      <c r="F166" s="1496" t="s">
        <v>1164</v>
      </c>
      <c r="G166" s="1399">
        <v>7.5</v>
      </c>
      <c r="H166" s="1399">
        <v>3.3</v>
      </c>
      <c r="I166" s="1399">
        <v>1</v>
      </c>
      <c r="J166" s="1399">
        <f>G166*H166*I166</f>
        <v>24.75</v>
      </c>
      <c r="K166" s="1410">
        <v>1</v>
      </c>
      <c r="L166" s="1410">
        <v>2.1</v>
      </c>
      <c r="M166" s="1411">
        <v>-1</v>
      </c>
      <c r="N166" s="1478">
        <f>K166*L166*M166</f>
        <v>-2.1</v>
      </c>
      <c r="O166" s="1478">
        <f>J166+N166</f>
        <v>22.65</v>
      </c>
      <c r="P166" s="865"/>
      <c r="Q166" s="865"/>
      <c r="R166" s="865"/>
      <c r="S166" s="865"/>
      <c r="T166" s="865">
        <f t="shared" si="99"/>
        <v>0</v>
      </c>
      <c r="U166" s="1408"/>
    </row>
    <row r="167" spans="1:21">
      <c r="A167" s="1403"/>
      <c r="B167" s="152" t="s">
        <v>673</v>
      </c>
      <c r="C167" s="153" t="s">
        <v>163</v>
      </c>
      <c r="D167" s="153" t="s">
        <v>1167</v>
      </c>
      <c r="E167" s="1404" t="s">
        <v>1170</v>
      </c>
      <c r="F167" s="1496" t="s">
        <v>137</v>
      </c>
      <c r="G167" s="1399">
        <v>11.2</v>
      </c>
      <c r="H167" s="1399">
        <v>3.3</v>
      </c>
      <c r="I167" s="1399">
        <v>1</v>
      </c>
      <c r="J167" s="1399">
        <f>G167*H167*I167</f>
        <v>36.959999999999994</v>
      </c>
      <c r="K167" s="1410">
        <v>1</v>
      </c>
      <c r="L167" s="1410">
        <v>2.1</v>
      </c>
      <c r="M167" s="1411">
        <v>-1</v>
      </c>
      <c r="N167" s="1478">
        <f>K167*L167*M167</f>
        <v>-2.1</v>
      </c>
      <c r="O167" s="1478">
        <f>J167+N167</f>
        <v>34.859999999999992</v>
      </c>
      <c r="P167" s="865"/>
      <c r="Q167" s="865"/>
      <c r="R167" s="865"/>
      <c r="S167" s="865"/>
      <c r="T167" s="865">
        <f t="shared" si="99"/>
        <v>0</v>
      </c>
      <c r="U167" s="1408"/>
    </row>
    <row r="168" spans="1:21">
      <c r="A168" s="1403"/>
      <c r="B168" s="152" t="s">
        <v>673</v>
      </c>
      <c r="C168" s="153" t="s">
        <v>163</v>
      </c>
      <c r="D168" s="153" t="s">
        <v>1167</v>
      </c>
      <c r="E168" s="1404" t="s">
        <v>1171</v>
      </c>
      <c r="F168" s="1496" t="s">
        <v>1046</v>
      </c>
      <c r="G168" s="1399">
        <v>10.4</v>
      </c>
      <c r="H168" s="1399">
        <v>3.3</v>
      </c>
      <c r="I168" s="1399">
        <v>1</v>
      </c>
      <c r="J168" s="1399">
        <f>G168*H168*I168</f>
        <v>34.32</v>
      </c>
      <c r="K168" s="1410">
        <v>1</v>
      </c>
      <c r="L168" s="1410">
        <v>2.1</v>
      </c>
      <c r="M168" s="1411">
        <v>-1</v>
      </c>
      <c r="N168" s="1478">
        <f>K168*L168*M168</f>
        <v>-2.1</v>
      </c>
      <c r="O168" s="1478">
        <f>J168+N168</f>
        <v>32.22</v>
      </c>
      <c r="P168" s="865"/>
      <c r="Q168" s="865"/>
      <c r="R168" s="865"/>
      <c r="S168" s="865"/>
      <c r="T168" s="865">
        <f t="shared" si="99"/>
        <v>0</v>
      </c>
      <c r="U168" s="1408"/>
    </row>
    <row r="169" spans="1:21">
      <c r="A169" s="1403"/>
      <c r="B169" s="152"/>
      <c r="C169" s="153"/>
      <c r="D169" s="153"/>
      <c r="E169" s="153"/>
      <c r="F169" s="1546"/>
      <c r="G169" s="1399"/>
      <c r="H169" s="1399"/>
      <c r="I169" s="1399"/>
      <c r="J169" s="1399"/>
      <c r="K169" s="1420"/>
      <c r="L169" s="1420"/>
      <c r="M169" s="1421"/>
      <c r="N169" s="1416"/>
      <c r="O169" s="1416"/>
      <c r="P169" s="865"/>
      <c r="Q169" s="865"/>
      <c r="R169" s="865"/>
      <c r="S169" s="865"/>
      <c r="T169" s="865"/>
      <c r="U169" s="1408"/>
    </row>
    <row r="170" spans="1:21">
      <c r="A170" s="1403"/>
      <c r="B170" s="1414" t="s">
        <v>1179</v>
      </c>
      <c r="C170" s="153" t="s">
        <v>163</v>
      </c>
      <c r="D170" s="1427" t="s">
        <v>1172</v>
      </c>
      <c r="E170" s="1480" t="s">
        <v>1173</v>
      </c>
      <c r="F170" s="1496" t="s">
        <v>168</v>
      </c>
      <c r="G170" s="1399">
        <v>9.5</v>
      </c>
      <c r="H170" s="1399">
        <v>3</v>
      </c>
      <c r="I170" s="1399">
        <v>1</v>
      </c>
      <c r="J170" s="1399">
        <f t="shared" ref="J170:J174" si="100">G170*H170*I170</f>
        <v>28.5</v>
      </c>
      <c r="K170" s="1420">
        <v>1.2</v>
      </c>
      <c r="L170" s="1420">
        <v>2.1</v>
      </c>
      <c r="M170" s="1421">
        <v>-3</v>
      </c>
      <c r="N170" s="1416">
        <f>K170*L170*M170</f>
        <v>-7.5600000000000005</v>
      </c>
      <c r="O170" s="1416">
        <f>J170+N170</f>
        <v>20.939999999999998</v>
      </c>
      <c r="P170" s="865"/>
      <c r="Q170" s="865"/>
      <c r="R170" s="865"/>
      <c r="S170" s="865"/>
      <c r="T170" s="865">
        <f>SUM(P170:S170)</f>
        <v>0</v>
      </c>
      <c r="U170" s="1408"/>
    </row>
    <row r="171" spans="1:21">
      <c r="A171" s="1403"/>
      <c r="B171" s="1414" t="s">
        <v>1179</v>
      </c>
      <c r="C171" s="153" t="s">
        <v>163</v>
      </c>
      <c r="D171" s="153"/>
      <c r="E171" s="1404"/>
      <c r="F171" s="1496"/>
      <c r="G171" s="1399">
        <v>4.3</v>
      </c>
      <c r="H171" s="1399">
        <v>0.4</v>
      </c>
      <c r="I171" s="1399">
        <v>2</v>
      </c>
      <c r="J171" s="1399">
        <f t="shared" si="100"/>
        <v>3.44</v>
      </c>
      <c r="K171" s="1420"/>
      <c r="L171" s="1420"/>
      <c r="M171" s="1421"/>
      <c r="N171" s="1416"/>
      <c r="O171" s="1416">
        <f>J171+N171</f>
        <v>3.44</v>
      </c>
      <c r="P171" s="865"/>
      <c r="Q171" s="865"/>
      <c r="R171" s="865"/>
      <c r="S171" s="865"/>
      <c r="T171" s="865">
        <f t="shared" ref="T171:T174" si="101">SUM(P171:S171)</f>
        <v>0</v>
      </c>
      <c r="U171" s="1408"/>
    </row>
    <row r="172" spans="1:21">
      <c r="A172" s="1403"/>
      <c r="B172" s="1414" t="s">
        <v>1179</v>
      </c>
      <c r="C172" s="153" t="s">
        <v>163</v>
      </c>
      <c r="D172" s="1427" t="s">
        <v>1172</v>
      </c>
      <c r="E172" s="1480" t="s">
        <v>1174</v>
      </c>
      <c r="F172" s="1496" t="s">
        <v>1164</v>
      </c>
      <c r="G172" s="1399">
        <v>7.5</v>
      </c>
      <c r="H172" s="1399">
        <v>3.3</v>
      </c>
      <c r="I172" s="1399">
        <v>1</v>
      </c>
      <c r="J172" s="1399">
        <f t="shared" si="100"/>
        <v>24.75</v>
      </c>
      <c r="K172" s="1410">
        <v>1</v>
      </c>
      <c r="L172" s="1410">
        <v>2.1</v>
      </c>
      <c r="M172" s="1411">
        <v>-1</v>
      </c>
      <c r="N172" s="1478">
        <f>K172*L172*M172</f>
        <v>-2.1</v>
      </c>
      <c r="O172" s="1478">
        <f>J172+N172</f>
        <v>22.65</v>
      </c>
      <c r="P172" s="865"/>
      <c r="Q172" s="865"/>
      <c r="R172" s="865"/>
      <c r="S172" s="865"/>
      <c r="T172" s="865">
        <f t="shared" si="101"/>
        <v>0</v>
      </c>
      <c r="U172" s="1408"/>
    </row>
    <row r="173" spans="1:21">
      <c r="A173" s="1403"/>
      <c r="B173" s="1414" t="s">
        <v>1179</v>
      </c>
      <c r="C173" s="153" t="s">
        <v>163</v>
      </c>
      <c r="D173" s="1427" t="s">
        <v>1172</v>
      </c>
      <c r="E173" s="1480" t="s">
        <v>1175</v>
      </c>
      <c r="F173" s="1496" t="s">
        <v>137</v>
      </c>
      <c r="G173" s="1399">
        <v>11.2</v>
      </c>
      <c r="H173" s="1399">
        <v>3.3</v>
      </c>
      <c r="I173" s="1399">
        <v>1</v>
      </c>
      <c r="J173" s="1399">
        <f t="shared" si="100"/>
        <v>36.959999999999994</v>
      </c>
      <c r="K173" s="1410">
        <v>1</v>
      </c>
      <c r="L173" s="1410">
        <v>2.1</v>
      </c>
      <c r="M173" s="1411">
        <v>-1</v>
      </c>
      <c r="N173" s="1478">
        <f>K173*L173*M173</f>
        <v>-2.1</v>
      </c>
      <c r="O173" s="1478">
        <f>J173+N173</f>
        <v>34.859999999999992</v>
      </c>
      <c r="P173" s="865"/>
      <c r="Q173" s="865"/>
      <c r="R173" s="865"/>
      <c r="S173" s="865"/>
      <c r="T173" s="865">
        <f t="shared" si="101"/>
        <v>0</v>
      </c>
      <c r="U173" s="1408"/>
    </row>
    <row r="174" spans="1:21">
      <c r="A174" s="1403"/>
      <c r="B174" s="1414" t="s">
        <v>1179</v>
      </c>
      <c r="C174" s="153" t="s">
        <v>163</v>
      </c>
      <c r="D174" s="1427" t="s">
        <v>1172</v>
      </c>
      <c r="E174" s="1480" t="s">
        <v>1176</v>
      </c>
      <c r="F174" s="1496" t="s">
        <v>1046</v>
      </c>
      <c r="G174" s="1399">
        <v>10.4</v>
      </c>
      <c r="H174" s="1399">
        <v>3.3</v>
      </c>
      <c r="I174" s="1399">
        <v>1</v>
      </c>
      <c r="J174" s="1399">
        <f t="shared" si="100"/>
        <v>34.32</v>
      </c>
      <c r="K174" s="1410">
        <v>1</v>
      </c>
      <c r="L174" s="1410">
        <v>2.1</v>
      </c>
      <c r="M174" s="1411">
        <v>-1</v>
      </c>
      <c r="N174" s="1478">
        <f>K174*L174*M174</f>
        <v>-2.1</v>
      </c>
      <c r="O174" s="1478">
        <f>J174+N174</f>
        <v>32.22</v>
      </c>
      <c r="P174" s="865"/>
      <c r="Q174" s="865"/>
      <c r="R174" s="865"/>
      <c r="S174" s="865"/>
      <c r="T174" s="865">
        <f t="shared" si="101"/>
        <v>0</v>
      </c>
      <c r="U174" s="1408"/>
    </row>
    <row r="175" spans="1:21">
      <c r="A175" s="1403"/>
      <c r="B175" s="1414"/>
      <c r="C175" s="153"/>
      <c r="D175" s="153"/>
      <c r="E175" s="153"/>
      <c r="F175" s="1546"/>
      <c r="G175" s="1399"/>
      <c r="H175" s="1399"/>
      <c r="I175" s="1399"/>
      <c r="J175" s="1399"/>
      <c r="K175" s="1420"/>
      <c r="L175" s="1420"/>
      <c r="M175" s="1421"/>
      <c r="N175" s="1416"/>
      <c r="O175" s="1416"/>
      <c r="P175" s="865"/>
      <c r="Q175" s="865"/>
      <c r="R175" s="865"/>
      <c r="S175" s="865"/>
      <c r="T175" s="865"/>
      <c r="U175" s="1408"/>
    </row>
    <row r="176" spans="1:21">
      <c r="A176" s="1403"/>
      <c r="B176" s="1414" t="s">
        <v>1179</v>
      </c>
      <c r="C176" s="153" t="s">
        <v>163</v>
      </c>
      <c r="D176" s="1427" t="s">
        <v>621</v>
      </c>
      <c r="E176" s="1480" t="s">
        <v>1180</v>
      </c>
      <c r="F176" s="1496" t="s">
        <v>168</v>
      </c>
      <c r="G176" s="1399">
        <v>9.5</v>
      </c>
      <c r="H176" s="1399">
        <v>3</v>
      </c>
      <c r="I176" s="1399">
        <v>1</v>
      </c>
      <c r="J176" s="1399">
        <f t="shared" ref="J176:J177" si="102">G176*H176*I176</f>
        <v>28.5</v>
      </c>
      <c r="K176" s="1420">
        <v>1.2</v>
      </c>
      <c r="L176" s="1420">
        <v>2.1</v>
      </c>
      <c r="M176" s="1421">
        <v>-3</v>
      </c>
      <c r="N176" s="1416">
        <f>K176*L176*M176</f>
        <v>-7.5600000000000005</v>
      </c>
      <c r="O176" s="1416">
        <f>J176+N176</f>
        <v>20.939999999999998</v>
      </c>
      <c r="P176" s="865"/>
      <c r="Q176" s="865"/>
      <c r="R176" s="865"/>
      <c r="S176" s="865"/>
      <c r="T176" s="865">
        <f t="shared" ref="T176:T180" si="103">SUM(P176:S176)</f>
        <v>0</v>
      </c>
      <c r="U176" s="1408"/>
    </row>
    <row r="177" spans="1:21">
      <c r="A177" s="1403"/>
      <c r="B177" s="1414" t="s">
        <v>1179</v>
      </c>
      <c r="C177" s="153" t="s">
        <v>163</v>
      </c>
      <c r="D177" s="1427" t="s">
        <v>621</v>
      </c>
      <c r="E177" s="1404"/>
      <c r="F177" s="1496"/>
      <c r="G177" s="1399">
        <v>4.3</v>
      </c>
      <c r="H177" s="1399">
        <v>0.4</v>
      </c>
      <c r="I177" s="1399">
        <v>2</v>
      </c>
      <c r="J177" s="1399">
        <f t="shared" si="102"/>
        <v>3.44</v>
      </c>
      <c r="K177" s="1420"/>
      <c r="L177" s="1420"/>
      <c r="M177" s="1421"/>
      <c r="N177" s="1416"/>
      <c r="O177" s="1416">
        <f>J177+N177</f>
        <v>3.44</v>
      </c>
      <c r="P177" s="865"/>
      <c r="Q177" s="865"/>
      <c r="R177" s="865"/>
      <c r="S177" s="865"/>
      <c r="T177" s="865">
        <f t="shared" si="103"/>
        <v>0</v>
      </c>
      <c r="U177" s="1408"/>
    </row>
    <row r="178" spans="1:21">
      <c r="A178" s="1403"/>
      <c r="B178" s="1414" t="s">
        <v>1179</v>
      </c>
      <c r="C178" s="153" t="s">
        <v>163</v>
      </c>
      <c r="D178" s="1427" t="s">
        <v>621</v>
      </c>
      <c r="E178" s="1480" t="s">
        <v>1181</v>
      </c>
      <c r="F178" s="1496" t="s">
        <v>1164</v>
      </c>
      <c r="G178" s="1399">
        <v>7.5</v>
      </c>
      <c r="H178" s="1399">
        <v>3.3</v>
      </c>
      <c r="I178" s="1399">
        <v>1</v>
      </c>
      <c r="J178" s="1399">
        <f>G178*H178*I178</f>
        <v>24.75</v>
      </c>
      <c r="K178" s="1410">
        <v>1</v>
      </c>
      <c r="L178" s="1410">
        <v>2.1</v>
      </c>
      <c r="M178" s="1411">
        <v>-1</v>
      </c>
      <c r="N178" s="1478">
        <f>K178*L178*M178</f>
        <v>-2.1</v>
      </c>
      <c r="O178" s="1478">
        <f>J178+N178</f>
        <v>22.65</v>
      </c>
      <c r="P178" s="865"/>
      <c r="Q178" s="865"/>
      <c r="R178" s="865"/>
      <c r="S178" s="865"/>
      <c r="T178" s="865">
        <f t="shared" si="103"/>
        <v>0</v>
      </c>
      <c r="U178" s="1408"/>
    </row>
    <row r="179" spans="1:21">
      <c r="A179" s="1403"/>
      <c r="B179" s="1414" t="s">
        <v>1179</v>
      </c>
      <c r="C179" s="153" t="s">
        <v>163</v>
      </c>
      <c r="D179" s="1427" t="s">
        <v>621</v>
      </c>
      <c r="E179" s="1480" t="s">
        <v>1182</v>
      </c>
      <c r="F179" s="1496" t="s">
        <v>137</v>
      </c>
      <c r="G179" s="1399">
        <v>11.2</v>
      </c>
      <c r="H179" s="1399">
        <v>3.3</v>
      </c>
      <c r="I179" s="1399">
        <v>1</v>
      </c>
      <c r="J179" s="1399">
        <f t="shared" ref="J179:J180" si="104">G179*H179*I179</f>
        <v>36.959999999999994</v>
      </c>
      <c r="K179" s="1410">
        <v>1</v>
      </c>
      <c r="L179" s="1410">
        <v>2.1</v>
      </c>
      <c r="M179" s="1411">
        <v>-1</v>
      </c>
      <c r="N179" s="1478">
        <f>K179*L179*M179</f>
        <v>-2.1</v>
      </c>
      <c r="O179" s="1478">
        <f>J179+N179</f>
        <v>34.859999999999992</v>
      </c>
      <c r="P179" s="865"/>
      <c r="Q179" s="865"/>
      <c r="R179" s="865"/>
      <c r="S179" s="865"/>
      <c r="T179" s="865">
        <f t="shared" si="103"/>
        <v>0</v>
      </c>
      <c r="U179" s="1408"/>
    </row>
    <row r="180" spans="1:21">
      <c r="A180" s="1403"/>
      <c r="B180" s="1414" t="s">
        <v>1179</v>
      </c>
      <c r="C180" s="153" t="s">
        <v>163</v>
      </c>
      <c r="D180" s="1427" t="s">
        <v>621</v>
      </c>
      <c r="E180" s="1480" t="s">
        <v>1183</v>
      </c>
      <c r="F180" s="1496" t="s">
        <v>1046</v>
      </c>
      <c r="G180" s="1399">
        <v>10.4</v>
      </c>
      <c r="H180" s="1399">
        <v>3.3</v>
      </c>
      <c r="I180" s="1399">
        <v>1</v>
      </c>
      <c r="J180" s="1399">
        <f t="shared" si="104"/>
        <v>34.32</v>
      </c>
      <c r="K180" s="1410">
        <v>1</v>
      </c>
      <c r="L180" s="1410">
        <v>2.1</v>
      </c>
      <c r="M180" s="1411">
        <v>-1</v>
      </c>
      <c r="N180" s="1478">
        <f>K180*L180*M180</f>
        <v>-2.1</v>
      </c>
      <c r="O180" s="1478">
        <f>J180+N180</f>
        <v>32.22</v>
      </c>
      <c r="P180" s="865"/>
      <c r="Q180" s="865"/>
      <c r="R180" s="865"/>
      <c r="S180" s="865"/>
      <c r="T180" s="865">
        <f t="shared" si="103"/>
        <v>0</v>
      </c>
      <c r="U180" s="1408"/>
    </row>
    <row r="181" spans="1:21">
      <c r="A181" s="1403"/>
      <c r="B181" s="152"/>
      <c r="C181" s="153"/>
      <c r="D181" s="153"/>
      <c r="E181" s="153"/>
      <c r="F181" s="1546"/>
      <c r="G181" s="1399"/>
      <c r="H181" s="1399"/>
      <c r="I181" s="1399"/>
      <c r="J181" s="1399"/>
      <c r="K181" s="1420"/>
      <c r="L181" s="1420"/>
      <c r="M181" s="1421"/>
      <c r="N181" s="1416"/>
      <c r="O181" s="1416"/>
      <c r="P181" s="865"/>
      <c r="Q181" s="865"/>
      <c r="R181" s="865"/>
      <c r="S181" s="865"/>
      <c r="T181" s="865"/>
      <c r="U181" s="1408"/>
    </row>
    <row r="182" spans="1:21">
      <c r="A182" s="1403"/>
      <c r="B182" s="1414" t="s">
        <v>1185</v>
      </c>
      <c r="C182" s="1427" t="s">
        <v>163</v>
      </c>
      <c r="D182" s="1427" t="s">
        <v>174</v>
      </c>
      <c r="E182" s="1480" t="s">
        <v>1186</v>
      </c>
      <c r="F182" s="1496" t="s">
        <v>168</v>
      </c>
      <c r="G182" s="1399">
        <v>9.5</v>
      </c>
      <c r="H182" s="1399">
        <v>3</v>
      </c>
      <c r="I182" s="1399">
        <v>1</v>
      </c>
      <c r="J182" s="1399">
        <f t="shared" ref="J182:J186" si="105">G182*H182*I182</f>
        <v>28.5</v>
      </c>
      <c r="K182" s="1420">
        <v>1.2</v>
      </c>
      <c r="L182" s="1420">
        <v>2.1</v>
      </c>
      <c r="M182" s="1421">
        <v>-3</v>
      </c>
      <c r="N182" s="1416">
        <f>K182*L182*M182</f>
        <v>-7.5600000000000005</v>
      </c>
      <c r="O182" s="1416">
        <f>J182+N182</f>
        <v>20.939999999999998</v>
      </c>
      <c r="P182" s="865"/>
      <c r="Q182" s="865"/>
      <c r="R182" s="865"/>
      <c r="S182" s="865"/>
      <c r="T182" s="865">
        <f t="shared" ref="T182:T186" si="106">SUM(P182:S182)</f>
        <v>0</v>
      </c>
      <c r="U182" s="1408"/>
    </row>
    <row r="183" spans="1:21">
      <c r="A183" s="1403"/>
      <c r="B183" s="152"/>
      <c r="C183" s="153"/>
      <c r="D183" s="153"/>
      <c r="E183" s="1404"/>
      <c r="F183" s="1496"/>
      <c r="G183" s="1399">
        <v>4.3</v>
      </c>
      <c r="H183" s="1399">
        <v>0.4</v>
      </c>
      <c r="I183" s="1399">
        <v>2</v>
      </c>
      <c r="J183" s="1399">
        <f t="shared" si="105"/>
        <v>3.44</v>
      </c>
      <c r="K183" s="1420"/>
      <c r="L183" s="1420"/>
      <c r="M183" s="1421"/>
      <c r="N183" s="1416"/>
      <c r="O183" s="1416">
        <f>J183+N183</f>
        <v>3.44</v>
      </c>
      <c r="P183" s="865"/>
      <c r="Q183" s="865"/>
      <c r="R183" s="865"/>
      <c r="S183" s="865"/>
      <c r="T183" s="865">
        <f t="shared" si="106"/>
        <v>0</v>
      </c>
      <c r="U183" s="1408"/>
    </row>
    <row r="184" spans="1:21">
      <c r="A184" s="1403"/>
      <c r="B184" s="152"/>
      <c r="C184" s="153"/>
      <c r="D184" s="153"/>
      <c r="E184" s="1480" t="s">
        <v>1187</v>
      </c>
      <c r="F184" s="1496" t="s">
        <v>1164</v>
      </c>
      <c r="G184" s="1399">
        <v>7.5</v>
      </c>
      <c r="H184" s="1399">
        <v>3.3</v>
      </c>
      <c r="I184" s="1399">
        <v>1</v>
      </c>
      <c r="J184" s="1399">
        <f t="shared" si="105"/>
        <v>24.75</v>
      </c>
      <c r="K184" s="1410">
        <v>1</v>
      </c>
      <c r="L184" s="1410">
        <v>2.1</v>
      </c>
      <c r="M184" s="1411">
        <v>-1</v>
      </c>
      <c r="N184" s="1478">
        <f>K184*L184*M184</f>
        <v>-2.1</v>
      </c>
      <c r="O184" s="1478">
        <f>J184+N184</f>
        <v>22.65</v>
      </c>
      <c r="P184" s="865"/>
      <c r="Q184" s="865"/>
      <c r="R184" s="865"/>
      <c r="S184" s="865"/>
      <c r="T184" s="865">
        <f t="shared" si="106"/>
        <v>0</v>
      </c>
      <c r="U184" s="1408"/>
    </row>
    <row r="185" spans="1:21">
      <c r="A185" s="1403"/>
      <c r="B185" s="1414" t="s">
        <v>1185</v>
      </c>
      <c r="C185" s="1427" t="s">
        <v>163</v>
      </c>
      <c r="D185" s="1427" t="s">
        <v>174</v>
      </c>
      <c r="E185" s="1480" t="s">
        <v>1188</v>
      </c>
      <c r="F185" s="1496" t="s">
        <v>137</v>
      </c>
      <c r="G185" s="1399">
        <v>11.2</v>
      </c>
      <c r="H185" s="1399">
        <v>3.3</v>
      </c>
      <c r="I185" s="1399">
        <v>1</v>
      </c>
      <c r="J185" s="1399">
        <f t="shared" si="105"/>
        <v>36.959999999999994</v>
      </c>
      <c r="K185" s="1410">
        <v>1</v>
      </c>
      <c r="L185" s="1410">
        <v>2.1</v>
      </c>
      <c r="M185" s="1411">
        <v>-1</v>
      </c>
      <c r="N185" s="1478">
        <f>K185*L185*M185</f>
        <v>-2.1</v>
      </c>
      <c r="O185" s="1478">
        <f>J185+N185</f>
        <v>34.859999999999992</v>
      </c>
      <c r="P185" s="865"/>
      <c r="Q185" s="865"/>
      <c r="R185" s="865"/>
      <c r="S185" s="865"/>
      <c r="T185" s="865">
        <f t="shared" si="106"/>
        <v>0</v>
      </c>
      <c r="U185" s="1408"/>
    </row>
    <row r="186" spans="1:21">
      <c r="A186" s="1403"/>
      <c r="B186" s="1414" t="s">
        <v>1185</v>
      </c>
      <c r="C186" s="1427" t="s">
        <v>163</v>
      </c>
      <c r="D186" s="1427" t="s">
        <v>174</v>
      </c>
      <c r="E186" s="1480" t="s">
        <v>1189</v>
      </c>
      <c r="F186" s="1496" t="s">
        <v>1046</v>
      </c>
      <c r="G186" s="1399">
        <v>10.4</v>
      </c>
      <c r="H186" s="1399">
        <v>3.3</v>
      </c>
      <c r="I186" s="1399">
        <v>1</v>
      </c>
      <c r="J186" s="1399">
        <f t="shared" si="105"/>
        <v>34.32</v>
      </c>
      <c r="K186" s="1410">
        <v>1</v>
      </c>
      <c r="L186" s="1410">
        <v>2.1</v>
      </c>
      <c r="M186" s="1411">
        <v>-1</v>
      </c>
      <c r="N186" s="1478">
        <f>K186*L186*M186</f>
        <v>-2.1</v>
      </c>
      <c r="O186" s="1478">
        <f>J186+N186</f>
        <v>32.22</v>
      </c>
      <c r="P186" s="865"/>
      <c r="Q186" s="865"/>
      <c r="R186" s="865"/>
      <c r="S186" s="865"/>
      <c r="T186" s="865">
        <f t="shared" si="106"/>
        <v>0</v>
      </c>
      <c r="U186" s="1408"/>
    </row>
    <row r="187" spans="1:21">
      <c r="A187" s="1403"/>
      <c r="B187" s="1414"/>
      <c r="C187" s="153"/>
      <c r="D187" s="153"/>
      <c r="E187" s="153"/>
      <c r="F187" s="1546"/>
      <c r="G187" s="1399"/>
      <c r="H187" s="1399"/>
      <c r="I187" s="1399"/>
      <c r="J187" s="1399"/>
      <c r="K187" s="1420"/>
      <c r="L187" s="1420"/>
      <c r="M187" s="1421"/>
      <c r="N187" s="1416"/>
      <c r="O187" s="1416"/>
      <c r="P187" s="865"/>
      <c r="Q187" s="865"/>
      <c r="R187" s="865"/>
      <c r="S187" s="865"/>
      <c r="T187" s="865"/>
      <c r="U187" s="1408"/>
    </row>
    <row r="188" spans="1:21">
      <c r="A188" s="1403"/>
      <c r="B188" s="1414" t="s">
        <v>1185</v>
      </c>
      <c r="C188" s="1427" t="s">
        <v>163</v>
      </c>
      <c r="D188" s="1427" t="s">
        <v>175</v>
      </c>
      <c r="E188" s="1480" t="s">
        <v>1190</v>
      </c>
      <c r="F188" s="1496" t="s">
        <v>168</v>
      </c>
      <c r="G188" s="1399">
        <v>9.5</v>
      </c>
      <c r="H188" s="1399">
        <v>3</v>
      </c>
      <c r="I188" s="1399">
        <v>1</v>
      </c>
      <c r="J188" s="1399">
        <f t="shared" ref="J188:J189" si="107">G188*H188*I188</f>
        <v>28.5</v>
      </c>
      <c r="K188" s="1420">
        <v>1.2</v>
      </c>
      <c r="L188" s="1420">
        <v>2.1</v>
      </c>
      <c r="M188" s="1421">
        <v>-3</v>
      </c>
      <c r="N188" s="1416">
        <f>K188*L188*M188</f>
        <v>-7.5600000000000005</v>
      </c>
      <c r="O188" s="1416">
        <f t="shared" ref="O188:O192" si="108">J188+N188</f>
        <v>20.939999999999998</v>
      </c>
      <c r="P188" s="865"/>
      <c r="Q188" s="865"/>
      <c r="R188" s="865"/>
      <c r="S188" s="865"/>
      <c r="T188" s="865">
        <f t="shared" ref="T188:T192" si="109">SUM(P188:S188)</f>
        <v>0</v>
      </c>
      <c r="U188" s="1408"/>
    </row>
    <row r="189" spans="1:21">
      <c r="A189" s="1403"/>
      <c r="B189" s="1414" t="s">
        <v>1185</v>
      </c>
      <c r="C189" s="1427" t="s">
        <v>163</v>
      </c>
      <c r="D189" s="1427" t="s">
        <v>175</v>
      </c>
      <c r="E189" s="1480" t="s">
        <v>1190</v>
      </c>
      <c r="F189" s="1496"/>
      <c r="G189" s="1399">
        <v>4.3</v>
      </c>
      <c r="H189" s="1399">
        <v>0.4</v>
      </c>
      <c r="I189" s="1399">
        <v>2</v>
      </c>
      <c r="J189" s="1399">
        <f t="shared" si="107"/>
        <v>3.44</v>
      </c>
      <c r="K189" s="1420"/>
      <c r="L189" s="1420"/>
      <c r="M189" s="1421"/>
      <c r="N189" s="1416"/>
      <c r="O189" s="1416">
        <f t="shared" si="108"/>
        <v>3.44</v>
      </c>
      <c r="P189" s="865"/>
      <c r="Q189" s="865"/>
      <c r="R189" s="865"/>
      <c r="S189" s="865"/>
      <c r="T189" s="865">
        <f t="shared" si="109"/>
        <v>0</v>
      </c>
      <c r="U189" s="1408"/>
    </row>
    <row r="190" spans="1:21">
      <c r="A190" s="1403"/>
      <c r="B190" s="1414" t="s">
        <v>1185</v>
      </c>
      <c r="C190" s="1427" t="s">
        <v>163</v>
      </c>
      <c r="D190" s="1427" t="s">
        <v>175</v>
      </c>
      <c r="E190" s="1480" t="s">
        <v>1191</v>
      </c>
      <c r="F190" s="1496" t="s">
        <v>1164</v>
      </c>
      <c r="G190" s="1399">
        <v>7.5</v>
      </c>
      <c r="H190" s="1399">
        <v>3.3</v>
      </c>
      <c r="I190" s="1399">
        <v>1</v>
      </c>
      <c r="J190" s="1399">
        <f>G190*H190*I190</f>
        <v>24.75</v>
      </c>
      <c r="K190" s="1410">
        <v>1</v>
      </c>
      <c r="L190" s="1410">
        <v>2.1</v>
      </c>
      <c r="M190" s="1411">
        <v>-1</v>
      </c>
      <c r="N190" s="1478">
        <f>K190*L190*M190</f>
        <v>-2.1</v>
      </c>
      <c r="O190" s="1478">
        <f t="shared" si="108"/>
        <v>22.65</v>
      </c>
      <c r="P190" s="865"/>
      <c r="Q190" s="865"/>
      <c r="R190" s="865"/>
      <c r="S190" s="865"/>
      <c r="T190" s="865">
        <f t="shared" si="109"/>
        <v>0</v>
      </c>
      <c r="U190" s="1408"/>
    </row>
    <row r="191" spans="1:21">
      <c r="A191" s="1403"/>
      <c r="B191" s="1414" t="s">
        <v>1185</v>
      </c>
      <c r="C191" s="1427" t="s">
        <v>163</v>
      </c>
      <c r="D191" s="1427" t="s">
        <v>175</v>
      </c>
      <c r="E191" s="1480" t="s">
        <v>1192</v>
      </c>
      <c r="F191" s="1496" t="s">
        <v>137</v>
      </c>
      <c r="G191" s="1399">
        <v>11.2</v>
      </c>
      <c r="H191" s="1399">
        <v>3.3</v>
      </c>
      <c r="I191" s="1399">
        <v>1</v>
      </c>
      <c r="J191" s="1399">
        <f t="shared" ref="J191:J192" si="110">G191*H191*I191</f>
        <v>36.959999999999994</v>
      </c>
      <c r="K191" s="1410">
        <v>1</v>
      </c>
      <c r="L191" s="1410">
        <v>2.1</v>
      </c>
      <c r="M191" s="1411">
        <v>-1</v>
      </c>
      <c r="N191" s="1478">
        <f>K191*L191*M191</f>
        <v>-2.1</v>
      </c>
      <c r="O191" s="1478">
        <f t="shared" si="108"/>
        <v>34.859999999999992</v>
      </c>
      <c r="P191" s="865"/>
      <c r="Q191" s="865"/>
      <c r="R191" s="865"/>
      <c r="S191" s="865"/>
      <c r="T191" s="865">
        <f t="shared" si="109"/>
        <v>0</v>
      </c>
      <c r="U191" s="1408"/>
    </row>
    <row r="192" spans="1:21">
      <c r="A192" s="1403"/>
      <c r="B192" s="1414" t="s">
        <v>1185</v>
      </c>
      <c r="C192" s="1427" t="s">
        <v>163</v>
      </c>
      <c r="D192" s="1427" t="s">
        <v>175</v>
      </c>
      <c r="E192" s="1480" t="s">
        <v>1193</v>
      </c>
      <c r="F192" s="1496" t="s">
        <v>1046</v>
      </c>
      <c r="G192" s="1399">
        <v>10.4</v>
      </c>
      <c r="H192" s="1399">
        <v>3.3</v>
      </c>
      <c r="I192" s="1399">
        <v>1</v>
      </c>
      <c r="J192" s="1399">
        <f t="shared" si="110"/>
        <v>34.32</v>
      </c>
      <c r="K192" s="1410">
        <v>1</v>
      </c>
      <c r="L192" s="1410">
        <v>2.1</v>
      </c>
      <c r="M192" s="1411">
        <v>-1</v>
      </c>
      <c r="N192" s="1478">
        <f>K192*L192*M192</f>
        <v>-2.1</v>
      </c>
      <c r="O192" s="1478">
        <f t="shared" si="108"/>
        <v>32.22</v>
      </c>
      <c r="P192" s="865"/>
      <c r="Q192" s="865"/>
      <c r="R192" s="865"/>
      <c r="S192" s="865"/>
      <c r="T192" s="865">
        <f t="shared" si="109"/>
        <v>0</v>
      </c>
      <c r="U192" s="1408"/>
    </row>
    <row r="193" spans="1:21">
      <c r="A193" s="1403"/>
      <c r="B193" s="152"/>
      <c r="C193" s="153"/>
      <c r="D193" s="153"/>
      <c r="E193" s="153"/>
      <c r="F193" s="1546"/>
      <c r="G193" s="1399"/>
      <c r="H193" s="1399"/>
      <c r="I193" s="1399"/>
      <c r="J193" s="1399"/>
      <c r="K193" s="1420"/>
      <c r="L193" s="1420"/>
      <c r="M193" s="1421"/>
      <c r="N193" s="1416"/>
      <c r="O193" s="1416"/>
      <c r="P193" s="865"/>
      <c r="Q193" s="865"/>
      <c r="R193" s="865"/>
      <c r="S193" s="865"/>
      <c r="T193" s="865"/>
      <c r="U193" s="1408"/>
    </row>
    <row r="194" spans="1:21">
      <c r="A194" s="1403"/>
      <c r="B194" s="1414" t="s">
        <v>1196</v>
      </c>
      <c r="C194" s="1427" t="s">
        <v>163</v>
      </c>
      <c r="D194" s="1427" t="s">
        <v>176</v>
      </c>
      <c r="E194" s="1480" t="s">
        <v>1197</v>
      </c>
      <c r="F194" s="1496" t="s">
        <v>168</v>
      </c>
      <c r="G194" s="1399">
        <v>9.5</v>
      </c>
      <c r="H194" s="1399">
        <v>3</v>
      </c>
      <c r="I194" s="1399">
        <v>1</v>
      </c>
      <c r="J194" s="1399">
        <f t="shared" ref="J194:J198" si="111">G194*H194*I194</f>
        <v>28.5</v>
      </c>
      <c r="K194" s="1420">
        <v>1.2</v>
      </c>
      <c r="L194" s="1420">
        <v>2.1</v>
      </c>
      <c r="M194" s="1421">
        <v>-3</v>
      </c>
      <c r="N194" s="1416">
        <f>K194*L194*M194</f>
        <v>-7.5600000000000005</v>
      </c>
      <c r="O194" s="1416">
        <f>J194+N194</f>
        <v>20.939999999999998</v>
      </c>
      <c r="P194" s="865"/>
      <c r="Q194" s="865"/>
      <c r="R194" s="865"/>
      <c r="S194" s="865"/>
      <c r="T194" s="865">
        <f t="shared" ref="T194:T198" si="112">SUM(P194:S194)</f>
        <v>0</v>
      </c>
      <c r="U194" s="1408"/>
    </row>
    <row r="195" spans="1:21">
      <c r="A195" s="1403"/>
      <c r="B195" s="152"/>
      <c r="C195" s="153"/>
      <c r="D195" s="153"/>
      <c r="E195" s="1404"/>
      <c r="F195" s="1496"/>
      <c r="G195" s="1399">
        <v>4.3</v>
      </c>
      <c r="H195" s="1399">
        <v>0.4</v>
      </c>
      <c r="I195" s="1399">
        <v>2</v>
      </c>
      <c r="J195" s="1399">
        <f t="shared" si="111"/>
        <v>3.44</v>
      </c>
      <c r="K195" s="1420"/>
      <c r="L195" s="1420"/>
      <c r="M195" s="1421"/>
      <c r="N195" s="1416"/>
      <c r="O195" s="1416">
        <f>J195+N195</f>
        <v>3.44</v>
      </c>
      <c r="P195" s="865"/>
      <c r="Q195" s="865"/>
      <c r="R195" s="865"/>
      <c r="S195" s="865"/>
      <c r="T195" s="865">
        <f t="shared" si="112"/>
        <v>0</v>
      </c>
      <c r="U195" s="1408"/>
    </row>
    <row r="196" spans="1:21">
      <c r="A196" s="1403"/>
      <c r="B196" s="1414" t="s">
        <v>1196</v>
      </c>
      <c r="C196" s="1427" t="s">
        <v>163</v>
      </c>
      <c r="D196" s="1427" t="s">
        <v>176</v>
      </c>
      <c r="E196" s="1480" t="s">
        <v>1198</v>
      </c>
      <c r="F196" s="1496" t="s">
        <v>1164</v>
      </c>
      <c r="G196" s="1399">
        <v>7.5</v>
      </c>
      <c r="H196" s="1399">
        <v>3.3</v>
      </c>
      <c r="I196" s="1399">
        <v>1</v>
      </c>
      <c r="J196" s="1399">
        <f t="shared" si="111"/>
        <v>24.75</v>
      </c>
      <c r="K196" s="1410">
        <v>1</v>
      </c>
      <c r="L196" s="1410">
        <v>2.1</v>
      </c>
      <c r="M196" s="1411">
        <v>-1</v>
      </c>
      <c r="N196" s="1478">
        <f>K196*L196*M196</f>
        <v>-2.1</v>
      </c>
      <c r="O196" s="1478">
        <f>J196+N196</f>
        <v>22.65</v>
      </c>
      <c r="P196" s="865"/>
      <c r="Q196" s="865"/>
      <c r="R196" s="865"/>
      <c r="S196" s="865"/>
      <c r="T196" s="865">
        <f t="shared" si="112"/>
        <v>0</v>
      </c>
      <c r="U196" s="1408"/>
    </row>
    <row r="197" spans="1:21">
      <c r="A197" s="1403"/>
      <c r="B197" s="1414" t="s">
        <v>1196</v>
      </c>
      <c r="C197" s="1427" t="s">
        <v>163</v>
      </c>
      <c r="D197" s="1427" t="s">
        <v>176</v>
      </c>
      <c r="E197" s="1480" t="s">
        <v>1199</v>
      </c>
      <c r="F197" s="1496" t="s">
        <v>137</v>
      </c>
      <c r="G197" s="1399">
        <v>11.2</v>
      </c>
      <c r="H197" s="1399">
        <v>3.3</v>
      </c>
      <c r="I197" s="1399">
        <v>1</v>
      </c>
      <c r="J197" s="1399">
        <f t="shared" si="111"/>
        <v>36.959999999999994</v>
      </c>
      <c r="K197" s="1410">
        <v>1</v>
      </c>
      <c r="L197" s="1410">
        <v>2.1</v>
      </c>
      <c r="M197" s="1411">
        <v>-1</v>
      </c>
      <c r="N197" s="1478">
        <f>K197*L197*M197</f>
        <v>-2.1</v>
      </c>
      <c r="O197" s="1478">
        <f>J197+N197</f>
        <v>34.859999999999992</v>
      </c>
      <c r="P197" s="865"/>
      <c r="Q197" s="865"/>
      <c r="R197" s="865"/>
      <c r="S197" s="865"/>
      <c r="T197" s="865">
        <f t="shared" si="112"/>
        <v>0</v>
      </c>
      <c r="U197" s="1408"/>
    </row>
    <row r="198" spans="1:21">
      <c r="A198" s="1403"/>
      <c r="B198" s="1414" t="s">
        <v>1196</v>
      </c>
      <c r="C198" s="1427" t="s">
        <v>163</v>
      </c>
      <c r="D198" s="1427" t="s">
        <v>176</v>
      </c>
      <c r="E198" s="1480" t="s">
        <v>1200</v>
      </c>
      <c r="F198" s="1496" t="s">
        <v>1046</v>
      </c>
      <c r="G198" s="1399">
        <v>10.4</v>
      </c>
      <c r="H198" s="1399">
        <v>3.3</v>
      </c>
      <c r="I198" s="1399">
        <v>1</v>
      </c>
      <c r="J198" s="1399">
        <f t="shared" si="111"/>
        <v>34.32</v>
      </c>
      <c r="K198" s="1410">
        <v>1</v>
      </c>
      <c r="L198" s="1410">
        <v>2.1</v>
      </c>
      <c r="M198" s="1411">
        <v>-1</v>
      </c>
      <c r="N198" s="1478">
        <f>K198*L198*M198</f>
        <v>-2.1</v>
      </c>
      <c r="O198" s="1478">
        <f>J198+N198</f>
        <v>32.22</v>
      </c>
      <c r="P198" s="865"/>
      <c r="Q198" s="865"/>
      <c r="R198" s="865"/>
      <c r="S198" s="865"/>
      <c r="T198" s="865">
        <f t="shared" si="112"/>
        <v>0</v>
      </c>
      <c r="U198" s="1408"/>
    </row>
    <row r="199" spans="1:21">
      <c r="A199" s="1403"/>
      <c r="B199" s="152"/>
      <c r="C199" s="153"/>
      <c r="D199" s="153"/>
      <c r="E199" s="153"/>
      <c r="F199" s="1546"/>
      <c r="G199" s="1399"/>
      <c r="H199" s="1399"/>
      <c r="I199" s="1399"/>
      <c r="J199" s="1399"/>
      <c r="K199" s="1420"/>
      <c r="L199" s="1420"/>
      <c r="M199" s="1421"/>
      <c r="N199" s="1416"/>
      <c r="O199" s="1416"/>
      <c r="P199" s="865"/>
      <c r="Q199" s="865"/>
      <c r="R199" s="865"/>
      <c r="S199" s="865"/>
      <c r="T199" s="865"/>
      <c r="U199" s="1408"/>
    </row>
    <row r="200" spans="1:21">
      <c r="A200" s="1403"/>
      <c r="B200" s="1414" t="s">
        <v>1196</v>
      </c>
      <c r="C200" s="1427" t="s">
        <v>163</v>
      </c>
      <c r="D200" s="1427" t="s">
        <v>177</v>
      </c>
      <c r="E200" s="1480" t="s">
        <v>1202</v>
      </c>
      <c r="F200" s="1496" t="s">
        <v>168</v>
      </c>
      <c r="G200" s="1399">
        <v>9.5</v>
      </c>
      <c r="H200" s="1399">
        <v>3</v>
      </c>
      <c r="I200" s="1399">
        <v>1</v>
      </c>
      <c r="J200" s="1399">
        <f t="shared" ref="J200:J204" si="113">G200*H200*I200</f>
        <v>28.5</v>
      </c>
      <c r="K200" s="1420">
        <v>1.2</v>
      </c>
      <c r="L200" s="1420">
        <v>2.1</v>
      </c>
      <c r="M200" s="1421">
        <v>-3</v>
      </c>
      <c r="N200" s="1416">
        <f>K200*L200*M200</f>
        <v>-7.5600000000000005</v>
      </c>
      <c r="O200" s="1416">
        <f>J200+N200</f>
        <v>20.939999999999998</v>
      </c>
      <c r="P200" s="865"/>
      <c r="Q200" s="865"/>
      <c r="R200" s="865"/>
      <c r="S200" s="865"/>
      <c r="T200" s="865">
        <f t="shared" ref="T200:T204" si="114">SUM(P200:S200)</f>
        <v>0</v>
      </c>
      <c r="U200" s="1408"/>
    </row>
    <row r="201" spans="1:21">
      <c r="A201" s="1403"/>
      <c r="B201" s="152"/>
      <c r="C201" s="153"/>
      <c r="D201" s="153"/>
      <c r="E201" s="1404"/>
      <c r="F201" s="1496"/>
      <c r="G201" s="1399">
        <v>4.3</v>
      </c>
      <c r="H201" s="1399">
        <v>0.4</v>
      </c>
      <c r="I201" s="1399">
        <v>2</v>
      </c>
      <c r="J201" s="1399">
        <f t="shared" si="113"/>
        <v>3.44</v>
      </c>
      <c r="K201" s="1420"/>
      <c r="L201" s="1420"/>
      <c r="M201" s="1421"/>
      <c r="N201" s="1416"/>
      <c r="O201" s="1416">
        <f>J201+N201</f>
        <v>3.44</v>
      </c>
      <c r="P201" s="865"/>
      <c r="Q201" s="865"/>
      <c r="R201" s="865"/>
      <c r="S201" s="865"/>
      <c r="T201" s="865">
        <f t="shared" si="114"/>
        <v>0</v>
      </c>
      <c r="U201" s="1408"/>
    </row>
    <row r="202" spans="1:21">
      <c r="A202" s="1403"/>
      <c r="B202" s="1414" t="s">
        <v>1196</v>
      </c>
      <c r="C202" s="1427" t="s">
        <v>163</v>
      </c>
      <c r="D202" s="1427" t="s">
        <v>177</v>
      </c>
      <c r="E202" s="1480" t="s">
        <v>1203</v>
      </c>
      <c r="F202" s="1496" t="s">
        <v>1164</v>
      </c>
      <c r="G202" s="1399">
        <v>7.5</v>
      </c>
      <c r="H202" s="1399">
        <v>3.3</v>
      </c>
      <c r="I202" s="1399">
        <v>1</v>
      </c>
      <c r="J202" s="1399">
        <f t="shared" si="113"/>
        <v>24.75</v>
      </c>
      <c r="K202" s="1410">
        <v>1</v>
      </c>
      <c r="L202" s="1410">
        <v>2.1</v>
      </c>
      <c r="M202" s="1411">
        <v>-1</v>
      </c>
      <c r="N202" s="1478">
        <f>K202*L202*M202</f>
        <v>-2.1</v>
      </c>
      <c r="O202" s="1478">
        <f>J202+N202</f>
        <v>22.65</v>
      </c>
      <c r="P202" s="865"/>
      <c r="Q202" s="865"/>
      <c r="R202" s="865"/>
      <c r="S202" s="865"/>
      <c r="T202" s="865">
        <f t="shared" si="114"/>
        <v>0</v>
      </c>
      <c r="U202" s="1408"/>
    </row>
    <row r="203" spans="1:21">
      <c r="A203" s="1403"/>
      <c r="B203" s="1414" t="s">
        <v>1196</v>
      </c>
      <c r="C203" s="1427" t="s">
        <v>163</v>
      </c>
      <c r="D203" s="1427" t="s">
        <v>177</v>
      </c>
      <c r="E203" s="1480" t="s">
        <v>1204</v>
      </c>
      <c r="F203" s="1496" t="s">
        <v>137</v>
      </c>
      <c r="G203" s="1399">
        <v>11.2</v>
      </c>
      <c r="H203" s="1399">
        <v>3.3</v>
      </c>
      <c r="I203" s="1399">
        <v>1</v>
      </c>
      <c r="J203" s="1399">
        <f t="shared" si="113"/>
        <v>36.959999999999994</v>
      </c>
      <c r="K203" s="1410">
        <v>1</v>
      </c>
      <c r="L203" s="1410">
        <v>2.1</v>
      </c>
      <c r="M203" s="1411">
        <v>-1</v>
      </c>
      <c r="N203" s="1478">
        <f>K203*L203*M203</f>
        <v>-2.1</v>
      </c>
      <c r="O203" s="1478">
        <f>J203+N203</f>
        <v>34.859999999999992</v>
      </c>
      <c r="P203" s="865"/>
      <c r="Q203" s="865"/>
      <c r="R203" s="865"/>
      <c r="S203" s="865"/>
      <c r="T203" s="865">
        <f t="shared" si="114"/>
        <v>0</v>
      </c>
      <c r="U203" s="1408"/>
    </row>
    <row r="204" spans="1:21">
      <c r="A204" s="1403"/>
      <c r="B204" s="1414" t="s">
        <v>1196</v>
      </c>
      <c r="C204" s="1427" t="s">
        <v>163</v>
      </c>
      <c r="D204" s="1427" t="s">
        <v>177</v>
      </c>
      <c r="E204" s="1480" t="s">
        <v>1205</v>
      </c>
      <c r="F204" s="1496" t="s">
        <v>1046</v>
      </c>
      <c r="G204" s="1399">
        <v>10.4</v>
      </c>
      <c r="H204" s="1399">
        <v>3.3</v>
      </c>
      <c r="I204" s="1399">
        <v>1</v>
      </c>
      <c r="J204" s="1399">
        <f t="shared" si="113"/>
        <v>34.32</v>
      </c>
      <c r="K204" s="1410">
        <v>1</v>
      </c>
      <c r="L204" s="1410">
        <v>2.1</v>
      </c>
      <c r="M204" s="1411">
        <v>-1</v>
      </c>
      <c r="N204" s="1478">
        <f>K204*L204*M204</f>
        <v>-2.1</v>
      </c>
      <c r="O204" s="1478">
        <f>J204+N204</f>
        <v>32.22</v>
      </c>
      <c r="P204" s="865"/>
      <c r="Q204" s="865"/>
      <c r="R204" s="865"/>
      <c r="S204" s="865"/>
      <c r="T204" s="865">
        <f t="shared" si="114"/>
        <v>0</v>
      </c>
      <c r="U204" s="1408"/>
    </row>
    <row r="205" spans="1:21">
      <c r="A205" s="1403"/>
      <c r="B205" s="152"/>
      <c r="C205" s="153"/>
      <c r="D205" s="153"/>
      <c r="E205" s="153"/>
      <c r="F205" s="1546"/>
      <c r="G205" s="1399"/>
      <c r="H205" s="1399"/>
      <c r="I205" s="1399"/>
      <c r="J205" s="1399"/>
      <c r="K205" s="1420"/>
      <c r="L205" s="1420"/>
      <c r="M205" s="1421"/>
      <c r="N205" s="1416"/>
      <c r="O205" s="1416"/>
      <c r="P205" s="865"/>
      <c r="Q205" s="865"/>
      <c r="R205" s="865"/>
      <c r="S205" s="865"/>
      <c r="T205" s="865"/>
      <c r="U205" s="1408"/>
    </row>
    <row r="206" spans="1:21">
      <c r="A206" s="1403"/>
      <c r="B206" s="1414" t="s">
        <v>1196</v>
      </c>
      <c r="C206" s="1427" t="s">
        <v>163</v>
      </c>
      <c r="D206" s="1427" t="s">
        <v>178</v>
      </c>
      <c r="E206" s="1480" t="s">
        <v>1206</v>
      </c>
      <c r="F206" s="1496" t="s">
        <v>168</v>
      </c>
      <c r="G206" s="1399">
        <v>9.5</v>
      </c>
      <c r="H206" s="1399">
        <v>3</v>
      </c>
      <c r="I206" s="1399">
        <v>1</v>
      </c>
      <c r="J206" s="1399">
        <f t="shared" ref="J206:J210" si="115">G206*H206*I206</f>
        <v>28.5</v>
      </c>
      <c r="K206" s="1420">
        <v>1.2</v>
      </c>
      <c r="L206" s="1420">
        <v>2.1</v>
      </c>
      <c r="M206" s="1421">
        <v>-3</v>
      </c>
      <c r="N206" s="1416">
        <f>K206*L206*M206</f>
        <v>-7.5600000000000005</v>
      </c>
      <c r="O206" s="1416">
        <f t="shared" ref="O206:O210" si="116">J206+N206</f>
        <v>20.939999999999998</v>
      </c>
      <c r="P206" s="865"/>
      <c r="Q206" s="865"/>
      <c r="R206" s="865"/>
      <c r="S206" s="865"/>
      <c r="T206" s="865">
        <f t="shared" ref="T206:T210" si="117">SUM(P206:S206)</f>
        <v>0</v>
      </c>
      <c r="U206" s="1408"/>
    </row>
    <row r="207" spans="1:21">
      <c r="A207" s="1403"/>
      <c r="B207" s="1414" t="s">
        <v>1196</v>
      </c>
      <c r="C207" s="1427" t="s">
        <v>163</v>
      </c>
      <c r="D207" s="1427" t="s">
        <v>178</v>
      </c>
      <c r="E207" s="1480" t="s">
        <v>1206</v>
      </c>
      <c r="F207" s="1496"/>
      <c r="G207" s="1399">
        <v>4.3</v>
      </c>
      <c r="H207" s="1399">
        <v>0.4</v>
      </c>
      <c r="I207" s="1399">
        <v>2</v>
      </c>
      <c r="J207" s="1399">
        <f t="shared" si="115"/>
        <v>3.44</v>
      </c>
      <c r="K207" s="1420"/>
      <c r="L207" s="1420"/>
      <c r="M207" s="1421"/>
      <c r="N207" s="1416"/>
      <c r="O207" s="1416">
        <f t="shared" si="116"/>
        <v>3.44</v>
      </c>
      <c r="P207" s="865"/>
      <c r="Q207" s="865"/>
      <c r="R207" s="865"/>
      <c r="S207" s="865"/>
      <c r="T207" s="865">
        <f t="shared" si="117"/>
        <v>0</v>
      </c>
      <c r="U207" s="1408"/>
    </row>
    <row r="208" spans="1:21">
      <c r="A208" s="1403"/>
      <c r="B208" s="1414" t="s">
        <v>1196</v>
      </c>
      <c r="C208" s="1427" t="s">
        <v>163</v>
      </c>
      <c r="D208" s="1427" t="s">
        <v>178</v>
      </c>
      <c r="E208" s="1480" t="s">
        <v>1207</v>
      </c>
      <c r="F208" s="1496" t="s">
        <v>1164</v>
      </c>
      <c r="G208" s="1399">
        <v>7.5</v>
      </c>
      <c r="H208" s="1399">
        <v>3.3</v>
      </c>
      <c r="I208" s="1399">
        <v>1</v>
      </c>
      <c r="J208" s="1399">
        <f t="shared" si="115"/>
        <v>24.75</v>
      </c>
      <c r="K208" s="1410">
        <v>1</v>
      </c>
      <c r="L208" s="1410">
        <v>2.1</v>
      </c>
      <c r="M208" s="1411">
        <v>-1</v>
      </c>
      <c r="N208" s="1478">
        <f>K208*L208*M208</f>
        <v>-2.1</v>
      </c>
      <c r="O208" s="1478">
        <f t="shared" si="116"/>
        <v>22.65</v>
      </c>
      <c r="P208" s="865"/>
      <c r="Q208" s="865"/>
      <c r="R208" s="865"/>
      <c r="S208" s="865"/>
      <c r="T208" s="865">
        <f t="shared" si="117"/>
        <v>0</v>
      </c>
      <c r="U208" s="1408"/>
    </row>
    <row r="209" spans="1:21">
      <c r="A209" s="1403"/>
      <c r="B209" s="1414" t="s">
        <v>1196</v>
      </c>
      <c r="C209" s="1427" t="s">
        <v>163</v>
      </c>
      <c r="D209" s="1427" t="s">
        <v>178</v>
      </c>
      <c r="E209" s="1480" t="s">
        <v>1208</v>
      </c>
      <c r="F209" s="1496" t="s">
        <v>137</v>
      </c>
      <c r="G209" s="1399">
        <v>11.2</v>
      </c>
      <c r="H209" s="1399">
        <v>3.3</v>
      </c>
      <c r="I209" s="1399">
        <v>1</v>
      </c>
      <c r="J209" s="1399">
        <f t="shared" si="115"/>
        <v>36.959999999999994</v>
      </c>
      <c r="K209" s="1410">
        <v>1</v>
      </c>
      <c r="L209" s="1410">
        <v>2.1</v>
      </c>
      <c r="M209" s="1411">
        <v>-1</v>
      </c>
      <c r="N209" s="1478">
        <f>K209*L209*M209</f>
        <v>-2.1</v>
      </c>
      <c r="O209" s="1478">
        <f t="shared" si="116"/>
        <v>34.859999999999992</v>
      </c>
      <c r="P209" s="865"/>
      <c r="Q209" s="865"/>
      <c r="R209" s="865"/>
      <c r="S209" s="865"/>
      <c r="T209" s="865">
        <f t="shared" si="117"/>
        <v>0</v>
      </c>
      <c r="U209" s="1408"/>
    </row>
    <row r="210" spans="1:21">
      <c r="A210" s="1403"/>
      <c r="B210" s="1414" t="s">
        <v>1196</v>
      </c>
      <c r="C210" s="1427" t="s">
        <v>163</v>
      </c>
      <c r="D210" s="1427" t="s">
        <v>178</v>
      </c>
      <c r="E210" s="1480" t="s">
        <v>1209</v>
      </c>
      <c r="F210" s="1496" t="s">
        <v>1046</v>
      </c>
      <c r="G210" s="1399">
        <v>10.4</v>
      </c>
      <c r="H210" s="1399">
        <v>3.3</v>
      </c>
      <c r="I210" s="1399">
        <v>1</v>
      </c>
      <c r="J210" s="1399">
        <f t="shared" si="115"/>
        <v>34.32</v>
      </c>
      <c r="K210" s="1410">
        <v>1</v>
      </c>
      <c r="L210" s="1410">
        <v>2.1</v>
      </c>
      <c r="M210" s="1411">
        <v>-1</v>
      </c>
      <c r="N210" s="1478">
        <f>K210*L210*M210</f>
        <v>-2.1</v>
      </c>
      <c r="O210" s="1478">
        <f t="shared" si="116"/>
        <v>32.22</v>
      </c>
      <c r="P210" s="865"/>
      <c r="Q210" s="865"/>
      <c r="R210" s="865"/>
      <c r="S210" s="865"/>
      <c r="T210" s="865">
        <f t="shared" si="117"/>
        <v>0</v>
      </c>
      <c r="U210" s="1408"/>
    </row>
    <row r="211" spans="1:21">
      <c r="A211" s="1403"/>
      <c r="B211" s="152"/>
      <c r="C211" s="153"/>
      <c r="D211" s="153"/>
      <c r="E211" s="153"/>
      <c r="F211" s="1546"/>
      <c r="G211" s="1399"/>
      <c r="H211" s="1399"/>
      <c r="I211" s="1399"/>
      <c r="J211" s="1399"/>
      <c r="K211" s="1420"/>
      <c r="L211" s="1420"/>
      <c r="M211" s="1421"/>
      <c r="N211" s="1416"/>
      <c r="O211" s="1416"/>
      <c r="P211" s="865"/>
      <c r="Q211" s="865"/>
      <c r="R211" s="865"/>
      <c r="S211" s="865"/>
      <c r="T211" s="865"/>
      <c r="U211" s="1408"/>
    </row>
    <row r="212" spans="1:21">
      <c r="A212" s="1403"/>
      <c r="B212" s="1414" t="s">
        <v>1196</v>
      </c>
      <c r="C212" s="1427" t="s">
        <v>163</v>
      </c>
      <c r="D212" s="1427" t="s">
        <v>179</v>
      </c>
      <c r="E212" s="1480" t="s">
        <v>1211</v>
      </c>
      <c r="F212" s="1496" t="s">
        <v>168</v>
      </c>
      <c r="G212" s="1399">
        <v>9.5</v>
      </c>
      <c r="H212" s="1399">
        <v>3</v>
      </c>
      <c r="I212" s="1399">
        <v>1</v>
      </c>
      <c r="J212" s="1399">
        <f t="shared" ref="J212:J216" si="118">G212*H212*I212</f>
        <v>28.5</v>
      </c>
      <c r="K212" s="1420">
        <v>1.2</v>
      </c>
      <c r="L212" s="1420">
        <v>2.1</v>
      </c>
      <c r="M212" s="1421">
        <v>-3</v>
      </c>
      <c r="N212" s="1416">
        <f>K212*L212*M212</f>
        <v>-7.5600000000000005</v>
      </c>
      <c r="O212" s="1416">
        <f t="shared" ref="O212:O216" si="119">J212+N212</f>
        <v>20.939999999999998</v>
      </c>
      <c r="P212" s="865"/>
      <c r="Q212" s="865"/>
      <c r="R212" s="865"/>
      <c r="S212" s="865"/>
      <c r="T212" s="865">
        <f t="shared" ref="T212:T216" si="120">SUM(P212:S212)</f>
        <v>0</v>
      </c>
      <c r="U212" s="1408"/>
    </row>
    <row r="213" spans="1:21">
      <c r="A213" s="1403"/>
      <c r="B213" s="1414" t="s">
        <v>1196</v>
      </c>
      <c r="C213" s="1427" t="s">
        <v>163</v>
      </c>
      <c r="D213" s="1427" t="s">
        <v>179</v>
      </c>
      <c r="E213" s="1480" t="s">
        <v>1211</v>
      </c>
      <c r="F213" s="1496"/>
      <c r="G213" s="1399">
        <v>4.3</v>
      </c>
      <c r="H213" s="1399">
        <v>0.4</v>
      </c>
      <c r="I213" s="1399">
        <v>2</v>
      </c>
      <c r="J213" s="1399">
        <f t="shared" si="118"/>
        <v>3.44</v>
      </c>
      <c r="K213" s="1420"/>
      <c r="L213" s="1420"/>
      <c r="M213" s="1421"/>
      <c r="N213" s="1416"/>
      <c r="O213" s="1416">
        <f t="shared" si="119"/>
        <v>3.44</v>
      </c>
      <c r="P213" s="865"/>
      <c r="Q213" s="865"/>
      <c r="R213" s="865"/>
      <c r="S213" s="865"/>
      <c r="T213" s="865">
        <f t="shared" si="120"/>
        <v>0</v>
      </c>
      <c r="U213" s="1408"/>
    </row>
    <row r="214" spans="1:21">
      <c r="A214" s="1403"/>
      <c r="B214" s="1414" t="s">
        <v>1196</v>
      </c>
      <c r="C214" s="1427" t="s">
        <v>163</v>
      </c>
      <c r="D214" s="1427" t="s">
        <v>179</v>
      </c>
      <c r="E214" s="1480" t="s">
        <v>1212</v>
      </c>
      <c r="F214" s="1496" t="s">
        <v>1164</v>
      </c>
      <c r="G214" s="1399">
        <v>7.5</v>
      </c>
      <c r="H214" s="1399">
        <v>3.3</v>
      </c>
      <c r="I214" s="1399">
        <v>1</v>
      </c>
      <c r="J214" s="1399">
        <f t="shared" si="118"/>
        <v>24.75</v>
      </c>
      <c r="K214" s="1410">
        <v>1</v>
      </c>
      <c r="L214" s="1410">
        <v>2.1</v>
      </c>
      <c r="M214" s="1411">
        <v>-1</v>
      </c>
      <c r="N214" s="1478">
        <f>K214*L214*M214</f>
        <v>-2.1</v>
      </c>
      <c r="O214" s="1478">
        <f t="shared" si="119"/>
        <v>22.65</v>
      </c>
      <c r="P214" s="865"/>
      <c r="Q214" s="865"/>
      <c r="R214" s="865"/>
      <c r="S214" s="865"/>
      <c r="T214" s="865">
        <f t="shared" si="120"/>
        <v>0</v>
      </c>
      <c r="U214" s="1408"/>
    </row>
    <row r="215" spans="1:21">
      <c r="A215" s="1403"/>
      <c r="B215" s="1414" t="s">
        <v>1196</v>
      </c>
      <c r="C215" s="1427" t="s">
        <v>163</v>
      </c>
      <c r="D215" s="1427" t="s">
        <v>179</v>
      </c>
      <c r="E215" s="1480" t="s">
        <v>1213</v>
      </c>
      <c r="F215" s="1496" t="s">
        <v>137</v>
      </c>
      <c r="G215" s="1399">
        <v>11.2</v>
      </c>
      <c r="H215" s="1399">
        <v>3.3</v>
      </c>
      <c r="I215" s="1399">
        <v>1</v>
      </c>
      <c r="J215" s="1399">
        <f t="shared" si="118"/>
        <v>36.959999999999994</v>
      </c>
      <c r="K215" s="1410">
        <v>1</v>
      </c>
      <c r="L215" s="1410">
        <v>2.1</v>
      </c>
      <c r="M215" s="1411">
        <v>-1</v>
      </c>
      <c r="N215" s="1478">
        <f>K215*L215*M215</f>
        <v>-2.1</v>
      </c>
      <c r="O215" s="1478">
        <f t="shared" si="119"/>
        <v>34.859999999999992</v>
      </c>
      <c r="P215" s="865"/>
      <c r="Q215" s="865"/>
      <c r="R215" s="865"/>
      <c r="S215" s="865"/>
      <c r="T215" s="865">
        <f t="shared" si="120"/>
        <v>0</v>
      </c>
      <c r="U215" s="1408"/>
    </row>
    <row r="216" spans="1:21">
      <c r="A216" s="1403"/>
      <c r="B216" s="1414" t="s">
        <v>1196</v>
      </c>
      <c r="C216" s="1427" t="s">
        <v>163</v>
      </c>
      <c r="D216" s="1427" t="s">
        <v>179</v>
      </c>
      <c r="E216" s="1480" t="s">
        <v>1214</v>
      </c>
      <c r="F216" s="1496" t="s">
        <v>1046</v>
      </c>
      <c r="G216" s="1399">
        <v>10.4</v>
      </c>
      <c r="H216" s="1399">
        <v>3.3</v>
      </c>
      <c r="I216" s="1399">
        <v>1</v>
      </c>
      <c r="J216" s="1399">
        <f t="shared" si="118"/>
        <v>34.32</v>
      </c>
      <c r="K216" s="1410">
        <v>1</v>
      </c>
      <c r="L216" s="1410">
        <v>2.1</v>
      </c>
      <c r="M216" s="1411">
        <v>-1</v>
      </c>
      <c r="N216" s="1478">
        <f>K216*L216*M216</f>
        <v>-2.1</v>
      </c>
      <c r="O216" s="1478">
        <f t="shared" si="119"/>
        <v>32.22</v>
      </c>
      <c r="P216" s="865"/>
      <c r="Q216" s="865"/>
      <c r="R216" s="865"/>
      <c r="S216" s="865"/>
      <c r="T216" s="865">
        <f t="shared" si="120"/>
        <v>0</v>
      </c>
      <c r="U216" s="1408"/>
    </row>
    <row r="217" spans="1:21">
      <c r="A217" s="1403"/>
      <c r="B217" s="1497"/>
      <c r="C217" s="1498"/>
      <c r="D217" s="1498"/>
      <c r="E217" s="1499"/>
      <c r="F217" s="1500"/>
      <c r="G217" s="1413"/>
      <c r="H217" s="1413"/>
      <c r="I217" s="1413"/>
      <c r="J217" s="1413"/>
      <c r="K217" s="1501"/>
      <c r="L217" s="1501"/>
      <c r="M217" s="1502"/>
      <c r="N217" s="1503"/>
      <c r="O217" s="1503"/>
      <c r="P217" s="1402"/>
      <c r="Q217" s="1402"/>
      <c r="R217" s="1402"/>
      <c r="S217" s="1402"/>
      <c r="T217" s="1402"/>
      <c r="U217" s="1408"/>
    </row>
    <row r="218" spans="1:21">
      <c r="A218" s="1403"/>
      <c r="B218" s="1497"/>
      <c r="C218" s="1498"/>
      <c r="D218" s="1498"/>
      <c r="E218" s="1499"/>
      <c r="F218" s="1500"/>
      <c r="G218" s="1413"/>
      <c r="H218" s="1413"/>
      <c r="I218" s="1413"/>
      <c r="J218" s="1413"/>
      <c r="K218" s="1501"/>
      <c r="L218" s="1501"/>
      <c r="M218" s="1502"/>
      <c r="N218" s="1503"/>
      <c r="O218" s="1503"/>
      <c r="P218" s="1402"/>
      <c r="Q218" s="1402"/>
      <c r="R218" s="1402"/>
      <c r="S218" s="1402"/>
      <c r="T218" s="1402"/>
      <c r="U218" s="1408"/>
    </row>
    <row r="219" spans="1:21">
      <c r="A219" s="1403"/>
      <c r="B219" s="1414" t="s">
        <v>1423</v>
      </c>
      <c r="C219" s="1427" t="s">
        <v>163</v>
      </c>
      <c r="D219" s="1427" t="s">
        <v>525</v>
      </c>
      <c r="E219" s="1480" t="s">
        <v>1424</v>
      </c>
      <c r="F219" s="1496" t="s">
        <v>1164</v>
      </c>
      <c r="G219" s="1399">
        <v>7.5</v>
      </c>
      <c r="H219" s="1399">
        <v>3.3</v>
      </c>
      <c r="I219" s="1399">
        <v>1</v>
      </c>
      <c r="J219" s="1399">
        <f t="shared" ref="J219:J224" si="121">G219*H219*I219</f>
        <v>24.75</v>
      </c>
      <c r="K219" s="1410">
        <v>1</v>
      </c>
      <c r="L219" s="1410">
        <v>2.1</v>
      </c>
      <c r="M219" s="1411">
        <v>-1</v>
      </c>
      <c r="N219" s="1478">
        <f t="shared" ref="N219:N224" si="122">K219*L219*M219</f>
        <v>-2.1</v>
      </c>
      <c r="O219" s="1478">
        <f t="shared" ref="O219:O226" si="123">J219+N219</f>
        <v>22.65</v>
      </c>
      <c r="P219" s="865"/>
      <c r="Q219" s="865"/>
      <c r="R219" s="865"/>
      <c r="S219" s="1402"/>
      <c r="T219" s="865">
        <f t="shared" ref="T219:T226" si="124">SUM(P219:S219)</f>
        <v>0</v>
      </c>
      <c r="U219" s="1408"/>
    </row>
    <row r="220" spans="1:21">
      <c r="A220" s="1403"/>
      <c r="B220" s="1414" t="s">
        <v>1423</v>
      </c>
      <c r="C220" s="1427" t="s">
        <v>163</v>
      </c>
      <c r="D220" s="1427" t="s">
        <v>525</v>
      </c>
      <c r="E220" s="1480" t="s">
        <v>1425</v>
      </c>
      <c r="F220" s="1496" t="s">
        <v>137</v>
      </c>
      <c r="G220" s="1399">
        <v>11.2</v>
      </c>
      <c r="H220" s="1399">
        <v>3.3</v>
      </c>
      <c r="I220" s="1399">
        <v>1</v>
      </c>
      <c r="J220" s="1399">
        <f t="shared" si="121"/>
        <v>36.959999999999994</v>
      </c>
      <c r="K220" s="1410">
        <v>1</v>
      </c>
      <c r="L220" s="1410">
        <v>2.1</v>
      </c>
      <c r="M220" s="1411">
        <v>-1</v>
      </c>
      <c r="N220" s="1478">
        <f t="shared" si="122"/>
        <v>-2.1</v>
      </c>
      <c r="O220" s="1478">
        <f t="shared" si="123"/>
        <v>34.859999999999992</v>
      </c>
      <c r="P220" s="865"/>
      <c r="Q220" s="865"/>
      <c r="R220" s="865"/>
      <c r="S220" s="1402"/>
      <c r="T220" s="865">
        <f t="shared" si="124"/>
        <v>0</v>
      </c>
      <c r="U220" s="1408"/>
    </row>
    <row r="221" spans="1:21">
      <c r="A221" s="1403"/>
      <c r="B221" s="1414" t="s">
        <v>1423</v>
      </c>
      <c r="C221" s="1427" t="s">
        <v>163</v>
      </c>
      <c r="D221" s="1427" t="s">
        <v>525</v>
      </c>
      <c r="E221" s="1480" t="s">
        <v>1426</v>
      </c>
      <c r="F221" s="1496" t="s">
        <v>1046</v>
      </c>
      <c r="G221" s="1399">
        <v>10.4</v>
      </c>
      <c r="H221" s="1399">
        <v>3.3</v>
      </c>
      <c r="I221" s="1399">
        <v>1</v>
      </c>
      <c r="J221" s="1399">
        <f t="shared" si="121"/>
        <v>34.32</v>
      </c>
      <c r="K221" s="1410">
        <v>1</v>
      </c>
      <c r="L221" s="1410">
        <v>2.1</v>
      </c>
      <c r="M221" s="1411">
        <v>-1</v>
      </c>
      <c r="N221" s="1478">
        <f t="shared" si="122"/>
        <v>-2.1</v>
      </c>
      <c r="O221" s="1478">
        <f t="shared" si="123"/>
        <v>32.22</v>
      </c>
      <c r="P221" s="865"/>
      <c r="Q221" s="865"/>
      <c r="R221" s="865"/>
      <c r="S221" s="1402"/>
      <c r="T221" s="865">
        <f t="shared" si="124"/>
        <v>0</v>
      </c>
      <c r="U221" s="1408"/>
    </row>
    <row r="222" spans="1:21">
      <c r="A222" s="1403"/>
      <c r="B222" s="1414" t="s">
        <v>1423</v>
      </c>
      <c r="C222" s="1427" t="s">
        <v>163</v>
      </c>
      <c r="D222" s="1427" t="s">
        <v>526</v>
      </c>
      <c r="E222" s="1480" t="s">
        <v>1427</v>
      </c>
      <c r="F222" s="1496" t="s">
        <v>1164</v>
      </c>
      <c r="G222" s="1399">
        <v>7.5</v>
      </c>
      <c r="H222" s="1399">
        <v>3.3</v>
      </c>
      <c r="I222" s="1399">
        <v>1</v>
      </c>
      <c r="J222" s="1399">
        <f t="shared" si="121"/>
        <v>24.75</v>
      </c>
      <c r="K222" s="1410">
        <v>1</v>
      </c>
      <c r="L222" s="1410">
        <v>2.1</v>
      </c>
      <c r="M222" s="1411">
        <v>-1</v>
      </c>
      <c r="N222" s="1478">
        <f t="shared" si="122"/>
        <v>-2.1</v>
      </c>
      <c r="O222" s="1478">
        <f t="shared" si="123"/>
        <v>22.65</v>
      </c>
      <c r="P222" s="865"/>
      <c r="Q222" s="865"/>
      <c r="R222" s="865"/>
      <c r="S222" s="1402"/>
      <c r="T222" s="865">
        <f t="shared" si="124"/>
        <v>0</v>
      </c>
      <c r="U222" s="1408"/>
    </row>
    <row r="223" spans="1:21">
      <c r="A223" s="1403"/>
      <c r="B223" s="1414" t="s">
        <v>1423</v>
      </c>
      <c r="C223" s="1427" t="s">
        <v>163</v>
      </c>
      <c r="D223" s="1427" t="s">
        <v>526</v>
      </c>
      <c r="E223" s="1480" t="s">
        <v>1428</v>
      </c>
      <c r="F223" s="1496" t="s">
        <v>137</v>
      </c>
      <c r="G223" s="1399">
        <v>11.2</v>
      </c>
      <c r="H223" s="1399">
        <v>3.3</v>
      </c>
      <c r="I223" s="1399">
        <v>1</v>
      </c>
      <c r="J223" s="1399">
        <f t="shared" si="121"/>
        <v>36.959999999999994</v>
      </c>
      <c r="K223" s="1410">
        <v>1</v>
      </c>
      <c r="L223" s="1410">
        <v>2.1</v>
      </c>
      <c r="M223" s="1411">
        <v>-1</v>
      </c>
      <c r="N223" s="1478">
        <f t="shared" si="122"/>
        <v>-2.1</v>
      </c>
      <c r="O223" s="1478">
        <f t="shared" si="123"/>
        <v>34.859999999999992</v>
      </c>
      <c r="P223" s="865"/>
      <c r="Q223" s="865"/>
      <c r="R223" s="865"/>
      <c r="S223" s="1402"/>
      <c r="T223" s="865">
        <f t="shared" si="124"/>
        <v>0</v>
      </c>
      <c r="U223" s="1408"/>
    </row>
    <row r="224" spans="1:21">
      <c r="A224" s="1403"/>
      <c r="B224" s="1414" t="s">
        <v>1423</v>
      </c>
      <c r="C224" s="1427" t="s">
        <v>163</v>
      </c>
      <c r="D224" s="1427" t="s">
        <v>526</v>
      </c>
      <c r="E224" s="1480" t="s">
        <v>1429</v>
      </c>
      <c r="F224" s="1496" t="s">
        <v>1046</v>
      </c>
      <c r="G224" s="1399">
        <v>10.4</v>
      </c>
      <c r="H224" s="1399">
        <v>3.3</v>
      </c>
      <c r="I224" s="1399">
        <v>1</v>
      </c>
      <c r="J224" s="1399">
        <f t="shared" si="121"/>
        <v>34.32</v>
      </c>
      <c r="K224" s="1410">
        <v>1</v>
      </c>
      <c r="L224" s="1410">
        <v>2.1</v>
      </c>
      <c r="M224" s="1411">
        <v>-1</v>
      </c>
      <c r="N224" s="1478">
        <f t="shared" si="122"/>
        <v>-2.1</v>
      </c>
      <c r="O224" s="1478">
        <f t="shared" si="123"/>
        <v>32.22</v>
      </c>
      <c r="P224" s="865"/>
      <c r="Q224" s="865"/>
      <c r="R224" s="865"/>
      <c r="S224" s="1402"/>
      <c r="T224" s="865">
        <f t="shared" si="124"/>
        <v>0</v>
      </c>
      <c r="U224" s="1408"/>
    </row>
    <row r="225" spans="1:21">
      <c r="A225" s="1403"/>
      <c r="B225" s="1414" t="s">
        <v>1423</v>
      </c>
      <c r="C225" s="1427" t="s">
        <v>163</v>
      </c>
      <c r="D225" s="1427" t="s">
        <v>526</v>
      </c>
      <c r="E225" s="1480" t="s">
        <v>1430</v>
      </c>
      <c r="F225" s="1496" t="s">
        <v>1431</v>
      </c>
      <c r="G225" s="1399">
        <v>33.799999999999997</v>
      </c>
      <c r="H225" s="1399">
        <v>3.3</v>
      </c>
      <c r="I225" s="1399">
        <v>1</v>
      </c>
      <c r="J225" s="1399">
        <f>G225*H225*I225</f>
        <v>111.53999999999998</v>
      </c>
      <c r="K225" s="1410">
        <v>1</v>
      </c>
      <c r="L225" s="1410">
        <v>2.1</v>
      </c>
      <c r="M225" s="1411">
        <v>-1</v>
      </c>
      <c r="N225" s="1478">
        <f>K225*L225*M225</f>
        <v>-2.1</v>
      </c>
      <c r="O225" s="1478">
        <f t="shared" si="123"/>
        <v>109.43999999999998</v>
      </c>
      <c r="P225" s="865"/>
      <c r="Q225" s="865"/>
      <c r="R225" s="865"/>
      <c r="S225" s="1402"/>
      <c r="T225" s="865">
        <f t="shared" si="124"/>
        <v>0</v>
      </c>
      <c r="U225" s="1408"/>
    </row>
    <row r="226" spans="1:21">
      <c r="A226" s="1403"/>
      <c r="B226" s="1414" t="s">
        <v>1423</v>
      </c>
      <c r="C226" s="1427" t="s">
        <v>163</v>
      </c>
      <c r="D226" s="1427" t="s">
        <v>526</v>
      </c>
      <c r="E226" s="1480" t="s">
        <v>1432</v>
      </c>
      <c r="F226" s="1496" t="s">
        <v>1433</v>
      </c>
      <c r="G226" s="1399">
        <v>34</v>
      </c>
      <c r="H226" s="1399">
        <v>3.3</v>
      </c>
      <c r="I226" s="1399">
        <v>1</v>
      </c>
      <c r="J226" s="1399">
        <f>G226*H226*I226</f>
        <v>112.19999999999999</v>
      </c>
      <c r="K226" s="1410">
        <v>1</v>
      </c>
      <c r="L226" s="1410">
        <v>2.1</v>
      </c>
      <c r="M226" s="1411">
        <v>-1</v>
      </c>
      <c r="N226" s="1478">
        <f>K226*L226*M226</f>
        <v>-2.1</v>
      </c>
      <c r="O226" s="1478">
        <f t="shared" si="123"/>
        <v>110.1</v>
      </c>
      <c r="P226" s="865"/>
      <c r="Q226" s="865"/>
      <c r="R226" s="865"/>
      <c r="S226" s="1402"/>
      <c r="T226" s="865">
        <f t="shared" si="124"/>
        <v>0</v>
      </c>
      <c r="U226" s="1408"/>
    </row>
    <row r="227" spans="1:21">
      <c r="A227" s="1403"/>
      <c r="B227" s="1497"/>
      <c r="C227" s="1498"/>
      <c r="D227" s="1498"/>
      <c r="E227" s="1499"/>
      <c r="F227" s="1500"/>
      <c r="G227" s="1399"/>
      <c r="H227" s="1399"/>
      <c r="I227" s="1399"/>
      <c r="J227" s="1399"/>
      <c r="K227" s="1410"/>
      <c r="L227" s="1410"/>
      <c r="M227" s="1411"/>
      <c r="N227" s="1478"/>
      <c r="O227" s="1478"/>
      <c r="P227" s="1402"/>
      <c r="Q227" s="1402"/>
      <c r="R227" s="1402"/>
      <c r="S227" s="1402"/>
      <c r="T227" s="1402"/>
      <c r="U227" s="1408"/>
    </row>
    <row r="228" spans="1:21">
      <c r="A228" s="1403"/>
      <c r="B228" s="1414" t="s">
        <v>1434</v>
      </c>
      <c r="C228" s="1427" t="s">
        <v>163</v>
      </c>
      <c r="D228" s="1427" t="s">
        <v>180</v>
      </c>
      <c r="E228" s="1480" t="s">
        <v>1435</v>
      </c>
      <c r="F228" s="1496" t="s">
        <v>1164</v>
      </c>
      <c r="G228" s="1399">
        <v>7.5</v>
      </c>
      <c r="H228" s="1399">
        <v>3.3</v>
      </c>
      <c r="I228" s="1399">
        <v>1</v>
      </c>
      <c r="J228" s="1399">
        <f t="shared" ref="J228:J233" si="125">G228*H228*I228</f>
        <v>24.75</v>
      </c>
      <c r="K228" s="1410">
        <v>1</v>
      </c>
      <c r="L228" s="1410">
        <v>2.1</v>
      </c>
      <c r="M228" s="1411">
        <v>-1</v>
      </c>
      <c r="N228" s="1478">
        <f t="shared" ref="N228:N233" si="126">K228*L228*M228</f>
        <v>-2.1</v>
      </c>
      <c r="O228" s="1478">
        <f t="shared" ref="O228:O233" si="127">J228+N228</f>
        <v>22.65</v>
      </c>
      <c r="P228" s="865"/>
      <c r="Q228" s="865"/>
      <c r="R228" s="865"/>
      <c r="S228" s="1402"/>
      <c r="T228" s="865">
        <f t="shared" ref="T228:T233" si="128">SUM(P228:S228)</f>
        <v>0</v>
      </c>
      <c r="U228" s="1408"/>
    </row>
    <row r="229" spans="1:21">
      <c r="A229" s="1403"/>
      <c r="B229" s="1414" t="s">
        <v>1434</v>
      </c>
      <c r="C229" s="1427" t="s">
        <v>163</v>
      </c>
      <c r="D229" s="1427" t="s">
        <v>180</v>
      </c>
      <c r="E229" s="1480" t="s">
        <v>1436</v>
      </c>
      <c r="F229" s="1496" t="s">
        <v>137</v>
      </c>
      <c r="G229" s="1399">
        <v>11.2</v>
      </c>
      <c r="H229" s="1399">
        <v>3.3</v>
      </c>
      <c r="I229" s="1399">
        <v>1</v>
      </c>
      <c r="J229" s="1399">
        <f t="shared" si="125"/>
        <v>36.959999999999994</v>
      </c>
      <c r="K229" s="1410">
        <v>1</v>
      </c>
      <c r="L229" s="1410">
        <v>2.1</v>
      </c>
      <c r="M229" s="1411">
        <v>-1</v>
      </c>
      <c r="N229" s="1478">
        <f t="shared" si="126"/>
        <v>-2.1</v>
      </c>
      <c r="O229" s="1478">
        <f t="shared" si="127"/>
        <v>34.859999999999992</v>
      </c>
      <c r="P229" s="865"/>
      <c r="Q229" s="865"/>
      <c r="R229" s="865"/>
      <c r="S229" s="1402"/>
      <c r="T229" s="865">
        <f t="shared" si="128"/>
        <v>0</v>
      </c>
      <c r="U229" s="1408"/>
    </row>
    <row r="230" spans="1:21">
      <c r="A230" s="1403"/>
      <c r="B230" s="1414" t="s">
        <v>1434</v>
      </c>
      <c r="C230" s="1427" t="s">
        <v>163</v>
      </c>
      <c r="D230" s="1427" t="s">
        <v>180</v>
      </c>
      <c r="E230" s="1480" t="s">
        <v>1437</v>
      </c>
      <c r="F230" s="1496" t="s">
        <v>1046</v>
      </c>
      <c r="G230" s="1399">
        <v>10.4</v>
      </c>
      <c r="H230" s="1399">
        <v>3.3</v>
      </c>
      <c r="I230" s="1399">
        <v>1</v>
      </c>
      <c r="J230" s="1399">
        <f t="shared" si="125"/>
        <v>34.32</v>
      </c>
      <c r="K230" s="1410">
        <v>1</v>
      </c>
      <c r="L230" s="1410">
        <v>2.1</v>
      </c>
      <c r="M230" s="1411">
        <v>-1</v>
      </c>
      <c r="N230" s="1478">
        <f t="shared" si="126"/>
        <v>-2.1</v>
      </c>
      <c r="O230" s="1478">
        <f t="shared" si="127"/>
        <v>32.22</v>
      </c>
      <c r="P230" s="865"/>
      <c r="Q230" s="865"/>
      <c r="R230" s="865"/>
      <c r="S230" s="1402"/>
      <c r="T230" s="865">
        <f t="shared" si="128"/>
        <v>0</v>
      </c>
      <c r="U230" s="1408"/>
    </row>
    <row r="231" spans="1:21">
      <c r="A231" s="1403"/>
      <c r="B231" s="1414" t="s">
        <v>1434</v>
      </c>
      <c r="C231" s="1427" t="s">
        <v>163</v>
      </c>
      <c r="D231" s="1427" t="s">
        <v>181</v>
      </c>
      <c r="E231" s="1480" t="s">
        <v>1438</v>
      </c>
      <c r="F231" s="1496" t="s">
        <v>1164</v>
      </c>
      <c r="G231" s="1399">
        <v>7.5</v>
      </c>
      <c r="H231" s="1399">
        <v>3.3</v>
      </c>
      <c r="I231" s="1399">
        <v>1</v>
      </c>
      <c r="J231" s="1399">
        <f t="shared" si="125"/>
        <v>24.75</v>
      </c>
      <c r="K231" s="1410">
        <v>1</v>
      </c>
      <c r="L231" s="1410">
        <v>2.1</v>
      </c>
      <c r="M231" s="1411">
        <v>-1</v>
      </c>
      <c r="N231" s="1478">
        <f t="shared" si="126"/>
        <v>-2.1</v>
      </c>
      <c r="O231" s="1478">
        <f t="shared" si="127"/>
        <v>22.65</v>
      </c>
      <c r="P231" s="865"/>
      <c r="Q231" s="865"/>
      <c r="R231" s="865"/>
      <c r="S231" s="1402"/>
      <c r="T231" s="865">
        <f t="shared" si="128"/>
        <v>0</v>
      </c>
      <c r="U231" s="1408"/>
    </row>
    <row r="232" spans="1:21">
      <c r="A232" s="1403"/>
      <c r="B232" s="1414" t="s">
        <v>1434</v>
      </c>
      <c r="C232" s="1427" t="s">
        <v>163</v>
      </c>
      <c r="D232" s="1427" t="s">
        <v>181</v>
      </c>
      <c r="E232" s="1480" t="s">
        <v>1439</v>
      </c>
      <c r="F232" s="1496" t="s">
        <v>137</v>
      </c>
      <c r="G232" s="1399">
        <v>11.2</v>
      </c>
      <c r="H232" s="1399">
        <v>3.3</v>
      </c>
      <c r="I232" s="1399">
        <v>1</v>
      </c>
      <c r="J232" s="1399">
        <f t="shared" si="125"/>
        <v>36.959999999999994</v>
      </c>
      <c r="K232" s="1410">
        <v>1</v>
      </c>
      <c r="L232" s="1410">
        <v>2.1</v>
      </c>
      <c r="M232" s="1411">
        <v>-1</v>
      </c>
      <c r="N232" s="1478">
        <f t="shared" si="126"/>
        <v>-2.1</v>
      </c>
      <c r="O232" s="1478">
        <f t="shared" si="127"/>
        <v>34.859999999999992</v>
      </c>
      <c r="P232" s="865"/>
      <c r="Q232" s="865"/>
      <c r="R232" s="865"/>
      <c r="S232" s="1402"/>
      <c r="T232" s="865">
        <f t="shared" si="128"/>
        <v>0</v>
      </c>
      <c r="U232" s="1408"/>
    </row>
    <row r="233" spans="1:21">
      <c r="A233" s="1403"/>
      <c r="B233" s="1414" t="s">
        <v>1434</v>
      </c>
      <c r="C233" s="1427" t="s">
        <v>163</v>
      </c>
      <c r="D233" s="1427" t="s">
        <v>181</v>
      </c>
      <c r="E233" s="1480" t="s">
        <v>1440</v>
      </c>
      <c r="F233" s="1496" t="s">
        <v>1046</v>
      </c>
      <c r="G233" s="1399">
        <v>10.4</v>
      </c>
      <c r="H233" s="1399">
        <v>3.3</v>
      </c>
      <c r="I233" s="1399">
        <v>1</v>
      </c>
      <c r="J233" s="1399">
        <f t="shared" si="125"/>
        <v>34.32</v>
      </c>
      <c r="K233" s="1410">
        <v>1</v>
      </c>
      <c r="L233" s="1410">
        <v>2.1</v>
      </c>
      <c r="M233" s="1411">
        <v>-1</v>
      </c>
      <c r="N233" s="1478">
        <f t="shared" si="126"/>
        <v>-2.1</v>
      </c>
      <c r="O233" s="1478">
        <f t="shared" si="127"/>
        <v>32.22</v>
      </c>
      <c r="P233" s="865"/>
      <c r="Q233" s="865"/>
      <c r="R233" s="865"/>
      <c r="S233" s="1402"/>
      <c r="T233" s="865">
        <f t="shared" si="128"/>
        <v>0</v>
      </c>
      <c r="U233" s="1408"/>
    </row>
    <row r="234" spans="1:21">
      <c r="A234" s="1403"/>
      <c r="B234" s="1497"/>
      <c r="C234" s="1498"/>
      <c r="D234" s="1498"/>
      <c r="E234" s="1499"/>
      <c r="F234" s="1500"/>
      <c r="G234" s="1399"/>
      <c r="H234" s="1399"/>
      <c r="I234" s="1399"/>
      <c r="J234" s="1399"/>
      <c r="K234" s="1410"/>
      <c r="L234" s="1410"/>
      <c r="M234" s="1411"/>
      <c r="N234" s="1478"/>
      <c r="O234" s="1478"/>
      <c r="P234" s="1402"/>
      <c r="Q234" s="1402"/>
      <c r="R234" s="1402"/>
      <c r="S234" s="1402"/>
      <c r="T234" s="1402"/>
      <c r="U234" s="1408"/>
    </row>
    <row r="235" spans="1:21">
      <c r="A235" s="1403"/>
      <c r="B235" s="1497"/>
      <c r="C235" s="1498"/>
      <c r="D235" s="1498"/>
      <c r="E235" s="1499"/>
      <c r="F235" s="1500"/>
      <c r="G235" s="1399"/>
      <c r="H235" s="1399"/>
      <c r="I235" s="1399"/>
      <c r="J235" s="1399"/>
      <c r="K235" s="1410"/>
      <c r="L235" s="1410"/>
      <c r="M235" s="1411"/>
      <c r="N235" s="1478"/>
      <c r="O235" s="1478"/>
      <c r="P235" s="1402"/>
      <c r="Q235" s="1402"/>
      <c r="R235" s="1402"/>
      <c r="S235" s="1402"/>
      <c r="T235" s="1402"/>
      <c r="U235" s="1408"/>
    </row>
    <row r="236" spans="1:21">
      <c r="A236" s="1403"/>
      <c r="B236" s="1414" t="s">
        <v>1441</v>
      </c>
      <c r="C236" s="1427" t="s">
        <v>163</v>
      </c>
      <c r="D236" s="1427" t="s">
        <v>182</v>
      </c>
      <c r="E236" s="1480" t="s">
        <v>1442</v>
      </c>
      <c r="F236" s="1496" t="s">
        <v>1164</v>
      </c>
      <c r="G236" s="1399">
        <v>7.5</v>
      </c>
      <c r="H236" s="1399">
        <v>3.3</v>
      </c>
      <c r="I236" s="1399">
        <v>1</v>
      </c>
      <c r="J236" s="1399">
        <f t="shared" ref="J236:J241" si="129">G236*H236*I236</f>
        <v>24.75</v>
      </c>
      <c r="K236" s="1410">
        <v>1</v>
      </c>
      <c r="L236" s="1410">
        <v>2.1</v>
      </c>
      <c r="M236" s="1411">
        <v>-1</v>
      </c>
      <c r="N236" s="1478">
        <f t="shared" ref="N236:N241" si="130">K236*L236*M236</f>
        <v>-2.1</v>
      </c>
      <c r="O236" s="1478">
        <f t="shared" ref="O236:O241" si="131">J236+N236</f>
        <v>22.65</v>
      </c>
      <c r="P236" s="865"/>
      <c r="Q236" s="865"/>
      <c r="R236" s="865"/>
      <c r="S236" s="1402"/>
      <c r="T236" s="865">
        <f>SUM(P236:S236)</f>
        <v>0</v>
      </c>
      <c r="U236" s="1408"/>
    </row>
    <row r="237" spans="1:21">
      <c r="A237" s="1403"/>
      <c r="B237" s="1414" t="s">
        <v>1441</v>
      </c>
      <c r="C237" s="1427" t="s">
        <v>163</v>
      </c>
      <c r="D237" s="1427" t="s">
        <v>182</v>
      </c>
      <c r="E237" s="1480" t="s">
        <v>1443</v>
      </c>
      <c r="F237" s="1496" t="s">
        <v>137</v>
      </c>
      <c r="G237" s="1399">
        <v>11.2</v>
      </c>
      <c r="H237" s="1399">
        <v>3.3</v>
      </c>
      <c r="I237" s="1399">
        <v>1</v>
      </c>
      <c r="J237" s="1399">
        <f t="shared" si="129"/>
        <v>36.959999999999994</v>
      </c>
      <c r="K237" s="1410">
        <v>1</v>
      </c>
      <c r="L237" s="1410">
        <v>2.1</v>
      </c>
      <c r="M237" s="1411">
        <v>-1</v>
      </c>
      <c r="N237" s="1478">
        <f t="shared" si="130"/>
        <v>-2.1</v>
      </c>
      <c r="O237" s="1478">
        <f t="shared" si="131"/>
        <v>34.859999999999992</v>
      </c>
      <c r="P237" s="865"/>
      <c r="Q237" s="865"/>
      <c r="R237" s="865"/>
      <c r="S237" s="1402"/>
      <c r="T237" s="865">
        <f t="shared" ref="T237:T241" si="132">SUM(P237:S237)</f>
        <v>0</v>
      </c>
      <c r="U237" s="1408"/>
    </row>
    <row r="238" spans="1:21">
      <c r="A238" s="1403"/>
      <c r="B238" s="1414" t="s">
        <v>1441</v>
      </c>
      <c r="C238" s="1427" t="s">
        <v>163</v>
      </c>
      <c r="D238" s="1427" t="s">
        <v>182</v>
      </c>
      <c r="E238" s="1480" t="s">
        <v>1444</v>
      </c>
      <c r="F238" s="1496" t="s">
        <v>1046</v>
      </c>
      <c r="G238" s="1399">
        <v>10.4</v>
      </c>
      <c r="H238" s="1399">
        <v>3.3</v>
      </c>
      <c r="I238" s="1399">
        <v>1</v>
      </c>
      <c r="J238" s="1399">
        <f t="shared" si="129"/>
        <v>34.32</v>
      </c>
      <c r="K238" s="1410">
        <v>1</v>
      </c>
      <c r="L238" s="1410">
        <v>2.1</v>
      </c>
      <c r="M238" s="1411">
        <v>-1</v>
      </c>
      <c r="N238" s="1478">
        <f t="shared" si="130"/>
        <v>-2.1</v>
      </c>
      <c r="O238" s="1478">
        <f t="shared" si="131"/>
        <v>32.22</v>
      </c>
      <c r="P238" s="865"/>
      <c r="Q238" s="865"/>
      <c r="R238" s="865"/>
      <c r="S238" s="1402"/>
      <c r="T238" s="865">
        <f t="shared" si="132"/>
        <v>0</v>
      </c>
      <c r="U238" s="1408"/>
    </row>
    <row r="239" spans="1:21">
      <c r="A239" s="1403"/>
      <c r="B239" s="1414" t="s">
        <v>1441</v>
      </c>
      <c r="C239" s="1427" t="s">
        <v>163</v>
      </c>
      <c r="D239" s="1427" t="s">
        <v>183</v>
      </c>
      <c r="E239" s="1480" t="s">
        <v>1445</v>
      </c>
      <c r="F239" s="1496" t="s">
        <v>1164</v>
      </c>
      <c r="G239" s="1399">
        <v>7.5</v>
      </c>
      <c r="H239" s="1399">
        <v>3.3</v>
      </c>
      <c r="I239" s="1399">
        <v>1</v>
      </c>
      <c r="J239" s="1399">
        <f t="shared" si="129"/>
        <v>24.75</v>
      </c>
      <c r="K239" s="1410">
        <v>1</v>
      </c>
      <c r="L239" s="1410">
        <v>2.1</v>
      </c>
      <c r="M239" s="1411">
        <v>-1</v>
      </c>
      <c r="N239" s="1478">
        <f t="shared" si="130"/>
        <v>-2.1</v>
      </c>
      <c r="O239" s="1478">
        <f t="shared" si="131"/>
        <v>22.65</v>
      </c>
      <c r="P239" s="865"/>
      <c r="Q239" s="865"/>
      <c r="R239" s="865"/>
      <c r="S239" s="1402"/>
      <c r="T239" s="865">
        <f t="shared" si="132"/>
        <v>0</v>
      </c>
      <c r="U239" s="1408"/>
    </row>
    <row r="240" spans="1:21">
      <c r="A240" s="1403"/>
      <c r="B240" s="1414" t="s">
        <v>1441</v>
      </c>
      <c r="C240" s="1427" t="s">
        <v>163</v>
      </c>
      <c r="D240" s="1427" t="s">
        <v>183</v>
      </c>
      <c r="E240" s="1480" t="s">
        <v>1446</v>
      </c>
      <c r="F240" s="1496" t="s">
        <v>137</v>
      </c>
      <c r="G240" s="1399">
        <v>11.2</v>
      </c>
      <c r="H240" s="1399">
        <v>3.3</v>
      </c>
      <c r="I240" s="1399">
        <v>1</v>
      </c>
      <c r="J240" s="1399">
        <f t="shared" si="129"/>
        <v>36.959999999999994</v>
      </c>
      <c r="K240" s="1410">
        <v>1</v>
      </c>
      <c r="L240" s="1410">
        <v>2.1</v>
      </c>
      <c r="M240" s="1411">
        <v>-1</v>
      </c>
      <c r="N240" s="1478">
        <f t="shared" si="130"/>
        <v>-2.1</v>
      </c>
      <c r="O240" s="1478">
        <f t="shared" si="131"/>
        <v>34.859999999999992</v>
      </c>
      <c r="P240" s="865"/>
      <c r="Q240" s="865"/>
      <c r="R240" s="865"/>
      <c r="S240" s="1402"/>
      <c r="T240" s="865">
        <f t="shared" si="132"/>
        <v>0</v>
      </c>
      <c r="U240" s="1408"/>
    </row>
    <row r="241" spans="1:21">
      <c r="A241" s="1403"/>
      <c r="B241" s="1414" t="s">
        <v>1441</v>
      </c>
      <c r="C241" s="1427" t="s">
        <v>163</v>
      </c>
      <c r="D241" s="1427" t="s">
        <v>183</v>
      </c>
      <c r="E241" s="1480" t="s">
        <v>1447</v>
      </c>
      <c r="F241" s="1496" t="s">
        <v>1046</v>
      </c>
      <c r="G241" s="1399">
        <v>10.4</v>
      </c>
      <c r="H241" s="1399">
        <v>3.3</v>
      </c>
      <c r="I241" s="1399">
        <v>1</v>
      </c>
      <c r="J241" s="1399">
        <f t="shared" si="129"/>
        <v>34.32</v>
      </c>
      <c r="K241" s="1410">
        <v>1</v>
      </c>
      <c r="L241" s="1410">
        <v>2.1</v>
      </c>
      <c r="M241" s="1411">
        <v>-1</v>
      </c>
      <c r="N241" s="1478">
        <f t="shared" si="130"/>
        <v>-2.1</v>
      </c>
      <c r="O241" s="1478">
        <f t="shared" si="131"/>
        <v>32.22</v>
      </c>
      <c r="P241" s="865"/>
      <c r="Q241" s="865"/>
      <c r="R241" s="865"/>
      <c r="S241" s="1402"/>
      <c r="T241" s="865">
        <f t="shared" si="132"/>
        <v>0</v>
      </c>
      <c r="U241" s="1408"/>
    </row>
    <row r="242" spans="1:21">
      <c r="A242" s="1403"/>
      <c r="B242" s="1497"/>
      <c r="C242" s="1498"/>
      <c r="D242" s="1498"/>
      <c r="E242" s="1499"/>
      <c r="F242" s="1500"/>
      <c r="G242" s="1399"/>
      <c r="H242" s="1399"/>
      <c r="I242" s="1399"/>
      <c r="J242" s="1399"/>
      <c r="K242" s="1410"/>
      <c r="L242" s="1410"/>
      <c r="M242" s="1411"/>
      <c r="N242" s="1478"/>
      <c r="O242" s="1478"/>
      <c r="P242" s="1402"/>
      <c r="Q242" s="1402"/>
      <c r="R242" s="1402"/>
      <c r="S242" s="1402"/>
      <c r="T242" s="1402"/>
      <c r="U242" s="1408"/>
    </row>
    <row r="243" spans="1:21">
      <c r="A243" s="1403"/>
      <c r="B243" s="1414" t="s">
        <v>1448</v>
      </c>
      <c r="C243" s="1427" t="s">
        <v>163</v>
      </c>
      <c r="D243" s="1427" t="s">
        <v>135</v>
      </c>
      <c r="E243" s="1480" t="s">
        <v>1449</v>
      </c>
      <c r="F243" s="1496" t="s">
        <v>1164</v>
      </c>
      <c r="G243" s="1399">
        <v>7.5</v>
      </c>
      <c r="H243" s="1399">
        <v>3.3</v>
      </c>
      <c r="I243" s="1399">
        <v>1</v>
      </c>
      <c r="J243" s="1399">
        <f t="shared" ref="J243:J248" si="133">G243*H243*I243</f>
        <v>24.75</v>
      </c>
      <c r="K243" s="1410">
        <v>1</v>
      </c>
      <c r="L243" s="1410">
        <v>2.1</v>
      </c>
      <c r="M243" s="1411">
        <v>-1</v>
      </c>
      <c r="N243" s="1478">
        <f t="shared" ref="N243:N248" si="134">K243*L243*M243</f>
        <v>-2.1</v>
      </c>
      <c r="O243" s="1478">
        <f t="shared" ref="O243:O248" si="135">J243+N243</f>
        <v>22.65</v>
      </c>
      <c r="P243" s="865"/>
      <c r="Q243" s="865"/>
      <c r="R243" s="865"/>
      <c r="S243" s="1402"/>
      <c r="T243" s="865">
        <f t="shared" ref="T243:T248" si="136">SUM(P243:S243)</f>
        <v>0</v>
      </c>
      <c r="U243" s="1408"/>
    </row>
    <row r="244" spans="1:21">
      <c r="A244" s="1403"/>
      <c r="B244" s="1414" t="s">
        <v>1448</v>
      </c>
      <c r="C244" s="1427" t="s">
        <v>163</v>
      </c>
      <c r="D244" s="1427" t="s">
        <v>135</v>
      </c>
      <c r="E244" s="1480" t="s">
        <v>1450</v>
      </c>
      <c r="F244" s="1496" t="s">
        <v>137</v>
      </c>
      <c r="G244" s="1399">
        <v>11.2</v>
      </c>
      <c r="H244" s="1399">
        <v>3.3</v>
      </c>
      <c r="I244" s="1399">
        <v>1</v>
      </c>
      <c r="J244" s="1399">
        <f t="shared" si="133"/>
        <v>36.959999999999994</v>
      </c>
      <c r="K244" s="1410">
        <v>1</v>
      </c>
      <c r="L244" s="1410">
        <v>2.1</v>
      </c>
      <c r="M244" s="1411">
        <v>-1</v>
      </c>
      <c r="N244" s="1478">
        <f t="shared" si="134"/>
        <v>-2.1</v>
      </c>
      <c r="O244" s="1478">
        <f t="shared" si="135"/>
        <v>34.859999999999992</v>
      </c>
      <c r="P244" s="865"/>
      <c r="Q244" s="865"/>
      <c r="R244" s="865"/>
      <c r="S244" s="1402"/>
      <c r="T244" s="865">
        <f t="shared" si="136"/>
        <v>0</v>
      </c>
      <c r="U244" s="1408"/>
    </row>
    <row r="245" spans="1:21">
      <c r="A245" s="1403"/>
      <c r="B245" s="1414" t="s">
        <v>1448</v>
      </c>
      <c r="C245" s="1427" t="s">
        <v>163</v>
      </c>
      <c r="D245" s="1427" t="s">
        <v>135</v>
      </c>
      <c r="E245" s="1480" t="s">
        <v>1451</v>
      </c>
      <c r="F245" s="1496" t="s">
        <v>1046</v>
      </c>
      <c r="G245" s="1399">
        <v>10.4</v>
      </c>
      <c r="H245" s="1399">
        <v>3.3</v>
      </c>
      <c r="I245" s="1399">
        <v>1</v>
      </c>
      <c r="J245" s="1399">
        <f t="shared" si="133"/>
        <v>34.32</v>
      </c>
      <c r="K245" s="1410">
        <v>1</v>
      </c>
      <c r="L245" s="1410">
        <v>2.1</v>
      </c>
      <c r="M245" s="1411">
        <v>-1</v>
      </c>
      <c r="N245" s="1478">
        <f t="shared" si="134"/>
        <v>-2.1</v>
      </c>
      <c r="O245" s="1478">
        <f t="shared" si="135"/>
        <v>32.22</v>
      </c>
      <c r="P245" s="865"/>
      <c r="Q245" s="865"/>
      <c r="R245" s="865"/>
      <c r="S245" s="1402"/>
      <c r="T245" s="865">
        <f t="shared" si="136"/>
        <v>0</v>
      </c>
      <c r="U245" s="1408"/>
    </row>
    <row r="246" spans="1:21">
      <c r="A246" s="1403"/>
      <c r="B246" s="1414" t="s">
        <v>1448</v>
      </c>
      <c r="C246" s="1427" t="s">
        <v>163</v>
      </c>
      <c r="D246" s="1427" t="s">
        <v>190</v>
      </c>
      <c r="E246" s="1480" t="s">
        <v>1452</v>
      </c>
      <c r="F246" s="1496" t="s">
        <v>1164</v>
      </c>
      <c r="G246" s="1399">
        <v>7.5</v>
      </c>
      <c r="H246" s="1399">
        <v>3.3</v>
      </c>
      <c r="I246" s="1399">
        <v>1</v>
      </c>
      <c r="J246" s="1399">
        <f t="shared" si="133"/>
        <v>24.75</v>
      </c>
      <c r="K246" s="1410">
        <v>1</v>
      </c>
      <c r="L246" s="1410">
        <v>2.1</v>
      </c>
      <c r="M246" s="1411">
        <v>-1</v>
      </c>
      <c r="N246" s="1478">
        <f t="shared" si="134"/>
        <v>-2.1</v>
      </c>
      <c r="O246" s="1478">
        <f t="shared" si="135"/>
        <v>22.65</v>
      </c>
      <c r="P246" s="865"/>
      <c r="Q246" s="865"/>
      <c r="R246" s="865"/>
      <c r="S246" s="1402"/>
      <c r="T246" s="865">
        <f t="shared" si="136"/>
        <v>0</v>
      </c>
      <c r="U246" s="1408"/>
    </row>
    <row r="247" spans="1:21">
      <c r="A247" s="1403"/>
      <c r="B247" s="1414" t="s">
        <v>1448</v>
      </c>
      <c r="C247" s="1427" t="s">
        <v>163</v>
      </c>
      <c r="D247" s="1427" t="s">
        <v>190</v>
      </c>
      <c r="E247" s="1480" t="s">
        <v>1453</v>
      </c>
      <c r="F247" s="1496" t="s">
        <v>137</v>
      </c>
      <c r="G247" s="1399">
        <v>11.2</v>
      </c>
      <c r="H247" s="1399">
        <v>3.3</v>
      </c>
      <c r="I247" s="1399">
        <v>1</v>
      </c>
      <c r="J247" s="1399">
        <f t="shared" si="133"/>
        <v>36.959999999999994</v>
      </c>
      <c r="K247" s="1410">
        <v>1</v>
      </c>
      <c r="L247" s="1410">
        <v>2.1</v>
      </c>
      <c r="M247" s="1411">
        <v>-1</v>
      </c>
      <c r="N247" s="1478">
        <f t="shared" si="134"/>
        <v>-2.1</v>
      </c>
      <c r="O247" s="1478">
        <f t="shared" si="135"/>
        <v>34.859999999999992</v>
      </c>
      <c r="P247" s="865"/>
      <c r="Q247" s="865"/>
      <c r="R247" s="865"/>
      <c r="S247" s="1402"/>
      <c r="T247" s="865">
        <f t="shared" si="136"/>
        <v>0</v>
      </c>
      <c r="U247" s="1408"/>
    </row>
    <row r="248" spans="1:21">
      <c r="A248" s="1403"/>
      <c r="B248" s="1414" t="s">
        <v>1448</v>
      </c>
      <c r="C248" s="1427" t="s">
        <v>163</v>
      </c>
      <c r="D248" s="1427" t="s">
        <v>190</v>
      </c>
      <c r="E248" s="1480" t="s">
        <v>1454</v>
      </c>
      <c r="F248" s="1496" t="s">
        <v>1046</v>
      </c>
      <c r="G248" s="1399">
        <v>10.4</v>
      </c>
      <c r="H248" s="1399">
        <v>3.3</v>
      </c>
      <c r="I248" s="1399">
        <v>1</v>
      </c>
      <c r="J248" s="1399">
        <f t="shared" si="133"/>
        <v>34.32</v>
      </c>
      <c r="K248" s="1410">
        <v>1</v>
      </c>
      <c r="L248" s="1410">
        <v>2.1</v>
      </c>
      <c r="M248" s="1411">
        <v>-1</v>
      </c>
      <c r="N248" s="1478">
        <f t="shared" si="134"/>
        <v>-2.1</v>
      </c>
      <c r="O248" s="1478">
        <f t="shared" si="135"/>
        <v>32.22</v>
      </c>
      <c r="P248" s="865"/>
      <c r="Q248" s="865"/>
      <c r="R248" s="865"/>
      <c r="S248" s="1402"/>
      <c r="T248" s="865">
        <f t="shared" si="136"/>
        <v>0</v>
      </c>
      <c r="U248" s="1408"/>
    </row>
    <row r="249" spans="1:21">
      <c r="A249" s="1403"/>
      <c r="B249" s="1497"/>
      <c r="C249" s="1498"/>
      <c r="D249" s="1498"/>
      <c r="E249" s="1499"/>
      <c r="F249" s="1500"/>
      <c r="G249" s="1399"/>
      <c r="H249" s="1399"/>
      <c r="I249" s="1399"/>
      <c r="J249" s="1399"/>
      <c r="K249" s="1410"/>
      <c r="L249" s="1410"/>
      <c r="M249" s="1411"/>
      <c r="N249" s="1478"/>
      <c r="O249" s="1478"/>
      <c r="P249" s="1402"/>
      <c r="Q249" s="1402"/>
      <c r="R249" s="1402"/>
      <c r="S249" s="1402"/>
      <c r="T249" s="1402"/>
      <c r="U249" s="1408"/>
    </row>
    <row r="250" spans="1:21">
      <c r="A250" s="1403"/>
      <c r="B250" s="1414" t="s">
        <v>1455</v>
      </c>
      <c r="C250" s="1427" t="s">
        <v>163</v>
      </c>
      <c r="D250" s="1427" t="s">
        <v>191</v>
      </c>
      <c r="E250" s="1480" t="s">
        <v>1456</v>
      </c>
      <c r="F250" s="1496" t="s">
        <v>1164</v>
      </c>
      <c r="G250" s="1399">
        <v>7.5</v>
      </c>
      <c r="H250" s="1399">
        <v>3.3</v>
      </c>
      <c r="I250" s="1399">
        <v>1</v>
      </c>
      <c r="J250" s="1399">
        <f t="shared" ref="J250:J255" si="137">G250*H250*I250</f>
        <v>24.75</v>
      </c>
      <c r="K250" s="1410">
        <v>1</v>
      </c>
      <c r="L250" s="1410">
        <v>2.1</v>
      </c>
      <c r="M250" s="1411">
        <v>-1</v>
      </c>
      <c r="N250" s="1478">
        <f t="shared" ref="N250:N255" si="138">K250*L250*M250</f>
        <v>-2.1</v>
      </c>
      <c r="O250" s="1478">
        <f t="shared" ref="O250:O255" si="139">J250+N250</f>
        <v>22.65</v>
      </c>
      <c r="P250" s="865"/>
      <c r="Q250" s="865"/>
      <c r="R250" s="865"/>
      <c r="S250" s="1402"/>
      <c r="T250" s="865">
        <f t="shared" ref="T250:T255" si="140">SUM(P250:S250)</f>
        <v>0</v>
      </c>
      <c r="U250" s="1408"/>
    </row>
    <row r="251" spans="1:21">
      <c r="A251" s="1403"/>
      <c r="B251" s="1414" t="s">
        <v>1455</v>
      </c>
      <c r="C251" s="1427" t="s">
        <v>163</v>
      </c>
      <c r="D251" s="1427" t="s">
        <v>191</v>
      </c>
      <c r="E251" s="1480" t="s">
        <v>1457</v>
      </c>
      <c r="F251" s="1496" t="s">
        <v>137</v>
      </c>
      <c r="G251" s="1399">
        <v>11.2</v>
      </c>
      <c r="H251" s="1399">
        <v>3.3</v>
      </c>
      <c r="I251" s="1399">
        <v>1</v>
      </c>
      <c r="J251" s="1399">
        <f t="shared" si="137"/>
        <v>36.959999999999994</v>
      </c>
      <c r="K251" s="1410">
        <v>1</v>
      </c>
      <c r="L251" s="1410">
        <v>2.1</v>
      </c>
      <c r="M251" s="1411">
        <v>-1</v>
      </c>
      <c r="N251" s="1478">
        <f t="shared" si="138"/>
        <v>-2.1</v>
      </c>
      <c r="O251" s="1478">
        <f t="shared" si="139"/>
        <v>34.859999999999992</v>
      </c>
      <c r="P251" s="865"/>
      <c r="Q251" s="865"/>
      <c r="R251" s="865"/>
      <c r="S251" s="1402"/>
      <c r="T251" s="865">
        <f t="shared" si="140"/>
        <v>0</v>
      </c>
      <c r="U251" s="1408"/>
    </row>
    <row r="252" spans="1:21">
      <c r="A252" s="1403"/>
      <c r="B252" s="1414" t="s">
        <v>1455</v>
      </c>
      <c r="C252" s="1427" t="s">
        <v>163</v>
      </c>
      <c r="D252" s="1427" t="s">
        <v>191</v>
      </c>
      <c r="E252" s="1480" t="s">
        <v>1458</v>
      </c>
      <c r="F252" s="1496" t="s">
        <v>1046</v>
      </c>
      <c r="G252" s="1399">
        <v>10.4</v>
      </c>
      <c r="H252" s="1399">
        <v>3.3</v>
      </c>
      <c r="I252" s="1399">
        <v>1</v>
      </c>
      <c r="J252" s="1399">
        <f t="shared" si="137"/>
        <v>34.32</v>
      </c>
      <c r="K252" s="1410">
        <v>1</v>
      </c>
      <c r="L252" s="1410">
        <v>2.1</v>
      </c>
      <c r="M252" s="1411">
        <v>-1</v>
      </c>
      <c r="N252" s="1478">
        <f t="shared" si="138"/>
        <v>-2.1</v>
      </c>
      <c r="O252" s="1478">
        <f t="shared" si="139"/>
        <v>32.22</v>
      </c>
      <c r="P252" s="865"/>
      <c r="Q252" s="865"/>
      <c r="R252" s="865"/>
      <c r="S252" s="1402"/>
      <c r="T252" s="865">
        <f t="shared" si="140"/>
        <v>0</v>
      </c>
      <c r="U252" s="1408"/>
    </row>
    <row r="253" spans="1:21">
      <c r="A253" s="1403"/>
      <c r="B253" s="1414" t="s">
        <v>1455</v>
      </c>
      <c r="C253" s="1427" t="s">
        <v>163</v>
      </c>
      <c r="D253" s="1427" t="s">
        <v>192</v>
      </c>
      <c r="E253" s="1480" t="s">
        <v>1459</v>
      </c>
      <c r="F253" s="1496" t="s">
        <v>1164</v>
      </c>
      <c r="G253" s="1399">
        <v>7.5</v>
      </c>
      <c r="H253" s="1399">
        <v>3.3</v>
      </c>
      <c r="I253" s="1399">
        <v>1</v>
      </c>
      <c r="J253" s="1399">
        <f t="shared" si="137"/>
        <v>24.75</v>
      </c>
      <c r="K253" s="1410">
        <v>1</v>
      </c>
      <c r="L253" s="1410">
        <v>2.1</v>
      </c>
      <c r="M253" s="1411">
        <v>-1</v>
      </c>
      <c r="N253" s="1478">
        <f t="shared" si="138"/>
        <v>-2.1</v>
      </c>
      <c r="O253" s="1478">
        <f t="shared" si="139"/>
        <v>22.65</v>
      </c>
      <c r="P253" s="865"/>
      <c r="Q253" s="865"/>
      <c r="R253" s="865"/>
      <c r="S253" s="1402"/>
      <c r="T253" s="865">
        <f t="shared" si="140"/>
        <v>0</v>
      </c>
      <c r="U253" s="1408"/>
    </row>
    <row r="254" spans="1:21">
      <c r="A254" s="1403"/>
      <c r="B254" s="1414" t="s">
        <v>1455</v>
      </c>
      <c r="C254" s="1427" t="s">
        <v>163</v>
      </c>
      <c r="D254" s="1427" t="s">
        <v>192</v>
      </c>
      <c r="E254" s="1480" t="s">
        <v>1460</v>
      </c>
      <c r="F254" s="1496" t="s">
        <v>137</v>
      </c>
      <c r="G254" s="1399">
        <v>11.2</v>
      </c>
      <c r="H254" s="1399">
        <v>3.3</v>
      </c>
      <c r="I254" s="1399">
        <v>1</v>
      </c>
      <c r="J254" s="1399">
        <f t="shared" si="137"/>
        <v>36.959999999999994</v>
      </c>
      <c r="K254" s="1410">
        <v>1</v>
      </c>
      <c r="L254" s="1410">
        <v>2.1</v>
      </c>
      <c r="M254" s="1411">
        <v>-1</v>
      </c>
      <c r="N254" s="1478">
        <f t="shared" si="138"/>
        <v>-2.1</v>
      </c>
      <c r="O254" s="1478">
        <f t="shared" si="139"/>
        <v>34.859999999999992</v>
      </c>
      <c r="P254" s="865"/>
      <c r="Q254" s="865"/>
      <c r="R254" s="865"/>
      <c r="S254" s="1402"/>
      <c r="T254" s="865">
        <f t="shared" si="140"/>
        <v>0</v>
      </c>
      <c r="U254" s="1408"/>
    </row>
    <row r="255" spans="1:21">
      <c r="A255" s="1403"/>
      <c r="B255" s="1414" t="s">
        <v>1455</v>
      </c>
      <c r="C255" s="1427" t="s">
        <v>163</v>
      </c>
      <c r="D255" s="1427" t="s">
        <v>192</v>
      </c>
      <c r="E255" s="1480" t="s">
        <v>1461</v>
      </c>
      <c r="F255" s="1496" t="s">
        <v>1046</v>
      </c>
      <c r="G255" s="1399">
        <v>10.4</v>
      </c>
      <c r="H255" s="1399">
        <v>3.3</v>
      </c>
      <c r="I255" s="1399">
        <v>1</v>
      </c>
      <c r="J255" s="1399">
        <f t="shared" si="137"/>
        <v>34.32</v>
      </c>
      <c r="K255" s="1410">
        <v>1</v>
      </c>
      <c r="L255" s="1410">
        <v>2.1</v>
      </c>
      <c r="M255" s="1411">
        <v>-1</v>
      </c>
      <c r="N255" s="1478">
        <f t="shared" si="138"/>
        <v>-2.1</v>
      </c>
      <c r="O255" s="1478">
        <f t="shared" si="139"/>
        <v>32.22</v>
      </c>
      <c r="P255" s="865"/>
      <c r="Q255" s="865"/>
      <c r="R255" s="865"/>
      <c r="S255" s="1402"/>
      <c r="T255" s="865">
        <f t="shared" si="140"/>
        <v>0</v>
      </c>
      <c r="U255" s="1408"/>
    </row>
    <row r="256" spans="1:21">
      <c r="A256" s="1403"/>
      <c r="B256" s="1497"/>
      <c r="C256" s="1498"/>
      <c r="D256" s="1498"/>
      <c r="E256" s="1499"/>
      <c r="F256" s="1500"/>
      <c r="G256" s="1399"/>
      <c r="H256" s="1399"/>
      <c r="I256" s="1399"/>
      <c r="J256" s="1399"/>
      <c r="K256" s="1410"/>
      <c r="L256" s="1410"/>
      <c r="M256" s="1411"/>
      <c r="N256" s="1478"/>
      <c r="O256" s="1478"/>
      <c r="P256" s="1402"/>
      <c r="Q256" s="1402"/>
      <c r="R256" s="1402"/>
      <c r="S256" s="1402"/>
      <c r="T256" s="1402"/>
      <c r="U256" s="1408"/>
    </row>
    <row r="257" spans="1:21">
      <c r="A257" s="1403"/>
      <c r="B257" s="1414" t="s">
        <v>1455</v>
      </c>
      <c r="C257" s="1427" t="s">
        <v>163</v>
      </c>
      <c r="D257" s="1427" t="s">
        <v>193</v>
      </c>
      <c r="E257" s="1480" t="s">
        <v>1462</v>
      </c>
      <c r="F257" s="1496" t="s">
        <v>1164</v>
      </c>
      <c r="G257" s="1399">
        <v>7.5</v>
      </c>
      <c r="H257" s="1399">
        <v>3.3</v>
      </c>
      <c r="I257" s="1399">
        <v>1</v>
      </c>
      <c r="J257" s="1399">
        <f t="shared" ref="J257:J263" si="141">G257*H257*I257</f>
        <v>24.75</v>
      </c>
      <c r="K257" s="1410">
        <v>1</v>
      </c>
      <c r="L257" s="1410">
        <v>2.1</v>
      </c>
      <c r="M257" s="1411">
        <v>-1</v>
      </c>
      <c r="N257" s="1478">
        <f t="shared" ref="N257:N263" si="142">K257*L257*M257</f>
        <v>-2.1</v>
      </c>
      <c r="O257" s="1478">
        <f>J257+N257</f>
        <v>22.65</v>
      </c>
      <c r="P257" s="865"/>
      <c r="Q257" s="865"/>
      <c r="R257" s="865"/>
      <c r="S257" s="1402"/>
      <c r="T257" s="865">
        <f t="shared" ref="T257:T259" si="143">SUM(P257:S257)</f>
        <v>0</v>
      </c>
      <c r="U257" s="1408"/>
    </row>
    <row r="258" spans="1:21">
      <c r="A258" s="1403"/>
      <c r="B258" s="1414" t="s">
        <v>1455</v>
      </c>
      <c r="C258" s="1427" t="s">
        <v>163</v>
      </c>
      <c r="D258" s="1427" t="s">
        <v>193</v>
      </c>
      <c r="E258" s="1480" t="s">
        <v>1463</v>
      </c>
      <c r="F258" s="1496" t="s">
        <v>137</v>
      </c>
      <c r="G258" s="1399">
        <v>11.2</v>
      </c>
      <c r="H258" s="1399">
        <v>3.3</v>
      </c>
      <c r="I258" s="1399">
        <v>1</v>
      </c>
      <c r="J258" s="1399">
        <f t="shared" si="141"/>
        <v>36.959999999999994</v>
      </c>
      <c r="K258" s="1410">
        <v>1</v>
      </c>
      <c r="L258" s="1410">
        <v>2.1</v>
      </c>
      <c r="M258" s="1411">
        <v>-1</v>
      </c>
      <c r="N258" s="1478">
        <f t="shared" si="142"/>
        <v>-2.1</v>
      </c>
      <c r="O258" s="1478">
        <f>J258+N258</f>
        <v>34.859999999999992</v>
      </c>
      <c r="P258" s="865"/>
      <c r="Q258" s="865"/>
      <c r="R258" s="865"/>
      <c r="S258" s="1402"/>
      <c r="T258" s="865">
        <f t="shared" si="143"/>
        <v>0</v>
      </c>
      <c r="U258" s="1408"/>
    </row>
    <row r="259" spans="1:21">
      <c r="A259" s="1403"/>
      <c r="B259" s="1414" t="s">
        <v>1455</v>
      </c>
      <c r="C259" s="1427" t="s">
        <v>163</v>
      </c>
      <c r="D259" s="1427" t="s">
        <v>193</v>
      </c>
      <c r="E259" s="1480" t="s">
        <v>1464</v>
      </c>
      <c r="F259" s="1496" t="s">
        <v>1046</v>
      </c>
      <c r="G259" s="1399">
        <v>10.4</v>
      </c>
      <c r="H259" s="1399">
        <v>3.3</v>
      </c>
      <c r="I259" s="1399">
        <v>1</v>
      </c>
      <c r="J259" s="1399">
        <f t="shared" si="141"/>
        <v>34.32</v>
      </c>
      <c r="K259" s="1410">
        <v>1</v>
      </c>
      <c r="L259" s="1410">
        <v>2.1</v>
      </c>
      <c r="M259" s="1411">
        <v>-1</v>
      </c>
      <c r="N259" s="1478">
        <f t="shared" si="142"/>
        <v>-2.1</v>
      </c>
      <c r="O259" s="1478">
        <f>J259+N259</f>
        <v>32.22</v>
      </c>
      <c r="P259" s="865"/>
      <c r="Q259" s="865"/>
      <c r="R259" s="865"/>
      <c r="S259" s="1402"/>
      <c r="T259" s="865">
        <f t="shared" si="143"/>
        <v>0</v>
      </c>
      <c r="U259" s="1408"/>
    </row>
    <row r="260" spans="1:21">
      <c r="A260" s="1403"/>
      <c r="B260" s="1414"/>
      <c r="C260" s="1427"/>
      <c r="D260" s="1427"/>
      <c r="E260" s="1480"/>
      <c r="F260" s="1496"/>
      <c r="G260" s="1399"/>
      <c r="H260" s="1399"/>
      <c r="I260" s="1399"/>
      <c r="J260" s="1399"/>
      <c r="K260" s="1410"/>
      <c r="L260" s="1410"/>
      <c r="M260" s="1411"/>
      <c r="N260" s="1478"/>
      <c r="O260" s="1478"/>
      <c r="P260" s="1402"/>
      <c r="Q260" s="1402"/>
      <c r="R260" s="1402"/>
      <c r="S260" s="1402"/>
      <c r="T260" s="1402"/>
      <c r="U260" s="1408"/>
    </row>
    <row r="261" spans="1:21">
      <c r="A261" s="1403"/>
      <c r="B261" s="1414" t="s">
        <v>1455</v>
      </c>
      <c r="C261" s="1427" t="s">
        <v>163</v>
      </c>
      <c r="D261" s="1427" t="s">
        <v>194</v>
      </c>
      <c r="E261" s="1480" t="s">
        <v>1459</v>
      </c>
      <c r="F261" s="1496" t="s">
        <v>1164</v>
      </c>
      <c r="G261" s="1399">
        <v>7.5</v>
      </c>
      <c r="H261" s="1399">
        <v>3.3</v>
      </c>
      <c r="I261" s="1399">
        <v>1</v>
      </c>
      <c r="J261" s="1399">
        <f t="shared" si="141"/>
        <v>24.75</v>
      </c>
      <c r="K261" s="1410">
        <v>1</v>
      </c>
      <c r="L261" s="1410">
        <v>2.1</v>
      </c>
      <c r="M261" s="1411">
        <v>-1</v>
      </c>
      <c r="N261" s="1478">
        <f t="shared" si="142"/>
        <v>-2.1</v>
      </c>
      <c r="O261" s="1478">
        <f>J261+N261</f>
        <v>22.65</v>
      </c>
      <c r="P261" s="865"/>
      <c r="Q261" s="865"/>
      <c r="R261" s="865"/>
      <c r="S261" s="1402"/>
      <c r="T261" s="865">
        <f t="shared" ref="T261:T263" si="144">SUM(P261:S261)</f>
        <v>0</v>
      </c>
      <c r="U261" s="1408"/>
    </row>
    <row r="262" spans="1:21">
      <c r="A262" s="1403"/>
      <c r="B262" s="1414" t="s">
        <v>1455</v>
      </c>
      <c r="C262" s="1427" t="s">
        <v>163</v>
      </c>
      <c r="D262" s="1427" t="s">
        <v>194</v>
      </c>
      <c r="E262" s="1480" t="s">
        <v>1465</v>
      </c>
      <c r="F262" s="1496" t="s">
        <v>137</v>
      </c>
      <c r="G262" s="1399">
        <v>11.2</v>
      </c>
      <c r="H262" s="1399">
        <v>3.3</v>
      </c>
      <c r="I262" s="1399">
        <v>1</v>
      </c>
      <c r="J262" s="1399">
        <f t="shared" si="141"/>
        <v>36.959999999999994</v>
      </c>
      <c r="K262" s="1410">
        <v>1</v>
      </c>
      <c r="L262" s="1410">
        <v>2.1</v>
      </c>
      <c r="M262" s="1411">
        <v>-1</v>
      </c>
      <c r="N262" s="1478">
        <f t="shared" si="142"/>
        <v>-2.1</v>
      </c>
      <c r="O262" s="1478">
        <f>J262+N262</f>
        <v>34.859999999999992</v>
      </c>
      <c r="P262" s="865"/>
      <c r="Q262" s="865"/>
      <c r="R262" s="865"/>
      <c r="S262" s="1402"/>
      <c r="T262" s="865">
        <f t="shared" si="144"/>
        <v>0</v>
      </c>
      <c r="U262" s="1408"/>
    </row>
    <row r="263" spans="1:21">
      <c r="A263" s="1403"/>
      <c r="B263" s="1414" t="s">
        <v>1455</v>
      </c>
      <c r="C263" s="1427" t="s">
        <v>163</v>
      </c>
      <c r="D263" s="1427" t="s">
        <v>194</v>
      </c>
      <c r="E263" s="1480" t="s">
        <v>1466</v>
      </c>
      <c r="F263" s="1496" t="s">
        <v>1046</v>
      </c>
      <c r="G263" s="1399">
        <v>10.4</v>
      </c>
      <c r="H263" s="1399">
        <v>3.3</v>
      </c>
      <c r="I263" s="1399">
        <v>1</v>
      </c>
      <c r="J263" s="1399">
        <f t="shared" si="141"/>
        <v>34.32</v>
      </c>
      <c r="K263" s="1410">
        <v>1</v>
      </c>
      <c r="L263" s="1410">
        <v>2.1</v>
      </c>
      <c r="M263" s="1411">
        <v>-1</v>
      </c>
      <c r="N263" s="1478">
        <f t="shared" si="142"/>
        <v>-2.1</v>
      </c>
      <c r="O263" s="1478">
        <f>J263+N263</f>
        <v>32.22</v>
      </c>
      <c r="P263" s="865"/>
      <c r="Q263" s="865"/>
      <c r="R263" s="865"/>
      <c r="S263" s="1402"/>
      <c r="T263" s="865">
        <f t="shared" si="144"/>
        <v>0</v>
      </c>
      <c r="U263" s="1408"/>
    </row>
    <row r="264" spans="1:21">
      <c r="A264" s="1403"/>
      <c r="B264" s="1497"/>
      <c r="C264" s="1498"/>
      <c r="D264" s="1427"/>
      <c r="E264" s="1499"/>
      <c r="F264" s="1496"/>
      <c r="G264" s="1399"/>
      <c r="H264" s="1399"/>
      <c r="I264" s="1399"/>
      <c r="J264" s="1399"/>
      <c r="K264" s="1410"/>
      <c r="L264" s="1410"/>
      <c r="M264" s="1411"/>
      <c r="N264" s="1478"/>
      <c r="O264" s="1478"/>
      <c r="P264" s="1402"/>
      <c r="Q264" s="1402"/>
      <c r="R264" s="1402"/>
      <c r="S264" s="1402"/>
      <c r="T264" s="1402"/>
      <c r="U264" s="1408"/>
    </row>
    <row r="265" spans="1:21">
      <c r="A265" s="1403"/>
      <c r="B265" s="1414" t="s">
        <v>1455</v>
      </c>
      <c r="C265" s="1427" t="s">
        <v>163</v>
      </c>
      <c r="D265" s="1427" t="s">
        <v>195</v>
      </c>
      <c r="E265" s="1480" t="s">
        <v>1467</v>
      </c>
      <c r="F265" s="1496" t="s">
        <v>1468</v>
      </c>
      <c r="G265" s="1399">
        <v>48.1</v>
      </c>
      <c r="H265" s="1399">
        <v>3.3</v>
      </c>
      <c r="I265" s="1399">
        <v>1</v>
      </c>
      <c r="J265" s="1399">
        <f>G265*H265*I265</f>
        <v>158.72999999999999</v>
      </c>
      <c r="K265" s="1410">
        <v>1</v>
      </c>
      <c r="L265" s="1410">
        <v>2.1</v>
      </c>
      <c r="M265" s="1411">
        <v>-1</v>
      </c>
      <c r="N265" s="1478">
        <f>K265*L265*M265</f>
        <v>-2.1</v>
      </c>
      <c r="O265" s="1478">
        <f>J265+N265</f>
        <v>156.63</v>
      </c>
      <c r="P265" s="1402"/>
      <c r="Q265" s="1402"/>
      <c r="R265" s="1402"/>
      <c r="S265" s="1402"/>
      <c r="T265" s="1402"/>
      <c r="U265" s="1408"/>
    </row>
    <row r="266" spans="1:21">
      <c r="A266" s="1403"/>
      <c r="B266" s="1497"/>
      <c r="C266" s="1498"/>
      <c r="D266" s="1498"/>
      <c r="E266" s="1499"/>
      <c r="F266" s="1500"/>
      <c r="G266" s="1413"/>
      <c r="H266" s="1413"/>
      <c r="I266" s="1413"/>
      <c r="J266" s="1413"/>
      <c r="K266" s="1501"/>
      <c r="L266" s="1501"/>
      <c r="M266" s="1502"/>
      <c r="N266" s="1503"/>
      <c r="O266" s="1503"/>
      <c r="P266" s="1402"/>
      <c r="Q266" s="1402"/>
      <c r="R266" s="1402"/>
      <c r="S266" s="1402"/>
      <c r="T266" s="1402"/>
      <c r="U266" s="1408"/>
    </row>
    <row r="267" spans="1:21">
      <c r="A267" s="1403"/>
      <c r="B267" s="1497"/>
      <c r="C267" s="1498"/>
      <c r="D267" s="1498"/>
      <c r="E267" s="1499"/>
      <c r="F267" s="1500"/>
      <c r="G267" s="1413"/>
      <c r="H267" s="1413"/>
      <c r="I267" s="1413"/>
      <c r="J267" s="1413"/>
      <c r="K267" s="1501"/>
      <c r="L267" s="1501"/>
      <c r="M267" s="1502"/>
      <c r="N267" s="1503"/>
      <c r="O267" s="1503"/>
      <c r="P267" s="1402"/>
      <c r="Q267" s="1402"/>
      <c r="R267" s="1402"/>
      <c r="S267" s="1402"/>
      <c r="T267" s="1402"/>
      <c r="U267" s="1408"/>
    </row>
    <row r="268" spans="1:21">
      <c r="A268" s="1403"/>
      <c r="B268" s="1497"/>
      <c r="C268" s="1498"/>
      <c r="D268" s="1498"/>
      <c r="E268" s="1499"/>
      <c r="F268" s="1500"/>
      <c r="G268" s="1413"/>
      <c r="H268" s="1413"/>
      <c r="I268" s="1413"/>
      <c r="J268" s="1413"/>
      <c r="K268" s="1501"/>
      <c r="L268" s="1501"/>
      <c r="M268" s="1502"/>
      <c r="N268" s="1503"/>
      <c r="O268" s="1503"/>
      <c r="P268" s="1402"/>
      <c r="Q268" s="1402"/>
      <c r="R268" s="1402"/>
      <c r="S268" s="1402"/>
      <c r="T268" s="1402"/>
      <c r="U268" s="1408"/>
    </row>
    <row r="269" spans="1:21">
      <c r="A269" s="1403"/>
      <c r="B269" s="1497"/>
      <c r="C269" s="1498"/>
      <c r="D269" s="1498"/>
      <c r="E269" s="1499"/>
      <c r="F269" s="1500"/>
      <c r="G269" s="1413"/>
      <c r="H269" s="1413"/>
      <c r="I269" s="1413"/>
      <c r="J269" s="1413"/>
      <c r="K269" s="1501"/>
      <c r="L269" s="1501"/>
      <c r="M269" s="1502"/>
      <c r="N269" s="1503"/>
      <c r="O269" s="1503"/>
      <c r="P269" s="1402"/>
      <c r="Q269" s="1402"/>
      <c r="R269" s="1402"/>
      <c r="S269" s="1402"/>
      <c r="T269" s="1402"/>
      <c r="U269" s="1408"/>
    </row>
    <row r="270" spans="1:21">
      <c r="A270" s="1403"/>
      <c r="B270" s="152" t="s">
        <v>134</v>
      </c>
      <c r="C270" s="1409" t="s">
        <v>130</v>
      </c>
      <c r="D270" s="152" t="s">
        <v>135</v>
      </c>
      <c r="E270" s="153" t="s">
        <v>1257</v>
      </c>
      <c r="F270" s="1496" t="s">
        <v>168</v>
      </c>
      <c r="G270" s="1399">
        <v>16.2</v>
      </c>
      <c r="H270" s="1399">
        <v>3</v>
      </c>
      <c r="I270" s="1399">
        <v>1</v>
      </c>
      <c r="J270" s="1399">
        <f t="shared" ref="J270:J272" si="145">G270*H270*I270</f>
        <v>48.599999999999994</v>
      </c>
      <c r="K270" s="1420">
        <v>1.9</v>
      </c>
      <c r="L270" s="1420">
        <v>2.1</v>
      </c>
      <c r="M270" s="1421">
        <v>-1</v>
      </c>
      <c r="N270" s="1416">
        <f t="shared" ref="N270:N272" si="146">K270*L270*M270</f>
        <v>-3.9899999999999998</v>
      </c>
      <c r="O270" s="1416">
        <f t="shared" ref="O270:O272" si="147">J270+N270</f>
        <v>44.609999999999992</v>
      </c>
      <c r="P270" s="865">
        <f>O270*0.2</f>
        <v>8.9219999999999988</v>
      </c>
      <c r="Q270" s="865">
        <f>O270*0.3</f>
        <v>13.382999999999997</v>
      </c>
      <c r="R270" s="865">
        <f>O270*0.3</f>
        <v>13.382999999999997</v>
      </c>
      <c r="S270" s="1549">
        <f t="shared" ref="S270:S294" si="148">O270*0.3</f>
        <v>13.382999999999997</v>
      </c>
      <c r="T270" s="865">
        <f>SUM(P270:S270)</f>
        <v>49.070999999999991</v>
      </c>
      <c r="U270" s="1408"/>
    </row>
    <row r="271" spans="1:21">
      <c r="A271" s="1403"/>
      <c r="B271" s="152" t="s">
        <v>134</v>
      </c>
      <c r="C271" s="1409" t="s">
        <v>130</v>
      </c>
      <c r="D271" s="152" t="s">
        <v>135</v>
      </c>
      <c r="E271" s="153" t="s">
        <v>1257</v>
      </c>
      <c r="F271" s="1496" t="s">
        <v>1258</v>
      </c>
      <c r="G271" s="1399">
        <f>1.9+2.1+2.1+1+2.1+2.1</f>
        <v>11.299999999999999</v>
      </c>
      <c r="H271" s="1399">
        <v>0.5</v>
      </c>
      <c r="I271" s="1399">
        <v>1</v>
      </c>
      <c r="J271" s="1399">
        <f t="shared" si="145"/>
        <v>5.6499999999999995</v>
      </c>
      <c r="K271" s="1420">
        <v>1</v>
      </c>
      <c r="L271" s="1420">
        <v>2.1</v>
      </c>
      <c r="M271" s="1421">
        <v>-3</v>
      </c>
      <c r="N271" s="1416">
        <f t="shared" si="146"/>
        <v>-6.3000000000000007</v>
      </c>
      <c r="O271" s="1416">
        <f t="shared" si="147"/>
        <v>-0.65000000000000124</v>
      </c>
      <c r="P271" s="865">
        <f>O271*0.2</f>
        <v>-0.13000000000000025</v>
      </c>
      <c r="Q271" s="865">
        <f>O271*0.3</f>
        <v>-0.19500000000000037</v>
      </c>
      <c r="R271" s="865">
        <f>O271*0.3</f>
        <v>-0.19500000000000037</v>
      </c>
      <c r="S271" s="1549">
        <f t="shared" si="148"/>
        <v>-0.19500000000000037</v>
      </c>
      <c r="T271" s="865">
        <f>SUM(P271:S271)</f>
        <v>-0.71500000000000141</v>
      </c>
      <c r="U271" s="1408"/>
    </row>
    <row r="272" spans="1:21">
      <c r="A272" s="1403"/>
      <c r="B272" s="152" t="s">
        <v>134</v>
      </c>
      <c r="C272" s="1409" t="s">
        <v>130</v>
      </c>
      <c r="D272" s="152" t="s">
        <v>135</v>
      </c>
      <c r="E272" s="153" t="s">
        <v>136</v>
      </c>
      <c r="F272" s="1496" t="s">
        <v>137</v>
      </c>
      <c r="G272" s="1399">
        <v>9.85</v>
      </c>
      <c r="H272" s="1399">
        <v>5.6</v>
      </c>
      <c r="I272" s="1399">
        <v>1</v>
      </c>
      <c r="J272" s="1399">
        <f t="shared" si="145"/>
        <v>55.16</v>
      </c>
      <c r="K272" s="1420">
        <v>0.8</v>
      </c>
      <c r="L272" s="1420">
        <v>2.1</v>
      </c>
      <c r="M272" s="1421">
        <v>-1</v>
      </c>
      <c r="N272" s="1416">
        <f t="shared" si="146"/>
        <v>-1.6800000000000002</v>
      </c>
      <c r="O272" s="1416">
        <f t="shared" si="147"/>
        <v>53.48</v>
      </c>
      <c r="P272" s="865">
        <f>O272*0.2</f>
        <v>10.696</v>
      </c>
      <c r="Q272" s="865">
        <f>O272*0.3</f>
        <v>16.043999999999997</v>
      </c>
      <c r="R272" s="865">
        <f>O272*0.3</f>
        <v>16.043999999999997</v>
      </c>
      <c r="S272" s="1549">
        <f t="shared" si="148"/>
        <v>16.043999999999997</v>
      </c>
      <c r="T272" s="865">
        <f>SUM(P272:S272)</f>
        <v>58.827999999999989</v>
      </c>
      <c r="U272" s="1408"/>
    </row>
    <row r="273" spans="1:21">
      <c r="A273" s="1403"/>
      <c r="B273" s="152" t="s">
        <v>134</v>
      </c>
      <c r="C273" s="1409" t="s">
        <v>130</v>
      </c>
      <c r="D273" s="152" t="s">
        <v>135</v>
      </c>
      <c r="E273" s="153" t="s">
        <v>1260</v>
      </c>
      <c r="F273" s="1496" t="s">
        <v>1261</v>
      </c>
      <c r="G273" s="1399">
        <v>15.1</v>
      </c>
      <c r="H273" s="1399">
        <v>3</v>
      </c>
      <c r="I273" s="1399">
        <v>1</v>
      </c>
      <c r="J273" s="1399">
        <v>45.3</v>
      </c>
      <c r="K273" s="1420">
        <v>1.1000000000000001</v>
      </c>
      <c r="L273" s="1420">
        <v>2.1</v>
      </c>
      <c r="M273" s="1421">
        <v>-1</v>
      </c>
      <c r="N273" s="1416">
        <v>-2.3100000000000005</v>
      </c>
      <c r="O273" s="1416">
        <v>42.989999999999995</v>
      </c>
      <c r="P273" s="865">
        <f>O273*0.2</f>
        <v>8.597999999999999</v>
      </c>
      <c r="Q273" s="865">
        <f>O273*0.3</f>
        <v>12.896999999999998</v>
      </c>
      <c r="R273" s="865">
        <f>O273*0.3</f>
        <v>12.896999999999998</v>
      </c>
      <c r="S273" s="1549">
        <f t="shared" si="148"/>
        <v>12.896999999999998</v>
      </c>
      <c r="T273" s="865">
        <f>SUM(P273:S273)</f>
        <v>47.288999999999994</v>
      </c>
      <c r="U273" s="1408"/>
    </row>
    <row r="274" spans="1:21">
      <c r="A274" s="1403"/>
      <c r="B274" s="152" t="s">
        <v>134</v>
      </c>
      <c r="C274" s="1409" t="s">
        <v>130</v>
      </c>
      <c r="D274" s="152" t="s">
        <v>135</v>
      </c>
      <c r="E274" s="153" t="s">
        <v>1469</v>
      </c>
      <c r="F274" s="1496" t="s">
        <v>1383</v>
      </c>
      <c r="G274" s="1399">
        <v>52.86</v>
      </c>
      <c r="H274" s="1399">
        <v>5.6</v>
      </c>
      <c r="I274" s="1399">
        <v>1</v>
      </c>
      <c r="J274" s="1399">
        <f t="shared" ref="J274:J277" si="149">G274*H274*I274</f>
        <v>296.01599999999996</v>
      </c>
      <c r="K274" s="1420">
        <v>1.2</v>
      </c>
      <c r="L274" s="1420">
        <v>2.1</v>
      </c>
      <c r="M274" s="1421">
        <v>-1</v>
      </c>
      <c r="N274" s="1416">
        <f t="shared" ref="N274" si="150">K274*L274*M274</f>
        <v>-2.52</v>
      </c>
      <c r="O274" s="1416">
        <f t="shared" ref="O274:O277" si="151">J274+N274</f>
        <v>293.49599999999998</v>
      </c>
      <c r="P274" s="1549">
        <f t="shared" ref="P274:P279" si="152">O274*0.2</f>
        <v>58.699199999999998</v>
      </c>
      <c r="Q274" s="1549">
        <f t="shared" ref="Q274:Q279" si="153">O274*0.3</f>
        <v>88.048799999999986</v>
      </c>
      <c r="R274" s="1549">
        <f t="shared" ref="R274:R279" si="154">O274*0.3</f>
        <v>88.048799999999986</v>
      </c>
      <c r="S274" s="1549">
        <f t="shared" si="148"/>
        <v>88.048799999999986</v>
      </c>
      <c r="T274" s="865">
        <f t="shared" ref="T274:T278" si="155">SUM(P274:S274)</f>
        <v>322.84559999999993</v>
      </c>
      <c r="U274" s="1408"/>
    </row>
    <row r="275" spans="1:21">
      <c r="A275" s="1403"/>
      <c r="B275" s="152" t="s">
        <v>134</v>
      </c>
      <c r="C275" s="1409" t="s">
        <v>130</v>
      </c>
      <c r="D275" s="152" t="s">
        <v>135</v>
      </c>
      <c r="E275" s="153"/>
      <c r="F275" s="1496"/>
      <c r="G275" s="1399">
        <v>4.4000000000000004</v>
      </c>
      <c r="H275" s="1399">
        <v>5.6</v>
      </c>
      <c r="I275" s="1399">
        <v>1</v>
      </c>
      <c r="J275" s="1399">
        <f t="shared" si="149"/>
        <v>24.64</v>
      </c>
      <c r="K275" s="1420">
        <v>0.8</v>
      </c>
      <c r="L275" s="1420"/>
      <c r="M275" s="1421"/>
      <c r="N275" s="1416"/>
      <c r="O275" s="1416">
        <f t="shared" si="151"/>
        <v>24.64</v>
      </c>
      <c r="P275" s="1549">
        <f t="shared" si="152"/>
        <v>4.9280000000000008</v>
      </c>
      <c r="Q275" s="1549">
        <f t="shared" si="153"/>
        <v>7.3919999999999995</v>
      </c>
      <c r="R275" s="1549">
        <f t="shared" si="154"/>
        <v>7.3919999999999995</v>
      </c>
      <c r="S275" s="1549">
        <f t="shared" si="148"/>
        <v>7.3919999999999995</v>
      </c>
      <c r="T275" s="865">
        <f t="shared" si="155"/>
        <v>27.103999999999999</v>
      </c>
      <c r="U275" s="1408"/>
    </row>
    <row r="276" spans="1:21">
      <c r="A276" s="1403"/>
      <c r="B276" s="152" t="s">
        <v>134</v>
      </c>
      <c r="C276" s="1409" t="s">
        <v>130</v>
      </c>
      <c r="D276" s="152" t="s">
        <v>135</v>
      </c>
      <c r="E276" s="153" t="s">
        <v>1470</v>
      </c>
      <c r="F276" s="1496" t="s">
        <v>1383</v>
      </c>
      <c r="G276" s="1399">
        <v>70.8</v>
      </c>
      <c r="H276" s="1399">
        <v>5.6</v>
      </c>
      <c r="I276" s="1399">
        <v>1</v>
      </c>
      <c r="J276" s="1399">
        <f t="shared" si="149"/>
        <v>396.47999999999996</v>
      </c>
      <c r="K276" s="1420">
        <v>1.9</v>
      </c>
      <c r="L276" s="1420">
        <v>2.1</v>
      </c>
      <c r="M276" s="1421">
        <v>-1</v>
      </c>
      <c r="N276" s="1416">
        <f>K276*L276*M276</f>
        <v>-3.9899999999999998</v>
      </c>
      <c r="O276" s="1416">
        <f t="shared" si="151"/>
        <v>392.48999999999995</v>
      </c>
      <c r="P276" s="1549">
        <f t="shared" si="152"/>
        <v>78.49799999999999</v>
      </c>
      <c r="Q276" s="1549">
        <f t="shared" si="153"/>
        <v>117.74699999999999</v>
      </c>
      <c r="R276" s="1549">
        <f t="shared" si="154"/>
        <v>117.74699999999999</v>
      </c>
      <c r="S276" s="1549">
        <f t="shared" si="148"/>
        <v>117.74699999999999</v>
      </c>
      <c r="T276" s="865">
        <f t="shared" si="155"/>
        <v>431.73899999999992</v>
      </c>
      <c r="U276" s="1408"/>
    </row>
    <row r="277" spans="1:21">
      <c r="A277" s="1403"/>
      <c r="B277" s="152" t="s">
        <v>134</v>
      </c>
      <c r="C277" s="1409" t="s">
        <v>130</v>
      </c>
      <c r="D277" s="152" t="s">
        <v>135</v>
      </c>
      <c r="E277" s="153" t="s">
        <v>1471</v>
      </c>
      <c r="F277" s="1496" t="s">
        <v>1259</v>
      </c>
      <c r="G277" s="1399">
        <v>6.28</v>
      </c>
      <c r="H277" s="1399">
        <v>5.6</v>
      </c>
      <c r="I277" s="1399">
        <v>1</v>
      </c>
      <c r="J277" s="1399">
        <f t="shared" si="149"/>
        <v>35.167999999999999</v>
      </c>
      <c r="K277" s="1420">
        <v>0.9</v>
      </c>
      <c r="L277" s="1420">
        <v>2.1</v>
      </c>
      <c r="M277" s="1421">
        <v>-1</v>
      </c>
      <c r="N277" s="1416">
        <f t="shared" ref="N277" si="156">K277*L277*M277</f>
        <v>-1.8900000000000001</v>
      </c>
      <c r="O277" s="1416">
        <f t="shared" si="151"/>
        <v>33.277999999999999</v>
      </c>
      <c r="P277" s="1549">
        <f t="shared" si="152"/>
        <v>6.6555999999999997</v>
      </c>
      <c r="Q277" s="1549">
        <f t="shared" si="153"/>
        <v>9.9833999999999996</v>
      </c>
      <c r="R277" s="1549">
        <f t="shared" si="154"/>
        <v>9.9833999999999996</v>
      </c>
      <c r="S277" s="1549">
        <f t="shared" si="148"/>
        <v>9.9833999999999996</v>
      </c>
      <c r="T277" s="865">
        <f t="shared" si="155"/>
        <v>36.605800000000002</v>
      </c>
      <c r="U277" s="1408"/>
    </row>
    <row r="278" spans="1:21">
      <c r="A278" s="1403"/>
      <c r="B278" s="152" t="s">
        <v>134</v>
      </c>
      <c r="C278" s="1409" t="s">
        <v>130</v>
      </c>
      <c r="D278" s="152" t="s">
        <v>135</v>
      </c>
      <c r="E278" s="153" t="s">
        <v>1472</v>
      </c>
      <c r="F278" s="1496" t="s">
        <v>1473</v>
      </c>
      <c r="G278" s="1399">
        <v>8.3000000000000007</v>
      </c>
      <c r="H278" s="1399">
        <v>5.6</v>
      </c>
      <c r="I278" s="1399">
        <v>1</v>
      </c>
      <c r="J278" s="1399">
        <f>G278*H278*I278</f>
        <v>46.480000000000004</v>
      </c>
      <c r="K278" s="1420">
        <v>0.8</v>
      </c>
      <c r="L278" s="1420">
        <v>2.1</v>
      </c>
      <c r="M278" s="1421">
        <v>-1</v>
      </c>
      <c r="N278" s="1416">
        <f>K278*L278*M278</f>
        <v>-1.6800000000000002</v>
      </c>
      <c r="O278" s="1416">
        <f>J278+N278</f>
        <v>44.800000000000004</v>
      </c>
      <c r="P278" s="1549">
        <f t="shared" si="152"/>
        <v>8.9600000000000009</v>
      </c>
      <c r="Q278" s="1549">
        <f t="shared" si="153"/>
        <v>13.440000000000001</v>
      </c>
      <c r="R278" s="1549">
        <f t="shared" si="154"/>
        <v>13.440000000000001</v>
      </c>
      <c r="S278" s="1549">
        <f t="shared" si="148"/>
        <v>13.440000000000001</v>
      </c>
      <c r="T278" s="865">
        <f t="shared" si="155"/>
        <v>49.28</v>
      </c>
      <c r="U278" s="1408"/>
    </row>
    <row r="279" spans="1:21">
      <c r="A279" s="1403"/>
      <c r="B279" s="152" t="s">
        <v>134</v>
      </c>
      <c r="C279" s="1409" t="s">
        <v>130</v>
      </c>
      <c r="D279" s="152" t="s">
        <v>135</v>
      </c>
      <c r="E279" s="153" t="s">
        <v>1069</v>
      </c>
      <c r="F279" s="1496" t="s">
        <v>1474</v>
      </c>
      <c r="G279" s="1399">
        <f>22+4.1</f>
        <v>26.1</v>
      </c>
      <c r="H279" s="1399">
        <v>5.6</v>
      </c>
      <c r="I279" s="1399">
        <v>1</v>
      </c>
      <c r="J279" s="1399">
        <f>G279*H279*I279</f>
        <v>146.16</v>
      </c>
      <c r="K279" s="1420">
        <v>1.6</v>
      </c>
      <c r="L279" s="1420">
        <v>2.1</v>
      </c>
      <c r="M279" s="1421">
        <v>-1</v>
      </c>
      <c r="N279" s="1416">
        <f>K279*L279*M279</f>
        <v>-3.3600000000000003</v>
      </c>
      <c r="O279" s="1416">
        <f>J279+N279</f>
        <v>142.79999999999998</v>
      </c>
      <c r="P279" s="1549">
        <f t="shared" si="152"/>
        <v>28.56</v>
      </c>
      <c r="Q279" s="1549">
        <f t="shared" si="153"/>
        <v>42.839999999999996</v>
      </c>
      <c r="R279" s="1549">
        <f t="shared" si="154"/>
        <v>42.839999999999996</v>
      </c>
      <c r="S279" s="1549">
        <f t="shared" si="148"/>
        <v>42.839999999999996</v>
      </c>
      <c r="T279" s="865">
        <f t="shared" ref="T279" si="157">SUM(P279:S279)</f>
        <v>157.07999999999998</v>
      </c>
      <c r="U279" s="1408"/>
    </row>
    <row r="280" spans="1:21">
      <c r="A280" s="1403"/>
      <c r="B280" s="1497"/>
      <c r="C280" s="1498"/>
      <c r="D280" s="1498"/>
      <c r="E280" s="1499"/>
      <c r="F280" s="1500"/>
      <c r="G280" s="1413"/>
      <c r="H280" s="1413"/>
      <c r="I280" s="1413"/>
      <c r="J280" s="1413"/>
      <c r="K280" s="1501"/>
      <c r="L280" s="1501"/>
      <c r="M280" s="1502"/>
      <c r="N280" s="1503"/>
      <c r="O280" s="1503"/>
      <c r="P280" s="1402"/>
      <c r="Q280" s="1402"/>
      <c r="R280" s="1402"/>
      <c r="S280" s="1402"/>
      <c r="T280" s="1402"/>
      <c r="U280" s="1408"/>
    </row>
    <row r="281" spans="1:21">
      <c r="A281" s="1403"/>
      <c r="B281" s="152" t="s">
        <v>1262</v>
      </c>
      <c r="C281" s="1409" t="s">
        <v>130</v>
      </c>
      <c r="D281" s="152" t="s">
        <v>190</v>
      </c>
      <c r="E281" s="153" t="s">
        <v>1263</v>
      </c>
      <c r="F281" s="1496" t="s">
        <v>168</v>
      </c>
      <c r="G281" s="1399">
        <v>16.2</v>
      </c>
      <c r="H281" s="1399">
        <v>3</v>
      </c>
      <c r="I281" s="1399">
        <v>1</v>
      </c>
      <c r="J281" s="1399">
        <f>G281*H281*I281</f>
        <v>48.599999999999994</v>
      </c>
      <c r="K281" s="1420">
        <v>1.9</v>
      </c>
      <c r="L281" s="1420">
        <v>2.1</v>
      </c>
      <c r="M281" s="1421">
        <v>-1</v>
      </c>
      <c r="N281" s="1416">
        <f>K281*L281*M281</f>
        <v>-3.9899999999999998</v>
      </c>
      <c r="O281" s="1416">
        <f>J281+N281</f>
        <v>44.609999999999992</v>
      </c>
      <c r="P281" s="865">
        <f t="shared" ref="P281:P294" si="158">O281*0.2</f>
        <v>8.9219999999999988</v>
      </c>
      <c r="Q281" s="865">
        <f t="shared" ref="Q281:Q294" si="159">O281*0.3</f>
        <v>13.382999999999997</v>
      </c>
      <c r="R281" s="865">
        <f t="shared" ref="R281:R294" si="160">O281*0.3</f>
        <v>13.382999999999997</v>
      </c>
      <c r="S281" s="1549">
        <f t="shared" si="148"/>
        <v>13.382999999999997</v>
      </c>
      <c r="T281" s="865">
        <f t="shared" ref="T281:T294" si="161">SUM(P281:S281)</f>
        <v>49.070999999999991</v>
      </c>
      <c r="U281" s="1408"/>
    </row>
    <row r="282" spans="1:21">
      <c r="A282" s="1403"/>
      <c r="B282" s="1403"/>
      <c r="C282" s="1425"/>
      <c r="D282" s="1403"/>
      <c r="E282" s="1423"/>
      <c r="F282" s="1496" t="s">
        <v>1258</v>
      </c>
      <c r="G282" s="1399">
        <f>1.9+2.1+2.1+1+2.1+2.1</f>
        <v>11.299999999999999</v>
      </c>
      <c r="H282" s="1399">
        <v>0.5</v>
      </c>
      <c r="I282" s="1399">
        <v>1</v>
      </c>
      <c r="J282" s="1399">
        <f>G282*H282*I282</f>
        <v>5.6499999999999995</v>
      </c>
      <c r="K282" s="1420">
        <v>1</v>
      </c>
      <c r="L282" s="1420">
        <v>2.1</v>
      </c>
      <c r="M282" s="1421">
        <v>-3</v>
      </c>
      <c r="N282" s="1416">
        <f>K282*L282*M282</f>
        <v>-6.3000000000000007</v>
      </c>
      <c r="O282" s="1416">
        <f>J282+N282</f>
        <v>-0.65000000000000124</v>
      </c>
      <c r="P282" s="865">
        <f t="shared" si="158"/>
        <v>-0.13000000000000025</v>
      </c>
      <c r="Q282" s="865">
        <f t="shared" si="159"/>
        <v>-0.19500000000000037</v>
      </c>
      <c r="R282" s="865">
        <f t="shared" si="160"/>
        <v>-0.19500000000000037</v>
      </c>
      <c r="S282" s="1549">
        <f t="shared" si="148"/>
        <v>-0.19500000000000037</v>
      </c>
      <c r="T282" s="865">
        <f t="shared" si="161"/>
        <v>-0.71500000000000141</v>
      </c>
      <c r="U282" s="1408"/>
    </row>
    <row r="283" spans="1:21">
      <c r="A283" s="1403"/>
      <c r="B283" s="152" t="s">
        <v>1262</v>
      </c>
      <c r="C283" s="1409" t="s">
        <v>130</v>
      </c>
      <c r="D283" s="152" t="s">
        <v>190</v>
      </c>
      <c r="E283" s="153" t="s">
        <v>1264</v>
      </c>
      <c r="F283" s="1496" t="s">
        <v>137</v>
      </c>
      <c r="G283" s="1399">
        <v>9.85</v>
      </c>
      <c r="H283" s="1399">
        <v>4.8499999999999996</v>
      </c>
      <c r="I283" s="1399">
        <v>1</v>
      </c>
      <c r="J283" s="1399">
        <f>G283*H283*I283</f>
        <v>47.772499999999994</v>
      </c>
      <c r="K283" s="1420">
        <v>0.8</v>
      </c>
      <c r="L283" s="1420">
        <v>2.1</v>
      </c>
      <c r="M283" s="1421">
        <v>-1</v>
      </c>
      <c r="N283" s="1416">
        <f>K283*L283*M283</f>
        <v>-1.6800000000000002</v>
      </c>
      <c r="O283" s="1416">
        <f>J283+N283</f>
        <v>46.092499999999994</v>
      </c>
      <c r="P283" s="865">
        <f t="shared" si="158"/>
        <v>9.2184999999999988</v>
      </c>
      <c r="Q283" s="865">
        <f t="shared" si="159"/>
        <v>13.827749999999998</v>
      </c>
      <c r="R283" s="865">
        <f t="shared" si="160"/>
        <v>13.827749999999998</v>
      </c>
      <c r="S283" s="1549">
        <f t="shared" si="148"/>
        <v>13.827749999999998</v>
      </c>
      <c r="T283" s="865">
        <f t="shared" si="161"/>
        <v>50.70174999999999</v>
      </c>
      <c r="U283" s="1408"/>
    </row>
    <row r="284" spans="1:21">
      <c r="A284" s="1403"/>
      <c r="B284" s="152" t="s">
        <v>1262</v>
      </c>
      <c r="C284" s="1409" t="s">
        <v>130</v>
      </c>
      <c r="D284" s="152" t="s">
        <v>190</v>
      </c>
      <c r="E284" s="153" t="s">
        <v>1265</v>
      </c>
      <c r="F284" s="1496" t="s">
        <v>1261</v>
      </c>
      <c r="G284" s="1399">
        <v>15.1</v>
      </c>
      <c r="H284" s="1399">
        <v>3</v>
      </c>
      <c r="I284" s="1399">
        <v>1</v>
      </c>
      <c r="J284" s="1399">
        <v>45.3</v>
      </c>
      <c r="K284" s="1420">
        <v>1.1000000000000001</v>
      </c>
      <c r="L284" s="1420">
        <v>2.1</v>
      </c>
      <c r="M284" s="1421">
        <v>-1</v>
      </c>
      <c r="N284" s="1416">
        <v>-2.3100000000000005</v>
      </c>
      <c r="O284" s="1416">
        <v>42.989999999999995</v>
      </c>
      <c r="P284" s="865">
        <f t="shared" si="158"/>
        <v>8.597999999999999</v>
      </c>
      <c r="Q284" s="865">
        <f t="shared" si="159"/>
        <v>12.896999999999998</v>
      </c>
      <c r="R284" s="865">
        <f t="shared" si="160"/>
        <v>12.896999999999998</v>
      </c>
      <c r="S284" s="1549">
        <f t="shared" si="148"/>
        <v>12.896999999999998</v>
      </c>
      <c r="T284" s="865">
        <f t="shared" si="161"/>
        <v>47.288999999999994</v>
      </c>
      <c r="U284" s="1408"/>
    </row>
    <row r="285" spans="1:21">
      <c r="A285" s="1403"/>
      <c r="B285" s="1497"/>
      <c r="C285" s="1498"/>
      <c r="D285" s="1498"/>
      <c r="E285" s="1499"/>
      <c r="F285" s="1496" t="s">
        <v>1259</v>
      </c>
      <c r="G285" s="1399">
        <v>6.28</v>
      </c>
      <c r="H285" s="1399">
        <v>4.2</v>
      </c>
      <c r="I285" s="1399">
        <v>1</v>
      </c>
      <c r="J285" s="1399">
        <f t="shared" ref="J285" si="162">G285*H285*I285</f>
        <v>26.376000000000001</v>
      </c>
      <c r="K285" s="1420">
        <v>0.9</v>
      </c>
      <c r="L285" s="1420">
        <v>2.1</v>
      </c>
      <c r="M285" s="1421">
        <v>-1</v>
      </c>
      <c r="N285" s="1416">
        <f t="shared" ref="N285" si="163">K285*L285*M285</f>
        <v>-1.8900000000000001</v>
      </c>
      <c r="O285" s="1416">
        <f t="shared" ref="O285" si="164">J285+N285</f>
        <v>24.486000000000001</v>
      </c>
      <c r="P285" s="1549">
        <f t="shared" si="158"/>
        <v>4.8972000000000007</v>
      </c>
      <c r="Q285" s="1549">
        <f t="shared" si="159"/>
        <v>7.3457999999999997</v>
      </c>
      <c r="R285" s="1549">
        <f t="shared" si="160"/>
        <v>7.3457999999999997</v>
      </c>
      <c r="S285" s="1549">
        <f t="shared" si="148"/>
        <v>7.3457999999999997</v>
      </c>
      <c r="T285" s="865">
        <f t="shared" si="161"/>
        <v>26.9346</v>
      </c>
      <c r="U285" s="1408"/>
    </row>
    <row r="286" spans="1:21">
      <c r="A286" s="1403"/>
      <c r="B286" s="152" t="s">
        <v>1262</v>
      </c>
      <c r="C286" s="1409" t="s">
        <v>130</v>
      </c>
      <c r="D286" s="152" t="s">
        <v>191</v>
      </c>
      <c r="E286" s="153" t="s">
        <v>1266</v>
      </c>
      <c r="F286" s="1496" t="s">
        <v>168</v>
      </c>
      <c r="G286" s="1399">
        <v>16.2</v>
      </c>
      <c r="H286" s="1399">
        <v>3</v>
      </c>
      <c r="I286" s="1399">
        <v>1</v>
      </c>
      <c r="J286" s="1399">
        <f>G286*H286*I286</f>
        <v>48.599999999999994</v>
      </c>
      <c r="K286" s="1420">
        <v>1.9</v>
      </c>
      <c r="L286" s="1420">
        <v>2.1</v>
      </c>
      <c r="M286" s="1421">
        <v>-1</v>
      </c>
      <c r="N286" s="1416">
        <f>K286*L286*M286</f>
        <v>-3.9899999999999998</v>
      </c>
      <c r="O286" s="1416">
        <f>J286+N286</f>
        <v>44.609999999999992</v>
      </c>
      <c r="P286" s="865">
        <f t="shared" si="158"/>
        <v>8.9219999999999988</v>
      </c>
      <c r="Q286" s="865">
        <f t="shared" si="159"/>
        <v>13.382999999999997</v>
      </c>
      <c r="R286" s="865">
        <f t="shared" si="160"/>
        <v>13.382999999999997</v>
      </c>
      <c r="S286" s="1549">
        <f t="shared" si="148"/>
        <v>13.382999999999997</v>
      </c>
      <c r="T286" s="865">
        <f t="shared" si="161"/>
        <v>49.070999999999991</v>
      </c>
      <c r="U286" s="1408"/>
    </row>
    <row r="287" spans="1:21">
      <c r="A287" s="1403"/>
      <c r="B287" s="1403"/>
      <c r="C287" s="1425"/>
      <c r="D287" s="1403"/>
      <c r="E287" s="1423"/>
      <c r="F287" s="1496" t="s">
        <v>1258</v>
      </c>
      <c r="G287" s="1399">
        <f>1.9+2.1+2.1+1+2.1+2.1</f>
        <v>11.299999999999999</v>
      </c>
      <c r="H287" s="1399">
        <v>0.5</v>
      </c>
      <c r="I287" s="1399">
        <v>1</v>
      </c>
      <c r="J287" s="1399">
        <f>G287*H287*I287</f>
        <v>5.6499999999999995</v>
      </c>
      <c r="K287" s="1420">
        <v>1</v>
      </c>
      <c r="L287" s="1420">
        <v>2.1</v>
      </c>
      <c r="M287" s="1421">
        <v>-3</v>
      </c>
      <c r="N287" s="1416">
        <f>K287*L287*M287</f>
        <v>-6.3000000000000007</v>
      </c>
      <c r="O287" s="1416">
        <f>J287+N287</f>
        <v>-0.65000000000000124</v>
      </c>
      <c r="P287" s="865">
        <f t="shared" si="158"/>
        <v>-0.13000000000000025</v>
      </c>
      <c r="Q287" s="865">
        <f t="shared" si="159"/>
        <v>-0.19500000000000037</v>
      </c>
      <c r="R287" s="865">
        <f t="shared" si="160"/>
        <v>-0.19500000000000037</v>
      </c>
      <c r="S287" s="1549">
        <f t="shared" si="148"/>
        <v>-0.19500000000000037</v>
      </c>
      <c r="T287" s="865">
        <f t="shared" si="161"/>
        <v>-0.71500000000000141</v>
      </c>
      <c r="U287" s="1408"/>
    </row>
    <row r="288" spans="1:21">
      <c r="A288" s="1403"/>
      <c r="B288" s="152" t="s">
        <v>1262</v>
      </c>
      <c r="C288" s="1409" t="s">
        <v>130</v>
      </c>
      <c r="D288" s="152" t="s">
        <v>191</v>
      </c>
      <c r="E288" s="153" t="s">
        <v>1267</v>
      </c>
      <c r="F288" s="1496" t="s">
        <v>137</v>
      </c>
      <c r="G288" s="1399">
        <v>9.85</v>
      </c>
      <c r="H288" s="1399">
        <v>4.2</v>
      </c>
      <c r="I288" s="1399">
        <v>1</v>
      </c>
      <c r="J288" s="1399">
        <f>G288*H288*I288</f>
        <v>41.37</v>
      </c>
      <c r="K288" s="1420">
        <v>0.8</v>
      </c>
      <c r="L288" s="1420">
        <v>2.1</v>
      </c>
      <c r="M288" s="1421">
        <v>-1</v>
      </c>
      <c r="N288" s="1416">
        <f>K288*L288*M288</f>
        <v>-1.6800000000000002</v>
      </c>
      <c r="O288" s="1416">
        <f>J288+N288</f>
        <v>39.69</v>
      </c>
      <c r="P288" s="865">
        <f t="shared" si="158"/>
        <v>7.9379999999999997</v>
      </c>
      <c r="Q288" s="865">
        <f t="shared" si="159"/>
        <v>11.906999999999998</v>
      </c>
      <c r="R288" s="865">
        <f t="shared" si="160"/>
        <v>11.906999999999998</v>
      </c>
      <c r="S288" s="1549">
        <f t="shared" si="148"/>
        <v>11.906999999999998</v>
      </c>
      <c r="T288" s="865">
        <f t="shared" si="161"/>
        <v>43.658999999999992</v>
      </c>
      <c r="U288" s="1408"/>
    </row>
    <row r="289" spans="1:21">
      <c r="A289" s="1403"/>
      <c r="B289" s="152" t="s">
        <v>1262</v>
      </c>
      <c r="C289" s="1409" t="s">
        <v>130</v>
      </c>
      <c r="D289" s="152" t="s">
        <v>191</v>
      </c>
      <c r="E289" s="153" t="s">
        <v>1268</v>
      </c>
      <c r="F289" s="1496" t="s">
        <v>1261</v>
      </c>
      <c r="G289" s="1399">
        <v>15.1</v>
      </c>
      <c r="H289" s="1399">
        <v>3</v>
      </c>
      <c r="I289" s="1399">
        <v>1</v>
      </c>
      <c r="J289" s="1399">
        <v>45.3</v>
      </c>
      <c r="K289" s="1420">
        <v>1.1000000000000001</v>
      </c>
      <c r="L289" s="1420">
        <v>2.1</v>
      </c>
      <c r="M289" s="1421">
        <v>-1</v>
      </c>
      <c r="N289" s="1416">
        <v>-2.3100000000000005</v>
      </c>
      <c r="O289" s="1416">
        <v>42.989999999999995</v>
      </c>
      <c r="P289" s="865">
        <f t="shared" si="158"/>
        <v>8.597999999999999</v>
      </c>
      <c r="Q289" s="865">
        <f t="shared" si="159"/>
        <v>12.896999999999998</v>
      </c>
      <c r="R289" s="865">
        <f t="shared" si="160"/>
        <v>12.896999999999998</v>
      </c>
      <c r="S289" s="1549">
        <f t="shared" si="148"/>
        <v>12.896999999999998</v>
      </c>
      <c r="T289" s="865">
        <f t="shared" si="161"/>
        <v>47.288999999999994</v>
      </c>
      <c r="U289" s="1408"/>
    </row>
    <row r="290" spans="1:21">
      <c r="A290" s="1403"/>
      <c r="B290" s="1497"/>
      <c r="C290" s="1498"/>
      <c r="D290" s="1498"/>
      <c r="E290" s="1499"/>
      <c r="F290" s="1496" t="s">
        <v>1259</v>
      </c>
      <c r="G290" s="1399">
        <v>6.28</v>
      </c>
      <c r="H290" s="1399">
        <v>4.2</v>
      </c>
      <c r="I290" s="1399">
        <v>1</v>
      </c>
      <c r="J290" s="1399">
        <f t="shared" ref="J290:J296" si="165">G290*H290*I290</f>
        <v>26.376000000000001</v>
      </c>
      <c r="K290" s="1420">
        <v>0.9</v>
      </c>
      <c r="L290" s="1420">
        <v>2.1</v>
      </c>
      <c r="M290" s="1421">
        <v>-1</v>
      </c>
      <c r="N290" s="1416">
        <f t="shared" ref="N290:N296" si="166">K290*L290*M290</f>
        <v>-1.8900000000000001</v>
      </c>
      <c r="O290" s="1416">
        <f t="shared" ref="O290" si="167">J290+N290</f>
        <v>24.486000000000001</v>
      </c>
      <c r="P290" s="1549">
        <f t="shared" si="158"/>
        <v>4.8972000000000007</v>
      </c>
      <c r="Q290" s="1549">
        <f t="shared" si="159"/>
        <v>7.3457999999999997</v>
      </c>
      <c r="R290" s="1549">
        <f t="shared" si="160"/>
        <v>7.3457999999999997</v>
      </c>
      <c r="S290" s="1549">
        <f t="shared" si="148"/>
        <v>7.3457999999999997</v>
      </c>
      <c r="T290" s="865">
        <f t="shared" si="161"/>
        <v>26.9346</v>
      </c>
      <c r="U290" s="1408"/>
    </row>
    <row r="291" spans="1:21">
      <c r="A291" s="1403"/>
      <c r="B291" s="152" t="s">
        <v>1269</v>
      </c>
      <c r="C291" s="1409" t="s">
        <v>130</v>
      </c>
      <c r="D291" s="152" t="s">
        <v>192</v>
      </c>
      <c r="E291" s="153" t="s">
        <v>1270</v>
      </c>
      <c r="F291" s="1496" t="s">
        <v>168</v>
      </c>
      <c r="G291" s="1399">
        <v>16.2</v>
      </c>
      <c r="H291" s="1399">
        <v>3</v>
      </c>
      <c r="I291" s="1399">
        <v>1</v>
      </c>
      <c r="J291" s="1399">
        <f t="shared" si="165"/>
        <v>48.599999999999994</v>
      </c>
      <c r="K291" s="1420">
        <v>1.9</v>
      </c>
      <c r="L291" s="1420">
        <v>2.1</v>
      </c>
      <c r="M291" s="1421">
        <v>-1</v>
      </c>
      <c r="N291" s="1416">
        <f t="shared" si="166"/>
        <v>-3.9899999999999998</v>
      </c>
      <c r="O291" s="1416">
        <f>J291+N291</f>
        <v>44.609999999999992</v>
      </c>
      <c r="P291" s="865">
        <f t="shared" si="158"/>
        <v>8.9219999999999988</v>
      </c>
      <c r="Q291" s="865">
        <f t="shared" si="159"/>
        <v>13.382999999999997</v>
      </c>
      <c r="R291" s="865">
        <f t="shared" si="160"/>
        <v>13.382999999999997</v>
      </c>
      <c r="S291" s="1549">
        <f t="shared" si="148"/>
        <v>13.382999999999997</v>
      </c>
      <c r="T291" s="865">
        <f t="shared" si="161"/>
        <v>49.070999999999991</v>
      </c>
      <c r="U291" s="1408"/>
    </row>
    <row r="292" spans="1:21">
      <c r="A292" s="1403"/>
      <c r="B292" s="152" t="s">
        <v>1269</v>
      </c>
      <c r="C292" s="1409" t="s">
        <v>130</v>
      </c>
      <c r="D292" s="152" t="s">
        <v>192</v>
      </c>
      <c r="E292" s="153" t="s">
        <v>1270</v>
      </c>
      <c r="F292" s="1496" t="s">
        <v>1258</v>
      </c>
      <c r="G292" s="1399">
        <f>1.9+2.1+2.1+1+2.1+2.1</f>
        <v>11.299999999999999</v>
      </c>
      <c r="H292" s="1399">
        <v>0.5</v>
      </c>
      <c r="I292" s="1399">
        <v>1</v>
      </c>
      <c r="J292" s="1399">
        <f t="shared" si="165"/>
        <v>5.6499999999999995</v>
      </c>
      <c r="K292" s="1420">
        <v>1</v>
      </c>
      <c r="L292" s="1420">
        <v>2.1</v>
      </c>
      <c r="M292" s="1421">
        <v>-3</v>
      </c>
      <c r="N292" s="1416">
        <f t="shared" si="166"/>
        <v>-6.3000000000000007</v>
      </c>
      <c r="O292" s="1416">
        <f>J292+N292</f>
        <v>-0.65000000000000124</v>
      </c>
      <c r="P292" s="865">
        <f t="shared" si="158"/>
        <v>-0.13000000000000025</v>
      </c>
      <c r="Q292" s="865">
        <f t="shared" si="159"/>
        <v>-0.19500000000000037</v>
      </c>
      <c r="R292" s="865">
        <f t="shared" si="160"/>
        <v>-0.19500000000000037</v>
      </c>
      <c r="S292" s="1549">
        <f t="shared" si="148"/>
        <v>-0.19500000000000037</v>
      </c>
      <c r="T292" s="865">
        <f t="shared" si="161"/>
        <v>-0.71500000000000141</v>
      </c>
      <c r="U292" s="1408"/>
    </row>
    <row r="293" spans="1:21">
      <c r="A293" s="1403"/>
      <c r="B293" s="152" t="s">
        <v>1269</v>
      </c>
      <c r="C293" s="1409" t="s">
        <v>130</v>
      </c>
      <c r="D293" s="152" t="s">
        <v>192</v>
      </c>
      <c r="E293" s="153" t="s">
        <v>1271</v>
      </c>
      <c r="F293" s="1496" t="s">
        <v>1259</v>
      </c>
      <c r="G293" s="1399">
        <v>6.28</v>
      </c>
      <c r="H293" s="1399">
        <v>4.2</v>
      </c>
      <c r="I293" s="1399">
        <v>1</v>
      </c>
      <c r="J293" s="1399">
        <f t="shared" si="165"/>
        <v>26.376000000000001</v>
      </c>
      <c r="K293" s="1420">
        <v>0.9</v>
      </c>
      <c r="L293" s="1420">
        <v>2.1</v>
      </c>
      <c r="M293" s="1421">
        <v>-1</v>
      </c>
      <c r="N293" s="1416">
        <f t="shared" si="166"/>
        <v>-1.8900000000000001</v>
      </c>
      <c r="O293" s="1416">
        <f>J293+N293</f>
        <v>24.486000000000001</v>
      </c>
      <c r="P293" s="865">
        <f t="shared" si="158"/>
        <v>4.8972000000000007</v>
      </c>
      <c r="Q293" s="865">
        <f t="shared" si="159"/>
        <v>7.3457999999999997</v>
      </c>
      <c r="R293" s="865">
        <f t="shared" si="160"/>
        <v>7.3457999999999997</v>
      </c>
      <c r="S293" s="1549">
        <f t="shared" si="148"/>
        <v>7.3457999999999997</v>
      </c>
      <c r="T293" s="865">
        <f t="shared" si="161"/>
        <v>26.9346</v>
      </c>
      <c r="U293" s="1408"/>
    </row>
    <row r="294" spans="1:21">
      <c r="A294" s="1403"/>
      <c r="B294" s="152" t="s">
        <v>1269</v>
      </c>
      <c r="C294" s="1409" t="s">
        <v>130</v>
      </c>
      <c r="D294" s="152" t="s">
        <v>192</v>
      </c>
      <c r="E294" s="153" t="s">
        <v>1272</v>
      </c>
      <c r="F294" s="1496" t="s">
        <v>137</v>
      </c>
      <c r="G294" s="1399">
        <v>9.85</v>
      </c>
      <c r="H294" s="1399">
        <v>4.2</v>
      </c>
      <c r="I294" s="1399">
        <v>1</v>
      </c>
      <c r="J294" s="1399">
        <f t="shared" si="165"/>
        <v>41.37</v>
      </c>
      <c r="K294" s="1420">
        <v>0.8</v>
      </c>
      <c r="L294" s="1420">
        <v>2.1</v>
      </c>
      <c r="M294" s="1421">
        <v>-1</v>
      </c>
      <c r="N294" s="1416">
        <f t="shared" si="166"/>
        <v>-1.6800000000000002</v>
      </c>
      <c r="O294" s="1416">
        <f>J294+N294</f>
        <v>39.69</v>
      </c>
      <c r="P294" s="865">
        <f t="shared" si="158"/>
        <v>7.9379999999999997</v>
      </c>
      <c r="Q294" s="865">
        <f t="shared" si="159"/>
        <v>11.906999999999998</v>
      </c>
      <c r="R294" s="865">
        <f t="shared" si="160"/>
        <v>11.906999999999998</v>
      </c>
      <c r="S294" s="1549">
        <f t="shared" si="148"/>
        <v>11.906999999999998</v>
      </c>
      <c r="T294" s="865">
        <f t="shared" si="161"/>
        <v>43.658999999999992</v>
      </c>
      <c r="U294" s="1408"/>
    </row>
    <row r="295" spans="1:21">
      <c r="A295" s="1403"/>
      <c r="B295" s="152" t="s">
        <v>1269</v>
      </c>
      <c r="C295" s="1409" t="s">
        <v>130</v>
      </c>
      <c r="D295" s="152" t="s">
        <v>192</v>
      </c>
      <c r="E295" s="153" t="s">
        <v>1273</v>
      </c>
      <c r="F295" s="1496" t="s">
        <v>1261</v>
      </c>
      <c r="G295" s="1399">
        <v>15.1</v>
      </c>
      <c r="H295" s="1399">
        <v>3</v>
      </c>
      <c r="I295" s="1399">
        <v>1</v>
      </c>
      <c r="J295" s="1399">
        <f t="shared" si="165"/>
        <v>45.3</v>
      </c>
      <c r="K295" s="1420">
        <v>1.1000000000000001</v>
      </c>
      <c r="L295" s="1420">
        <v>2.1</v>
      </c>
      <c r="M295" s="1421">
        <v>-1</v>
      </c>
      <c r="N295" s="1416">
        <f t="shared" si="166"/>
        <v>-2.3100000000000005</v>
      </c>
      <c r="O295" s="1416">
        <v>42.989999999999995</v>
      </c>
      <c r="P295" s="1402"/>
      <c r="Q295" s="1402"/>
      <c r="R295" s="1402"/>
      <c r="S295" s="1402"/>
      <c r="T295" s="1402"/>
      <c r="U295" s="1408"/>
    </row>
    <row r="296" spans="1:21">
      <c r="A296" s="1403"/>
      <c r="B296" s="1497"/>
      <c r="C296" s="1498"/>
      <c r="D296" s="1498"/>
      <c r="E296" s="1499"/>
      <c r="F296" s="1496" t="s">
        <v>1259</v>
      </c>
      <c r="G296" s="1399">
        <v>6.28</v>
      </c>
      <c r="H296" s="1399">
        <v>4.2</v>
      </c>
      <c r="I296" s="1399">
        <v>1</v>
      </c>
      <c r="J296" s="1399">
        <f t="shared" si="165"/>
        <v>26.376000000000001</v>
      </c>
      <c r="K296" s="1420">
        <v>0.9</v>
      </c>
      <c r="L296" s="1420">
        <v>2.1</v>
      </c>
      <c r="M296" s="1421">
        <v>-1</v>
      </c>
      <c r="N296" s="1416">
        <f t="shared" si="166"/>
        <v>-1.8900000000000001</v>
      </c>
      <c r="O296" s="1416">
        <f t="shared" ref="O296" si="168">J296+N296</f>
        <v>24.486000000000001</v>
      </c>
      <c r="P296" s="1549">
        <f t="shared" ref="P296:P311" si="169">O296*0.2</f>
        <v>4.8972000000000007</v>
      </c>
      <c r="Q296" s="1549">
        <f t="shared" ref="Q296:Q311" si="170">O296*0.3</f>
        <v>7.3457999999999997</v>
      </c>
      <c r="R296" s="1549">
        <f t="shared" ref="R296:R311" si="171">O296*0.3</f>
        <v>7.3457999999999997</v>
      </c>
      <c r="S296" s="1549">
        <f t="shared" ref="S296:S311" si="172">O296*0.3</f>
        <v>7.3457999999999997</v>
      </c>
      <c r="T296" s="865">
        <f t="shared" ref="T296:T311" si="173">SUM(P296:S296)</f>
        <v>26.9346</v>
      </c>
      <c r="U296" s="1408"/>
    </row>
    <row r="297" spans="1:21">
      <c r="A297" s="1403"/>
      <c r="B297" s="152" t="s">
        <v>1274</v>
      </c>
      <c r="C297" s="1409" t="s">
        <v>130</v>
      </c>
      <c r="D297" s="152" t="s">
        <v>193</v>
      </c>
      <c r="E297" s="153" t="s">
        <v>1275</v>
      </c>
      <c r="F297" s="1496" t="s">
        <v>168</v>
      </c>
      <c r="G297" s="1399">
        <v>16.2</v>
      </c>
      <c r="H297" s="1399">
        <v>3</v>
      </c>
      <c r="I297" s="1399">
        <v>1</v>
      </c>
      <c r="J297" s="1399">
        <v>48.6</v>
      </c>
      <c r="K297" s="1420">
        <v>1.9</v>
      </c>
      <c r="L297" s="1420">
        <v>2.1</v>
      </c>
      <c r="M297" s="1421">
        <v>-1</v>
      </c>
      <c r="N297" s="1416">
        <f>K297*L297*M297</f>
        <v>-3.9899999999999998</v>
      </c>
      <c r="O297" s="1416">
        <v>44.609999999999992</v>
      </c>
      <c r="P297" s="865">
        <f t="shared" si="169"/>
        <v>8.9219999999999988</v>
      </c>
      <c r="Q297" s="865">
        <f t="shared" si="170"/>
        <v>13.382999999999997</v>
      </c>
      <c r="R297" s="865">
        <f t="shared" si="171"/>
        <v>13.382999999999997</v>
      </c>
      <c r="S297" s="1549">
        <f t="shared" si="172"/>
        <v>13.382999999999997</v>
      </c>
      <c r="T297" s="865">
        <f t="shared" si="173"/>
        <v>49.070999999999991</v>
      </c>
      <c r="U297" s="1408"/>
    </row>
    <row r="298" spans="1:21">
      <c r="A298" s="1403"/>
      <c r="B298" s="152" t="s">
        <v>1274</v>
      </c>
      <c r="C298" s="1409" t="s">
        <v>130</v>
      </c>
      <c r="D298" s="152" t="s">
        <v>193</v>
      </c>
      <c r="E298" s="153" t="s">
        <v>1276</v>
      </c>
      <c r="F298" s="1496" t="s">
        <v>1258</v>
      </c>
      <c r="G298" s="1399">
        <v>11.299999999999999</v>
      </c>
      <c r="H298" s="1399">
        <v>0.5</v>
      </c>
      <c r="I298" s="1399">
        <v>1</v>
      </c>
      <c r="J298" s="1399">
        <v>5.6499999999999995</v>
      </c>
      <c r="K298" s="1420">
        <v>1</v>
      </c>
      <c r="L298" s="1420">
        <v>2.1</v>
      </c>
      <c r="M298" s="1421">
        <v>-3</v>
      </c>
      <c r="N298" s="1416">
        <f>K298*L298*M298</f>
        <v>-6.3000000000000007</v>
      </c>
      <c r="O298" s="1416">
        <v>-0.65000000000000124</v>
      </c>
      <c r="P298" s="865">
        <f t="shared" si="169"/>
        <v>-0.13000000000000025</v>
      </c>
      <c r="Q298" s="865">
        <f t="shared" si="170"/>
        <v>-0.19500000000000037</v>
      </c>
      <c r="R298" s="865">
        <f t="shared" si="171"/>
        <v>-0.19500000000000037</v>
      </c>
      <c r="S298" s="1549">
        <f t="shared" si="172"/>
        <v>-0.19500000000000037</v>
      </c>
      <c r="T298" s="865">
        <f t="shared" si="173"/>
        <v>-0.71500000000000141</v>
      </c>
      <c r="U298" s="1408"/>
    </row>
    <row r="299" spans="1:21">
      <c r="A299" s="1403"/>
      <c r="B299" s="152" t="s">
        <v>1274</v>
      </c>
      <c r="C299" s="1409" t="s">
        <v>130</v>
      </c>
      <c r="D299" s="152" t="s">
        <v>193</v>
      </c>
      <c r="E299" s="153" t="s">
        <v>1277</v>
      </c>
      <c r="F299" s="1496" t="s">
        <v>137</v>
      </c>
      <c r="G299" s="1399">
        <v>9.85</v>
      </c>
      <c r="H299" s="1399">
        <v>4.2</v>
      </c>
      <c r="I299" s="1399">
        <v>1</v>
      </c>
      <c r="J299" s="1399">
        <f>G299*H299*I299</f>
        <v>41.37</v>
      </c>
      <c r="K299" s="1420">
        <v>0.8</v>
      </c>
      <c r="L299" s="1420">
        <v>2.1</v>
      </c>
      <c r="M299" s="1421">
        <v>-1</v>
      </c>
      <c r="N299" s="1416">
        <f>K299*L299*M299</f>
        <v>-1.6800000000000002</v>
      </c>
      <c r="O299" s="1416">
        <f>J299+N299</f>
        <v>39.69</v>
      </c>
      <c r="P299" s="865">
        <f t="shared" si="169"/>
        <v>7.9379999999999997</v>
      </c>
      <c r="Q299" s="865">
        <f t="shared" si="170"/>
        <v>11.906999999999998</v>
      </c>
      <c r="R299" s="865">
        <f t="shared" si="171"/>
        <v>11.906999999999998</v>
      </c>
      <c r="S299" s="1549">
        <f t="shared" si="172"/>
        <v>11.906999999999998</v>
      </c>
      <c r="T299" s="865">
        <f t="shared" si="173"/>
        <v>43.658999999999992</v>
      </c>
      <c r="U299" s="1408"/>
    </row>
    <row r="300" spans="1:21">
      <c r="A300" s="1403"/>
      <c r="B300" s="1403" t="s">
        <v>1274</v>
      </c>
      <c r="C300" s="1425" t="s">
        <v>130</v>
      </c>
      <c r="D300" s="1403" t="s">
        <v>193</v>
      </c>
      <c r="E300" s="1423" t="s">
        <v>1278</v>
      </c>
      <c r="F300" s="1496" t="s">
        <v>1261</v>
      </c>
      <c r="G300" s="1399">
        <v>15.1</v>
      </c>
      <c r="H300" s="1399">
        <v>3</v>
      </c>
      <c r="I300" s="1399">
        <v>1</v>
      </c>
      <c r="J300" s="1399">
        <f>G300*H300*I300</f>
        <v>45.3</v>
      </c>
      <c r="K300" s="1420">
        <v>1.1000000000000001</v>
      </c>
      <c r="L300" s="1420">
        <v>2.1</v>
      </c>
      <c r="M300" s="1421">
        <v>-1</v>
      </c>
      <c r="N300" s="1416">
        <v>-2.31</v>
      </c>
      <c r="O300" s="1416">
        <f>J300+N300</f>
        <v>42.989999999999995</v>
      </c>
      <c r="P300" s="865">
        <f t="shared" si="169"/>
        <v>8.597999999999999</v>
      </c>
      <c r="Q300" s="865">
        <f t="shared" si="170"/>
        <v>12.896999999999998</v>
      </c>
      <c r="R300" s="865">
        <f t="shared" si="171"/>
        <v>12.896999999999998</v>
      </c>
      <c r="S300" s="1549">
        <f t="shared" si="172"/>
        <v>12.896999999999998</v>
      </c>
      <c r="T300" s="865">
        <f t="shared" si="173"/>
        <v>47.288999999999994</v>
      </c>
      <c r="U300" s="1408"/>
    </row>
    <row r="301" spans="1:21">
      <c r="A301" s="1403"/>
      <c r="B301" s="1497"/>
      <c r="C301" s="1498"/>
      <c r="D301" s="1498"/>
      <c r="E301" s="1499"/>
      <c r="F301" s="1496" t="s">
        <v>1259</v>
      </c>
      <c r="G301" s="1399">
        <v>6.28</v>
      </c>
      <c r="H301" s="1399">
        <v>4.2</v>
      </c>
      <c r="I301" s="1399">
        <v>1</v>
      </c>
      <c r="J301" s="1399">
        <f t="shared" ref="J301:J311" si="174">G301*H301*I301</f>
        <v>26.376000000000001</v>
      </c>
      <c r="K301" s="1420">
        <v>0.9</v>
      </c>
      <c r="L301" s="1420">
        <v>2.1</v>
      </c>
      <c r="M301" s="1421">
        <v>-1</v>
      </c>
      <c r="N301" s="1416">
        <f t="shared" ref="N301:N311" si="175">K301*L301*M301</f>
        <v>-1.8900000000000001</v>
      </c>
      <c r="O301" s="1416">
        <f t="shared" ref="O301:O311" si="176">J301+N301</f>
        <v>24.486000000000001</v>
      </c>
      <c r="P301" s="1549">
        <f t="shared" si="169"/>
        <v>4.8972000000000007</v>
      </c>
      <c r="Q301" s="1549">
        <f t="shared" si="170"/>
        <v>7.3457999999999997</v>
      </c>
      <c r="R301" s="1549">
        <f t="shared" si="171"/>
        <v>7.3457999999999997</v>
      </c>
      <c r="S301" s="1549">
        <f t="shared" si="172"/>
        <v>7.3457999999999997</v>
      </c>
      <c r="T301" s="865">
        <f t="shared" si="173"/>
        <v>26.9346</v>
      </c>
      <c r="U301" s="1408"/>
    </row>
    <row r="302" spans="1:21">
      <c r="A302" s="1403"/>
      <c r="B302" s="1403" t="s">
        <v>1274</v>
      </c>
      <c r="C302" s="1425" t="s">
        <v>130</v>
      </c>
      <c r="D302" s="1403" t="s">
        <v>194</v>
      </c>
      <c r="E302" s="1423" t="s">
        <v>1279</v>
      </c>
      <c r="F302" s="1496" t="s">
        <v>168</v>
      </c>
      <c r="G302" s="1399">
        <v>16.2</v>
      </c>
      <c r="H302" s="1399">
        <v>3</v>
      </c>
      <c r="I302" s="1399">
        <v>1</v>
      </c>
      <c r="J302" s="1399">
        <f t="shared" si="174"/>
        <v>48.599999999999994</v>
      </c>
      <c r="K302" s="1420">
        <v>1.9</v>
      </c>
      <c r="L302" s="1420">
        <v>2.1</v>
      </c>
      <c r="M302" s="1421">
        <v>-1</v>
      </c>
      <c r="N302" s="1416">
        <f t="shared" si="175"/>
        <v>-3.9899999999999998</v>
      </c>
      <c r="O302" s="1416">
        <f t="shared" si="176"/>
        <v>44.609999999999992</v>
      </c>
      <c r="P302" s="865">
        <f t="shared" si="169"/>
        <v>8.9219999999999988</v>
      </c>
      <c r="Q302" s="865">
        <f t="shared" si="170"/>
        <v>13.382999999999997</v>
      </c>
      <c r="R302" s="865">
        <f t="shared" si="171"/>
        <v>13.382999999999997</v>
      </c>
      <c r="S302" s="1549">
        <f t="shared" si="172"/>
        <v>13.382999999999997</v>
      </c>
      <c r="T302" s="865">
        <f t="shared" si="173"/>
        <v>49.070999999999991</v>
      </c>
      <c r="U302" s="1408"/>
    </row>
    <row r="303" spans="1:21">
      <c r="A303" s="1403"/>
      <c r="B303" s="1403" t="s">
        <v>1274</v>
      </c>
      <c r="C303" s="1425" t="s">
        <v>130</v>
      </c>
      <c r="D303" s="1403" t="s">
        <v>194</v>
      </c>
      <c r="E303" s="1423" t="s">
        <v>1279</v>
      </c>
      <c r="F303" s="1496" t="s">
        <v>1258</v>
      </c>
      <c r="G303" s="1399">
        <v>11.299999999999999</v>
      </c>
      <c r="H303" s="1399">
        <v>0.5</v>
      </c>
      <c r="I303" s="1399">
        <v>1</v>
      </c>
      <c r="J303" s="1399">
        <f t="shared" si="174"/>
        <v>5.6499999999999995</v>
      </c>
      <c r="K303" s="1420">
        <v>1</v>
      </c>
      <c r="L303" s="1420">
        <v>2.1</v>
      </c>
      <c r="M303" s="1421">
        <v>-3</v>
      </c>
      <c r="N303" s="1416">
        <f t="shared" si="175"/>
        <v>-6.3000000000000007</v>
      </c>
      <c r="O303" s="1416">
        <f t="shared" si="176"/>
        <v>-0.65000000000000124</v>
      </c>
      <c r="P303" s="865">
        <f t="shared" si="169"/>
        <v>-0.13000000000000025</v>
      </c>
      <c r="Q303" s="865">
        <f t="shared" si="170"/>
        <v>-0.19500000000000037</v>
      </c>
      <c r="R303" s="865">
        <f t="shared" si="171"/>
        <v>-0.19500000000000037</v>
      </c>
      <c r="S303" s="1549">
        <f t="shared" si="172"/>
        <v>-0.19500000000000037</v>
      </c>
      <c r="T303" s="865">
        <f t="shared" si="173"/>
        <v>-0.71500000000000141</v>
      </c>
      <c r="U303" s="1408"/>
    </row>
    <row r="304" spans="1:21">
      <c r="A304" s="1403"/>
      <c r="B304" s="152" t="s">
        <v>1274</v>
      </c>
      <c r="C304" s="1409" t="s">
        <v>130</v>
      </c>
      <c r="D304" s="152" t="s">
        <v>194</v>
      </c>
      <c r="E304" s="153" t="s">
        <v>1280</v>
      </c>
      <c r="F304" s="1496" t="s">
        <v>137</v>
      </c>
      <c r="G304" s="1399">
        <v>9.85</v>
      </c>
      <c r="H304" s="1399">
        <v>4.2</v>
      </c>
      <c r="I304" s="1399">
        <v>1</v>
      </c>
      <c r="J304" s="1399">
        <f t="shared" si="174"/>
        <v>41.37</v>
      </c>
      <c r="K304" s="1420">
        <v>0.8</v>
      </c>
      <c r="L304" s="1420">
        <v>2.1</v>
      </c>
      <c r="M304" s="1421">
        <v>-1</v>
      </c>
      <c r="N304" s="1416">
        <f t="shared" si="175"/>
        <v>-1.6800000000000002</v>
      </c>
      <c r="O304" s="1416">
        <f t="shared" si="176"/>
        <v>39.69</v>
      </c>
      <c r="P304" s="865">
        <f t="shared" si="169"/>
        <v>7.9379999999999997</v>
      </c>
      <c r="Q304" s="865">
        <f t="shared" si="170"/>
        <v>11.906999999999998</v>
      </c>
      <c r="R304" s="865">
        <f t="shared" si="171"/>
        <v>11.906999999999998</v>
      </c>
      <c r="S304" s="1549">
        <f t="shared" si="172"/>
        <v>11.906999999999998</v>
      </c>
      <c r="T304" s="865">
        <f t="shared" si="173"/>
        <v>43.658999999999992</v>
      </c>
      <c r="U304" s="1408"/>
    </row>
    <row r="305" spans="1:21">
      <c r="A305" s="1403"/>
      <c r="B305" s="1403" t="s">
        <v>1274</v>
      </c>
      <c r="C305" s="1425" t="s">
        <v>130</v>
      </c>
      <c r="D305" s="1403" t="s">
        <v>194</v>
      </c>
      <c r="E305" s="1423" t="s">
        <v>1281</v>
      </c>
      <c r="F305" s="1500" t="s">
        <v>1261</v>
      </c>
      <c r="G305" s="1413">
        <v>15.1</v>
      </c>
      <c r="H305" s="1413">
        <v>3</v>
      </c>
      <c r="I305" s="1413">
        <v>1</v>
      </c>
      <c r="J305" s="1399">
        <f t="shared" si="174"/>
        <v>45.3</v>
      </c>
      <c r="K305" s="1418">
        <v>1.1000000000000001</v>
      </c>
      <c r="L305" s="1418">
        <v>2.1</v>
      </c>
      <c r="M305" s="1419">
        <v>-1</v>
      </c>
      <c r="N305" s="1416">
        <f t="shared" si="175"/>
        <v>-2.3100000000000005</v>
      </c>
      <c r="O305" s="1416">
        <f t="shared" si="176"/>
        <v>42.989999999999995</v>
      </c>
      <c r="P305" s="865">
        <f t="shared" si="169"/>
        <v>8.597999999999999</v>
      </c>
      <c r="Q305" s="865">
        <f t="shared" si="170"/>
        <v>12.896999999999998</v>
      </c>
      <c r="R305" s="865">
        <f t="shared" si="171"/>
        <v>12.896999999999998</v>
      </c>
      <c r="S305" s="1549">
        <f t="shared" si="172"/>
        <v>12.896999999999998</v>
      </c>
      <c r="T305" s="865">
        <f t="shared" si="173"/>
        <v>47.288999999999994</v>
      </c>
      <c r="U305" s="1408"/>
    </row>
    <row r="306" spans="1:21">
      <c r="A306" s="1403"/>
      <c r="B306" s="1497"/>
      <c r="C306" s="1498"/>
      <c r="D306" s="1498"/>
      <c r="E306" s="1499"/>
      <c r="F306" s="1496" t="s">
        <v>1259</v>
      </c>
      <c r="G306" s="1399">
        <v>6.28</v>
      </c>
      <c r="H306" s="1399">
        <v>4.2</v>
      </c>
      <c r="I306" s="1399">
        <v>1</v>
      </c>
      <c r="J306" s="1399">
        <f t="shared" si="174"/>
        <v>26.376000000000001</v>
      </c>
      <c r="K306" s="1420">
        <v>0.9</v>
      </c>
      <c r="L306" s="1420">
        <v>2.1</v>
      </c>
      <c r="M306" s="1421">
        <v>-1</v>
      </c>
      <c r="N306" s="1416">
        <f t="shared" si="175"/>
        <v>-1.8900000000000001</v>
      </c>
      <c r="O306" s="1416">
        <f t="shared" si="176"/>
        <v>24.486000000000001</v>
      </c>
      <c r="P306" s="1549">
        <f t="shared" si="169"/>
        <v>4.8972000000000007</v>
      </c>
      <c r="Q306" s="1549">
        <f t="shared" si="170"/>
        <v>7.3457999999999997</v>
      </c>
      <c r="R306" s="1549">
        <f t="shared" si="171"/>
        <v>7.3457999999999997</v>
      </c>
      <c r="S306" s="1549">
        <f t="shared" si="172"/>
        <v>7.3457999999999997</v>
      </c>
      <c r="T306" s="865">
        <f t="shared" si="173"/>
        <v>26.9346</v>
      </c>
      <c r="U306" s="1408"/>
    </row>
    <row r="307" spans="1:21">
      <c r="A307" s="1403"/>
      <c r="B307" s="1403" t="s">
        <v>1282</v>
      </c>
      <c r="C307" s="1425" t="s">
        <v>130</v>
      </c>
      <c r="D307" s="1403" t="s">
        <v>195</v>
      </c>
      <c r="E307" s="1423" t="s">
        <v>1283</v>
      </c>
      <c r="F307" s="1500" t="s">
        <v>168</v>
      </c>
      <c r="G307" s="1413">
        <v>16.2</v>
      </c>
      <c r="H307" s="1413">
        <v>3</v>
      </c>
      <c r="I307" s="1413">
        <v>1</v>
      </c>
      <c r="J307" s="1399">
        <f t="shared" si="174"/>
        <v>48.599999999999994</v>
      </c>
      <c r="K307" s="1418">
        <v>1.9</v>
      </c>
      <c r="L307" s="1418">
        <v>2.1</v>
      </c>
      <c r="M307" s="1419">
        <v>-1</v>
      </c>
      <c r="N307" s="1416">
        <f t="shared" si="175"/>
        <v>-3.9899999999999998</v>
      </c>
      <c r="O307" s="1416">
        <f t="shared" si="176"/>
        <v>44.609999999999992</v>
      </c>
      <c r="P307" s="865">
        <f t="shared" si="169"/>
        <v>8.9219999999999988</v>
      </c>
      <c r="Q307" s="865">
        <f t="shared" si="170"/>
        <v>13.382999999999997</v>
      </c>
      <c r="R307" s="865">
        <f t="shared" si="171"/>
        <v>13.382999999999997</v>
      </c>
      <c r="S307" s="1549">
        <f t="shared" si="172"/>
        <v>13.382999999999997</v>
      </c>
      <c r="T307" s="865">
        <f t="shared" si="173"/>
        <v>49.070999999999991</v>
      </c>
      <c r="U307" s="1408"/>
    </row>
    <row r="308" spans="1:21">
      <c r="A308" s="1403"/>
      <c r="B308" s="1403" t="s">
        <v>1282</v>
      </c>
      <c r="C308" s="1425" t="s">
        <v>130</v>
      </c>
      <c r="D308" s="1403" t="s">
        <v>195</v>
      </c>
      <c r="E308" s="1423" t="s">
        <v>1283</v>
      </c>
      <c r="F308" s="1500" t="s">
        <v>1258</v>
      </c>
      <c r="G308" s="1413">
        <v>11.299999999999999</v>
      </c>
      <c r="H308" s="1413">
        <v>0.5</v>
      </c>
      <c r="I308" s="1413">
        <v>1</v>
      </c>
      <c r="J308" s="1399">
        <f t="shared" si="174"/>
        <v>5.6499999999999995</v>
      </c>
      <c r="K308" s="1418">
        <v>1</v>
      </c>
      <c r="L308" s="1418">
        <v>2.1</v>
      </c>
      <c r="M308" s="1419">
        <v>-3</v>
      </c>
      <c r="N308" s="1416">
        <f t="shared" si="175"/>
        <v>-6.3000000000000007</v>
      </c>
      <c r="O308" s="1416">
        <f t="shared" si="176"/>
        <v>-0.65000000000000124</v>
      </c>
      <c r="P308" s="865">
        <f t="shared" si="169"/>
        <v>-0.13000000000000025</v>
      </c>
      <c r="Q308" s="865">
        <f t="shared" si="170"/>
        <v>-0.19500000000000037</v>
      </c>
      <c r="R308" s="865">
        <f t="shared" si="171"/>
        <v>-0.19500000000000037</v>
      </c>
      <c r="S308" s="1549">
        <f t="shared" si="172"/>
        <v>-0.19500000000000037</v>
      </c>
      <c r="T308" s="865">
        <f t="shared" si="173"/>
        <v>-0.71500000000000141</v>
      </c>
      <c r="U308" s="1408"/>
    </row>
    <row r="309" spans="1:21">
      <c r="A309" s="1403"/>
      <c r="B309" s="1403" t="s">
        <v>1282</v>
      </c>
      <c r="C309" s="1409" t="s">
        <v>130</v>
      </c>
      <c r="D309" s="152" t="s">
        <v>195</v>
      </c>
      <c r="E309" s="153" t="s">
        <v>1284</v>
      </c>
      <c r="F309" s="1496" t="s">
        <v>137</v>
      </c>
      <c r="G309" s="1399">
        <v>9.85</v>
      </c>
      <c r="H309" s="1399">
        <v>4.2</v>
      </c>
      <c r="I309" s="1399">
        <v>1</v>
      </c>
      <c r="J309" s="1399">
        <f t="shared" si="174"/>
        <v>41.37</v>
      </c>
      <c r="K309" s="1420">
        <v>0.8</v>
      </c>
      <c r="L309" s="1420">
        <v>2.1</v>
      </c>
      <c r="M309" s="1421">
        <v>-1</v>
      </c>
      <c r="N309" s="1416">
        <f t="shared" si="175"/>
        <v>-1.6800000000000002</v>
      </c>
      <c r="O309" s="1416">
        <f t="shared" si="176"/>
        <v>39.69</v>
      </c>
      <c r="P309" s="865">
        <f t="shared" si="169"/>
        <v>7.9379999999999997</v>
      </c>
      <c r="Q309" s="865">
        <f t="shared" si="170"/>
        <v>11.906999999999998</v>
      </c>
      <c r="R309" s="865">
        <f t="shared" si="171"/>
        <v>11.906999999999998</v>
      </c>
      <c r="S309" s="1549">
        <f t="shared" si="172"/>
        <v>11.906999999999998</v>
      </c>
      <c r="T309" s="865">
        <f t="shared" si="173"/>
        <v>43.658999999999992</v>
      </c>
      <c r="U309" s="1408"/>
    </row>
    <row r="310" spans="1:21">
      <c r="A310" s="1403"/>
      <c r="B310" s="1403" t="s">
        <v>1282</v>
      </c>
      <c r="C310" s="1425" t="s">
        <v>130</v>
      </c>
      <c r="D310" s="1403" t="s">
        <v>195</v>
      </c>
      <c r="E310" s="1423" t="s">
        <v>1285</v>
      </c>
      <c r="F310" s="1500" t="s">
        <v>1261</v>
      </c>
      <c r="G310" s="1413">
        <v>15.1</v>
      </c>
      <c r="H310" s="1413">
        <v>3</v>
      </c>
      <c r="I310" s="1413">
        <v>1</v>
      </c>
      <c r="J310" s="1399">
        <f t="shared" si="174"/>
        <v>45.3</v>
      </c>
      <c r="K310" s="1418">
        <v>1.1000000000000001</v>
      </c>
      <c r="L310" s="1418">
        <v>2.1</v>
      </c>
      <c r="M310" s="1419">
        <v>-1</v>
      </c>
      <c r="N310" s="1416">
        <f t="shared" si="175"/>
        <v>-2.3100000000000005</v>
      </c>
      <c r="O310" s="1416">
        <f t="shared" si="176"/>
        <v>42.989999999999995</v>
      </c>
      <c r="P310" s="865">
        <f t="shared" si="169"/>
        <v>8.597999999999999</v>
      </c>
      <c r="Q310" s="865">
        <f t="shared" si="170"/>
        <v>12.896999999999998</v>
      </c>
      <c r="R310" s="865">
        <f t="shared" si="171"/>
        <v>12.896999999999998</v>
      </c>
      <c r="S310" s="1549">
        <f t="shared" si="172"/>
        <v>12.896999999999998</v>
      </c>
      <c r="T310" s="865">
        <f t="shared" si="173"/>
        <v>47.288999999999994</v>
      </c>
      <c r="U310" s="1408"/>
    </row>
    <row r="311" spans="1:21">
      <c r="A311" s="1403"/>
      <c r="B311" s="1403" t="s">
        <v>1282</v>
      </c>
      <c r="C311" s="1425" t="s">
        <v>130</v>
      </c>
      <c r="D311" s="1403" t="s">
        <v>195</v>
      </c>
      <c r="E311" s="1423"/>
      <c r="F311" s="1496" t="s">
        <v>1259</v>
      </c>
      <c r="G311" s="1399">
        <v>6.28</v>
      </c>
      <c r="H311" s="1399">
        <v>4.2</v>
      </c>
      <c r="I311" s="1399">
        <v>1</v>
      </c>
      <c r="J311" s="1399">
        <f t="shared" si="174"/>
        <v>26.376000000000001</v>
      </c>
      <c r="K311" s="1420">
        <v>0.9</v>
      </c>
      <c r="L311" s="1420">
        <v>2.1</v>
      </c>
      <c r="M311" s="1421">
        <v>-1</v>
      </c>
      <c r="N311" s="1416">
        <f t="shared" si="175"/>
        <v>-1.8900000000000001</v>
      </c>
      <c r="O311" s="1416">
        <f t="shared" si="176"/>
        <v>24.486000000000001</v>
      </c>
      <c r="P311" s="1549">
        <f t="shared" si="169"/>
        <v>4.8972000000000007</v>
      </c>
      <c r="Q311" s="1549">
        <f t="shared" si="170"/>
        <v>7.3457999999999997</v>
      </c>
      <c r="R311" s="1549">
        <f t="shared" si="171"/>
        <v>7.3457999999999997</v>
      </c>
      <c r="S311" s="1549">
        <f t="shared" si="172"/>
        <v>7.3457999999999997</v>
      </c>
      <c r="T311" s="865">
        <f t="shared" si="173"/>
        <v>26.9346</v>
      </c>
      <c r="U311" s="1408"/>
    </row>
    <row r="312" spans="1:21">
      <c r="A312" s="1403"/>
      <c r="B312" s="1497"/>
      <c r="C312" s="1498"/>
      <c r="D312" s="1498"/>
      <c r="E312" s="1499"/>
      <c r="F312" s="1500"/>
      <c r="G312" s="1413"/>
      <c r="H312" s="1413"/>
      <c r="I312" s="1413"/>
      <c r="J312" s="1413"/>
      <c r="K312" s="1501"/>
      <c r="L312" s="1501"/>
      <c r="M312" s="1502"/>
      <c r="N312" s="1503"/>
      <c r="O312" s="1503"/>
      <c r="P312" s="1402"/>
      <c r="Q312" s="1402"/>
      <c r="R312" s="1402"/>
      <c r="S312" s="1402"/>
      <c r="T312" s="1402"/>
      <c r="U312" s="1408"/>
    </row>
    <row r="313" spans="1:21">
      <c r="A313" s="1403"/>
      <c r="B313" s="1403" t="s">
        <v>1282</v>
      </c>
      <c r="C313" s="1425" t="s">
        <v>130</v>
      </c>
      <c r="D313" s="1403" t="s">
        <v>531</v>
      </c>
      <c r="E313" s="1423" t="s">
        <v>1286</v>
      </c>
      <c r="F313" s="1500" t="s">
        <v>168</v>
      </c>
      <c r="G313" s="1413">
        <v>16.2</v>
      </c>
      <c r="H313" s="1413">
        <v>3</v>
      </c>
      <c r="I313" s="1413">
        <v>1</v>
      </c>
      <c r="J313" s="1399">
        <f>G313*H313*I313</f>
        <v>48.599999999999994</v>
      </c>
      <c r="K313" s="1418">
        <v>1.9</v>
      </c>
      <c r="L313" s="1418">
        <v>2.1</v>
      </c>
      <c r="M313" s="1419">
        <v>-1</v>
      </c>
      <c r="N313" s="1416">
        <f t="shared" ref="N313:N318" si="177">K313*L313*M313</f>
        <v>-3.9899999999999998</v>
      </c>
      <c r="O313" s="1416">
        <f t="shared" ref="O313:O318" si="178">J313+N313</f>
        <v>44.609999999999992</v>
      </c>
      <c r="P313" s="865">
        <f t="shared" ref="P313:P318" si="179">O313*0.2</f>
        <v>8.9219999999999988</v>
      </c>
      <c r="Q313" s="865">
        <f t="shared" ref="Q313:Q318" si="180">O313*0.3</f>
        <v>13.382999999999997</v>
      </c>
      <c r="R313" s="865">
        <f t="shared" ref="R313:R318" si="181">O313*0.3</f>
        <v>13.382999999999997</v>
      </c>
      <c r="S313" s="1549">
        <f t="shared" ref="S313:S318" si="182">O313*0.3</f>
        <v>13.382999999999997</v>
      </c>
      <c r="T313" s="865">
        <f t="shared" ref="T313:T318" si="183">SUM(P313:S313)</f>
        <v>49.070999999999991</v>
      </c>
      <c r="U313" s="1408"/>
    </row>
    <row r="314" spans="1:21">
      <c r="A314" s="1403"/>
      <c r="B314" s="1403" t="s">
        <v>1282</v>
      </c>
      <c r="C314" s="1425" t="s">
        <v>130</v>
      </c>
      <c r="D314" s="1403" t="s">
        <v>531</v>
      </c>
      <c r="E314" s="1423" t="s">
        <v>1287</v>
      </c>
      <c r="F314" s="1500" t="s">
        <v>1258</v>
      </c>
      <c r="G314" s="1413">
        <v>11.299999999999999</v>
      </c>
      <c r="H314" s="1413">
        <v>0.5</v>
      </c>
      <c r="I314" s="1413">
        <v>1</v>
      </c>
      <c r="J314" s="1399">
        <f t="shared" ref="J314:J318" si="184">G314*H314*I314</f>
        <v>5.6499999999999995</v>
      </c>
      <c r="K314" s="1418">
        <v>1</v>
      </c>
      <c r="L314" s="1418">
        <v>2.1</v>
      </c>
      <c r="M314" s="1419">
        <v>-3</v>
      </c>
      <c r="N314" s="1416">
        <f t="shared" si="177"/>
        <v>-6.3000000000000007</v>
      </c>
      <c r="O314" s="1416">
        <f t="shared" si="178"/>
        <v>-0.65000000000000124</v>
      </c>
      <c r="P314" s="865">
        <f t="shared" si="179"/>
        <v>-0.13000000000000025</v>
      </c>
      <c r="Q314" s="865">
        <f t="shared" si="180"/>
        <v>-0.19500000000000037</v>
      </c>
      <c r="R314" s="865">
        <f t="shared" si="181"/>
        <v>-0.19500000000000037</v>
      </c>
      <c r="S314" s="1549">
        <f t="shared" si="182"/>
        <v>-0.19500000000000037</v>
      </c>
      <c r="T314" s="865">
        <f t="shared" si="183"/>
        <v>-0.71500000000000141</v>
      </c>
      <c r="U314" s="1408"/>
    </row>
    <row r="315" spans="1:21">
      <c r="A315" s="1403"/>
      <c r="B315" s="1403" t="s">
        <v>1282</v>
      </c>
      <c r="C315" s="1409" t="s">
        <v>130</v>
      </c>
      <c r="D315" s="152" t="s">
        <v>531</v>
      </c>
      <c r="E315" s="153" t="s">
        <v>1288</v>
      </c>
      <c r="F315" s="1496" t="s">
        <v>137</v>
      </c>
      <c r="G315" s="1399">
        <v>9.85</v>
      </c>
      <c r="H315" s="1399">
        <v>4.2</v>
      </c>
      <c r="I315" s="1399">
        <v>1</v>
      </c>
      <c r="J315" s="1399">
        <f t="shared" si="184"/>
        <v>41.37</v>
      </c>
      <c r="K315" s="1420">
        <v>0.8</v>
      </c>
      <c r="L315" s="1420">
        <v>2.1</v>
      </c>
      <c r="M315" s="1421">
        <v>-1</v>
      </c>
      <c r="N315" s="1416">
        <f t="shared" si="177"/>
        <v>-1.6800000000000002</v>
      </c>
      <c r="O315" s="1416">
        <f t="shared" si="178"/>
        <v>39.69</v>
      </c>
      <c r="P315" s="865">
        <f t="shared" si="179"/>
        <v>7.9379999999999997</v>
      </c>
      <c r="Q315" s="865">
        <f t="shared" si="180"/>
        <v>11.906999999999998</v>
      </c>
      <c r="R315" s="865">
        <f t="shared" si="181"/>
        <v>11.906999999999998</v>
      </c>
      <c r="S315" s="1549">
        <f t="shared" si="182"/>
        <v>11.906999999999998</v>
      </c>
      <c r="T315" s="865">
        <f t="shared" si="183"/>
        <v>43.658999999999992</v>
      </c>
      <c r="U315" s="1408"/>
    </row>
    <row r="316" spans="1:21">
      <c r="A316" s="1403"/>
      <c r="B316" s="1403" t="s">
        <v>1282</v>
      </c>
      <c r="C316" s="1409" t="s">
        <v>130</v>
      </c>
      <c r="D316" s="152" t="s">
        <v>531</v>
      </c>
      <c r="E316" s="153" t="s">
        <v>1289</v>
      </c>
      <c r="F316" s="1500" t="s">
        <v>1261</v>
      </c>
      <c r="G316" s="1413">
        <v>15.1</v>
      </c>
      <c r="H316" s="1413">
        <v>3</v>
      </c>
      <c r="I316" s="1413">
        <v>1</v>
      </c>
      <c r="J316" s="1399">
        <f t="shared" si="184"/>
        <v>45.3</v>
      </c>
      <c r="K316" s="1418">
        <v>1.1000000000000001</v>
      </c>
      <c r="L316" s="1418">
        <v>2.1</v>
      </c>
      <c r="M316" s="1419">
        <v>-1</v>
      </c>
      <c r="N316" s="1416">
        <f t="shared" si="177"/>
        <v>-2.3100000000000005</v>
      </c>
      <c r="O316" s="1416">
        <f t="shared" si="178"/>
        <v>42.989999999999995</v>
      </c>
      <c r="P316" s="865">
        <f t="shared" si="179"/>
        <v>8.597999999999999</v>
      </c>
      <c r="Q316" s="865">
        <f t="shared" si="180"/>
        <v>12.896999999999998</v>
      </c>
      <c r="R316" s="865">
        <f t="shared" si="181"/>
        <v>12.896999999999998</v>
      </c>
      <c r="S316" s="1549">
        <f t="shared" si="182"/>
        <v>12.896999999999998</v>
      </c>
      <c r="T316" s="865">
        <f t="shared" si="183"/>
        <v>47.288999999999994</v>
      </c>
      <c r="U316" s="1408"/>
    </row>
    <row r="317" spans="1:21">
      <c r="A317" s="1403"/>
      <c r="B317" s="1403" t="s">
        <v>1282</v>
      </c>
      <c r="C317" s="1409" t="s">
        <v>130</v>
      </c>
      <c r="D317" s="152" t="s">
        <v>531</v>
      </c>
      <c r="E317" s="153" t="s">
        <v>1287</v>
      </c>
      <c r="F317" s="1496" t="s">
        <v>1259</v>
      </c>
      <c r="G317" s="1399">
        <v>6.28</v>
      </c>
      <c r="H317" s="1399">
        <v>4.2</v>
      </c>
      <c r="I317" s="1399">
        <v>1</v>
      </c>
      <c r="J317" s="1399">
        <f t="shared" si="184"/>
        <v>26.376000000000001</v>
      </c>
      <c r="K317" s="1420">
        <v>0.9</v>
      </c>
      <c r="L317" s="1420">
        <v>2.1</v>
      </c>
      <c r="M317" s="1421">
        <v>-1</v>
      </c>
      <c r="N317" s="1416">
        <f t="shared" si="177"/>
        <v>-1.8900000000000001</v>
      </c>
      <c r="O317" s="1416">
        <f t="shared" si="178"/>
        <v>24.486000000000001</v>
      </c>
      <c r="P317" s="1549">
        <f t="shared" si="179"/>
        <v>4.8972000000000007</v>
      </c>
      <c r="Q317" s="1549">
        <f t="shared" si="180"/>
        <v>7.3457999999999997</v>
      </c>
      <c r="R317" s="1549">
        <f t="shared" si="181"/>
        <v>7.3457999999999997</v>
      </c>
      <c r="S317" s="1549">
        <f t="shared" si="182"/>
        <v>7.3457999999999997</v>
      </c>
      <c r="T317" s="865">
        <f t="shared" si="183"/>
        <v>26.9346</v>
      </c>
      <c r="U317" s="1408"/>
    </row>
    <row r="318" spans="1:21">
      <c r="A318" s="1403"/>
      <c r="B318" s="1403" t="s">
        <v>1282</v>
      </c>
      <c r="C318" s="1409" t="s">
        <v>130</v>
      </c>
      <c r="D318" s="152" t="s">
        <v>531</v>
      </c>
      <c r="E318" s="153" t="s">
        <v>1475</v>
      </c>
      <c r="F318" s="1500" t="s">
        <v>141</v>
      </c>
      <c r="G318" s="1413">
        <v>26.9</v>
      </c>
      <c r="H318" s="1413">
        <v>4.2</v>
      </c>
      <c r="I318" s="1413">
        <v>1</v>
      </c>
      <c r="J318" s="1399">
        <f t="shared" si="184"/>
        <v>112.98</v>
      </c>
      <c r="K318" s="1418">
        <v>1</v>
      </c>
      <c r="L318" s="1418">
        <v>2.1</v>
      </c>
      <c r="M318" s="1419">
        <v>-1</v>
      </c>
      <c r="N318" s="1416">
        <f t="shared" si="177"/>
        <v>-2.1</v>
      </c>
      <c r="O318" s="1416">
        <f t="shared" si="178"/>
        <v>110.88000000000001</v>
      </c>
      <c r="P318" s="1549">
        <f t="shared" si="179"/>
        <v>22.176000000000002</v>
      </c>
      <c r="Q318" s="1549">
        <f t="shared" si="180"/>
        <v>33.264000000000003</v>
      </c>
      <c r="R318" s="1549">
        <f t="shared" si="181"/>
        <v>33.264000000000003</v>
      </c>
      <c r="S318" s="1549">
        <f t="shared" si="182"/>
        <v>33.264000000000003</v>
      </c>
      <c r="T318" s="865">
        <f t="shared" si="183"/>
        <v>121.96800000000002</v>
      </c>
      <c r="U318" s="1408"/>
    </row>
    <row r="319" spans="1:21">
      <c r="A319" s="1403"/>
      <c r="B319" s="1403"/>
      <c r="C319" s="1425"/>
      <c r="D319" s="1403"/>
      <c r="E319" s="1423"/>
      <c r="F319" s="1500"/>
      <c r="G319" s="1413"/>
      <c r="H319" s="1413"/>
      <c r="I319" s="1413"/>
      <c r="J319" s="1413"/>
      <c r="K319" s="1418"/>
      <c r="L319" s="1418"/>
      <c r="M319" s="1419"/>
      <c r="N319" s="1412"/>
      <c r="O319" s="1412"/>
      <c r="P319" s="1402"/>
      <c r="Q319" s="1402"/>
      <c r="R319" s="1402"/>
      <c r="S319" s="1593"/>
      <c r="T319" s="1402"/>
      <c r="U319" s="1408"/>
    </row>
    <row r="320" spans="1:21">
      <c r="A320" s="1403"/>
      <c r="B320" s="1403" t="s">
        <v>138</v>
      </c>
      <c r="C320" s="1409" t="s">
        <v>130</v>
      </c>
      <c r="D320" s="152" t="s">
        <v>139</v>
      </c>
      <c r="E320" s="153" t="s">
        <v>1073</v>
      </c>
      <c r="F320" s="1500" t="s">
        <v>1074</v>
      </c>
      <c r="G320" s="1413">
        <v>48</v>
      </c>
      <c r="H320" s="1413">
        <v>3.3</v>
      </c>
      <c r="I320" s="1413">
        <v>1</v>
      </c>
      <c r="J320" s="1399">
        <f>G320*H320*I320</f>
        <v>158.39999999999998</v>
      </c>
      <c r="K320" s="1418">
        <v>1.2</v>
      </c>
      <c r="L320" s="1418">
        <v>2.1</v>
      </c>
      <c r="M320" s="1419">
        <v>-2</v>
      </c>
      <c r="N320" s="1416">
        <f t="shared" ref="N320:N328" si="185">K320*L320*M320</f>
        <v>-5.04</v>
      </c>
      <c r="O320" s="1416">
        <f t="shared" ref="O320:O328" si="186">J320+N320</f>
        <v>153.35999999999999</v>
      </c>
      <c r="P320" s="1549">
        <f t="shared" ref="P320:P328" si="187">O320*0.2</f>
        <v>30.671999999999997</v>
      </c>
      <c r="Q320" s="1549">
        <f t="shared" ref="Q320:Q328" si="188">O320*0.3</f>
        <v>46.007999999999996</v>
      </c>
      <c r="R320" s="1549">
        <f t="shared" ref="R320:R328" si="189">O320*0.3</f>
        <v>46.007999999999996</v>
      </c>
      <c r="S320" s="1549">
        <f t="shared" ref="S320:S328" si="190">O320*0.3</f>
        <v>46.007999999999996</v>
      </c>
      <c r="T320" s="865">
        <f t="shared" ref="T320:T328" si="191">SUM(P320:S320)</f>
        <v>168.69599999999997</v>
      </c>
      <c r="U320" s="1408"/>
    </row>
    <row r="321" spans="1:21">
      <c r="A321" s="1403"/>
      <c r="B321" s="1422"/>
      <c r="C321" s="1425"/>
      <c r="D321" s="1403"/>
      <c r="E321" s="1423"/>
      <c r="F321" s="1500"/>
      <c r="G321" s="1413"/>
      <c r="H321" s="1413"/>
      <c r="I321" s="1413"/>
      <c r="J321" s="1413"/>
      <c r="K321" s="1418">
        <v>1</v>
      </c>
      <c r="L321" s="1418">
        <v>2.1</v>
      </c>
      <c r="M321" s="1419">
        <v>-1</v>
      </c>
      <c r="N321" s="1416">
        <f t="shared" si="185"/>
        <v>-2.1</v>
      </c>
      <c r="O321" s="1416">
        <f t="shared" si="186"/>
        <v>-2.1</v>
      </c>
      <c r="P321" s="1549">
        <f t="shared" si="187"/>
        <v>-0.42000000000000004</v>
      </c>
      <c r="Q321" s="1549">
        <f t="shared" si="188"/>
        <v>-0.63</v>
      </c>
      <c r="R321" s="1549">
        <f t="shared" si="189"/>
        <v>-0.63</v>
      </c>
      <c r="S321" s="1549">
        <f t="shared" si="190"/>
        <v>-0.63</v>
      </c>
      <c r="T321" s="865">
        <f t="shared" si="191"/>
        <v>-2.31</v>
      </c>
      <c r="U321" s="1408"/>
    </row>
    <row r="322" spans="1:21">
      <c r="A322" s="1403"/>
      <c r="B322" s="1403" t="s">
        <v>138</v>
      </c>
      <c r="C322" s="1409" t="s">
        <v>130</v>
      </c>
      <c r="D322" s="152" t="s">
        <v>139</v>
      </c>
      <c r="E322" s="153" t="s">
        <v>1476</v>
      </c>
      <c r="F322" s="1500" t="s">
        <v>1477</v>
      </c>
      <c r="G322" s="1413">
        <v>8.6</v>
      </c>
      <c r="H322" s="1413">
        <v>3.3</v>
      </c>
      <c r="I322" s="1413">
        <v>1</v>
      </c>
      <c r="J322" s="1399">
        <f t="shared" ref="J322:J328" si="192">G322*H322*I322</f>
        <v>28.38</v>
      </c>
      <c r="K322" s="1418">
        <v>1</v>
      </c>
      <c r="L322" s="1418">
        <v>2.1</v>
      </c>
      <c r="M322" s="1419">
        <v>-2</v>
      </c>
      <c r="N322" s="1416">
        <f t="shared" si="185"/>
        <v>-4.2</v>
      </c>
      <c r="O322" s="1416">
        <f t="shared" si="186"/>
        <v>24.18</v>
      </c>
      <c r="P322" s="1549">
        <f t="shared" si="187"/>
        <v>4.8360000000000003</v>
      </c>
      <c r="Q322" s="1549">
        <f t="shared" si="188"/>
        <v>7.2539999999999996</v>
      </c>
      <c r="R322" s="1549">
        <f t="shared" si="189"/>
        <v>7.2539999999999996</v>
      </c>
      <c r="S322" s="1549">
        <f t="shared" si="190"/>
        <v>7.2539999999999996</v>
      </c>
      <c r="T322" s="865">
        <f t="shared" si="191"/>
        <v>26.597999999999999</v>
      </c>
      <c r="U322" s="1408"/>
    </row>
    <row r="323" spans="1:21">
      <c r="A323" s="1403"/>
      <c r="B323" s="1403" t="s">
        <v>138</v>
      </c>
      <c r="C323" s="1409" t="s">
        <v>130</v>
      </c>
      <c r="D323" s="152" t="s">
        <v>139</v>
      </c>
      <c r="E323" s="153" t="s">
        <v>1478</v>
      </c>
      <c r="F323" s="1500" t="s">
        <v>1477</v>
      </c>
      <c r="G323" s="1413">
        <v>9</v>
      </c>
      <c r="H323" s="1413">
        <v>3.3</v>
      </c>
      <c r="I323" s="1413">
        <v>1</v>
      </c>
      <c r="J323" s="1399">
        <f t="shared" si="192"/>
        <v>29.7</v>
      </c>
      <c r="K323" s="1418">
        <v>1</v>
      </c>
      <c r="L323" s="1418">
        <v>2.1</v>
      </c>
      <c r="M323" s="1419">
        <v>-3</v>
      </c>
      <c r="N323" s="1416">
        <f t="shared" si="185"/>
        <v>-6.3000000000000007</v>
      </c>
      <c r="O323" s="1416">
        <f t="shared" si="186"/>
        <v>23.4</v>
      </c>
      <c r="P323" s="1549">
        <f t="shared" si="187"/>
        <v>4.68</v>
      </c>
      <c r="Q323" s="1549">
        <f t="shared" si="188"/>
        <v>7.02</v>
      </c>
      <c r="R323" s="1549">
        <f t="shared" si="189"/>
        <v>7.02</v>
      </c>
      <c r="S323" s="1549">
        <f t="shared" si="190"/>
        <v>7.02</v>
      </c>
      <c r="T323" s="865">
        <f t="shared" si="191"/>
        <v>25.74</v>
      </c>
      <c r="U323" s="1408"/>
    </row>
    <row r="324" spans="1:21">
      <c r="A324" s="1403"/>
      <c r="B324" s="1403" t="s">
        <v>138</v>
      </c>
      <c r="C324" s="1409" t="s">
        <v>130</v>
      </c>
      <c r="D324" s="152" t="s">
        <v>139</v>
      </c>
      <c r="E324" s="153" t="s">
        <v>1479</v>
      </c>
      <c r="F324" s="1500" t="s">
        <v>1480</v>
      </c>
      <c r="G324" s="1413">
        <v>21.7</v>
      </c>
      <c r="H324" s="1413">
        <v>3.3</v>
      </c>
      <c r="I324" s="1413">
        <v>1</v>
      </c>
      <c r="J324" s="1399">
        <f t="shared" si="192"/>
        <v>71.61</v>
      </c>
      <c r="K324" s="1418">
        <v>1</v>
      </c>
      <c r="L324" s="1418">
        <v>2.1</v>
      </c>
      <c r="M324" s="1419">
        <v>-1</v>
      </c>
      <c r="N324" s="1416">
        <f t="shared" si="185"/>
        <v>-2.1</v>
      </c>
      <c r="O324" s="1416">
        <f t="shared" si="186"/>
        <v>69.510000000000005</v>
      </c>
      <c r="P324" s="1549">
        <f t="shared" si="187"/>
        <v>13.902000000000001</v>
      </c>
      <c r="Q324" s="1549">
        <f t="shared" si="188"/>
        <v>20.853000000000002</v>
      </c>
      <c r="R324" s="1549">
        <f t="shared" si="189"/>
        <v>20.853000000000002</v>
      </c>
      <c r="S324" s="1549">
        <f t="shared" si="190"/>
        <v>20.853000000000002</v>
      </c>
      <c r="T324" s="865">
        <f t="shared" si="191"/>
        <v>76.461000000000013</v>
      </c>
      <c r="U324" s="1408"/>
    </row>
    <row r="325" spans="1:21">
      <c r="A325" s="1403"/>
      <c r="B325" s="1403" t="s">
        <v>138</v>
      </c>
      <c r="C325" s="1409" t="s">
        <v>130</v>
      </c>
      <c r="D325" s="152" t="s">
        <v>139</v>
      </c>
      <c r="E325" s="153" t="s">
        <v>140</v>
      </c>
      <c r="F325" s="1500" t="s">
        <v>141</v>
      </c>
      <c r="G325" s="1413">
        <v>13.68</v>
      </c>
      <c r="H325" s="1413">
        <v>3.2</v>
      </c>
      <c r="I325" s="1413">
        <v>1</v>
      </c>
      <c r="J325" s="1399">
        <f t="shared" si="192"/>
        <v>43.776000000000003</v>
      </c>
      <c r="K325" s="1418">
        <v>1</v>
      </c>
      <c r="L325" s="1418">
        <v>2.1</v>
      </c>
      <c r="M325" s="1419">
        <v>-1</v>
      </c>
      <c r="N325" s="1416">
        <f t="shared" si="185"/>
        <v>-2.1</v>
      </c>
      <c r="O325" s="1416">
        <f t="shared" si="186"/>
        <v>41.676000000000002</v>
      </c>
      <c r="P325" s="1549">
        <f t="shared" si="187"/>
        <v>8.3352000000000004</v>
      </c>
      <c r="Q325" s="1549">
        <f t="shared" si="188"/>
        <v>12.502800000000001</v>
      </c>
      <c r="R325" s="1549">
        <f t="shared" si="189"/>
        <v>12.502800000000001</v>
      </c>
      <c r="S325" s="1549">
        <f t="shared" si="190"/>
        <v>12.502800000000001</v>
      </c>
      <c r="T325" s="865">
        <f t="shared" si="191"/>
        <v>45.843600000000002</v>
      </c>
      <c r="U325" s="1408"/>
    </row>
    <row r="326" spans="1:21">
      <c r="A326" s="1403"/>
      <c r="B326" s="1403" t="s">
        <v>138</v>
      </c>
      <c r="C326" s="1409" t="s">
        <v>130</v>
      </c>
      <c r="D326" s="152" t="s">
        <v>139</v>
      </c>
      <c r="E326" s="153" t="s">
        <v>1481</v>
      </c>
      <c r="F326" s="1500" t="s">
        <v>1482</v>
      </c>
      <c r="G326" s="1413">
        <v>11.56</v>
      </c>
      <c r="H326" s="1413">
        <v>3.2</v>
      </c>
      <c r="I326" s="1413">
        <v>1</v>
      </c>
      <c r="J326" s="1399">
        <f t="shared" si="192"/>
        <v>36.992000000000004</v>
      </c>
      <c r="K326" s="1418">
        <v>1</v>
      </c>
      <c r="L326" s="1418">
        <v>2.1</v>
      </c>
      <c r="M326" s="1419">
        <v>-1</v>
      </c>
      <c r="N326" s="1416">
        <f t="shared" si="185"/>
        <v>-2.1</v>
      </c>
      <c r="O326" s="1416">
        <f t="shared" si="186"/>
        <v>34.892000000000003</v>
      </c>
      <c r="P326" s="1549">
        <f t="shared" si="187"/>
        <v>6.9784000000000006</v>
      </c>
      <c r="Q326" s="1549">
        <f t="shared" si="188"/>
        <v>10.467600000000001</v>
      </c>
      <c r="R326" s="1549">
        <f t="shared" si="189"/>
        <v>10.467600000000001</v>
      </c>
      <c r="S326" s="1549">
        <f t="shared" si="190"/>
        <v>10.467600000000001</v>
      </c>
      <c r="T326" s="865">
        <f t="shared" si="191"/>
        <v>38.381200000000007</v>
      </c>
      <c r="U326" s="1408"/>
    </row>
    <row r="327" spans="1:21">
      <c r="A327" s="1403"/>
      <c r="B327" s="1403" t="s">
        <v>138</v>
      </c>
      <c r="C327" s="1409" t="s">
        <v>130</v>
      </c>
      <c r="D327" s="152" t="s">
        <v>139</v>
      </c>
      <c r="E327" s="153" t="s">
        <v>1483</v>
      </c>
      <c r="F327" s="1500" t="s">
        <v>1484</v>
      </c>
      <c r="G327" s="1413">
        <v>11.86</v>
      </c>
      <c r="H327" s="1413">
        <v>3.2</v>
      </c>
      <c r="I327" s="1413">
        <v>1</v>
      </c>
      <c r="J327" s="1399">
        <f t="shared" si="192"/>
        <v>37.951999999999998</v>
      </c>
      <c r="K327" s="1418">
        <v>1</v>
      </c>
      <c r="L327" s="1418">
        <v>2.1</v>
      </c>
      <c r="M327" s="1419">
        <v>-1</v>
      </c>
      <c r="N327" s="1416">
        <f t="shared" si="185"/>
        <v>-2.1</v>
      </c>
      <c r="O327" s="1416">
        <f t="shared" si="186"/>
        <v>35.851999999999997</v>
      </c>
      <c r="P327" s="1549">
        <f t="shared" si="187"/>
        <v>7.1703999999999999</v>
      </c>
      <c r="Q327" s="1549">
        <f t="shared" si="188"/>
        <v>10.755599999999999</v>
      </c>
      <c r="R327" s="1549">
        <f t="shared" si="189"/>
        <v>10.755599999999999</v>
      </c>
      <c r="S327" s="1549">
        <f t="shared" si="190"/>
        <v>10.755599999999999</v>
      </c>
      <c r="T327" s="865">
        <f t="shared" si="191"/>
        <v>39.437199999999997</v>
      </c>
      <c r="U327" s="1408"/>
    </row>
    <row r="328" spans="1:21">
      <c r="A328" s="1403"/>
      <c r="B328" s="1403" t="s">
        <v>138</v>
      </c>
      <c r="C328" s="1409" t="s">
        <v>130</v>
      </c>
      <c r="D328" s="152" t="s">
        <v>139</v>
      </c>
      <c r="E328" s="153" t="s">
        <v>1485</v>
      </c>
      <c r="F328" s="1500" t="s">
        <v>1486</v>
      </c>
      <c r="G328" s="1413">
        <v>9.76</v>
      </c>
      <c r="H328" s="1413">
        <v>3.2</v>
      </c>
      <c r="I328" s="1413">
        <v>1</v>
      </c>
      <c r="J328" s="1399">
        <f t="shared" si="192"/>
        <v>31.231999999999999</v>
      </c>
      <c r="K328" s="1418">
        <v>1</v>
      </c>
      <c r="L328" s="1418">
        <v>2.1</v>
      </c>
      <c r="M328" s="1419">
        <v>-2</v>
      </c>
      <c r="N328" s="1416">
        <f t="shared" si="185"/>
        <v>-4.2</v>
      </c>
      <c r="O328" s="1416">
        <f t="shared" si="186"/>
        <v>27.032</v>
      </c>
      <c r="P328" s="1549">
        <f t="shared" si="187"/>
        <v>5.4064000000000005</v>
      </c>
      <c r="Q328" s="1549">
        <f t="shared" si="188"/>
        <v>8.1096000000000004</v>
      </c>
      <c r="R328" s="1549">
        <f t="shared" si="189"/>
        <v>8.1096000000000004</v>
      </c>
      <c r="S328" s="1549">
        <f t="shared" si="190"/>
        <v>8.1096000000000004</v>
      </c>
      <c r="T328" s="865">
        <f t="shared" si="191"/>
        <v>29.735200000000003</v>
      </c>
      <c r="U328" s="1408"/>
    </row>
    <row r="329" spans="1:21">
      <c r="A329" s="1403"/>
      <c r="B329" s="1403"/>
      <c r="C329" s="1425"/>
      <c r="D329" s="1403"/>
      <c r="E329" s="1423"/>
      <c r="F329" s="1500"/>
      <c r="G329" s="1413"/>
      <c r="H329" s="1413"/>
      <c r="I329" s="1413"/>
      <c r="J329" s="1413"/>
      <c r="K329" s="1418"/>
      <c r="L329" s="1418"/>
      <c r="M329" s="1419"/>
      <c r="N329" s="1412"/>
      <c r="O329" s="1412"/>
      <c r="P329" s="1402"/>
      <c r="Q329" s="1402"/>
      <c r="R329" s="1402"/>
      <c r="S329" s="1402"/>
      <c r="T329" s="1402"/>
      <c r="U329" s="1408"/>
    </row>
    <row r="330" spans="1:21">
      <c r="A330" s="1403"/>
      <c r="B330" s="1497"/>
      <c r="C330" s="1498"/>
      <c r="D330" s="1498"/>
      <c r="E330" s="1499"/>
      <c r="F330" s="1500"/>
      <c r="G330" s="1413"/>
      <c r="H330" s="1413"/>
      <c r="I330" s="1413"/>
      <c r="J330" s="1413"/>
      <c r="K330" s="1501"/>
      <c r="L330" s="1501"/>
      <c r="M330" s="1502"/>
      <c r="N330" s="1503"/>
      <c r="O330" s="1503"/>
      <c r="P330" s="1402"/>
      <c r="Q330" s="1402"/>
      <c r="R330" s="1402"/>
      <c r="S330" s="1402"/>
      <c r="T330" s="1402"/>
      <c r="U330" s="1408"/>
    </row>
    <row r="331" spans="1:21">
      <c r="A331" s="1403"/>
      <c r="B331" s="1497"/>
      <c r="C331" s="1498"/>
      <c r="D331" s="1498"/>
      <c r="E331" s="1499"/>
      <c r="F331" s="1500"/>
      <c r="G331" s="1413"/>
      <c r="H331" s="1413"/>
      <c r="I331" s="1413"/>
      <c r="J331" s="1413"/>
      <c r="K331" s="1501"/>
      <c r="L331" s="1501"/>
      <c r="M331" s="1502"/>
      <c r="N331" s="1503"/>
      <c r="O331" s="1503"/>
      <c r="P331" s="1402"/>
      <c r="Q331" s="1402"/>
      <c r="R331" s="1402"/>
      <c r="S331" s="1402"/>
      <c r="T331" s="1402"/>
      <c r="U331" s="1408"/>
    </row>
    <row r="332" spans="1:21">
      <c r="A332" s="1560"/>
      <c r="B332" s="1560"/>
      <c r="C332" s="1560"/>
      <c r="D332" s="1560"/>
      <c r="E332" s="1560"/>
      <c r="F332" s="1561"/>
      <c r="G332" s="1562"/>
      <c r="H332" s="1562"/>
      <c r="I332" s="1563"/>
      <c r="J332" s="1564" t="s">
        <v>142</v>
      </c>
      <c r="K332" s="1564"/>
      <c r="L332" s="1564"/>
      <c r="M332" s="1564"/>
      <c r="N332" s="1564"/>
      <c r="O332" s="1564"/>
      <c r="P332" s="1565"/>
      <c r="Q332" s="1565"/>
      <c r="R332" s="1565"/>
      <c r="S332" s="1565"/>
      <c r="T332" s="1565"/>
      <c r="U332" s="1408" t="s">
        <v>142</v>
      </c>
    </row>
    <row r="333" spans="1:21" ht="15" thickBot="1">
      <c r="A333" s="175"/>
      <c r="B333" s="176"/>
      <c r="C333" s="176"/>
      <c r="D333" s="176"/>
      <c r="E333" s="176"/>
      <c r="F333" s="176"/>
      <c r="G333" s="176"/>
      <c r="H333" s="176"/>
      <c r="I333" s="176"/>
      <c r="J333" s="177"/>
      <c r="K333" s="178"/>
      <c r="L333" s="178"/>
      <c r="M333" s="178"/>
      <c r="N333" s="178"/>
      <c r="O333" s="864">
        <f>SUM(O48:O332)</f>
        <v>10473.241699999995</v>
      </c>
      <c r="P333" s="864"/>
      <c r="Q333" s="864"/>
      <c r="R333" s="864"/>
      <c r="S333" s="864"/>
      <c r="T333" s="864">
        <f>SUM(T48:T332)*0.9</f>
        <v>6240.5524349999914</v>
      </c>
      <c r="U333" s="179">
        <v>0</v>
      </c>
    </row>
    <row r="334" spans="1:21" ht="15" thickTop="1"/>
    <row r="335" spans="1:21">
      <c r="A335" s="1701" t="s">
        <v>519</v>
      </c>
      <c r="B335" s="1702"/>
      <c r="C335" s="1702"/>
      <c r="D335" s="1702"/>
      <c r="E335" s="1702"/>
      <c r="F335" s="1702"/>
      <c r="G335" s="1703"/>
      <c r="H335" s="1703"/>
      <c r="I335" s="1703"/>
      <c r="J335" s="148"/>
      <c r="K335" s="148"/>
      <c r="L335" s="148"/>
      <c r="M335" s="148"/>
      <c r="N335" s="148"/>
      <c r="O335" s="148"/>
      <c r="P335" s="148"/>
      <c r="Q335" s="148"/>
      <c r="R335" s="148"/>
      <c r="S335" s="148"/>
      <c r="T335" s="148"/>
      <c r="U335" s="149"/>
    </row>
    <row r="336" spans="1:21">
      <c r="A336" s="150" t="s">
        <v>120</v>
      </c>
      <c r="B336" s="150" t="s">
        <v>121</v>
      </c>
      <c r="C336" s="150" t="s">
        <v>122</v>
      </c>
      <c r="D336" s="150" t="s">
        <v>123</v>
      </c>
      <c r="E336" s="150" t="s">
        <v>124</v>
      </c>
      <c r="F336" s="150" t="s">
        <v>125</v>
      </c>
      <c r="G336" s="1704" t="s">
        <v>126</v>
      </c>
      <c r="H336" s="1705"/>
      <c r="I336" s="1705"/>
      <c r="J336" s="1706"/>
      <c r="K336" s="1707" t="s">
        <v>127</v>
      </c>
      <c r="L336" s="1708"/>
      <c r="M336" s="1708"/>
      <c r="N336" s="1708"/>
      <c r="O336" s="1709"/>
      <c r="P336" s="859" t="s">
        <v>676</v>
      </c>
      <c r="Q336" s="859" t="s">
        <v>677</v>
      </c>
      <c r="R336" s="859" t="s">
        <v>678</v>
      </c>
      <c r="S336" s="859" t="s">
        <v>370</v>
      </c>
      <c r="T336" s="494" t="s">
        <v>471</v>
      </c>
      <c r="U336" s="151" t="s">
        <v>128</v>
      </c>
    </row>
    <row r="337" spans="1:21">
      <c r="A337" s="152"/>
      <c r="B337" s="152" t="s">
        <v>520</v>
      </c>
      <c r="C337" s="153" t="s">
        <v>163</v>
      </c>
      <c r="D337" s="153" t="s">
        <v>131</v>
      </c>
      <c r="E337" s="153"/>
      <c r="F337" s="1546" t="s">
        <v>242</v>
      </c>
      <c r="G337" s="1399">
        <v>318</v>
      </c>
      <c r="H337" s="1399">
        <v>2.7</v>
      </c>
      <c r="I337" s="1399">
        <v>1</v>
      </c>
      <c r="J337" s="1399">
        <f>G337*H337*I337</f>
        <v>858.6</v>
      </c>
      <c r="K337" s="1420">
        <v>0.9</v>
      </c>
      <c r="L337" s="1420">
        <v>2.1</v>
      </c>
      <c r="M337" s="1421">
        <v>-20</v>
      </c>
      <c r="N337" s="1416">
        <f>K337*L337*M337</f>
        <v>-37.800000000000004</v>
      </c>
      <c r="O337" s="1416">
        <f>J337+N337</f>
        <v>820.80000000000007</v>
      </c>
      <c r="P337" s="865">
        <f>O337*0.2</f>
        <v>164.16000000000003</v>
      </c>
      <c r="Q337" s="865">
        <f>O337*0.3</f>
        <v>246.24</v>
      </c>
      <c r="R337" s="865">
        <f>O337*0.3</f>
        <v>246.24</v>
      </c>
      <c r="S337" s="865">
        <f>O337*0.3</f>
        <v>246.24</v>
      </c>
      <c r="T337" s="865">
        <f>SUM(P337:S337)</f>
        <v>902.88000000000011</v>
      </c>
      <c r="U337" s="159"/>
    </row>
    <row r="338" spans="1:21">
      <c r="A338" s="152"/>
      <c r="B338" s="152"/>
      <c r="C338" s="153"/>
      <c r="D338" s="153"/>
      <c r="E338" s="153"/>
      <c r="F338" s="1546"/>
      <c r="G338" s="1399"/>
      <c r="H338" s="1399"/>
      <c r="I338" s="1399"/>
      <c r="J338" s="1399"/>
      <c r="K338" s="1420">
        <v>1.8</v>
      </c>
      <c r="L338" s="1420">
        <v>2.1</v>
      </c>
      <c r="M338" s="1421">
        <v>-16</v>
      </c>
      <c r="N338" s="1416">
        <f>K338*L338*M338</f>
        <v>-60.480000000000004</v>
      </c>
      <c r="O338" s="1416">
        <f>J338+N338</f>
        <v>-60.480000000000004</v>
      </c>
      <c r="P338" s="865">
        <f>O338*0.2</f>
        <v>-12.096000000000002</v>
      </c>
      <c r="Q338" s="865">
        <f>O338*0.3</f>
        <v>-18.144000000000002</v>
      </c>
      <c r="R338" s="865">
        <f>O338*0.3</f>
        <v>-18.144000000000002</v>
      </c>
      <c r="S338" s="865">
        <f t="shared" ref="S338:S349" si="193">O338*0.3</f>
        <v>-18.144000000000002</v>
      </c>
      <c r="T338" s="865">
        <f>SUM(P338:S338)</f>
        <v>-66.528000000000006</v>
      </c>
      <c r="U338" s="159"/>
    </row>
    <row r="339" spans="1:21">
      <c r="A339" s="152"/>
      <c r="B339" s="152"/>
      <c r="C339" s="153"/>
      <c r="D339" s="153"/>
      <c r="E339" s="153"/>
      <c r="F339" s="1546"/>
      <c r="G339" s="1399"/>
      <c r="H339" s="1399"/>
      <c r="I339" s="1399"/>
      <c r="J339" s="1399"/>
      <c r="K339" s="1420">
        <v>1.2</v>
      </c>
      <c r="L339" s="1420">
        <v>1.25</v>
      </c>
      <c r="M339" s="1421">
        <v>-12</v>
      </c>
      <c r="N339" s="1416">
        <f>K339*L339*M339</f>
        <v>-18</v>
      </c>
      <c r="O339" s="1416">
        <f>J339+N339</f>
        <v>-18</v>
      </c>
      <c r="P339" s="865">
        <f>O339*0.2</f>
        <v>-3.6</v>
      </c>
      <c r="Q339" s="865">
        <f>O339*0.3</f>
        <v>-5.3999999999999995</v>
      </c>
      <c r="R339" s="865">
        <f>O339*0.3</f>
        <v>-5.3999999999999995</v>
      </c>
      <c r="S339" s="865">
        <f t="shared" si="193"/>
        <v>-5.3999999999999995</v>
      </c>
      <c r="T339" s="865">
        <f>SUM(P339:S339)</f>
        <v>-19.799999999999997</v>
      </c>
      <c r="U339" s="159"/>
    </row>
    <row r="340" spans="1:21">
      <c r="A340" s="152"/>
      <c r="B340" s="152"/>
      <c r="C340" s="153"/>
      <c r="D340" s="153"/>
      <c r="E340" s="153"/>
      <c r="F340" s="1546"/>
      <c r="G340" s="1399"/>
      <c r="H340" s="1399"/>
      <c r="I340" s="1399"/>
      <c r="J340" s="1399"/>
      <c r="K340" s="1420"/>
      <c r="L340" s="1420"/>
      <c r="M340" s="1421"/>
      <c r="N340" s="1416"/>
      <c r="O340" s="1416"/>
      <c r="P340" s="865"/>
      <c r="Q340" s="865"/>
      <c r="R340" s="865"/>
      <c r="S340" s="865"/>
      <c r="T340" s="865"/>
      <c r="U340" s="159"/>
    </row>
    <row r="341" spans="1:21" ht="26">
      <c r="A341" s="152"/>
      <c r="B341" s="152" t="s">
        <v>1032</v>
      </c>
      <c r="C341" s="153" t="s">
        <v>163</v>
      </c>
      <c r="D341" s="153" t="s">
        <v>988</v>
      </c>
      <c r="E341" s="1547" t="s">
        <v>1030</v>
      </c>
      <c r="F341" s="1548" t="s">
        <v>1031</v>
      </c>
      <c r="G341" s="1399">
        <v>57.2</v>
      </c>
      <c r="H341" s="1399">
        <v>3</v>
      </c>
      <c r="I341" s="1399">
        <v>1</v>
      </c>
      <c r="J341" s="1399">
        <f>G341*H341*I341</f>
        <v>171.60000000000002</v>
      </c>
      <c r="K341" s="1420">
        <v>0.9</v>
      </c>
      <c r="L341" s="1420">
        <v>2.1</v>
      </c>
      <c r="M341" s="1421">
        <v>-6</v>
      </c>
      <c r="N341" s="1416">
        <f>K341*L341*M341</f>
        <v>-11.34</v>
      </c>
      <c r="O341" s="1400">
        <f t="shared" ref="O341:O349" si="194">J341+N341</f>
        <v>160.26000000000002</v>
      </c>
      <c r="P341" s="865">
        <f t="shared" ref="P341:P349" si="195">O341*0.2</f>
        <v>32.052000000000007</v>
      </c>
      <c r="Q341" s="865">
        <f t="shared" ref="Q341:Q349" si="196">O341*0.3</f>
        <v>48.078000000000003</v>
      </c>
      <c r="R341" s="865">
        <f t="shared" ref="R341:R349" si="197">O341*0.3</f>
        <v>48.078000000000003</v>
      </c>
      <c r="S341" s="1549">
        <f t="shared" si="193"/>
        <v>48.078000000000003</v>
      </c>
      <c r="T341" s="865">
        <f t="shared" ref="T341:T349" si="198">SUM(P341:S341)</f>
        <v>176.28600000000003</v>
      </c>
      <c r="U341" s="159"/>
    </row>
    <row r="342" spans="1:21" ht="26">
      <c r="A342" s="152"/>
      <c r="B342" s="152" t="s">
        <v>1032</v>
      </c>
      <c r="C342" s="153" t="s">
        <v>163</v>
      </c>
      <c r="D342" s="153" t="s">
        <v>988</v>
      </c>
      <c r="E342" s="1547" t="s">
        <v>1030</v>
      </c>
      <c r="F342" s="1548" t="s">
        <v>1031</v>
      </c>
      <c r="G342" s="1399"/>
      <c r="H342" s="1399"/>
      <c r="I342" s="1399"/>
      <c r="J342" s="1399"/>
      <c r="K342" s="1420">
        <v>1.8</v>
      </c>
      <c r="L342" s="1420">
        <v>2.1</v>
      </c>
      <c r="M342" s="1421">
        <v>-2</v>
      </c>
      <c r="N342" s="1416">
        <f t="shared" ref="N342:N349" si="199">K342*L342*M342</f>
        <v>-7.5600000000000005</v>
      </c>
      <c r="O342" s="1400">
        <f t="shared" si="194"/>
        <v>-7.5600000000000005</v>
      </c>
      <c r="P342" s="865">
        <f t="shared" si="195"/>
        <v>-1.5120000000000002</v>
      </c>
      <c r="Q342" s="865">
        <f t="shared" si="196"/>
        <v>-2.2680000000000002</v>
      </c>
      <c r="R342" s="865">
        <f t="shared" si="197"/>
        <v>-2.2680000000000002</v>
      </c>
      <c r="S342" s="1549">
        <f t="shared" si="193"/>
        <v>-2.2680000000000002</v>
      </c>
      <c r="T342" s="865">
        <f t="shared" si="198"/>
        <v>-8.3160000000000007</v>
      </c>
      <c r="U342" s="159"/>
    </row>
    <row r="343" spans="1:21">
      <c r="A343" s="152"/>
      <c r="B343" s="152" t="s">
        <v>1032</v>
      </c>
      <c r="C343" s="153" t="s">
        <v>163</v>
      </c>
      <c r="D343" s="153" t="s">
        <v>988</v>
      </c>
      <c r="E343" s="1550" t="s">
        <v>1033</v>
      </c>
      <c r="F343" s="1551" t="s">
        <v>1034</v>
      </c>
      <c r="G343" s="1399">
        <v>25.7</v>
      </c>
      <c r="H343" s="1399">
        <v>3</v>
      </c>
      <c r="I343" s="1399">
        <v>1</v>
      </c>
      <c r="J343" s="1399">
        <f t="shared" ref="J343:J348" si="200">G343*H343*I343</f>
        <v>77.099999999999994</v>
      </c>
      <c r="K343" s="1420">
        <v>2</v>
      </c>
      <c r="L343" s="1420">
        <v>2.1</v>
      </c>
      <c r="M343" s="1421">
        <v>-2</v>
      </c>
      <c r="N343" s="1416">
        <f t="shared" si="199"/>
        <v>-8.4</v>
      </c>
      <c r="O343" s="1400">
        <f t="shared" si="194"/>
        <v>68.699999999999989</v>
      </c>
      <c r="P343" s="865">
        <f t="shared" si="195"/>
        <v>13.739999999999998</v>
      </c>
      <c r="Q343" s="865">
        <f t="shared" si="196"/>
        <v>20.609999999999996</v>
      </c>
      <c r="R343" s="865">
        <f t="shared" si="197"/>
        <v>20.609999999999996</v>
      </c>
      <c r="S343" s="1549">
        <f t="shared" si="193"/>
        <v>20.609999999999996</v>
      </c>
      <c r="T343" s="865">
        <f t="shared" si="198"/>
        <v>75.569999999999993</v>
      </c>
      <c r="U343" s="159"/>
    </row>
    <row r="344" spans="1:21">
      <c r="A344" s="152"/>
      <c r="B344" s="152" t="s">
        <v>1032</v>
      </c>
      <c r="C344" s="153" t="s">
        <v>163</v>
      </c>
      <c r="D344" s="153" t="s">
        <v>988</v>
      </c>
      <c r="E344" s="1550" t="s">
        <v>1144</v>
      </c>
      <c r="F344" s="1551" t="s">
        <v>1145</v>
      </c>
      <c r="G344" s="1399">
        <v>11.3</v>
      </c>
      <c r="H344" s="1399">
        <v>3</v>
      </c>
      <c r="I344" s="1399">
        <v>1</v>
      </c>
      <c r="J344" s="1399">
        <f t="shared" si="200"/>
        <v>33.900000000000006</v>
      </c>
      <c r="K344" s="1420">
        <v>1</v>
      </c>
      <c r="L344" s="1420">
        <v>2.1</v>
      </c>
      <c r="M344" s="1421">
        <v>-1</v>
      </c>
      <c r="N344" s="1416">
        <f t="shared" si="199"/>
        <v>-2.1</v>
      </c>
      <c r="O344" s="1400">
        <f t="shared" si="194"/>
        <v>31.800000000000004</v>
      </c>
      <c r="P344" s="865">
        <f t="shared" si="195"/>
        <v>6.3600000000000012</v>
      </c>
      <c r="Q344" s="865">
        <f t="shared" si="196"/>
        <v>9.5400000000000009</v>
      </c>
      <c r="R344" s="865">
        <f t="shared" si="197"/>
        <v>9.5400000000000009</v>
      </c>
      <c r="S344" s="1549">
        <f t="shared" si="193"/>
        <v>9.5400000000000009</v>
      </c>
      <c r="T344" s="865">
        <f t="shared" si="198"/>
        <v>34.980000000000004</v>
      </c>
      <c r="U344" s="159"/>
    </row>
    <row r="345" spans="1:21" ht="24">
      <c r="A345" s="152"/>
      <c r="B345" s="152" t="s">
        <v>1032</v>
      </c>
      <c r="C345" s="153" t="s">
        <v>163</v>
      </c>
      <c r="D345" s="153" t="s">
        <v>988</v>
      </c>
      <c r="E345" s="1550" t="s">
        <v>1103</v>
      </c>
      <c r="F345" s="1551" t="s">
        <v>1036</v>
      </c>
      <c r="G345" s="1399">
        <v>19.600000000000001</v>
      </c>
      <c r="H345" s="1399">
        <v>3</v>
      </c>
      <c r="I345" s="1399">
        <v>1</v>
      </c>
      <c r="J345" s="1399">
        <f t="shared" si="200"/>
        <v>58.800000000000004</v>
      </c>
      <c r="K345" s="1420">
        <v>0.8</v>
      </c>
      <c r="L345" s="1420">
        <v>2.1</v>
      </c>
      <c r="M345" s="1421">
        <v>-4</v>
      </c>
      <c r="N345" s="1416">
        <f t="shared" si="199"/>
        <v>-6.7200000000000006</v>
      </c>
      <c r="O345" s="1400">
        <f t="shared" si="194"/>
        <v>52.080000000000005</v>
      </c>
      <c r="P345" s="865">
        <f t="shared" si="195"/>
        <v>10.416000000000002</v>
      </c>
      <c r="Q345" s="865">
        <f t="shared" si="196"/>
        <v>15.624000000000001</v>
      </c>
      <c r="R345" s="865">
        <f t="shared" si="197"/>
        <v>15.624000000000001</v>
      </c>
      <c r="S345" s="1549">
        <f t="shared" si="193"/>
        <v>15.624000000000001</v>
      </c>
      <c r="T345" s="865">
        <f t="shared" si="198"/>
        <v>57.288000000000004</v>
      </c>
      <c r="U345" s="159"/>
    </row>
    <row r="346" spans="1:21">
      <c r="A346" s="152"/>
      <c r="B346" s="152" t="s">
        <v>1032</v>
      </c>
      <c r="C346" s="153" t="s">
        <v>163</v>
      </c>
      <c r="D346" s="153" t="s">
        <v>988</v>
      </c>
      <c r="E346" s="1550" t="s">
        <v>1037</v>
      </c>
      <c r="F346" s="1552" t="s">
        <v>197</v>
      </c>
      <c r="G346" s="1399">
        <v>10</v>
      </c>
      <c r="H346" s="1399">
        <v>3</v>
      </c>
      <c r="I346" s="1399">
        <v>1</v>
      </c>
      <c r="J346" s="1399">
        <f t="shared" si="200"/>
        <v>30</v>
      </c>
      <c r="K346" s="1420">
        <v>1</v>
      </c>
      <c r="L346" s="1420">
        <v>2.1</v>
      </c>
      <c r="M346" s="1421">
        <v>-2</v>
      </c>
      <c r="N346" s="1416">
        <f t="shared" si="199"/>
        <v>-4.2</v>
      </c>
      <c r="O346" s="1400">
        <f t="shared" si="194"/>
        <v>25.8</v>
      </c>
      <c r="P346" s="865">
        <f t="shared" si="195"/>
        <v>5.16</v>
      </c>
      <c r="Q346" s="865">
        <f t="shared" si="196"/>
        <v>7.74</v>
      </c>
      <c r="R346" s="865">
        <f t="shared" si="197"/>
        <v>7.74</v>
      </c>
      <c r="S346" s="1549">
        <f t="shared" si="193"/>
        <v>7.74</v>
      </c>
      <c r="T346" s="865">
        <f t="shared" si="198"/>
        <v>28.380000000000003</v>
      </c>
      <c r="U346" s="159"/>
    </row>
    <row r="347" spans="1:21">
      <c r="A347" s="152"/>
      <c r="B347" s="152" t="s">
        <v>1032</v>
      </c>
      <c r="C347" s="153" t="s">
        <v>163</v>
      </c>
      <c r="D347" s="153" t="s">
        <v>988</v>
      </c>
      <c r="E347" s="1550" t="s">
        <v>1104</v>
      </c>
      <c r="F347" s="1553" t="s">
        <v>1039</v>
      </c>
      <c r="G347" s="1399">
        <v>24.9</v>
      </c>
      <c r="H347" s="1399">
        <v>3</v>
      </c>
      <c r="I347" s="1399">
        <v>1</v>
      </c>
      <c r="J347" s="1399">
        <f t="shared" si="200"/>
        <v>74.699999999999989</v>
      </c>
      <c r="K347" s="1420">
        <v>1</v>
      </c>
      <c r="L347" s="1420">
        <v>2.1</v>
      </c>
      <c r="M347" s="1421">
        <v>-1</v>
      </c>
      <c r="N347" s="1416">
        <f t="shared" si="199"/>
        <v>-2.1</v>
      </c>
      <c r="O347" s="1400">
        <f t="shared" si="194"/>
        <v>72.599999999999994</v>
      </c>
      <c r="P347" s="865">
        <f t="shared" si="195"/>
        <v>14.52</v>
      </c>
      <c r="Q347" s="865">
        <f t="shared" si="196"/>
        <v>21.779999999999998</v>
      </c>
      <c r="R347" s="865">
        <f t="shared" si="197"/>
        <v>21.779999999999998</v>
      </c>
      <c r="S347" s="1549">
        <f t="shared" si="193"/>
        <v>21.779999999999998</v>
      </c>
      <c r="T347" s="865">
        <f t="shared" si="198"/>
        <v>79.86</v>
      </c>
      <c r="U347" s="159"/>
    </row>
    <row r="348" spans="1:21">
      <c r="A348" s="152"/>
      <c r="B348" s="152" t="s">
        <v>1032</v>
      </c>
      <c r="C348" s="153" t="s">
        <v>163</v>
      </c>
      <c r="D348" s="153" t="s">
        <v>988</v>
      </c>
      <c r="E348" s="1550" t="s">
        <v>1146</v>
      </c>
      <c r="F348" s="1551" t="s">
        <v>1147</v>
      </c>
      <c r="G348" s="1399">
        <v>20.95</v>
      </c>
      <c r="H348" s="1399">
        <v>3</v>
      </c>
      <c r="I348" s="1399">
        <v>1</v>
      </c>
      <c r="J348" s="1399">
        <f t="shared" si="200"/>
        <v>62.849999999999994</v>
      </c>
      <c r="K348" s="1420">
        <v>1</v>
      </c>
      <c r="L348" s="1420">
        <v>2.1</v>
      </c>
      <c r="M348" s="1421">
        <v>-2</v>
      </c>
      <c r="N348" s="1416">
        <f t="shared" si="199"/>
        <v>-4.2</v>
      </c>
      <c r="O348" s="1400">
        <f t="shared" si="194"/>
        <v>58.649999999999991</v>
      </c>
      <c r="P348" s="865">
        <f t="shared" si="195"/>
        <v>11.729999999999999</v>
      </c>
      <c r="Q348" s="865">
        <f t="shared" si="196"/>
        <v>17.594999999999995</v>
      </c>
      <c r="R348" s="865">
        <f t="shared" si="197"/>
        <v>17.594999999999995</v>
      </c>
      <c r="S348" s="1549">
        <f t="shared" si="193"/>
        <v>17.594999999999995</v>
      </c>
      <c r="T348" s="865">
        <f t="shared" si="198"/>
        <v>64.514999999999986</v>
      </c>
      <c r="U348" s="159"/>
    </row>
    <row r="349" spans="1:21">
      <c r="A349" s="152"/>
      <c r="B349" s="152" t="s">
        <v>1032</v>
      </c>
      <c r="C349" s="153" t="s">
        <v>163</v>
      </c>
      <c r="D349" s="153" t="s">
        <v>988</v>
      </c>
      <c r="E349" s="1554" t="s">
        <v>1346</v>
      </c>
      <c r="F349" s="1551" t="s">
        <v>1293</v>
      </c>
      <c r="G349" s="1436">
        <v>22.2</v>
      </c>
      <c r="H349" s="1436">
        <v>2.4</v>
      </c>
      <c r="I349" s="1436">
        <v>1</v>
      </c>
      <c r="J349" s="1436">
        <f>G349*H349*I349</f>
        <v>53.279999999999994</v>
      </c>
      <c r="K349" s="1436">
        <v>0.9</v>
      </c>
      <c r="L349" s="1436">
        <v>2.1</v>
      </c>
      <c r="M349" s="1504">
        <v>-5</v>
      </c>
      <c r="N349" s="1504">
        <f t="shared" si="199"/>
        <v>-9.4500000000000011</v>
      </c>
      <c r="O349" s="1436">
        <f t="shared" si="194"/>
        <v>43.829999999999991</v>
      </c>
      <c r="P349" s="1549">
        <f t="shared" si="195"/>
        <v>8.7659999999999982</v>
      </c>
      <c r="Q349" s="1549">
        <f t="shared" si="196"/>
        <v>13.148999999999997</v>
      </c>
      <c r="R349" s="1549">
        <f t="shared" si="197"/>
        <v>13.148999999999997</v>
      </c>
      <c r="S349" s="1549">
        <f t="shared" si="193"/>
        <v>13.148999999999997</v>
      </c>
      <c r="T349" s="865">
        <f t="shared" si="198"/>
        <v>48.212999999999994</v>
      </c>
      <c r="U349" s="159"/>
    </row>
    <row r="350" spans="1:21">
      <c r="A350" s="152"/>
      <c r="B350" s="152"/>
      <c r="C350" s="153"/>
      <c r="D350" s="153"/>
      <c r="E350" s="153"/>
      <c r="F350" s="1479"/>
      <c r="G350" s="1399"/>
      <c r="H350" s="1399"/>
      <c r="I350" s="1399"/>
      <c r="J350" s="1399"/>
      <c r="K350" s="1420"/>
      <c r="L350" s="1420"/>
      <c r="M350" s="1421"/>
      <c r="N350" s="1416"/>
      <c r="O350" s="1400"/>
      <c r="P350" s="865"/>
      <c r="Q350" s="865"/>
      <c r="R350" s="865"/>
      <c r="S350" s="865"/>
      <c r="T350" s="865"/>
      <c r="U350" s="159"/>
    </row>
    <row r="351" spans="1:21">
      <c r="A351" s="152"/>
      <c r="B351" s="152" t="s">
        <v>1032</v>
      </c>
      <c r="C351" s="153" t="s">
        <v>163</v>
      </c>
      <c r="D351" s="153" t="s">
        <v>167</v>
      </c>
      <c r="E351" s="1554" t="s">
        <v>1347</v>
      </c>
      <c r="F351" s="1551" t="s">
        <v>1293</v>
      </c>
      <c r="G351" s="1436">
        <v>21.7</v>
      </c>
      <c r="H351" s="1436">
        <v>2.4</v>
      </c>
      <c r="I351" s="1436">
        <v>1</v>
      </c>
      <c r="J351" s="1436">
        <f>G351*H351*I351</f>
        <v>52.08</v>
      </c>
      <c r="K351" s="1436">
        <v>1</v>
      </c>
      <c r="L351" s="1436">
        <v>2.1</v>
      </c>
      <c r="M351" s="1504">
        <v>-2</v>
      </c>
      <c r="N351" s="1504">
        <f>K351*L351*M351</f>
        <v>-4.2</v>
      </c>
      <c r="O351" s="1436">
        <f>J351+N351</f>
        <v>47.879999999999995</v>
      </c>
      <c r="P351" s="1549">
        <f t="shared" ref="P351:P353" si="201">O351*0.2</f>
        <v>9.5759999999999987</v>
      </c>
      <c r="Q351" s="1549">
        <f t="shared" ref="Q351:Q353" si="202">O351*0.3</f>
        <v>14.363999999999999</v>
      </c>
      <c r="R351" s="1549">
        <f t="shared" ref="R351:R353" si="203">O351*0.3</f>
        <v>14.363999999999999</v>
      </c>
      <c r="S351" s="1549">
        <f t="shared" ref="S351:S353" si="204">O351*0.3</f>
        <v>14.363999999999999</v>
      </c>
      <c r="T351" s="865">
        <f t="shared" ref="T351:T353" si="205">SUM(P351:S351)</f>
        <v>52.667999999999992</v>
      </c>
      <c r="U351" s="159"/>
    </row>
    <row r="352" spans="1:21">
      <c r="A352" s="152"/>
      <c r="B352" s="152" t="s">
        <v>1032</v>
      </c>
      <c r="C352" s="153" t="s">
        <v>163</v>
      </c>
      <c r="D352" s="153" t="s">
        <v>167</v>
      </c>
      <c r="E352" s="1451"/>
      <c r="F352" s="1510"/>
      <c r="G352" s="1436"/>
      <c r="H352" s="1436"/>
      <c r="I352" s="1399"/>
      <c r="J352" s="1436"/>
      <c r="K352" s="1436">
        <v>1.2</v>
      </c>
      <c r="L352" s="1436">
        <v>2.1</v>
      </c>
      <c r="M352" s="1504">
        <v>-3</v>
      </c>
      <c r="N352" s="1504">
        <f>K352*L352*M352</f>
        <v>-7.5600000000000005</v>
      </c>
      <c r="O352" s="1436">
        <f>J352+N352</f>
        <v>-7.5600000000000005</v>
      </c>
      <c r="P352" s="1549">
        <f t="shared" si="201"/>
        <v>-1.5120000000000002</v>
      </c>
      <c r="Q352" s="1549">
        <f t="shared" si="202"/>
        <v>-2.2680000000000002</v>
      </c>
      <c r="R352" s="1549">
        <f t="shared" si="203"/>
        <v>-2.2680000000000002</v>
      </c>
      <c r="S352" s="1549">
        <f t="shared" si="204"/>
        <v>-2.2680000000000002</v>
      </c>
      <c r="T352" s="865">
        <f t="shared" si="205"/>
        <v>-8.3160000000000007</v>
      </c>
      <c r="U352" s="159"/>
    </row>
    <row r="353" spans="1:21" ht="24" customHeight="1">
      <c r="A353" s="152"/>
      <c r="B353" s="152" t="s">
        <v>1032</v>
      </c>
      <c r="C353" s="153" t="s">
        <v>163</v>
      </c>
      <c r="D353" s="153" t="s">
        <v>167</v>
      </c>
      <c r="E353" s="1554" t="s">
        <v>1348</v>
      </c>
      <c r="F353" s="1551" t="s">
        <v>1060</v>
      </c>
      <c r="G353" s="1436">
        <v>15.57</v>
      </c>
      <c r="H353" s="1436">
        <v>2.4</v>
      </c>
      <c r="I353" s="1436">
        <v>1</v>
      </c>
      <c r="J353" s="1436">
        <f>G353*H353*I353</f>
        <v>37.368000000000002</v>
      </c>
      <c r="K353" s="1436">
        <v>0.9</v>
      </c>
      <c r="L353" s="1436">
        <v>2.1</v>
      </c>
      <c r="M353" s="1504">
        <v>-5</v>
      </c>
      <c r="N353" s="1504">
        <f>K353*L353*M353</f>
        <v>-9.4500000000000011</v>
      </c>
      <c r="O353" s="1436">
        <f>J353+N353</f>
        <v>27.917999999999999</v>
      </c>
      <c r="P353" s="1549">
        <f t="shared" si="201"/>
        <v>5.5836000000000006</v>
      </c>
      <c r="Q353" s="1549">
        <f t="shared" si="202"/>
        <v>8.3753999999999991</v>
      </c>
      <c r="R353" s="1549">
        <f t="shared" si="203"/>
        <v>8.3753999999999991</v>
      </c>
      <c r="S353" s="1549">
        <f t="shared" si="204"/>
        <v>8.3753999999999991</v>
      </c>
      <c r="T353" s="865">
        <f t="shared" si="205"/>
        <v>30.709799999999998</v>
      </c>
      <c r="U353" s="159"/>
    </row>
    <row r="354" spans="1:21">
      <c r="A354" s="152"/>
      <c r="B354" s="152"/>
      <c r="C354" s="153"/>
      <c r="D354" s="1423"/>
      <c r="E354" s="1423"/>
      <c r="F354" s="1479"/>
      <c r="G354" s="1399"/>
      <c r="H354" s="1399"/>
      <c r="I354" s="1399"/>
      <c r="J354" s="1399"/>
      <c r="K354" s="1420"/>
      <c r="L354" s="1420"/>
      <c r="M354" s="1421"/>
      <c r="N354" s="1416"/>
      <c r="O354" s="1400"/>
      <c r="P354" s="865"/>
      <c r="Q354" s="865"/>
      <c r="R354" s="865"/>
      <c r="S354" s="865"/>
      <c r="T354" s="865"/>
      <c r="U354" s="159"/>
    </row>
    <row r="355" spans="1:21">
      <c r="A355" s="152"/>
      <c r="B355" s="152" t="s">
        <v>1141</v>
      </c>
      <c r="C355" s="153" t="s">
        <v>163</v>
      </c>
      <c r="D355" s="153" t="s">
        <v>169</v>
      </c>
      <c r="E355" s="1450" t="s">
        <v>1349</v>
      </c>
      <c r="F355" s="1551" t="s">
        <v>1293</v>
      </c>
      <c r="G355" s="1436">
        <v>21.7</v>
      </c>
      <c r="H355" s="1436">
        <v>2.7</v>
      </c>
      <c r="I355" s="1436">
        <v>1</v>
      </c>
      <c r="J355" s="1436">
        <f>G355*H355*I355</f>
        <v>58.59</v>
      </c>
      <c r="K355" s="1436">
        <v>1</v>
      </c>
      <c r="L355" s="1436">
        <v>2.1</v>
      </c>
      <c r="M355" s="1504">
        <v>-2</v>
      </c>
      <c r="N355" s="1504">
        <f>K355*L355*M355</f>
        <v>-4.2</v>
      </c>
      <c r="O355" s="1436">
        <f t="shared" ref="O355:O366" si="206">J355+N355</f>
        <v>54.39</v>
      </c>
      <c r="P355" s="1549">
        <f t="shared" ref="P355:P366" si="207">O355*0.2</f>
        <v>10.878</v>
      </c>
      <c r="Q355" s="1549">
        <f t="shared" ref="Q355:Q366" si="208">O355*0.3</f>
        <v>16.317</v>
      </c>
      <c r="R355" s="1549">
        <f t="shared" ref="R355:R366" si="209">O355*0.3</f>
        <v>16.317</v>
      </c>
      <c r="S355" s="865"/>
      <c r="T355" s="865">
        <f t="shared" ref="T355:T366" si="210">SUM(P355:S355)</f>
        <v>43.512</v>
      </c>
      <c r="U355" s="159"/>
    </row>
    <row r="356" spans="1:21">
      <c r="A356" s="152"/>
      <c r="B356" s="152" t="s">
        <v>1141</v>
      </c>
      <c r="C356" s="153" t="s">
        <v>163</v>
      </c>
      <c r="D356" s="153" t="s">
        <v>169</v>
      </c>
      <c r="E356" s="1451"/>
      <c r="F356" s="1510"/>
      <c r="G356" s="1436"/>
      <c r="H356" s="1436"/>
      <c r="I356" s="1399"/>
      <c r="J356" s="1436"/>
      <c r="K356" s="1436">
        <v>1.2</v>
      </c>
      <c r="L356" s="1436">
        <v>2.1</v>
      </c>
      <c r="M356" s="1504">
        <v>-4</v>
      </c>
      <c r="N356" s="1504">
        <f>K356*L356*M356</f>
        <v>-10.08</v>
      </c>
      <c r="O356" s="1436">
        <f t="shared" si="206"/>
        <v>-10.08</v>
      </c>
      <c r="P356" s="1549">
        <f t="shared" si="207"/>
        <v>-2.016</v>
      </c>
      <c r="Q356" s="1549">
        <f t="shared" si="208"/>
        <v>-3.024</v>
      </c>
      <c r="R356" s="1549">
        <f t="shared" si="209"/>
        <v>-3.024</v>
      </c>
      <c r="S356" s="865"/>
      <c r="T356" s="865">
        <f t="shared" si="210"/>
        <v>-8.0640000000000001</v>
      </c>
      <c r="U356" s="159"/>
    </row>
    <row r="357" spans="1:21">
      <c r="A357" s="152"/>
      <c r="B357" s="152" t="s">
        <v>1141</v>
      </c>
      <c r="C357" s="153" t="s">
        <v>163</v>
      </c>
      <c r="D357" s="153" t="s">
        <v>169</v>
      </c>
      <c r="E357" s="1450" t="s">
        <v>1350</v>
      </c>
      <c r="F357" s="1555" t="s">
        <v>536</v>
      </c>
      <c r="G357" s="1436">
        <v>24.45</v>
      </c>
      <c r="H357" s="1436">
        <v>2.4</v>
      </c>
      <c r="I357" s="1436">
        <v>1</v>
      </c>
      <c r="J357" s="1436">
        <f t="shared" ref="J357:J364" si="211">G357*H357*I357</f>
        <v>58.679999999999993</v>
      </c>
      <c r="K357" s="1436">
        <v>0.9</v>
      </c>
      <c r="L357" s="1436">
        <v>2.1</v>
      </c>
      <c r="M357" s="1504">
        <v>-5</v>
      </c>
      <c r="N357" s="1504">
        <f>K357*L357*M357</f>
        <v>-9.4500000000000011</v>
      </c>
      <c r="O357" s="1436">
        <f t="shared" si="206"/>
        <v>49.22999999999999</v>
      </c>
      <c r="P357" s="1549">
        <f t="shared" si="207"/>
        <v>9.8459999999999983</v>
      </c>
      <c r="Q357" s="1549">
        <f t="shared" si="208"/>
        <v>14.768999999999997</v>
      </c>
      <c r="R357" s="1549">
        <f t="shared" si="209"/>
        <v>14.768999999999997</v>
      </c>
      <c r="S357" s="865"/>
      <c r="T357" s="865">
        <f t="shared" si="210"/>
        <v>39.383999999999993</v>
      </c>
      <c r="U357" s="159"/>
    </row>
    <row r="358" spans="1:21">
      <c r="A358" s="152"/>
      <c r="B358" s="152" t="s">
        <v>1141</v>
      </c>
      <c r="C358" s="153" t="s">
        <v>163</v>
      </c>
      <c r="D358" s="153" t="s">
        <v>169</v>
      </c>
      <c r="E358" s="1450" t="s">
        <v>1351</v>
      </c>
      <c r="F358" s="1555" t="s">
        <v>1352</v>
      </c>
      <c r="G358" s="1436">
        <v>6.95</v>
      </c>
      <c r="H358" s="1436">
        <v>2.4</v>
      </c>
      <c r="I358" s="1436">
        <v>1</v>
      </c>
      <c r="J358" s="1436">
        <f t="shared" si="211"/>
        <v>16.68</v>
      </c>
      <c r="K358" s="1436"/>
      <c r="L358" s="1436"/>
      <c r="M358" s="1504"/>
      <c r="N358" s="1504"/>
      <c r="O358" s="1436">
        <f t="shared" si="206"/>
        <v>16.68</v>
      </c>
      <c r="P358" s="1549">
        <f t="shared" si="207"/>
        <v>3.3360000000000003</v>
      </c>
      <c r="Q358" s="1549">
        <f t="shared" si="208"/>
        <v>5.0039999999999996</v>
      </c>
      <c r="R358" s="1549">
        <f t="shared" si="209"/>
        <v>5.0039999999999996</v>
      </c>
      <c r="S358" s="865"/>
      <c r="T358" s="865">
        <f t="shared" si="210"/>
        <v>13.343999999999999</v>
      </c>
      <c r="U358" s="159"/>
    </row>
    <row r="359" spans="1:21">
      <c r="A359" s="152"/>
      <c r="B359" s="152" t="s">
        <v>1141</v>
      </c>
      <c r="C359" s="153" t="s">
        <v>163</v>
      </c>
      <c r="D359" s="153" t="s">
        <v>169</v>
      </c>
      <c r="E359" s="1450" t="s">
        <v>1353</v>
      </c>
      <c r="F359" s="1555" t="s">
        <v>1354</v>
      </c>
      <c r="G359" s="1436">
        <v>7.84</v>
      </c>
      <c r="H359" s="1436">
        <v>2.4</v>
      </c>
      <c r="I359" s="1436">
        <v>1</v>
      </c>
      <c r="J359" s="1436">
        <f t="shared" si="211"/>
        <v>18.815999999999999</v>
      </c>
      <c r="K359" s="1436">
        <v>0.9</v>
      </c>
      <c r="L359" s="1436">
        <v>2.1</v>
      </c>
      <c r="M359" s="1504">
        <v>-1</v>
      </c>
      <c r="N359" s="1504">
        <f t="shared" ref="N359:N366" si="212">K359*L359*M359</f>
        <v>-1.8900000000000001</v>
      </c>
      <c r="O359" s="1436">
        <f t="shared" si="206"/>
        <v>16.925999999999998</v>
      </c>
      <c r="P359" s="1549">
        <f t="shared" si="207"/>
        <v>3.3851999999999998</v>
      </c>
      <c r="Q359" s="1549">
        <f t="shared" si="208"/>
        <v>5.077799999999999</v>
      </c>
      <c r="R359" s="1549">
        <f t="shared" si="209"/>
        <v>5.077799999999999</v>
      </c>
      <c r="S359" s="865"/>
      <c r="T359" s="865">
        <f t="shared" si="210"/>
        <v>13.540799999999997</v>
      </c>
      <c r="U359" s="159"/>
    </row>
    <row r="360" spans="1:21">
      <c r="A360" s="152"/>
      <c r="B360" s="152" t="s">
        <v>1141</v>
      </c>
      <c r="C360" s="153" t="s">
        <v>163</v>
      </c>
      <c r="D360" s="153" t="s">
        <v>169</v>
      </c>
      <c r="E360" s="1450" t="s">
        <v>1355</v>
      </c>
      <c r="F360" s="1556" t="s">
        <v>1356</v>
      </c>
      <c r="G360" s="1436">
        <v>12.47</v>
      </c>
      <c r="H360" s="1436">
        <v>2.4</v>
      </c>
      <c r="I360" s="1436">
        <v>1</v>
      </c>
      <c r="J360" s="1436">
        <f t="shared" si="211"/>
        <v>29.928000000000001</v>
      </c>
      <c r="K360" s="1436">
        <v>0.9</v>
      </c>
      <c r="L360" s="1436">
        <v>2.1</v>
      </c>
      <c r="M360" s="1504">
        <v>-1</v>
      </c>
      <c r="N360" s="1504">
        <f t="shared" si="212"/>
        <v>-1.8900000000000001</v>
      </c>
      <c r="O360" s="1436">
        <f t="shared" si="206"/>
        <v>28.038</v>
      </c>
      <c r="P360" s="1549">
        <f t="shared" si="207"/>
        <v>5.6076000000000006</v>
      </c>
      <c r="Q360" s="1549">
        <f t="shared" si="208"/>
        <v>8.4114000000000004</v>
      </c>
      <c r="R360" s="1549">
        <f t="shared" si="209"/>
        <v>8.4114000000000004</v>
      </c>
      <c r="S360" s="865"/>
      <c r="T360" s="865">
        <f t="shared" si="210"/>
        <v>22.430400000000002</v>
      </c>
      <c r="U360" s="159"/>
    </row>
    <row r="361" spans="1:21">
      <c r="A361" s="152"/>
      <c r="B361" s="152" t="s">
        <v>1141</v>
      </c>
      <c r="C361" s="153" t="s">
        <v>163</v>
      </c>
      <c r="D361" s="153" t="s">
        <v>169</v>
      </c>
      <c r="E361" s="1450" t="s">
        <v>1357</v>
      </c>
      <c r="F361" s="1556" t="s">
        <v>1358</v>
      </c>
      <c r="G361" s="1436">
        <v>14.6</v>
      </c>
      <c r="H361" s="1436">
        <v>2.4</v>
      </c>
      <c r="I361" s="1436">
        <v>1</v>
      </c>
      <c r="J361" s="1436">
        <f t="shared" si="211"/>
        <v>35.04</v>
      </c>
      <c r="K361" s="1436">
        <v>1</v>
      </c>
      <c r="L361" s="1436">
        <v>2.1</v>
      </c>
      <c r="M361" s="1504">
        <v>-1</v>
      </c>
      <c r="N361" s="1504">
        <f t="shared" si="212"/>
        <v>-2.1</v>
      </c>
      <c r="O361" s="1436">
        <f t="shared" si="206"/>
        <v>32.94</v>
      </c>
      <c r="P361" s="1549">
        <f t="shared" si="207"/>
        <v>6.5880000000000001</v>
      </c>
      <c r="Q361" s="1549">
        <f t="shared" si="208"/>
        <v>9.8819999999999997</v>
      </c>
      <c r="R361" s="1549">
        <f t="shared" si="209"/>
        <v>9.8819999999999997</v>
      </c>
      <c r="S361" s="865"/>
      <c r="T361" s="865">
        <f t="shared" si="210"/>
        <v>26.351999999999997</v>
      </c>
      <c r="U361" s="159"/>
    </row>
    <row r="362" spans="1:21">
      <c r="A362" s="152"/>
      <c r="B362" s="152" t="s">
        <v>1141</v>
      </c>
      <c r="C362" s="153" t="s">
        <v>163</v>
      </c>
      <c r="D362" s="153" t="s">
        <v>169</v>
      </c>
      <c r="E362" s="1450" t="s">
        <v>1359</v>
      </c>
      <c r="F362" s="1556" t="s">
        <v>1360</v>
      </c>
      <c r="G362" s="1436">
        <v>12.4</v>
      </c>
      <c r="H362" s="1436">
        <v>2.4</v>
      </c>
      <c r="I362" s="1436">
        <v>1</v>
      </c>
      <c r="J362" s="1436">
        <f t="shared" si="211"/>
        <v>29.759999999999998</v>
      </c>
      <c r="K362" s="1436">
        <v>0.9</v>
      </c>
      <c r="L362" s="1436">
        <v>2.1</v>
      </c>
      <c r="M362" s="1504">
        <v>-1</v>
      </c>
      <c r="N362" s="1504">
        <f t="shared" si="212"/>
        <v>-1.8900000000000001</v>
      </c>
      <c r="O362" s="1436">
        <f t="shared" si="206"/>
        <v>27.869999999999997</v>
      </c>
      <c r="P362" s="1549">
        <f t="shared" si="207"/>
        <v>5.5739999999999998</v>
      </c>
      <c r="Q362" s="1549">
        <f t="shared" si="208"/>
        <v>8.3609999999999989</v>
      </c>
      <c r="R362" s="1549">
        <f t="shared" si="209"/>
        <v>8.3609999999999989</v>
      </c>
      <c r="S362" s="865"/>
      <c r="T362" s="865">
        <f t="shared" si="210"/>
        <v>22.295999999999999</v>
      </c>
      <c r="U362" s="159"/>
    </row>
    <row r="363" spans="1:21" ht="24">
      <c r="A363" s="152"/>
      <c r="B363" s="152" t="s">
        <v>1141</v>
      </c>
      <c r="C363" s="153" t="s">
        <v>163</v>
      </c>
      <c r="D363" s="153" t="s">
        <v>169</v>
      </c>
      <c r="E363" s="1450" t="s">
        <v>1361</v>
      </c>
      <c r="F363" s="1556" t="s">
        <v>1362</v>
      </c>
      <c r="G363" s="1436">
        <v>16.7</v>
      </c>
      <c r="H363" s="1436">
        <v>2.4</v>
      </c>
      <c r="I363" s="1436">
        <v>1</v>
      </c>
      <c r="J363" s="1436">
        <f t="shared" si="211"/>
        <v>40.08</v>
      </c>
      <c r="K363" s="1436">
        <v>0.9</v>
      </c>
      <c r="L363" s="1436">
        <v>2.1</v>
      </c>
      <c r="M363" s="1504">
        <v>-1</v>
      </c>
      <c r="N363" s="1504">
        <f t="shared" si="212"/>
        <v>-1.8900000000000001</v>
      </c>
      <c r="O363" s="1436">
        <f t="shared" si="206"/>
        <v>38.19</v>
      </c>
      <c r="P363" s="1549">
        <f t="shared" si="207"/>
        <v>7.6379999999999999</v>
      </c>
      <c r="Q363" s="1549">
        <f t="shared" si="208"/>
        <v>11.456999999999999</v>
      </c>
      <c r="R363" s="1549">
        <f t="shared" si="209"/>
        <v>11.456999999999999</v>
      </c>
      <c r="S363" s="865"/>
      <c r="T363" s="865">
        <f t="shared" si="210"/>
        <v>30.552</v>
      </c>
      <c r="U363" s="159"/>
    </row>
    <row r="364" spans="1:21">
      <c r="A364" s="152"/>
      <c r="B364" s="152" t="s">
        <v>1141</v>
      </c>
      <c r="C364" s="153" t="s">
        <v>163</v>
      </c>
      <c r="D364" s="153" t="s">
        <v>169</v>
      </c>
      <c r="E364" s="1450" t="s">
        <v>1363</v>
      </c>
      <c r="F364" s="1556" t="s">
        <v>536</v>
      </c>
      <c r="G364" s="1436">
        <v>36.28</v>
      </c>
      <c r="H364" s="1436">
        <v>2.4</v>
      </c>
      <c r="I364" s="1436">
        <v>1</v>
      </c>
      <c r="J364" s="1436">
        <f t="shared" si="211"/>
        <v>87.072000000000003</v>
      </c>
      <c r="K364" s="1436">
        <v>0.9</v>
      </c>
      <c r="L364" s="1436">
        <v>2.1</v>
      </c>
      <c r="M364" s="1504">
        <v>-7</v>
      </c>
      <c r="N364" s="1504">
        <f t="shared" si="212"/>
        <v>-13.23</v>
      </c>
      <c r="O364" s="1436">
        <f t="shared" si="206"/>
        <v>73.841999999999999</v>
      </c>
      <c r="P364" s="1549">
        <f t="shared" si="207"/>
        <v>14.7684</v>
      </c>
      <c r="Q364" s="1549">
        <f t="shared" si="208"/>
        <v>22.1526</v>
      </c>
      <c r="R364" s="1549">
        <f t="shared" si="209"/>
        <v>22.1526</v>
      </c>
      <c r="S364" s="865"/>
      <c r="T364" s="865">
        <f t="shared" si="210"/>
        <v>59.073599999999999</v>
      </c>
      <c r="U364" s="159"/>
    </row>
    <row r="365" spans="1:21">
      <c r="A365" s="152"/>
      <c r="B365" s="152" t="s">
        <v>1141</v>
      </c>
      <c r="C365" s="153" t="s">
        <v>163</v>
      </c>
      <c r="D365" s="153" t="s">
        <v>169</v>
      </c>
      <c r="E365" s="1450"/>
      <c r="F365" s="1510"/>
      <c r="G365" s="1436"/>
      <c r="H365" s="1436"/>
      <c r="I365" s="1436"/>
      <c r="J365" s="1436"/>
      <c r="K365" s="1436">
        <v>1.5</v>
      </c>
      <c r="L365" s="1436">
        <v>2.1</v>
      </c>
      <c r="M365" s="1504">
        <v>-1</v>
      </c>
      <c r="N365" s="1504">
        <f t="shared" si="212"/>
        <v>-3.1500000000000004</v>
      </c>
      <c r="O365" s="1436">
        <f t="shared" si="206"/>
        <v>-3.1500000000000004</v>
      </c>
      <c r="P365" s="1549">
        <f t="shared" si="207"/>
        <v>-0.63000000000000012</v>
      </c>
      <c r="Q365" s="1549">
        <f t="shared" si="208"/>
        <v>-0.94500000000000006</v>
      </c>
      <c r="R365" s="1549">
        <f t="shared" si="209"/>
        <v>-0.94500000000000006</v>
      </c>
      <c r="S365" s="865"/>
      <c r="T365" s="865">
        <f t="shared" si="210"/>
        <v>-2.5200000000000005</v>
      </c>
      <c r="U365" s="159"/>
    </row>
    <row r="366" spans="1:21">
      <c r="A366" s="152"/>
      <c r="B366" s="152" t="s">
        <v>1141</v>
      </c>
      <c r="C366" s="153" t="s">
        <v>163</v>
      </c>
      <c r="D366" s="153" t="s">
        <v>169</v>
      </c>
      <c r="E366" s="1450" t="s">
        <v>1364</v>
      </c>
      <c r="F366" s="1551" t="s">
        <v>1060</v>
      </c>
      <c r="G366" s="1436">
        <v>15.54</v>
      </c>
      <c r="H366" s="1436">
        <v>2.7</v>
      </c>
      <c r="I366" s="1436">
        <v>1</v>
      </c>
      <c r="J366" s="1436">
        <f>G366*H366*I366</f>
        <v>41.957999999999998</v>
      </c>
      <c r="K366" s="1436">
        <v>0.9</v>
      </c>
      <c r="L366" s="1436">
        <v>2.1</v>
      </c>
      <c r="M366" s="1504">
        <v>-5</v>
      </c>
      <c r="N366" s="1504">
        <f t="shared" si="212"/>
        <v>-9.4500000000000011</v>
      </c>
      <c r="O366" s="1436">
        <f t="shared" si="206"/>
        <v>32.507999999999996</v>
      </c>
      <c r="P366" s="1549">
        <f t="shared" si="207"/>
        <v>6.5015999999999998</v>
      </c>
      <c r="Q366" s="1549">
        <f t="shared" si="208"/>
        <v>9.752399999999998</v>
      </c>
      <c r="R366" s="1549">
        <f t="shared" si="209"/>
        <v>9.752399999999998</v>
      </c>
      <c r="S366" s="865"/>
      <c r="T366" s="865">
        <f t="shared" si="210"/>
        <v>26.006399999999996</v>
      </c>
      <c r="U366" s="159"/>
    </row>
    <row r="367" spans="1:21">
      <c r="A367" s="152"/>
      <c r="B367" s="152"/>
      <c r="C367" s="153"/>
      <c r="D367" s="1423"/>
      <c r="E367" s="1423"/>
      <c r="F367" s="1479"/>
      <c r="G367" s="1399"/>
      <c r="H367" s="1399"/>
      <c r="I367" s="1399"/>
      <c r="J367" s="1399"/>
      <c r="K367" s="1420"/>
      <c r="L367" s="1420"/>
      <c r="M367" s="1421"/>
      <c r="N367" s="1416"/>
      <c r="O367" s="1400"/>
      <c r="P367" s="865"/>
      <c r="Q367" s="865"/>
      <c r="R367" s="865"/>
      <c r="S367" s="865"/>
      <c r="T367" s="865"/>
      <c r="U367" s="159"/>
    </row>
    <row r="368" spans="1:21">
      <c r="A368" s="152"/>
      <c r="B368" s="152" t="s">
        <v>1292</v>
      </c>
      <c r="C368" s="153" t="s">
        <v>163</v>
      </c>
      <c r="D368" s="1450" t="s">
        <v>171</v>
      </c>
      <c r="E368" s="1450" t="s">
        <v>1290</v>
      </c>
      <c r="F368" s="1479" t="s">
        <v>1060</v>
      </c>
      <c r="G368" s="1436">
        <v>15.54</v>
      </c>
      <c r="H368" s="1436">
        <v>2.5</v>
      </c>
      <c r="I368" s="1436">
        <v>1</v>
      </c>
      <c r="J368" s="1436">
        <f>G368*H368*I368</f>
        <v>38.849999999999994</v>
      </c>
      <c r="K368" s="1436">
        <v>0.9</v>
      </c>
      <c r="L368" s="1436">
        <v>2.1</v>
      </c>
      <c r="M368" s="1504">
        <v>-5</v>
      </c>
      <c r="N368" s="1504">
        <f>K368*L368*M368</f>
        <v>-9.4500000000000011</v>
      </c>
      <c r="O368" s="1436">
        <f>J368+N368</f>
        <v>29.399999999999991</v>
      </c>
      <c r="P368" s="865">
        <f t="shared" ref="P368:P372" si="213">O368*0.2</f>
        <v>5.879999999999999</v>
      </c>
      <c r="Q368" s="865">
        <f t="shared" ref="Q368:Q372" si="214">O368*0.3</f>
        <v>8.8199999999999967</v>
      </c>
      <c r="R368" s="865">
        <f t="shared" ref="R368:R372" si="215">O368*0.3</f>
        <v>8.8199999999999967</v>
      </c>
      <c r="S368" s="865"/>
      <c r="T368" s="865">
        <f t="shared" ref="T368:T372" si="216">SUM(P368:S368)</f>
        <v>23.519999999999992</v>
      </c>
      <c r="U368" s="159"/>
    </row>
    <row r="369" spans="1:21">
      <c r="A369" s="152"/>
      <c r="B369" s="152" t="s">
        <v>1292</v>
      </c>
      <c r="C369" s="153" t="s">
        <v>163</v>
      </c>
      <c r="D369" s="1450" t="s">
        <v>171</v>
      </c>
      <c r="E369" s="1450" t="s">
        <v>1291</v>
      </c>
      <c r="F369" s="1479" t="s">
        <v>1293</v>
      </c>
      <c r="G369" s="1436">
        <v>21.7</v>
      </c>
      <c r="H369" s="1436">
        <v>2.5</v>
      </c>
      <c r="I369" s="1436">
        <v>1</v>
      </c>
      <c r="J369" s="1436">
        <f>G369*H369*I369</f>
        <v>54.25</v>
      </c>
      <c r="K369" s="1436">
        <v>0.9</v>
      </c>
      <c r="L369" s="1436">
        <v>2.1</v>
      </c>
      <c r="M369" s="1504">
        <v>-3</v>
      </c>
      <c r="N369" s="1504">
        <f>K369*L369*M369</f>
        <v>-5.67</v>
      </c>
      <c r="O369" s="1436">
        <f>J369+N369</f>
        <v>48.58</v>
      </c>
      <c r="P369" s="865">
        <f t="shared" si="213"/>
        <v>9.7160000000000011</v>
      </c>
      <c r="Q369" s="865">
        <f t="shared" si="214"/>
        <v>14.573999999999998</v>
      </c>
      <c r="R369" s="865">
        <f t="shared" si="215"/>
        <v>14.573999999999998</v>
      </c>
      <c r="S369" s="865"/>
      <c r="T369" s="865">
        <f t="shared" si="216"/>
        <v>38.863999999999997</v>
      </c>
      <c r="U369" s="159"/>
    </row>
    <row r="370" spans="1:21">
      <c r="A370" s="152"/>
      <c r="B370" s="152"/>
      <c r="C370" s="153"/>
      <c r="D370" s="1450"/>
      <c r="E370" s="1451"/>
      <c r="F370" s="1451"/>
      <c r="G370" s="1436"/>
      <c r="H370" s="1436"/>
      <c r="I370" s="1399"/>
      <c r="J370" s="1436"/>
      <c r="K370" s="1436">
        <v>1.2</v>
      </c>
      <c r="L370" s="1436">
        <v>2.1</v>
      </c>
      <c r="M370" s="1504">
        <v>-4</v>
      </c>
      <c r="N370" s="1504">
        <f>K370*L370*M370</f>
        <v>-10.08</v>
      </c>
      <c r="O370" s="1436">
        <f>J370+N370</f>
        <v>-10.08</v>
      </c>
      <c r="P370" s="865">
        <f t="shared" si="213"/>
        <v>-2.016</v>
      </c>
      <c r="Q370" s="865">
        <f t="shared" si="214"/>
        <v>-3.024</v>
      </c>
      <c r="R370" s="865">
        <f t="shared" si="215"/>
        <v>-3.024</v>
      </c>
      <c r="S370" s="865"/>
      <c r="T370" s="865">
        <f t="shared" si="216"/>
        <v>-8.0640000000000001</v>
      </c>
      <c r="U370" s="159"/>
    </row>
    <row r="371" spans="1:21">
      <c r="A371" s="152"/>
      <c r="B371" s="152" t="s">
        <v>1292</v>
      </c>
      <c r="C371" s="153" t="s">
        <v>163</v>
      </c>
      <c r="D371" s="1450" t="s">
        <v>171</v>
      </c>
      <c r="E371" s="1450"/>
      <c r="F371" s="1479" t="s">
        <v>1294</v>
      </c>
      <c r="G371" s="1436">
        <v>43</v>
      </c>
      <c r="H371" s="1436">
        <v>2.75</v>
      </c>
      <c r="I371" s="1436">
        <v>1</v>
      </c>
      <c r="J371" s="1436">
        <f>G371*H371*I371</f>
        <v>118.25</v>
      </c>
      <c r="K371" s="1436">
        <v>1</v>
      </c>
      <c r="L371" s="1436">
        <v>2.1</v>
      </c>
      <c r="M371" s="1504">
        <v>-1</v>
      </c>
      <c r="N371" s="1504">
        <f>K371*L371*M371</f>
        <v>-2.1</v>
      </c>
      <c r="O371" s="1436">
        <f>J371+N371</f>
        <v>116.15</v>
      </c>
      <c r="P371" s="865">
        <f t="shared" si="213"/>
        <v>23.230000000000004</v>
      </c>
      <c r="Q371" s="865">
        <f t="shared" si="214"/>
        <v>34.844999999999999</v>
      </c>
      <c r="R371" s="865">
        <f t="shared" si="215"/>
        <v>34.844999999999999</v>
      </c>
      <c r="S371" s="865"/>
      <c r="T371" s="865">
        <f t="shared" si="216"/>
        <v>92.92</v>
      </c>
      <c r="U371" s="159"/>
    </row>
    <row r="372" spans="1:21">
      <c r="A372" s="152"/>
      <c r="B372" s="152" t="s">
        <v>1292</v>
      </c>
      <c r="C372" s="153" t="s">
        <v>163</v>
      </c>
      <c r="D372" s="1450" t="s">
        <v>171</v>
      </c>
      <c r="E372" s="1450"/>
      <c r="F372" s="1479" t="s">
        <v>1294</v>
      </c>
      <c r="G372" s="1436">
        <v>80</v>
      </c>
      <c r="H372" s="1436">
        <v>2.75</v>
      </c>
      <c r="I372" s="1436">
        <v>1</v>
      </c>
      <c r="J372" s="1436">
        <f>G372*H372*I372</f>
        <v>220</v>
      </c>
      <c r="K372" s="1436">
        <v>1</v>
      </c>
      <c r="L372" s="1436">
        <v>2.1</v>
      </c>
      <c r="M372" s="1504">
        <v>-5</v>
      </c>
      <c r="N372" s="1504">
        <f>K372*L372*M372</f>
        <v>-10.5</v>
      </c>
      <c r="O372" s="1436">
        <f>J372+N372</f>
        <v>209.5</v>
      </c>
      <c r="P372" s="865">
        <f t="shared" si="213"/>
        <v>41.900000000000006</v>
      </c>
      <c r="Q372" s="865">
        <f t="shared" si="214"/>
        <v>62.849999999999994</v>
      </c>
      <c r="R372" s="865">
        <f t="shared" si="215"/>
        <v>62.849999999999994</v>
      </c>
      <c r="S372" s="865"/>
      <c r="T372" s="865">
        <f t="shared" si="216"/>
        <v>167.6</v>
      </c>
      <c r="U372" s="159"/>
    </row>
    <row r="373" spans="1:21">
      <c r="A373" s="152"/>
      <c r="B373" s="152"/>
      <c r="C373" s="153"/>
      <c r="D373" s="153"/>
      <c r="E373" s="153"/>
      <c r="F373" s="1479"/>
      <c r="G373" s="1399"/>
      <c r="H373" s="1399"/>
      <c r="I373" s="1399"/>
      <c r="J373" s="1399"/>
      <c r="K373" s="1420"/>
      <c r="L373" s="1420"/>
      <c r="M373" s="1421"/>
      <c r="N373" s="1416"/>
      <c r="O373" s="1400"/>
      <c r="P373" s="865"/>
      <c r="Q373" s="865"/>
      <c r="R373" s="865"/>
      <c r="S373" s="865"/>
      <c r="T373" s="865"/>
      <c r="U373" s="159"/>
    </row>
    <row r="374" spans="1:21">
      <c r="A374" s="152"/>
      <c r="B374" s="1557" t="s">
        <v>1292</v>
      </c>
      <c r="C374" s="1557" t="s">
        <v>163</v>
      </c>
      <c r="D374" s="1558" t="s">
        <v>172</v>
      </c>
      <c r="E374" s="1470" t="s">
        <v>1365</v>
      </c>
      <c r="F374" s="1479" t="s">
        <v>1060</v>
      </c>
      <c r="G374" s="1436">
        <v>15.54</v>
      </c>
      <c r="H374" s="1436">
        <v>2.4</v>
      </c>
      <c r="I374" s="1436">
        <v>1</v>
      </c>
      <c r="J374" s="1436">
        <f>G374*H374*I374</f>
        <v>37.295999999999999</v>
      </c>
      <c r="K374" s="1436">
        <v>0.9</v>
      </c>
      <c r="L374" s="1436">
        <v>2.1</v>
      </c>
      <c r="M374" s="1504">
        <v>-5</v>
      </c>
      <c r="N374" s="1504">
        <f>K374*L374*M374</f>
        <v>-9.4500000000000011</v>
      </c>
      <c r="O374" s="1436">
        <f>J374+N374</f>
        <v>27.845999999999997</v>
      </c>
      <c r="P374" s="1549">
        <f t="shared" ref="P374" si="217">O374*0.2</f>
        <v>5.5691999999999995</v>
      </c>
      <c r="Q374" s="1549">
        <f t="shared" ref="Q374" si="218">O374*0.3</f>
        <v>8.3537999999999979</v>
      </c>
      <c r="R374" s="1549">
        <f>O374*0.25</f>
        <v>6.9614999999999991</v>
      </c>
      <c r="S374" s="1549">
        <f>O374*0.25</f>
        <v>6.9614999999999991</v>
      </c>
      <c r="T374" s="865">
        <f>SUM(P374:S374)</f>
        <v>27.845999999999997</v>
      </c>
      <c r="U374" s="159"/>
    </row>
    <row r="375" spans="1:21">
      <c r="A375" s="152"/>
      <c r="B375" s="1557" t="s">
        <v>1292</v>
      </c>
      <c r="C375" s="1557" t="s">
        <v>163</v>
      </c>
      <c r="D375" s="1558" t="s">
        <v>172</v>
      </c>
      <c r="E375" s="1470" t="s">
        <v>1366</v>
      </c>
      <c r="F375" s="1479" t="s">
        <v>1293</v>
      </c>
      <c r="G375" s="1436">
        <v>21.7</v>
      </c>
      <c r="H375" s="1436">
        <v>2.4</v>
      </c>
      <c r="I375" s="1436">
        <v>1</v>
      </c>
      <c r="J375" s="1436">
        <f>G375*H375*I375</f>
        <v>52.08</v>
      </c>
      <c r="K375" s="1436">
        <v>0.9</v>
      </c>
      <c r="L375" s="1436">
        <v>2.1</v>
      </c>
      <c r="M375" s="1504">
        <v>-3</v>
      </c>
      <c r="N375" s="1504">
        <f>K375*L375*M375</f>
        <v>-5.67</v>
      </c>
      <c r="O375" s="1436">
        <f>J375+N375</f>
        <v>46.41</v>
      </c>
      <c r="P375" s="865"/>
      <c r="Q375" s="865"/>
      <c r="R375" s="865"/>
      <c r="S375" s="865"/>
      <c r="T375" s="865">
        <f t="shared" ref="T375:T376" si="219">SUM(P375:S375)</f>
        <v>0</v>
      </c>
      <c r="U375" s="159"/>
    </row>
    <row r="376" spans="1:21">
      <c r="A376" s="152"/>
      <c r="B376" s="152"/>
      <c r="C376" s="153"/>
      <c r="D376" s="153"/>
      <c r="E376" s="1451"/>
      <c r="F376" s="1510"/>
      <c r="G376" s="1436"/>
      <c r="H376" s="1436"/>
      <c r="I376" s="1399"/>
      <c r="J376" s="1436"/>
      <c r="K376" s="1436">
        <v>1.2</v>
      </c>
      <c r="L376" s="1436">
        <v>2.1</v>
      </c>
      <c r="M376" s="1504">
        <v>-4</v>
      </c>
      <c r="N376" s="1504">
        <f>K376*L376*M376</f>
        <v>-10.08</v>
      </c>
      <c r="O376" s="1436">
        <f>J376+N376</f>
        <v>-10.08</v>
      </c>
      <c r="P376" s="865"/>
      <c r="Q376" s="865"/>
      <c r="R376" s="865"/>
      <c r="S376" s="865"/>
      <c r="T376" s="865">
        <f t="shared" si="219"/>
        <v>0</v>
      </c>
      <c r="U376" s="159"/>
    </row>
    <row r="377" spans="1:21">
      <c r="A377" s="152"/>
      <c r="B377" s="152"/>
      <c r="C377" s="153"/>
      <c r="D377" s="153"/>
      <c r="E377" s="153"/>
      <c r="F377" s="1479"/>
      <c r="G377" s="1399"/>
      <c r="H377" s="1399"/>
      <c r="I377" s="1399"/>
      <c r="J377" s="1399"/>
      <c r="K377" s="1420"/>
      <c r="L377" s="1420"/>
      <c r="M377" s="1421"/>
      <c r="N377" s="1416"/>
      <c r="O377" s="1400"/>
      <c r="P377" s="865"/>
      <c r="Q377" s="865"/>
      <c r="R377" s="865"/>
      <c r="S377" s="865"/>
      <c r="T377" s="865"/>
      <c r="U377" s="159"/>
    </row>
    <row r="378" spans="1:21" ht="26">
      <c r="A378" s="152"/>
      <c r="B378" s="152" t="s">
        <v>673</v>
      </c>
      <c r="C378" s="153" t="s">
        <v>163</v>
      </c>
      <c r="D378" s="153" t="s">
        <v>672</v>
      </c>
      <c r="E378" s="153" t="s">
        <v>675</v>
      </c>
      <c r="F378" s="1546" t="s">
        <v>674</v>
      </c>
      <c r="G378" s="1399">
        <v>15.6</v>
      </c>
      <c r="H378" s="1399">
        <v>3.3</v>
      </c>
      <c r="I378" s="1399">
        <v>1</v>
      </c>
      <c r="J378" s="1399">
        <f t="shared" ref="J378:J411" si="220">G378*H378*I378</f>
        <v>51.48</v>
      </c>
      <c r="K378" s="1420">
        <v>3.6</v>
      </c>
      <c r="L378" s="1420">
        <v>2.1</v>
      </c>
      <c r="M378" s="1421">
        <v>-1</v>
      </c>
      <c r="N378" s="1416">
        <f t="shared" ref="N378:N411" si="221">K378*L378*M378</f>
        <v>-7.5600000000000005</v>
      </c>
      <c r="O378" s="1416">
        <f t="shared" ref="O378" si="222">J378+N378</f>
        <v>43.919999999999995</v>
      </c>
      <c r="P378" s="865">
        <f t="shared" ref="P378:P413" si="223">O378*0.2</f>
        <v>8.7839999999999989</v>
      </c>
      <c r="Q378" s="865">
        <f t="shared" ref="Q378:Q413" si="224">O378*0.3</f>
        <v>13.175999999999998</v>
      </c>
      <c r="R378" s="865">
        <f t="shared" ref="R378:R411" si="225">O378*0.3</f>
        <v>13.175999999999998</v>
      </c>
      <c r="S378" s="865"/>
      <c r="T378" s="865">
        <f t="shared" ref="T378:T411" si="226">SUM(P378:S378)</f>
        <v>35.135999999999996</v>
      </c>
      <c r="U378" s="159"/>
    </row>
    <row r="379" spans="1:21">
      <c r="A379" s="152"/>
      <c r="B379" s="152" t="s">
        <v>673</v>
      </c>
      <c r="C379" s="153" t="s">
        <v>163</v>
      </c>
      <c r="D379" s="153" t="s">
        <v>672</v>
      </c>
      <c r="E379" s="153"/>
      <c r="F379" s="1479" t="s">
        <v>1293</v>
      </c>
      <c r="G379" s="1436">
        <v>21.7</v>
      </c>
      <c r="H379" s="1436">
        <v>2.4</v>
      </c>
      <c r="I379" s="1436">
        <v>1</v>
      </c>
      <c r="J379" s="1436">
        <f>G379*H379*I379</f>
        <v>52.08</v>
      </c>
      <c r="K379" s="1436">
        <v>0.9</v>
      </c>
      <c r="L379" s="1436">
        <v>2.1</v>
      </c>
      <c r="M379" s="1504">
        <v>-3</v>
      </c>
      <c r="N379" s="1504">
        <f>K379*L379*M379</f>
        <v>-5.67</v>
      </c>
      <c r="O379" s="1436">
        <f>J379+N379</f>
        <v>46.41</v>
      </c>
      <c r="P379" s="1549">
        <f t="shared" si="223"/>
        <v>9.282</v>
      </c>
      <c r="Q379" s="1549">
        <f t="shared" si="224"/>
        <v>13.922999999999998</v>
      </c>
      <c r="R379" s="1549">
        <f>O379*0.25</f>
        <v>11.602499999999999</v>
      </c>
      <c r="S379" s="865"/>
      <c r="T379" s="865">
        <f>SUM(P379:S379)</f>
        <v>34.807499999999997</v>
      </c>
      <c r="U379" s="159"/>
    </row>
    <row r="380" spans="1:21">
      <c r="A380" s="152"/>
      <c r="B380" s="152" t="s">
        <v>673</v>
      </c>
      <c r="C380" s="153" t="s">
        <v>163</v>
      </c>
      <c r="D380" s="153" t="s">
        <v>672</v>
      </c>
      <c r="E380" s="153"/>
      <c r="F380" s="1510"/>
      <c r="G380" s="1436"/>
      <c r="H380" s="1436"/>
      <c r="I380" s="1399"/>
      <c r="J380" s="1436"/>
      <c r="K380" s="1436">
        <v>1.2</v>
      </c>
      <c r="L380" s="1436">
        <v>2.1</v>
      </c>
      <c r="M380" s="1504">
        <v>-4</v>
      </c>
      <c r="N380" s="1504">
        <f>K380*L380*M380</f>
        <v>-10.08</v>
      </c>
      <c r="O380" s="1436">
        <f>J380+N380</f>
        <v>-10.08</v>
      </c>
      <c r="P380" s="1549">
        <f t="shared" si="223"/>
        <v>-2.016</v>
      </c>
      <c r="Q380" s="1549">
        <f t="shared" si="224"/>
        <v>-3.024</v>
      </c>
      <c r="R380" s="1549">
        <f>O380*0.25</f>
        <v>-2.52</v>
      </c>
      <c r="S380" s="865"/>
      <c r="T380" s="865">
        <f>SUM(P380:S380)</f>
        <v>-7.5600000000000005</v>
      </c>
      <c r="U380" s="159"/>
    </row>
    <row r="381" spans="1:21">
      <c r="A381" s="152"/>
      <c r="B381" s="152"/>
      <c r="C381" s="153"/>
      <c r="D381" s="153"/>
      <c r="E381" s="153"/>
      <c r="F381" s="1546"/>
      <c r="G381" s="1399"/>
      <c r="H381" s="1399"/>
      <c r="I381" s="1399"/>
      <c r="J381" s="1399"/>
      <c r="K381" s="1420"/>
      <c r="L381" s="1420"/>
      <c r="M381" s="1421"/>
      <c r="N381" s="1416"/>
      <c r="O381" s="1416"/>
      <c r="P381" s="865"/>
      <c r="Q381" s="865"/>
      <c r="R381" s="865"/>
      <c r="S381" s="865"/>
      <c r="T381" s="865"/>
      <c r="U381" s="159"/>
    </row>
    <row r="382" spans="1:21">
      <c r="A382" s="152"/>
      <c r="B382" s="152" t="s">
        <v>673</v>
      </c>
      <c r="C382" s="153" t="s">
        <v>163</v>
      </c>
      <c r="D382" s="153" t="s">
        <v>679</v>
      </c>
      <c r="E382" s="153" t="s">
        <v>680</v>
      </c>
      <c r="F382" s="1546" t="s">
        <v>681</v>
      </c>
      <c r="G382" s="1399">
        <v>15.6</v>
      </c>
      <c r="H382" s="1399">
        <v>3.3</v>
      </c>
      <c r="I382" s="1399">
        <v>1</v>
      </c>
      <c r="J382" s="1399">
        <f t="shared" si="220"/>
        <v>51.48</v>
      </c>
      <c r="K382" s="1420">
        <v>3.6</v>
      </c>
      <c r="L382" s="1420">
        <v>2.1</v>
      </c>
      <c r="M382" s="1421">
        <v>-1</v>
      </c>
      <c r="N382" s="1416">
        <f t="shared" si="221"/>
        <v>-7.5600000000000005</v>
      </c>
      <c r="O382" s="1416">
        <f t="shared" ref="O382:O411" si="227">J382+N382</f>
        <v>43.919999999999995</v>
      </c>
      <c r="P382" s="865">
        <f t="shared" si="223"/>
        <v>8.7839999999999989</v>
      </c>
      <c r="Q382" s="865">
        <f t="shared" si="224"/>
        <v>13.175999999999998</v>
      </c>
      <c r="R382" s="865">
        <f t="shared" si="225"/>
        <v>13.175999999999998</v>
      </c>
      <c r="S382" s="865"/>
      <c r="T382" s="865">
        <f t="shared" si="226"/>
        <v>35.135999999999996</v>
      </c>
      <c r="U382" s="159"/>
    </row>
    <row r="383" spans="1:21">
      <c r="A383" s="152"/>
      <c r="B383" s="152"/>
      <c r="C383" s="153"/>
      <c r="D383" s="153"/>
      <c r="E383" s="153"/>
      <c r="F383" s="1479" t="s">
        <v>1293</v>
      </c>
      <c r="G383" s="1436">
        <v>21.7</v>
      </c>
      <c r="H383" s="1436">
        <v>2.4</v>
      </c>
      <c r="I383" s="1436">
        <v>1</v>
      </c>
      <c r="J383" s="1436">
        <f>G383*H383*I383</f>
        <v>52.08</v>
      </c>
      <c r="K383" s="1436">
        <v>0.9</v>
      </c>
      <c r="L383" s="1436">
        <v>2.1</v>
      </c>
      <c r="M383" s="1504">
        <v>-3</v>
      </c>
      <c r="N383" s="1504">
        <f>K383*L383*M383</f>
        <v>-5.67</v>
      </c>
      <c r="O383" s="1436">
        <f>J383+N383</f>
        <v>46.41</v>
      </c>
      <c r="P383" s="1549">
        <f t="shared" si="223"/>
        <v>9.282</v>
      </c>
      <c r="Q383" s="1549">
        <f t="shared" si="224"/>
        <v>13.922999999999998</v>
      </c>
      <c r="R383" s="1549">
        <f>O383*0.25</f>
        <v>11.602499999999999</v>
      </c>
      <c r="S383" s="865"/>
      <c r="T383" s="865">
        <f>SUM(P383:S383)</f>
        <v>34.807499999999997</v>
      </c>
      <c r="U383" s="159"/>
    </row>
    <row r="384" spans="1:21">
      <c r="A384" s="152"/>
      <c r="B384" s="152"/>
      <c r="C384" s="153"/>
      <c r="D384" s="153"/>
      <c r="E384" s="153"/>
      <c r="F384" s="1510"/>
      <c r="G384" s="1436"/>
      <c r="H384" s="1436"/>
      <c r="I384" s="1399"/>
      <c r="J384" s="1436"/>
      <c r="K384" s="1436">
        <v>1.2</v>
      </c>
      <c r="L384" s="1436">
        <v>2.1</v>
      </c>
      <c r="M384" s="1504">
        <v>-4</v>
      </c>
      <c r="N384" s="1504">
        <f>K384*L384*M384</f>
        <v>-10.08</v>
      </c>
      <c r="O384" s="1436">
        <f>J384+N384</f>
        <v>-10.08</v>
      </c>
      <c r="P384" s="1549">
        <f t="shared" si="223"/>
        <v>-2.016</v>
      </c>
      <c r="Q384" s="1549">
        <f t="shared" si="224"/>
        <v>-3.024</v>
      </c>
      <c r="R384" s="1549">
        <f>O384*0.25</f>
        <v>-2.52</v>
      </c>
      <c r="S384" s="865"/>
      <c r="T384" s="865">
        <f>SUM(P384:S384)</f>
        <v>-7.5600000000000005</v>
      </c>
      <c r="U384" s="159"/>
    </row>
    <row r="385" spans="1:21">
      <c r="A385" s="152"/>
      <c r="B385" s="152"/>
      <c r="C385" s="153"/>
      <c r="D385" s="153"/>
      <c r="E385" s="153"/>
      <c r="F385" s="1546"/>
      <c r="G385" s="1399"/>
      <c r="H385" s="1399"/>
      <c r="I385" s="1399"/>
      <c r="J385" s="1399"/>
      <c r="K385" s="1420"/>
      <c r="L385" s="1420"/>
      <c r="M385" s="1421"/>
      <c r="N385" s="1416"/>
      <c r="O385" s="1416"/>
      <c r="P385" s="865"/>
      <c r="Q385" s="865"/>
      <c r="R385" s="865"/>
      <c r="S385" s="865"/>
      <c r="T385" s="865"/>
      <c r="U385" s="159"/>
    </row>
    <row r="386" spans="1:21">
      <c r="A386" s="152"/>
      <c r="B386" s="1414" t="s">
        <v>1179</v>
      </c>
      <c r="C386" s="153" t="s">
        <v>163</v>
      </c>
      <c r="D386" s="153" t="s">
        <v>682</v>
      </c>
      <c r="E386" s="153" t="s">
        <v>1177</v>
      </c>
      <c r="F386" s="1546" t="s">
        <v>681</v>
      </c>
      <c r="G386" s="1399">
        <v>15.6</v>
      </c>
      <c r="H386" s="1399">
        <v>3.3</v>
      </c>
      <c r="I386" s="1399">
        <v>1</v>
      </c>
      <c r="J386" s="1399">
        <f t="shared" si="220"/>
        <v>51.48</v>
      </c>
      <c r="K386" s="1420">
        <v>3.6</v>
      </c>
      <c r="L386" s="1420">
        <v>2.1</v>
      </c>
      <c r="M386" s="1421">
        <v>-1</v>
      </c>
      <c r="N386" s="1416">
        <f t="shared" si="221"/>
        <v>-7.5600000000000005</v>
      </c>
      <c r="O386" s="1416">
        <f t="shared" si="227"/>
        <v>43.919999999999995</v>
      </c>
      <c r="P386" s="865">
        <f t="shared" si="223"/>
        <v>8.7839999999999989</v>
      </c>
      <c r="Q386" s="865">
        <f t="shared" si="224"/>
        <v>13.175999999999998</v>
      </c>
      <c r="R386" s="865">
        <f t="shared" si="225"/>
        <v>13.175999999999998</v>
      </c>
      <c r="S386" s="865"/>
      <c r="T386" s="865">
        <f t="shared" si="226"/>
        <v>35.135999999999996</v>
      </c>
      <c r="U386" s="159"/>
    </row>
    <row r="387" spans="1:21">
      <c r="A387" s="152"/>
      <c r="B387" s="1414"/>
      <c r="C387" s="153"/>
      <c r="D387" s="153"/>
      <c r="E387" s="153"/>
      <c r="F387" s="1479" t="s">
        <v>1293</v>
      </c>
      <c r="G387" s="1436">
        <v>21.7</v>
      </c>
      <c r="H387" s="1436">
        <v>2.4</v>
      </c>
      <c r="I387" s="1436">
        <v>1</v>
      </c>
      <c r="J387" s="1436">
        <f>G387*H387*I387</f>
        <v>52.08</v>
      </c>
      <c r="K387" s="1436">
        <v>0.9</v>
      </c>
      <c r="L387" s="1436">
        <v>2.1</v>
      </c>
      <c r="M387" s="1504">
        <v>-3</v>
      </c>
      <c r="N387" s="1504">
        <f>K387*L387*M387</f>
        <v>-5.67</v>
      </c>
      <c r="O387" s="1436">
        <f>J387+N387</f>
        <v>46.41</v>
      </c>
      <c r="P387" s="1549">
        <f t="shared" si="223"/>
        <v>9.282</v>
      </c>
      <c r="Q387" s="1549">
        <f t="shared" si="224"/>
        <v>13.922999999999998</v>
      </c>
      <c r="R387" s="1549">
        <f>O387*0.25</f>
        <v>11.602499999999999</v>
      </c>
      <c r="S387" s="865"/>
      <c r="T387" s="865">
        <f>SUM(P387:S387)</f>
        <v>34.807499999999997</v>
      </c>
      <c r="U387" s="159"/>
    </row>
    <row r="388" spans="1:21">
      <c r="A388" s="152"/>
      <c r="B388" s="1414"/>
      <c r="C388" s="153"/>
      <c r="D388" s="153"/>
      <c r="E388" s="153"/>
      <c r="F388" s="1510"/>
      <c r="G388" s="1436"/>
      <c r="H388" s="1436"/>
      <c r="I388" s="1399"/>
      <c r="J388" s="1436"/>
      <c r="K388" s="1436">
        <v>1.2</v>
      </c>
      <c r="L388" s="1436">
        <v>2.1</v>
      </c>
      <c r="M388" s="1504">
        <v>-4</v>
      </c>
      <c r="N388" s="1504">
        <f>K388*L388*M388</f>
        <v>-10.08</v>
      </c>
      <c r="O388" s="1436">
        <f>J388+N388</f>
        <v>-10.08</v>
      </c>
      <c r="P388" s="1549">
        <f t="shared" si="223"/>
        <v>-2.016</v>
      </c>
      <c r="Q388" s="1549">
        <f t="shared" si="224"/>
        <v>-3.024</v>
      </c>
      <c r="R388" s="1549">
        <f>O388*0.25</f>
        <v>-2.52</v>
      </c>
      <c r="S388" s="865"/>
      <c r="T388" s="865">
        <f>SUM(P388:S388)</f>
        <v>-7.5600000000000005</v>
      </c>
      <c r="U388" s="159"/>
    </row>
    <row r="389" spans="1:21">
      <c r="A389" s="152"/>
      <c r="B389" s="1414" t="s">
        <v>1179</v>
      </c>
      <c r="C389" s="153" t="s">
        <v>163</v>
      </c>
      <c r="D389" s="1427" t="s">
        <v>621</v>
      </c>
      <c r="E389" s="1480" t="s">
        <v>1184</v>
      </c>
      <c r="F389" s="1546" t="s">
        <v>681</v>
      </c>
      <c r="G389" s="1399">
        <v>15.6</v>
      </c>
      <c r="H389" s="1399">
        <v>3.3</v>
      </c>
      <c r="I389" s="1399">
        <v>1</v>
      </c>
      <c r="J389" s="1399">
        <f t="shared" ref="J389" si="228">G389*H389*I389</f>
        <v>51.48</v>
      </c>
      <c r="K389" s="1420">
        <v>3.6</v>
      </c>
      <c r="L389" s="1420">
        <v>2.1</v>
      </c>
      <c r="M389" s="1421">
        <v>-1</v>
      </c>
      <c r="N389" s="1416">
        <f t="shared" ref="N389" si="229">K389*L389*M389</f>
        <v>-7.5600000000000005</v>
      </c>
      <c r="O389" s="1416">
        <f t="shared" ref="O389" si="230">J389+N389</f>
        <v>43.919999999999995</v>
      </c>
      <c r="P389" s="865">
        <f t="shared" si="223"/>
        <v>8.7839999999999989</v>
      </c>
      <c r="Q389" s="865">
        <f t="shared" si="224"/>
        <v>13.175999999999998</v>
      </c>
      <c r="R389" s="865">
        <f t="shared" ref="R389" si="231">O389*0.3</f>
        <v>13.175999999999998</v>
      </c>
      <c r="S389" s="865"/>
      <c r="T389" s="865">
        <f t="shared" ref="T389" si="232">SUM(P389:S389)</f>
        <v>35.135999999999996</v>
      </c>
      <c r="U389" s="159"/>
    </row>
    <row r="390" spans="1:21">
      <c r="A390" s="152"/>
      <c r="B390" s="1414"/>
      <c r="C390" s="153"/>
      <c r="D390" s="1427"/>
      <c r="E390" s="1480"/>
      <c r="F390" s="1479" t="s">
        <v>1293</v>
      </c>
      <c r="G390" s="1436">
        <v>21.7</v>
      </c>
      <c r="H390" s="1436">
        <v>2.4</v>
      </c>
      <c r="I390" s="1436">
        <v>1</v>
      </c>
      <c r="J390" s="1436">
        <f>G390*H390*I390</f>
        <v>52.08</v>
      </c>
      <c r="K390" s="1436">
        <v>0.9</v>
      </c>
      <c r="L390" s="1436">
        <v>2.1</v>
      </c>
      <c r="M390" s="1504">
        <v>-3</v>
      </c>
      <c r="N390" s="1504">
        <f>K390*L390*M390</f>
        <v>-5.67</v>
      </c>
      <c r="O390" s="1436">
        <f>J390+N390</f>
        <v>46.41</v>
      </c>
      <c r="P390" s="1549">
        <f t="shared" si="223"/>
        <v>9.282</v>
      </c>
      <c r="Q390" s="1549">
        <f t="shared" si="224"/>
        <v>13.922999999999998</v>
      </c>
      <c r="R390" s="1549">
        <f>O390*0.25</f>
        <v>11.602499999999999</v>
      </c>
      <c r="S390" s="865"/>
      <c r="T390" s="865">
        <f>SUM(P390:S390)</f>
        <v>34.807499999999997</v>
      </c>
      <c r="U390" s="159"/>
    </row>
    <row r="391" spans="1:21">
      <c r="A391" s="152"/>
      <c r="B391" s="1414"/>
      <c r="C391" s="153"/>
      <c r="D391" s="1427"/>
      <c r="E391" s="1480"/>
      <c r="F391" s="1510"/>
      <c r="G391" s="1436"/>
      <c r="H391" s="1436"/>
      <c r="I391" s="1399"/>
      <c r="J391" s="1436"/>
      <c r="K391" s="1436">
        <v>1.2</v>
      </c>
      <c r="L391" s="1436">
        <v>2.1</v>
      </c>
      <c r="M391" s="1504">
        <v>-4</v>
      </c>
      <c r="N391" s="1504">
        <f>K391*L391*M391</f>
        <v>-10.08</v>
      </c>
      <c r="O391" s="1436">
        <f>J391+N391</f>
        <v>-10.08</v>
      </c>
      <c r="P391" s="1549">
        <f t="shared" si="223"/>
        <v>-2.016</v>
      </c>
      <c r="Q391" s="1549">
        <f t="shared" si="224"/>
        <v>-3.024</v>
      </c>
      <c r="R391" s="1549">
        <f>O391*0.25</f>
        <v>-2.52</v>
      </c>
      <c r="S391" s="865"/>
      <c r="T391" s="865">
        <f>SUM(P391:S391)</f>
        <v>-7.5600000000000005</v>
      </c>
      <c r="U391" s="159"/>
    </row>
    <row r="392" spans="1:21">
      <c r="A392" s="152"/>
      <c r="B392" s="1414" t="s">
        <v>1185</v>
      </c>
      <c r="C392" s="153" t="s">
        <v>163</v>
      </c>
      <c r="D392" s="153" t="s">
        <v>683</v>
      </c>
      <c r="E392" s="153" t="s">
        <v>680</v>
      </c>
      <c r="F392" s="1546" t="s">
        <v>681</v>
      </c>
      <c r="G392" s="1399">
        <v>15.6</v>
      </c>
      <c r="H392" s="1399">
        <v>3.3</v>
      </c>
      <c r="I392" s="1399">
        <v>1</v>
      </c>
      <c r="J392" s="1399">
        <f t="shared" si="220"/>
        <v>51.48</v>
      </c>
      <c r="K392" s="1420">
        <v>3.6</v>
      </c>
      <c r="L392" s="1420">
        <v>2.1</v>
      </c>
      <c r="M392" s="1421">
        <v>-1</v>
      </c>
      <c r="N392" s="1416">
        <f t="shared" si="221"/>
        <v>-7.5600000000000005</v>
      </c>
      <c r="O392" s="1416">
        <f t="shared" si="227"/>
        <v>43.919999999999995</v>
      </c>
      <c r="P392" s="865">
        <f t="shared" si="223"/>
        <v>8.7839999999999989</v>
      </c>
      <c r="Q392" s="865">
        <f t="shared" si="224"/>
        <v>13.175999999999998</v>
      </c>
      <c r="R392" s="865">
        <f t="shared" si="225"/>
        <v>13.175999999999998</v>
      </c>
      <c r="S392" s="865"/>
      <c r="T392" s="865">
        <f t="shared" si="226"/>
        <v>35.135999999999996</v>
      </c>
      <c r="U392" s="159"/>
    </row>
    <row r="393" spans="1:21">
      <c r="A393" s="152"/>
      <c r="B393" s="1414"/>
      <c r="C393" s="153"/>
      <c r="D393" s="153"/>
      <c r="E393" s="153"/>
      <c r="F393" s="1479" t="s">
        <v>1293</v>
      </c>
      <c r="G393" s="1436">
        <v>21.7</v>
      </c>
      <c r="H393" s="1436">
        <v>2.4</v>
      </c>
      <c r="I393" s="1436">
        <v>1</v>
      </c>
      <c r="J393" s="1436">
        <f>G393*H393*I393</f>
        <v>52.08</v>
      </c>
      <c r="K393" s="1436">
        <v>0.9</v>
      </c>
      <c r="L393" s="1436">
        <v>2.1</v>
      </c>
      <c r="M393" s="1504">
        <v>-3</v>
      </c>
      <c r="N393" s="1504">
        <f>K393*L393*M393</f>
        <v>-5.67</v>
      </c>
      <c r="O393" s="1436">
        <f>J393+N393</f>
        <v>46.41</v>
      </c>
      <c r="P393" s="1549">
        <f t="shared" si="223"/>
        <v>9.282</v>
      </c>
      <c r="Q393" s="1549">
        <f t="shared" si="224"/>
        <v>13.922999999999998</v>
      </c>
      <c r="R393" s="1549">
        <f>O393*0.25</f>
        <v>11.602499999999999</v>
      </c>
      <c r="S393" s="865"/>
      <c r="T393" s="865">
        <f>SUM(P393:S393)</f>
        <v>34.807499999999997</v>
      </c>
      <c r="U393" s="159"/>
    </row>
    <row r="394" spans="1:21">
      <c r="A394" s="152"/>
      <c r="B394" s="1414"/>
      <c r="C394" s="153"/>
      <c r="D394" s="153"/>
      <c r="E394" s="153"/>
      <c r="F394" s="1510"/>
      <c r="G394" s="1436"/>
      <c r="H394" s="1436"/>
      <c r="I394" s="1399"/>
      <c r="J394" s="1436"/>
      <c r="K394" s="1436">
        <v>1.2</v>
      </c>
      <c r="L394" s="1436">
        <v>2.1</v>
      </c>
      <c r="M394" s="1504">
        <v>-4</v>
      </c>
      <c r="N394" s="1504">
        <f>K394*L394*M394</f>
        <v>-10.08</v>
      </c>
      <c r="O394" s="1436">
        <f>J394+N394</f>
        <v>-10.08</v>
      </c>
      <c r="P394" s="1549">
        <f t="shared" si="223"/>
        <v>-2.016</v>
      </c>
      <c r="Q394" s="1549">
        <f t="shared" si="224"/>
        <v>-3.024</v>
      </c>
      <c r="R394" s="1549">
        <f>O394*0.25</f>
        <v>-2.52</v>
      </c>
      <c r="S394" s="865"/>
      <c r="T394" s="865">
        <f>SUM(P394:S394)</f>
        <v>-7.5600000000000005</v>
      </c>
      <c r="U394" s="159"/>
    </row>
    <row r="395" spans="1:21">
      <c r="A395" s="152"/>
      <c r="B395" s="1414" t="s">
        <v>1185</v>
      </c>
      <c r="C395" s="153" t="s">
        <v>163</v>
      </c>
      <c r="D395" s="153" t="s">
        <v>684</v>
      </c>
      <c r="E395" s="153" t="s">
        <v>1194</v>
      </c>
      <c r="F395" s="1546" t="s">
        <v>681</v>
      </c>
      <c r="G395" s="1399">
        <v>15.6</v>
      </c>
      <c r="H395" s="1399">
        <v>3.3</v>
      </c>
      <c r="I395" s="1399">
        <v>1</v>
      </c>
      <c r="J395" s="1399">
        <f t="shared" si="220"/>
        <v>51.48</v>
      </c>
      <c r="K395" s="1420">
        <v>3.6</v>
      </c>
      <c r="L395" s="1420">
        <v>2.1</v>
      </c>
      <c r="M395" s="1421">
        <v>-1</v>
      </c>
      <c r="N395" s="1416">
        <f t="shared" si="221"/>
        <v>-7.5600000000000005</v>
      </c>
      <c r="O395" s="1416">
        <f t="shared" si="227"/>
        <v>43.919999999999995</v>
      </c>
      <c r="P395" s="865">
        <f t="shared" si="223"/>
        <v>8.7839999999999989</v>
      </c>
      <c r="Q395" s="865">
        <f t="shared" si="224"/>
        <v>13.175999999999998</v>
      </c>
      <c r="R395" s="865">
        <f t="shared" si="225"/>
        <v>13.175999999999998</v>
      </c>
      <c r="S395" s="865"/>
      <c r="T395" s="865">
        <f t="shared" si="226"/>
        <v>35.135999999999996</v>
      </c>
      <c r="U395" s="159"/>
    </row>
    <row r="396" spans="1:21">
      <c r="A396" s="152"/>
      <c r="B396" s="1414"/>
      <c r="C396" s="153"/>
      <c r="D396" s="153"/>
      <c r="E396" s="153"/>
      <c r="F396" s="1479" t="s">
        <v>1293</v>
      </c>
      <c r="G396" s="1436">
        <v>21.7</v>
      </c>
      <c r="H396" s="1436">
        <v>2.4</v>
      </c>
      <c r="I396" s="1436">
        <v>1</v>
      </c>
      <c r="J396" s="1436">
        <f>G396*H396*I396</f>
        <v>52.08</v>
      </c>
      <c r="K396" s="1436">
        <v>0.9</v>
      </c>
      <c r="L396" s="1436">
        <v>2.1</v>
      </c>
      <c r="M396" s="1504">
        <v>-3</v>
      </c>
      <c r="N396" s="1504">
        <f>K396*L396*M396</f>
        <v>-5.67</v>
      </c>
      <c r="O396" s="1436">
        <f>J396+N396</f>
        <v>46.41</v>
      </c>
      <c r="P396" s="1549">
        <f t="shared" si="223"/>
        <v>9.282</v>
      </c>
      <c r="Q396" s="1549">
        <f t="shared" si="224"/>
        <v>13.922999999999998</v>
      </c>
      <c r="R396" s="1549">
        <f>O396*0.25</f>
        <v>11.602499999999999</v>
      </c>
      <c r="S396" s="865"/>
      <c r="T396" s="865">
        <f>SUM(P396:S396)</f>
        <v>34.807499999999997</v>
      </c>
      <c r="U396" s="159"/>
    </row>
    <row r="397" spans="1:21">
      <c r="A397" s="152"/>
      <c r="B397" s="1414"/>
      <c r="C397" s="153"/>
      <c r="D397" s="153"/>
      <c r="E397" s="153"/>
      <c r="F397" s="1510"/>
      <c r="G397" s="1436"/>
      <c r="H397" s="1436"/>
      <c r="I397" s="1399"/>
      <c r="J397" s="1436"/>
      <c r="K397" s="1436">
        <v>1.2</v>
      </c>
      <c r="L397" s="1436">
        <v>2.1</v>
      </c>
      <c r="M397" s="1504">
        <v>-4</v>
      </c>
      <c r="N397" s="1504">
        <f>K397*L397*M397</f>
        <v>-10.08</v>
      </c>
      <c r="O397" s="1436">
        <f>J397+N397</f>
        <v>-10.08</v>
      </c>
      <c r="P397" s="1549">
        <f t="shared" si="223"/>
        <v>-2.016</v>
      </c>
      <c r="Q397" s="1549">
        <f t="shared" si="224"/>
        <v>-3.024</v>
      </c>
      <c r="R397" s="1549">
        <f>O397*0.25</f>
        <v>-2.52</v>
      </c>
      <c r="S397" s="865"/>
      <c r="T397" s="865">
        <f>SUM(P397:S397)</f>
        <v>-7.5600000000000005</v>
      </c>
      <c r="U397" s="159"/>
    </row>
    <row r="398" spans="1:21">
      <c r="A398" s="152"/>
      <c r="B398" s="152"/>
      <c r="C398" s="153"/>
      <c r="D398" s="153"/>
      <c r="E398" s="153"/>
      <c r="F398" s="1546"/>
      <c r="G398" s="1399"/>
      <c r="H398" s="1399"/>
      <c r="I398" s="1399"/>
      <c r="J398" s="1399"/>
      <c r="K398" s="1420"/>
      <c r="L398" s="1420"/>
      <c r="M398" s="1421"/>
      <c r="N398" s="1416"/>
      <c r="O398" s="1416"/>
      <c r="P398" s="865"/>
      <c r="Q398" s="865"/>
      <c r="R398" s="865"/>
      <c r="S398" s="865"/>
      <c r="T398" s="865"/>
      <c r="U398" s="159"/>
    </row>
    <row r="399" spans="1:21">
      <c r="A399" s="152"/>
      <c r="B399" s="1414" t="s">
        <v>1196</v>
      </c>
      <c r="C399" s="153" t="s">
        <v>163</v>
      </c>
      <c r="D399" s="153" t="s">
        <v>685</v>
      </c>
      <c r="E399" s="153" t="s">
        <v>1195</v>
      </c>
      <c r="F399" s="1546" t="s">
        <v>681</v>
      </c>
      <c r="G399" s="1399">
        <v>15.6</v>
      </c>
      <c r="H399" s="1399">
        <v>3.3</v>
      </c>
      <c r="I399" s="1399">
        <v>1</v>
      </c>
      <c r="J399" s="1399">
        <f t="shared" si="220"/>
        <v>51.48</v>
      </c>
      <c r="K399" s="1420">
        <v>3.6</v>
      </c>
      <c r="L399" s="1420">
        <v>2.1</v>
      </c>
      <c r="M399" s="1421">
        <v>-1</v>
      </c>
      <c r="N399" s="1416">
        <f t="shared" si="221"/>
        <v>-7.5600000000000005</v>
      </c>
      <c r="O399" s="1416">
        <f t="shared" si="227"/>
        <v>43.919999999999995</v>
      </c>
      <c r="P399" s="865">
        <f t="shared" si="223"/>
        <v>8.7839999999999989</v>
      </c>
      <c r="Q399" s="865">
        <f t="shared" si="224"/>
        <v>13.175999999999998</v>
      </c>
      <c r="R399" s="865">
        <f t="shared" si="225"/>
        <v>13.175999999999998</v>
      </c>
      <c r="S399" s="865"/>
      <c r="T399" s="865">
        <f t="shared" si="226"/>
        <v>35.135999999999996</v>
      </c>
      <c r="U399" s="159"/>
    </row>
    <row r="400" spans="1:21">
      <c r="A400" s="152"/>
      <c r="B400" s="1414"/>
      <c r="C400" s="153"/>
      <c r="D400" s="153"/>
      <c r="E400" s="153"/>
      <c r="F400" s="1479" t="s">
        <v>1293</v>
      </c>
      <c r="G400" s="1436">
        <v>21.7</v>
      </c>
      <c r="H400" s="1436">
        <v>2.4</v>
      </c>
      <c r="I400" s="1436">
        <v>1</v>
      </c>
      <c r="J400" s="1436">
        <f>G400*H400*I400</f>
        <v>52.08</v>
      </c>
      <c r="K400" s="1436">
        <v>0.9</v>
      </c>
      <c r="L400" s="1436">
        <v>2.1</v>
      </c>
      <c r="M400" s="1504">
        <v>-3</v>
      </c>
      <c r="N400" s="1504">
        <f>K400*L400*M400</f>
        <v>-5.67</v>
      </c>
      <c r="O400" s="1436">
        <f>J400+N400</f>
        <v>46.41</v>
      </c>
      <c r="P400" s="1549">
        <f t="shared" si="223"/>
        <v>9.282</v>
      </c>
      <c r="Q400" s="1549">
        <f t="shared" si="224"/>
        <v>13.922999999999998</v>
      </c>
      <c r="R400" s="1549">
        <f>O400*0.25</f>
        <v>11.602499999999999</v>
      </c>
      <c r="S400" s="865"/>
      <c r="T400" s="865">
        <f>SUM(P400:S400)</f>
        <v>34.807499999999997</v>
      </c>
      <c r="U400" s="159"/>
    </row>
    <row r="401" spans="1:21">
      <c r="A401" s="152"/>
      <c r="B401" s="1414"/>
      <c r="C401" s="153"/>
      <c r="D401" s="153"/>
      <c r="E401" s="153"/>
      <c r="F401" s="1510"/>
      <c r="G401" s="1436"/>
      <c r="H401" s="1436"/>
      <c r="I401" s="1399"/>
      <c r="J401" s="1436"/>
      <c r="K401" s="1436">
        <v>1.2</v>
      </c>
      <c r="L401" s="1436">
        <v>2.1</v>
      </c>
      <c r="M401" s="1504">
        <v>-4</v>
      </c>
      <c r="N401" s="1504">
        <f>K401*L401*M401</f>
        <v>-10.08</v>
      </c>
      <c r="O401" s="1436">
        <f>J401+N401</f>
        <v>-10.08</v>
      </c>
      <c r="P401" s="1549">
        <f t="shared" si="223"/>
        <v>-2.016</v>
      </c>
      <c r="Q401" s="1549">
        <f t="shared" si="224"/>
        <v>-3.024</v>
      </c>
      <c r="R401" s="1549">
        <f>O401*0.25</f>
        <v>-2.52</v>
      </c>
      <c r="S401" s="865"/>
      <c r="T401" s="865">
        <f>SUM(P401:S401)</f>
        <v>-7.5600000000000005</v>
      </c>
      <c r="U401" s="159"/>
    </row>
    <row r="402" spans="1:21">
      <c r="A402" s="152"/>
      <c r="B402" s="152"/>
      <c r="C402" s="153"/>
      <c r="D402" s="153"/>
      <c r="E402" s="153"/>
      <c r="F402" s="1546"/>
      <c r="G402" s="1399"/>
      <c r="H402" s="1399"/>
      <c r="I402" s="1399"/>
      <c r="J402" s="1399"/>
      <c r="K402" s="1420"/>
      <c r="L402" s="1420"/>
      <c r="M402" s="1421"/>
      <c r="N402" s="1416"/>
      <c r="O402" s="1416"/>
      <c r="P402" s="865"/>
      <c r="Q402" s="865"/>
      <c r="R402" s="865"/>
      <c r="S402" s="865"/>
      <c r="T402" s="865"/>
      <c r="U402" s="159"/>
    </row>
    <row r="403" spans="1:21">
      <c r="A403" s="152"/>
      <c r="B403" s="1414" t="s">
        <v>1196</v>
      </c>
      <c r="C403" s="153" t="s">
        <v>163</v>
      </c>
      <c r="D403" s="153" t="s">
        <v>686</v>
      </c>
      <c r="E403" s="153" t="s">
        <v>1201</v>
      </c>
      <c r="F403" s="1546" t="s">
        <v>681</v>
      </c>
      <c r="G403" s="1399">
        <v>15.6</v>
      </c>
      <c r="H403" s="1399">
        <v>3.3</v>
      </c>
      <c r="I403" s="1399">
        <v>1</v>
      </c>
      <c r="J403" s="1399">
        <f t="shared" si="220"/>
        <v>51.48</v>
      </c>
      <c r="K403" s="1420">
        <v>3.6</v>
      </c>
      <c r="L403" s="1420">
        <v>2.1</v>
      </c>
      <c r="M403" s="1421">
        <v>-1</v>
      </c>
      <c r="N403" s="1416">
        <f t="shared" si="221"/>
        <v>-7.5600000000000005</v>
      </c>
      <c r="O403" s="1416">
        <f t="shared" si="227"/>
        <v>43.919999999999995</v>
      </c>
      <c r="P403" s="865">
        <f t="shared" si="223"/>
        <v>8.7839999999999989</v>
      </c>
      <c r="Q403" s="865">
        <f t="shared" si="224"/>
        <v>13.175999999999998</v>
      </c>
      <c r="R403" s="865">
        <f t="shared" si="225"/>
        <v>13.175999999999998</v>
      </c>
      <c r="S403" s="865"/>
      <c r="T403" s="865">
        <f t="shared" si="226"/>
        <v>35.135999999999996</v>
      </c>
      <c r="U403" s="159"/>
    </row>
    <row r="404" spans="1:21">
      <c r="A404" s="152"/>
      <c r="B404" s="1414"/>
      <c r="C404" s="153"/>
      <c r="D404" s="153"/>
      <c r="E404" s="153"/>
      <c r="F404" s="1479" t="s">
        <v>1293</v>
      </c>
      <c r="G404" s="1436">
        <v>21.7</v>
      </c>
      <c r="H404" s="1436">
        <v>2.4</v>
      </c>
      <c r="I404" s="1436">
        <v>1</v>
      </c>
      <c r="J404" s="1436">
        <f>G404*H404*I404</f>
        <v>52.08</v>
      </c>
      <c r="K404" s="1436">
        <v>0.9</v>
      </c>
      <c r="L404" s="1436">
        <v>2.1</v>
      </c>
      <c r="M404" s="1504">
        <v>-3</v>
      </c>
      <c r="N404" s="1504">
        <f>K404*L404*M404</f>
        <v>-5.67</v>
      </c>
      <c r="O404" s="1436">
        <f>J404+N404</f>
        <v>46.41</v>
      </c>
      <c r="P404" s="1549">
        <f t="shared" si="223"/>
        <v>9.282</v>
      </c>
      <c r="Q404" s="1549">
        <f t="shared" si="224"/>
        <v>13.922999999999998</v>
      </c>
      <c r="R404" s="1549">
        <f>O404*0.25</f>
        <v>11.602499999999999</v>
      </c>
      <c r="S404" s="865"/>
      <c r="T404" s="865">
        <f>SUM(P404:S404)</f>
        <v>34.807499999999997</v>
      </c>
      <c r="U404" s="159"/>
    </row>
    <row r="405" spans="1:21">
      <c r="A405" s="152"/>
      <c r="B405" s="1414"/>
      <c r="C405" s="153"/>
      <c r="D405" s="153"/>
      <c r="E405" s="153"/>
      <c r="F405" s="1510"/>
      <c r="G405" s="1436"/>
      <c r="H405" s="1436"/>
      <c r="I405" s="1399"/>
      <c r="J405" s="1436"/>
      <c r="K405" s="1436">
        <v>1.2</v>
      </c>
      <c r="L405" s="1436">
        <v>2.1</v>
      </c>
      <c r="M405" s="1504">
        <v>-4</v>
      </c>
      <c r="N405" s="1504">
        <f>K405*L405*M405</f>
        <v>-10.08</v>
      </c>
      <c r="O405" s="1436">
        <f>J405+N405</f>
        <v>-10.08</v>
      </c>
      <c r="P405" s="1549">
        <f t="shared" si="223"/>
        <v>-2.016</v>
      </c>
      <c r="Q405" s="1549">
        <f t="shared" si="224"/>
        <v>-3.024</v>
      </c>
      <c r="R405" s="1549">
        <f>O405*0.25</f>
        <v>-2.52</v>
      </c>
      <c r="S405" s="865"/>
      <c r="T405" s="865">
        <f>SUM(P405:S405)</f>
        <v>-7.5600000000000005</v>
      </c>
      <c r="U405" s="159"/>
    </row>
    <row r="406" spans="1:21">
      <c r="A406" s="152"/>
      <c r="B406" s="152"/>
      <c r="C406" s="153"/>
      <c r="D406" s="153"/>
      <c r="E406" s="153"/>
      <c r="F406" s="1546"/>
      <c r="G406" s="1399"/>
      <c r="H406" s="1399"/>
      <c r="I406" s="1399"/>
      <c r="J406" s="1399"/>
      <c r="K406" s="1420"/>
      <c r="L406" s="1420"/>
      <c r="M406" s="1421"/>
      <c r="N406" s="1416"/>
      <c r="O406" s="1416"/>
      <c r="P406" s="865"/>
      <c r="Q406" s="865"/>
      <c r="R406" s="865"/>
      <c r="S406" s="865"/>
      <c r="T406" s="865"/>
      <c r="U406" s="159"/>
    </row>
    <row r="407" spans="1:21">
      <c r="A407" s="152"/>
      <c r="B407" s="1414" t="s">
        <v>1196</v>
      </c>
      <c r="C407" s="153" t="s">
        <v>163</v>
      </c>
      <c r="D407" s="153" t="s">
        <v>687</v>
      </c>
      <c r="E407" s="153" t="s">
        <v>1210</v>
      </c>
      <c r="F407" s="1546" t="s">
        <v>681</v>
      </c>
      <c r="G407" s="1399">
        <v>15.6</v>
      </c>
      <c r="H407" s="1399">
        <v>3.3</v>
      </c>
      <c r="I407" s="1399">
        <v>1</v>
      </c>
      <c r="J407" s="1399">
        <f t="shared" si="220"/>
        <v>51.48</v>
      </c>
      <c r="K407" s="1420">
        <v>3.6</v>
      </c>
      <c r="L407" s="1420">
        <v>2.1</v>
      </c>
      <c r="M407" s="1421">
        <v>-1</v>
      </c>
      <c r="N407" s="1416">
        <f t="shared" si="221"/>
        <v>-7.5600000000000005</v>
      </c>
      <c r="O407" s="1416">
        <f t="shared" si="227"/>
        <v>43.919999999999995</v>
      </c>
      <c r="P407" s="865">
        <f t="shared" si="223"/>
        <v>8.7839999999999989</v>
      </c>
      <c r="Q407" s="865">
        <f t="shared" si="224"/>
        <v>13.175999999999998</v>
      </c>
      <c r="R407" s="865">
        <f t="shared" si="225"/>
        <v>13.175999999999998</v>
      </c>
      <c r="S407" s="865"/>
      <c r="T407" s="865">
        <f t="shared" si="226"/>
        <v>35.135999999999996</v>
      </c>
      <c r="U407" s="159"/>
    </row>
    <row r="408" spans="1:21">
      <c r="A408" s="152"/>
      <c r="B408" s="1414"/>
      <c r="C408" s="153"/>
      <c r="D408" s="153"/>
      <c r="E408" s="153"/>
      <c r="F408" s="1479" t="s">
        <v>1293</v>
      </c>
      <c r="G408" s="1436">
        <v>21.7</v>
      </c>
      <c r="H408" s="1436">
        <v>2.4</v>
      </c>
      <c r="I408" s="1436">
        <v>1</v>
      </c>
      <c r="J408" s="1436">
        <f>G408*H408*I408</f>
        <v>52.08</v>
      </c>
      <c r="K408" s="1436">
        <v>0.9</v>
      </c>
      <c r="L408" s="1436">
        <v>2.1</v>
      </c>
      <c r="M408" s="1504">
        <v>-3</v>
      </c>
      <c r="N408" s="1504">
        <f>K408*L408*M408</f>
        <v>-5.67</v>
      </c>
      <c r="O408" s="1436">
        <f>J408+N408</f>
        <v>46.41</v>
      </c>
      <c r="P408" s="1549">
        <f t="shared" si="223"/>
        <v>9.282</v>
      </c>
      <c r="Q408" s="1549">
        <f t="shared" si="224"/>
        <v>13.922999999999998</v>
      </c>
      <c r="R408" s="1549">
        <f>O408*0.25</f>
        <v>11.602499999999999</v>
      </c>
      <c r="S408" s="865"/>
      <c r="T408" s="865">
        <f>SUM(P408:S408)</f>
        <v>34.807499999999997</v>
      </c>
      <c r="U408" s="159"/>
    </row>
    <row r="409" spans="1:21">
      <c r="A409" s="152"/>
      <c r="B409" s="1414"/>
      <c r="C409" s="153"/>
      <c r="D409" s="153"/>
      <c r="E409" s="153"/>
      <c r="F409" s="1510"/>
      <c r="G409" s="1436"/>
      <c r="H409" s="1436"/>
      <c r="I409" s="1399"/>
      <c r="J409" s="1436"/>
      <c r="K409" s="1436">
        <v>1.2</v>
      </c>
      <c r="L409" s="1436">
        <v>2.1</v>
      </c>
      <c r="M409" s="1504">
        <v>-4</v>
      </c>
      <c r="N409" s="1504">
        <f>K409*L409*M409</f>
        <v>-10.08</v>
      </c>
      <c r="O409" s="1436">
        <f>J409+N409</f>
        <v>-10.08</v>
      </c>
      <c r="P409" s="1549">
        <f t="shared" si="223"/>
        <v>-2.016</v>
      </c>
      <c r="Q409" s="1549">
        <f t="shared" si="224"/>
        <v>-3.024</v>
      </c>
      <c r="R409" s="1549">
        <f>O409*0.25</f>
        <v>-2.52</v>
      </c>
      <c r="S409" s="865"/>
      <c r="T409" s="865">
        <f>SUM(P409:S409)</f>
        <v>-7.5600000000000005</v>
      </c>
      <c r="U409" s="159"/>
    </row>
    <row r="410" spans="1:21">
      <c r="A410" s="152"/>
      <c r="B410" s="152"/>
      <c r="C410" s="153"/>
      <c r="D410" s="153"/>
      <c r="E410" s="153"/>
      <c r="F410" s="1546"/>
      <c r="G410" s="1399"/>
      <c r="H410" s="1399"/>
      <c r="I410" s="1399"/>
      <c r="J410" s="1399"/>
      <c r="K410" s="1420"/>
      <c r="L410" s="1420"/>
      <c r="M410" s="1421"/>
      <c r="N410" s="1416"/>
      <c r="O410" s="1416"/>
      <c r="P410" s="865"/>
      <c r="Q410" s="865"/>
      <c r="R410" s="865"/>
      <c r="S410" s="865"/>
      <c r="T410" s="865"/>
      <c r="U410" s="159"/>
    </row>
    <row r="411" spans="1:21">
      <c r="A411" s="152"/>
      <c r="B411" s="1414" t="s">
        <v>1196</v>
      </c>
      <c r="C411" s="1427" t="s">
        <v>163</v>
      </c>
      <c r="D411" s="1427" t="s">
        <v>179</v>
      </c>
      <c r="E411" s="153" t="s">
        <v>688</v>
      </c>
      <c r="F411" s="1546" t="s">
        <v>681</v>
      </c>
      <c r="G411" s="1399">
        <v>15.6</v>
      </c>
      <c r="H411" s="1399">
        <v>3.3</v>
      </c>
      <c r="I411" s="1399">
        <v>1</v>
      </c>
      <c r="J411" s="1399">
        <f t="shared" si="220"/>
        <v>51.48</v>
      </c>
      <c r="K411" s="1420">
        <v>3.6</v>
      </c>
      <c r="L411" s="1420">
        <v>2.1</v>
      </c>
      <c r="M411" s="1421">
        <v>-1</v>
      </c>
      <c r="N411" s="1416">
        <f t="shared" si="221"/>
        <v>-7.5600000000000005</v>
      </c>
      <c r="O411" s="1416">
        <f t="shared" si="227"/>
        <v>43.919999999999995</v>
      </c>
      <c r="P411" s="865">
        <f t="shared" si="223"/>
        <v>8.7839999999999989</v>
      </c>
      <c r="Q411" s="865">
        <f t="shared" si="224"/>
        <v>13.175999999999998</v>
      </c>
      <c r="R411" s="865">
        <f t="shared" si="225"/>
        <v>13.175999999999998</v>
      </c>
      <c r="S411" s="865"/>
      <c r="T411" s="865">
        <f t="shared" si="226"/>
        <v>35.135999999999996</v>
      </c>
      <c r="U411" s="159"/>
    </row>
    <row r="412" spans="1:21">
      <c r="A412" s="1403"/>
      <c r="B412" s="1414" t="s">
        <v>1196</v>
      </c>
      <c r="C412" s="1427" t="s">
        <v>163</v>
      </c>
      <c r="D412" s="1427" t="s">
        <v>179</v>
      </c>
      <c r="E412" s="1423"/>
      <c r="F412" s="1479" t="s">
        <v>1293</v>
      </c>
      <c r="G412" s="1436">
        <v>21.7</v>
      </c>
      <c r="H412" s="1436">
        <v>2.4</v>
      </c>
      <c r="I412" s="1436">
        <v>1</v>
      </c>
      <c r="J412" s="1436">
        <f>G412*H412*I412</f>
        <v>52.08</v>
      </c>
      <c r="K412" s="1436">
        <v>0.9</v>
      </c>
      <c r="L412" s="1436">
        <v>2.1</v>
      </c>
      <c r="M412" s="1504">
        <v>-3</v>
      </c>
      <c r="N412" s="1504">
        <f>K412*L412*M412</f>
        <v>-5.67</v>
      </c>
      <c r="O412" s="1436">
        <f>J412+N412</f>
        <v>46.41</v>
      </c>
      <c r="P412" s="1549">
        <f t="shared" si="223"/>
        <v>9.282</v>
      </c>
      <c r="Q412" s="1549">
        <f t="shared" si="224"/>
        <v>13.922999999999998</v>
      </c>
      <c r="R412" s="1549">
        <f>O412*0.25</f>
        <v>11.602499999999999</v>
      </c>
      <c r="S412" s="865"/>
      <c r="T412" s="865">
        <f>SUM(P412:S412)</f>
        <v>34.807499999999997</v>
      </c>
      <c r="U412" s="1408"/>
    </row>
    <row r="413" spans="1:21">
      <c r="A413" s="1403"/>
      <c r="B413" s="1497"/>
      <c r="C413" s="1498"/>
      <c r="D413" s="1498"/>
      <c r="E413" s="1423"/>
      <c r="F413" s="1510"/>
      <c r="G413" s="1436"/>
      <c r="H413" s="1436"/>
      <c r="I413" s="1399"/>
      <c r="J413" s="1436"/>
      <c r="K413" s="1436">
        <v>1.2</v>
      </c>
      <c r="L413" s="1436">
        <v>2.1</v>
      </c>
      <c r="M413" s="1504">
        <v>-4</v>
      </c>
      <c r="N413" s="1504">
        <f>K413*L413*M413</f>
        <v>-10.08</v>
      </c>
      <c r="O413" s="1436">
        <f>J413+N413</f>
        <v>-10.08</v>
      </c>
      <c r="P413" s="1549">
        <f t="shared" si="223"/>
        <v>-2.016</v>
      </c>
      <c r="Q413" s="1549">
        <f t="shared" si="224"/>
        <v>-3.024</v>
      </c>
      <c r="R413" s="1549">
        <f>O413*0.25</f>
        <v>-2.52</v>
      </c>
      <c r="S413" s="865"/>
      <c r="T413" s="865">
        <f>SUM(P413:S413)</f>
        <v>-7.5600000000000005</v>
      </c>
      <c r="U413" s="1408"/>
    </row>
    <row r="414" spans="1:21">
      <c r="A414" s="1403"/>
      <c r="B414" s="1497"/>
      <c r="C414" s="1498"/>
      <c r="D414" s="1498"/>
      <c r="E414" s="1423"/>
      <c r="F414" s="1559"/>
      <c r="G414" s="1413"/>
      <c r="H414" s="1413"/>
      <c r="I414" s="1413"/>
      <c r="J414" s="1413"/>
      <c r="K414" s="1418"/>
      <c r="L414" s="1418"/>
      <c r="M414" s="1419"/>
      <c r="N414" s="1412"/>
      <c r="O414" s="1412"/>
      <c r="P414" s="1402"/>
      <c r="Q414" s="1402"/>
      <c r="R414" s="1402"/>
      <c r="S414" s="1402"/>
      <c r="T414" s="1402"/>
      <c r="U414" s="1408"/>
    </row>
    <row r="415" spans="1:21">
      <c r="A415" s="1403"/>
      <c r="B415" s="1497"/>
      <c r="C415" s="1498"/>
      <c r="D415" s="1498"/>
      <c r="E415" s="1423"/>
      <c r="F415" s="1559"/>
      <c r="G415" s="1413"/>
      <c r="H415" s="1413"/>
      <c r="I415" s="1413"/>
      <c r="J415" s="1413"/>
      <c r="K415" s="1418"/>
      <c r="L415" s="1418"/>
      <c r="M415" s="1419"/>
      <c r="N415" s="1412"/>
      <c r="O415" s="1412"/>
      <c r="P415" s="1402"/>
      <c r="Q415" s="1402"/>
      <c r="R415" s="1402"/>
      <c r="S415" s="1402"/>
      <c r="T415" s="1402"/>
      <c r="U415" s="1408"/>
    </row>
    <row r="416" spans="1:21">
      <c r="A416" s="1403"/>
      <c r="B416" s="1497"/>
      <c r="C416" s="1498"/>
      <c r="D416" s="1498"/>
      <c r="E416" s="1423"/>
      <c r="F416" s="1559"/>
      <c r="G416" s="1413"/>
      <c r="H416" s="1413"/>
      <c r="I416" s="1413"/>
      <c r="J416" s="1413"/>
      <c r="K416" s="1418"/>
      <c r="L416" s="1418"/>
      <c r="M416" s="1419"/>
      <c r="N416" s="1412"/>
      <c r="O416" s="1412"/>
      <c r="P416" s="1402"/>
      <c r="Q416" s="1402"/>
      <c r="R416" s="1402"/>
      <c r="S416" s="1402"/>
      <c r="T416" s="1402"/>
      <c r="U416" s="1408"/>
    </row>
    <row r="417" spans="1:21">
      <c r="A417" s="1403"/>
      <c r="B417" s="1497"/>
      <c r="C417" s="1498"/>
      <c r="D417" s="1498"/>
      <c r="E417" s="1423"/>
      <c r="F417" s="1559"/>
      <c r="G417" s="1413"/>
      <c r="H417" s="1413"/>
      <c r="I417" s="1413"/>
      <c r="J417" s="1413"/>
      <c r="K417" s="1418"/>
      <c r="L417" s="1418"/>
      <c r="M417" s="1419"/>
      <c r="N417" s="1412"/>
      <c r="O417" s="1412"/>
      <c r="P417" s="1402"/>
      <c r="Q417" s="1402"/>
      <c r="R417" s="1402"/>
      <c r="S417" s="1402"/>
      <c r="T417" s="1402"/>
      <c r="U417" s="1408"/>
    </row>
    <row r="418" spans="1:21">
      <c r="A418" s="1403"/>
      <c r="B418" s="1497"/>
      <c r="C418" s="1498"/>
      <c r="D418" s="1498"/>
      <c r="E418" s="1423"/>
      <c r="F418" s="1559"/>
      <c r="G418" s="1413"/>
      <c r="H418" s="1413"/>
      <c r="I418" s="1413"/>
      <c r="J418" s="1413"/>
      <c r="K418" s="1418"/>
      <c r="L418" s="1418"/>
      <c r="M418" s="1419"/>
      <c r="N418" s="1412"/>
      <c r="O418" s="1412"/>
      <c r="P418" s="1402"/>
      <c r="Q418" s="1402"/>
      <c r="R418" s="1402"/>
      <c r="S418" s="1402"/>
      <c r="T418" s="1402"/>
      <c r="U418" s="1408"/>
    </row>
    <row r="419" spans="1:21">
      <c r="A419" s="1403"/>
      <c r="B419" s="1497"/>
      <c r="C419" s="1498"/>
      <c r="D419" s="1498"/>
      <c r="E419" s="1423"/>
      <c r="F419" s="1559"/>
      <c r="G419" s="1413"/>
      <c r="H419" s="1413"/>
      <c r="I419" s="1413"/>
      <c r="J419" s="1413"/>
      <c r="K419" s="1418"/>
      <c r="L419" s="1418"/>
      <c r="M419" s="1419"/>
      <c r="N419" s="1412"/>
      <c r="O419" s="1412"/>
      <c r="P419" s="1402"/>
      <c r="Q419" s="1402"/>
      <c r="R419" s="1402"/>
      <c r="S419" s="1402"/>
      <c r="T419" s="1402"/>
      <c r="U419" s="1408"/>
    </row>
    <row r="420" spans="1:21">
      <c r="A420" s="1403"/>
      <c r="B420" s="1497"/>
      <c r="C420" s="1498"/>
      <c r="D420" s="1498"/>
      <c r="E420" s="1423"/>
      <c r="F420" s="1559"/>
      <c r="G420" s="1413"/>
      <c r="H420" s="1413"/>
      <c r="I420" s="1413"/>
      <c r="J420" s="1413"/>
      <c r="K420" s="1418"/>
      <c r="L420" s="1418"/>
      <c r="M420" s="1419"/>
      <c r="N420" s="1412"/>
      <c r="O420" s="1412"/>
      <c r="P420" s="1402"/>
      <c r="Q420" s="1402"/>
      <c r="R420" s="1402"/>
      <c r="S420" s="1402"/>
      <c r="T420" s="1402"/>
      <c r="U420" s="1408"/>
    </row>
    <row r="421" spans="1:21">
      <c r="A421" s="1403"/>
      <c r="B421" s="1497"/>
      <c r="C421" s="1498"/>
      <c r="D421" s="1498"/>
      <c r="E421" s="1423"/>
      <c r="F421" s="1559"/>
      <c r="G421" s="1413"/>
      <c r="H421" s="1413"/>
      <c r="I421" s="1413"/>
      <c r="J421" s="1413"/>
      <c r="K421" s="1418"/>
      <c r="L421" s="1418"/>
      <c r="M421" s="1419"/>
      <c r="N421" s="1412"/>
      <c r="O421" s="1412"/>
      <c r="P421" s="1402"/>
      <c r="Q421" s="1402"/>
      <c r="R421" s="1402"/>
      <c r="S421" s="1402"/>
      <c r="T421" s="1402"/>
      <c r="U421" s="1408"/>
    </row>
    <row r="422" spans="1:21">
      <c r="A422" s="1403"/>
      <c r="B422" s="1497"/>
      <c r="C422" s="1498"/>
      <c r="D422" s="1498"/>
      <c r="E422" s="1423"/>
      <c r="F422" s="1559"/>
      <c r="G422" s="1413"/>
      <c r="H422" s="1413"/>
      <c r="I422" s="1413"/>
      <c r="J422" s="1413"/>
      <c r="K422" s="1418"/>
      <c r="L422" s="1418"/>
      <c r="M422" s="1419"/>
      <c r="N422" s="1412"/>
      <c r="O422" s="1412"/>
      <c r="P422" s="1402"/>
      <c r="Q422" s="1402"/>
      <c r="R422" s="1402"/>
      <c r="S422" s="1402"/>
      <c r="T422" s="1402"/>
      <c r="U422" s="1408"/>
    </row>
    <row r="423" spans="1:21">
      <c r="A423" s="1403"/>
      <c r="B423" s="1497"/>
      <c r="C423" s="1498"/>
      <c r="D423" s="1498"/>
      <c r="E423" s="1423"/>
      <c r="F423" s="1559"/>
      <c r="G423" s="1413"/>
      <c r="H423" s="1413"/>
      <c r="I423" s="1413"/>
      <c r="J423" s="1413"/>
      <c r="K423" s="1418"/>
      <c r="L423" s="1418"/>
      <c r="M423" s="1419"/>
      <c r="N423" s="1412"/>
      <c r="O423" s="1412"/>
      <c r="P423" s="1402"/>
      <c r="Q423" s="1402"/>
      <c r="R423" s="1402"/>
      <c r="S423" s="1402"/>
      <c r="T423" s="1402"/>
      <c r="U423" s="1408"/>
    </row>
    <row r="424" spans="1:21">
      <c r="A424" s="1403"/>
      <c r="B424" s="1497"/>
      <c r="C424" s="1498"/>
      <c r="D424" s="1498"/>
      <c r="E424" s="1423"/>
      <c r="F424" s="1559"/>
      <c r="G424" s="1413"/>
      <c r="H424" s="1413"/>
      <c r="I424" s="1413"/>
      <c r="J424" s="1413"/>
      <c r="K424" s="1418"/>
      <c r="L424" s="1418"/>
      <c r="M424" s="1419"/>
      <c r="N424" s="1412"/>
      <c r="O424" s="1412"/>
      <c r="P424" s="1402"/>
      <c r="Q424" s="1402"/>
      <c r="R424" s="1402"/>
      <c r="S424" s="1402"/>
      <c r="T424" s="1402"/>
      <c r="U424" s="1408"/>
    </row>
    <row r="425" spans="1:21">
      <c r="A425" s="1403"/>
      <c r="B425" s="1497"/>
      <c r="C425" s="1498"/>
      <c r="D425" s="1498"/>
      <c r="E425" s="1423"/>
      <c r="F425" s="1559"/>
      <c r="G425" s="1413"/>
      <c r="H425" s="1413"/>
      <c r="I425" s="1413"/>
      <c r="J425" s="1413"/>
      <c r="K425" s="1418"/>
      <c r="L425" s="1418"/>
      <c r="M425" s="1419"/>
      <c r="N425" s="1412"/>
      <c r="O425" s="1412"/>
      <c r="P425" s="1402"/>
      <c r="Q425" s="1402"/>
      <c r="R425" s="1402"/>
      <c r="S425" s="1402"/>
      <c r="T425" s="1402"/>
      <c r="U425" s="1408"/>
    </row>
    <row r="426" spans="1:21">
      <c r="A426" s="1403"/>
      <c r="B426" s="1497"/>
      <c r="C426" s="1498"/>
      <c r="D426" s="1498"/>
      <c r="E426" s="1423"/>
      <c r="F426" s="1559"/>
      <c r="G426" s="1413"/>
      <c r="H426" s="1413"/>
      <c r="I426" s="1413"/>
      <c r="J426" s="1413"/>
      <c r="K426" s="1418"/>
      <c r="L426" s="1418"/>
      <c r="M426" s="1419"/>
      <c r="N426" s="1412"/>
      <c r="O426" s="1412"/>
      <c r="P426" s="1402"/>
      <c r="Q426" s="1402"/>
      <c r="R426" s="1402"/>
      <c r="S426" s="1402"/>
      <c r="T426" s="1402"/>
      <c r="U426" s="1408"/>
    </row>
    <row r="427" spans="1:21">
      <c r="A427" s="1403"/>
      <c r="B427" s="1497"/>
      <c r="C427" s="1498"/>
      <c r="D427" s="1498"/>
      <c r="E427" s="1423"/>
      <c r="F427" s="1559"/>
      <c r="G427" s="1413"/>
      <c r="H427" s="1413"/>
      <c r="I427" s="1413"/>
      <c r="J427" s="1413"/>
      <c r="K427" s="1418"/>
      <c r="L427" s="1418"/>
      <c r="M427" s="1419"/>
      <c r="N427" s="1412"/>
      <c r="O427" s="1412"/>
      <c r="P427" s="1402"/>
      <c r="Q427" s="1402"/>
      <c r="R427" s="1402"/>
      <c r="S427" s="1402"/>
      <c r="T427" s="1402"/>
      <c r="U427" s="1408"/>
    </row>
    <row r="428" spans="1:21">
      <c r="A428" s="1403"/>
      <c r="B428" s="1497"/>
      <c r="C428" s="1498"/>
      <c r="D428" s="1498"/>
      <c r="E428" s="1423"/>
      <c r="F428" s="1559"/>
      <c r="G428" s="1413"/>
      <c r="H428" s="1413"/>
      <c r="I428" s="1413"/>
      <c r="J428" s="1413"/>
      <c r="K428" s="1418"/>
      <c r="L428" s="1418"/>
      <c r="M428" s="1419"/>
      <c r="N428" s="1412"/>
      <c r="O428" s="1412"/>
      <c r="P428" s="1402"/>
      <c r="Q428" s="1402"/>
      <c r="R428" s="1402"/>
      <c r="S428" s="1402"/>
      <c r="T428" s="1402"/>
      <c r="U428" s="1408"/>
    </row>
    <row r="429" spans="1:21">
      <c r="A429" s="1560"/>
      <c r="B429" s="1560"/>
      <c r="C429" s="1560"/>
      <c r="D429" s="1560"/>
      <c r="E429" s="1560"/>
      <c r="F429" s="1561"/>
      <c r="G429" s="1562"/>
      <c r="H429" s="1562"/>
      <c r="I429" s="1563"/>
      <c r="J429" s="1564" t="s">
        <v>142</v>
      </c>
      <c r="K429" s="1564"/>
      <c r="L429" s="1564"/>
      <c r="M429" s="1564"/>
      <c r="N429" s="1564"/>
      <c r="O429" s="1564"/>
      <c r="P429" s="1565"/>
      <c r="Q429" s="1565"/>
      <c r="R429" s="1565"/>
      <c r="S429" s="1565"/>
      <c r="T429" s="1565"/>
      <c r="U429" s="1408" t="s">
        <v>142</v>
      </c>
    </row>
    <row r="430" spans="1:21" ht="15" thickBot="1">
      <c r="A430" s="175"/>
      <c r="B430" s="176"/>
      <c r="C430" s="176"/>
      <c r="D430" s="176"/>
      <c r="E430" s="176"/>
      <c r="F430" s="176"/>
      <c r="G430" s="176"/>
      <c r="H430" s="176"/>
      <c r="I430" s="176"/>
      <c r="J430" s="177"/>
      <c r="K430" s="178"/>
      <c r="L430" s="178"/>
      <c r="M430" s="178"/>
      <c r="N430" s="178"/>
      <c r="O430" s="178">
        <f>SUM(O337:O429)</f>
        <v>2934.328</v>
      </c>
      <c r="P430" s="864"/>
      <c r="Q430" s="864"/>
      <c r="R430" s="864"/>
      <c r="S430" s="864"/>
      <c r="T430" s="178">
        <f>SUM(T337:T429)</f>
        <v>2700.8179999999993</v>
      </c>
      <c r="U430" s="179">
        <v>0</v>
      </c>
    </row>
    <row r="431" spans="1:21" ht="15" thickTop="1"/>
  </sheetData>
  <mergeCells count="14">
    <mergeCell ref="A335:F335"/>
    <mergeCell ref="G335:I335"/>
    <mergeCell ref="G336:J336"/>
    <mergeCell ref="K336:O336"/>
    <mergeCell ref="K6:O6"/>
    <mergeCell ref="A46:F46"/>
    <mergeCell ref="G46:I46"/>
    <mergeCell ref="G47:J47"/>
    <mergeCell ref="K47:O47"/>
    <mergeCell ref="A4:F4"/>
    <mergeCell ref="G4:I4"/>
    <mergeCell ref="A5:F5"/>
    <mergeCell ref="G5:I5"/>
    <mergeCell ref="G6:J6"/>
  </mergeCells>
  <pageMargins left="0.7" right="0.7" top="0.75" bottom="0.75" header="0.3" footer="0.3"/>
  <pageSetup paperSize="9" scale="56"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112"/>
  <sheetViews>
    <sheetView view="pageBreakPreview" zoomScaleNormal="100" zoomScaleSheetLayoutView="100" workbookViewId="0">
      <pane ySplit="7" topLeftCell="A20" activePane="bottomLeft" state="frozen"/>
      <selection pane="bottomLeft" activeCell="T16" sqref="T16"/>
    </sheetView>
  </sheetViews>
  <sheetFormatPr defaultRowHeight="13"/>
  <cols>
    <col min="1" max="1" width="4.7265625" style="472" customWidth="1"/>
    <col min="2" max="3" width="8.26953125" style="538" customWidth="1"/>
    <col min="4" max="4" width="8.54296875" style="538" customWidth="1"/>
    <col min="5" max="5" width="20.453125" style="539" customWidth="1"/>
    <col min="6" max="6" width="6.7265625" style="540" customWidth="1"/>
    <col min="7" max="7" width="10.453125" style="541" customWidth="1"/>
    <col min="8" max="8" width="10.26953125" style="541" customWidth="1"/>
    <col min="9" max="9" width="11.54296875" style="541" customWidth="1"/>
    <col min="10" max="11" width="9.7265625" style="542" customWidth="1"/>
    <col min="12" max="12" width="11.7265625" style="543" customWidth="1"/>
    <col min="13" max="13" width="7.453125" style="544" customWidth="1"/>
    <col min="14" max="14" width="0.453125" style="472" customWidth="1"/>
    <col min="15" max="15" width="6.7265625" style="472" customWidth="1"/>
    <col min="16" max="16" width="3.26953125" style="472" customWidth="1"/>
    <col min="17" max="223" width="8.81640625" style="472"/>
    <col min="224" max="224" width="6.7265625" style="472" customWidth="1"/>
    <col min="225" max="225" width="14.453125" style="472" customWidth="1"/>
    <col min="226" max="226" width="26.453125" style="472" customWidth="1"/>
    <col min="227" max="227" width="9.7265625" style="472" customWidth="1"/>
    <col min="228" max="229" width="17.54296875" style="472" customWidth="1"/>
    <col min="230" max="230" width="9.54296875" style="472" customWidth="1"/>
    <col min="231" max="232" width="8.7265625" style="472" customWidth="1"/>
    <col min="233" max="233" width="6.7265625" style="472" customWidth="1"/>
    <col min="234" max="238" width="8.7265625" style="472" customWidth="1"/>
    <col min="239" max="239" width="10.54296875" style="472" bestFit="1" customWidth="1"/>
    <col min="240" max="241" width="10.54296875" style="472" customWidth="1"/>
    <col min="242" max="261" width="10.7265625" style="472" customWidth="1"/>
    <col min="262" max="479" width="8.81640625" style="472"/>
    <col min="480" max="480" width="6.7265625" style="472" customWidth="1"/>
    <col min="481" max="481" width="14.453125" style="472" customWidth="1"/>
    <col min="482" max="482" width="26.453125" style="472" customWidth="1"/>
    <col min="483" max="483" width="9.7265625" style="472" customWidth="1"/>
    <col min="484" max="485" width="17.54296875" style="472" customWidth="1"/>
    <col min="486" max="486" width="9.54296875" style="472" customWidth="1"/>
    <col min="487" max="488" width="8.7265625" style="472" customWidth="1"/>
    <col min="489" max="489" width="6.7265625" style="472" customWidth="1"/>
    <col min="490" max="494" width="8.7265625" style="472" customWidth="1"/>
    <col min="495" max="495" width="10.54296875" style="472" bestFit="1" customWidth="1"/>
    <col min="496" max="497" width="10.54296875" style="472" customWidth="1"/>
    <col min="498" max="517" width="10.7265625" style="472" customWidth="1"/>
    <col min="518" max="735" width="8.81640625" style="472"/>
    <col min="736" max="736" width="6.7265625" style="472" customWidth="1"/>
    <col min="737" max="737" width="14.453125" style="472" customWidth="1"/>
    <col min="738" max="738" width="26.453125" style="472" customWidth="1"/>
    <col min="739" max="739" width="9.7265625" style="472" customWidth="1"/>
    <col min="740" max="741" width="17.54296875" style="472" customWidth="1"/>
    <col min="742" max="742" width="9.54296875" style="472" customWidth="1"/>
    <col min="743" max="744" width="8.7265625" style="472" customWidth="1"/>
    <col min="745" max="745" width="6.7265625" style="472" customWidth="1"/>
    <col min="746" max="750" width="8.7265625" style="472" customWidth="1"/>
    <col min="751" max="751" width="10.54296875" style="472" bestFit="1" customWidth="1"/>
    <col min="752" max="753" width="10.54296875" style="472" customWidth="1"/>
    <col min="754" max="773" width="10.7265625" style="472" customWidth="1"/>
    <col min="774" max="991" width="8.81640625" style="472"/>
    <col min="992" max="992" width="6.7265625" style="472" customWidth="1"/>
    <col min="993" max="993" width="14.453125" style="472" customWidth="1"/>
    <col min="994" max="994" width="26.453125" style="472" customWidth="1"/>
    <col min="995" max="995" width="9.7265625" style="472" customWidth="1"/>
    <col min="996" max="997" width="17.54296875" style="472" customWidth="1"/>
    <col min="998" max="998" width="9.54296875" style="472" customWidth="1"/>
    <col min="999" max="1000" width="8.7265625" style="472" customWidth="1"/>
    <col min="1001" max="1001" width="6.7265625" style="472" customWidth="1"/>
    <col min="1002" max="1006" width="8.7265625" style="472" customWidth="1"/>
    <col min="1007" max="1007" width="10.54296875" style="472" bestFit="1" customWidth="1"/>
    <col min="1008" max="1009" width="10.54296875" style="472" customWidth="1"/>
    <col min="1010" max="1029" width="10.7265625" style="472" customWidth="1"/>
    <col min="1030" max="1247" width="8.81640625" style="472"/>
    <col min="1248" max="1248" width="6.7265625" style="472" customWidth="1"/>
    <col min="1249" max="1249" width="14.453125" style="472" customWidth="1"/>
    <col min="1250" max="1250" width="26.453125" style="472" customWidth="1"/>
    <col min="1251" max="1251" width="9.7265625" style="472" customWidth="1"/>
    <col min="1252" max="1253" width="17.54296875" style="472" customWidth="1"/>
    <col min="1254" max="1254" width="9.54296875" style="472" customWidth="1"/>
    <col min="1255" max="1256" width="8.7265625" style="472" customWidth="1"/>
    <col min="1257" max="1257" width="6.7265625" style="472" customWidth="1"/>
    <col min="1258" max="1262" width="8.7265625" style="472" customWidth="1"/>
    <col min="1263" max="1263" width="10.54296875" style="472" bestFit="1" customWidth="1"/>
    <col min="1264" max="1265" width="10.54296875" style="472" customWidth="1"/>
    <col min="1266" max="1285" width="10.7265625" style="472" customWidth="1"/>
    <col min="1286" max="1503" width="8.81640625" style="472"/>
    <col min="1504" max="1504" width="6.7265625" style="472" customWidth="1"/>
    <col min="1505" max="1505" width="14.453125" style="472" customWidth="1"/>
    <col min="1506" max="1506" width="26.453125" style="472" customWidth="1"/>
    <col min="1507" max="1507" width="9.7265625" style="472" customWidth="1"/>
    <col min="1508" max="1509" width="17.54296875" style="472" customWidth="1"/>
    <col min="1510" max="1510" width="9.54296875" style="472" customWidth="1"/>
    <col min="1511" max="1512" width="8.7265625" style="472" customWidth="1"/>
    <col min="1513" max="1513" width="6.7265625" style="472" customWidth="1"/>
    <col min="1514" max="1518" width="8.7265625" style="472" customWidth="1"/>
    <col min="1519" max="1519" width="10.54296875" style="472" bestFit="1" customWidth="1"/>
    <col min="1520" max="1521" width="10.54296875" style="472" customWidth="1"/>
    <col min="1522" max="1541" width="10.7265625" style="472" customWidth="1"/>
    <col min="1542" max="1759" width="8.81640625" style="472"/>
    <col min="1760" max="1760" width="6.7265625" style="472" customWidth="1"/>
    <col min="1761" max="1761" width="14.453125" style="472" customWidth="1"/>
    <col min="1762" max="1762" width="26.453125" style="472" customWidth="1"/>
    <col min="1763" max="1763" width="9.7265625" style="472" customWidth="1"/>
    <col min="1764" max="1765" width="17.54296875" style="472" customWidth="1"/>
    <col min="1766" max="1766" width="9.54296875" style="472" customWidth="1"/>
    <col min="1767" max="1768" width="8.7265625" style="472" customWidth="1"/>
    <col min="1769" max="1769" width="6.7265625" style="472" customWidth="1"/>
    <col min="1770" max="1774" width="8.7265625" style="472" customWidth="1"/>
    <col min="1775" max="1775" width="10.54296875" style="472" bestFit="1" customWidth="1"/>
    <col min="1776" max="1777" width="10.54296875" style="472" customWidth="1"/>
    <col min="1778" max="1797" width="10.7265625" style="472" customWidth="1"/>
    <col min="1798" max="2015" width="8.81640625" style="472"/>
    <col min="2016" max="2016" width="6.7265625" style="472" customWidth="1"/>
    <col min="2017" max="2017" width="14.453125" style="472" customWidth="1"/>
    <col min="2018" max="2018" width="26.453125" style="472" customWidth="1"/>
    <col min="2019" max="2019" width="9.7265625" style="472" customWidth="1"/>
    <col min="2020" max="2021" width="17.54296875" style="472" customWidth="1"/>
    <col min="2022" max="2022" width="9.54296875" style="472" customWidth="1"/>
    <col min="2023" max="2024" width="8.7265625" style="472" customWidth="1"/>
    <col min="2025" max="2025" width="6.7265625" style="472" customWidth="1"/>
    <col min="2026" max="2030" width="8.7265625" style="472" customWidth="1"/>
    <col min="2031" max="2031" width="10.54296875" style="472" bestFit="1" customWidth="1"/>
    <col min="2032" max="2033" width="10.54296875" style="472" customWidth="1"/>
    <col min="2034" max="2053" width="10.7265625" style="472" customWidth="1"/>
    <col min="2054" max="2271" width="8.81640625" style="472"/>
    <col min="2272" max="2272" width="6.7265625" style="472" customWidth="1"/>
    <col min="2273" max="2273" width="14.453125" style="472" customWidth="1"/>
    <col min="2274" max="2274" width="26.453125" style="472" customWidth="1"/>
    <col min="2275" max="2275" width="9.7265625" style="472" customWidth="1"/>
    <col min="2276" max="2277" width="17.54296875" style="472" customWidth="1"/>
    <col min="2278" max="2278" width="9.54296875" style="472" customWidth="1"/>
    <col min="2279" max="2280" width="8.7265625" style="472" customWidth="1"/>
    <col min="2281" max="2281" width="6.7265625" style="472" customWidth="1"/>
    <col min="2282" max="2286" width="8.7265625" style="472" customWidth="1"/>
    <col min="2287" max="2287" width="10.54296875" style="472" bestFit="1" customWidth="1"/>
    <col min="2288" max="2289" width="10.54296875" style="472" customWidth="1"/>
    <col min="2290" max="2309" width="10.7265625" style="472" customWidth="1"/>
    <col min="2310" max="2527" width="8.81640625" style="472"/>
    <col min="2528" max="2528" width="6.7265625" style="472" customWidth="1"/>
    <col min="2529" max="2529" width="14.453125" style="472" customWidth="1"/>
    <col min="2530" max="2530" width="26.453125" style="472" customWidth="1"/>
    <col min="2531" max="2531" width="9.7265625" style="472" customWidth="1"/>
    <col min="2532" max="2533" width="17.54296875" style="472" customWidth="1"/>
    <col min="2534" max="2534" width="9.54296875" style="472" customWidth="1"/>
    <col min="2535" max="2536" width="8.7265625" style="472" customWidth="1"/>
    <col min="2537" max="2537" width="6.7265625" style="472" customWidth="1"/>
    <col min="2538" max="2542" width="8.7265625" style="472" customWidth="1"/>
    <col min="2543" max="2543" width="10.54296875" style="472" bestFit="1" customWidth="1"/>
    <col min="2544" max="2545" width="10.54296875" style="472" customWidth="1"/>
    <col min="2546" max="2565" width="10.7265625" style="472" customWidth="1"/>
    <col min="2566" max="2783" width="8.81640625" style="472"/>
    <col min="2784" max="2784" width="6.7265625" style="472" customWidth="1"/>
    <col min="2785" max="2785" width="14.453125" style="472" customWidth="1"/>
    <col min="2786" max="2786" width="26.453125" style="472" customWidth="1"/>
    <col min="2787" max="2787" width="9.7265625" style="472" customWidth="1"/>
    <col min="2788" max="2789" width="17.54296875" style="472" customWidth="1"/>
    <col min="2790" max="2790" width="9.54296875" style="472" customWidth="1"/>
    <col min="2791" max="2792" width="8.7265625" style="472" customWidth="1"/>
    <col min="2793" max="2793" width="6.7265625" style="472" customWidth="1"/>
    <col min="2794" max="2798" width="8.7265625" style="472" customWidth="1"/>
    <col min="2799" max="2799" width="10.54296875" style="472" bestFit="1" customWidth="1"/>
    <col min="2800" max="2801" width="10.54296875" style="472" customWidth="1"/>
    <col min="2802" max="2821" width="10.7265625" style="472" customWidth="1"/>
    <col min="2822" max="3039" width="8.81640625" style="472"/>
    <col min="3040" max="3040" width="6.7265625" style="472" customWidth="1"/>
    <col min="3041" max="3041" width="14.453125" style="472" customWidth="1"/>
    <col min="3042" max="3042" width="26.453125" style="472" customWidth="1"/>
    <col min="3043" max="3043" width="9.7265625" style="472" customWidth="1"/>
    <col min="3044" max="3045" width="17.54296875" style="472" customWidth="1"/>
    <col min="3046" max="3046" width="9.54296875" style="472" customWidth="1"/>
    <col min="3047" max="3048" width="8.7265625" style="472" customWidth="1"/>
    <col min="3049" max="3049" width="6.7265625" style="472" customWidth="1"/>
    <col min="3050" max="3054" width="8.7265625" style="472" customWidth="1"/>
    <col min="3055" max="3055" width="10.54296875" style="472" bestFit="1" customWidth="1"/>
    <col min="3056" max="3057" width="10.54296875" style="472" customWidth="1"/>
    <col min="3058" max="3077" width="10.7265625" style="472" customWidth="1"/>
    <col min="3078" max="3295" width="8.81640625" style="472"/>
    <col min="3296" max="3296" width="6.7265625" style="472" customWidth="1"/>
    <col min="3297" max="3297" width="14.453125" style="472" customWidth="1"/>
    <col min="3298" max="3298" width="26.453125" style="472" customWidth="1"/>
    <col min="3299" max="3299" width="9.7265625" style="472" customWidth="1"/>
    <col min="3300" max="3301" width="17.54296875" style="472" customWidth="1"/>
    <col min="3302" max="3302" width="9.54296875" style="472" customWidth="1"/>
    <col min="3303" max="3304" width="8.7265625" style="472" customWidth="1"/>
    <col min="3305" max="3305" width="6.7265625" style="472" customWidth="1"/>
    <col min="3306" max="3310" width="8.7265625" style="472" customWidth="1"/>
    <col min="3311" max="3311" width="10.54296875" style="472" bestFit="1" customWidth="1"/>
    <col min="3312" max="3313" width="10.54296875" style="472" customWidth="1"/>
    <col min="3314" max="3333" width="10.7265625" style="472" customWidth="1"/>
    <col min="3334" max="3551" width="8.81640625" style="472"/>
    <col min="3552" max="3552" width="6.7265625" style="472" customWidth="1"/>
    <col min="3553" max="3553" width="14.453125" style="472" customWidth="1"/>
    <col min="3554" max="3554" width="26.453125" style="472" customWidth="1"/>
    <col min="3555" max="3555" width="9.7265625" style="472" customWidth="1"/>
    <col min="3556" max="3557" width="17.54296875" style="472" customWidth="1"/>
    <col min="3558" max="3558" width="9.54296875" style="472" customWidth="1"/>
    <col min="3559" max="3560" width="8.7265625" style="472" customWidth="1"/>
    <col min="3561" max="3561" width="6.7265625" style="472" customWidth="1"/>
    <col min="3562" max="3566" width="8.7265625" style="472" customWidth="1"/>
    <col min="3567" max="3567" width="10.54296875" style="472" bestFit="1" customWidth="1"/>
    <col min="3568" max="3569" width="10.54296875" style="472" customWidth="1"/>
    <col min="3570" max="3589" width="10.7265625" style="472" customWidth="1"/>
    <col min="3590" max="3807" width="8.81640625" style="472"/>
    <col min="3808" max="3808" width="6.7265625" style="472" customWidth="1"/>
    <col min="3809" max="3809" width="14.453125" style="472" customWidth="1"/>
    <col min="3810" max="3810" width="26.453125" style="472" customWidth="1"/>
    <col min="3811" max="3811" width="9.7265625" style="472" customWidth="1"/>
    <col min="3812" max="3813" width="17.54296875" style="472" customWidth="1"/>
    <col min="3814" max="3814" width="9.54296875" style="472" customWidth="1"/>
    <col min="3815" max="3816" width="8.7265625" style="472" customWidth="1"/>
    <col min="3817" max="3817" width="6.7265625" style="472" customWidth="1"/>
    <col min="3818" max="3822" width="8.7265625" style="472" customWidth="1"/>
    <col min="3823" max="3823" width="10.54296875" style="472" bestFit="1" customWidth="1"/>
    <col min="3824" max="3825" width="10.54296875" style="472" customWidth="1"/>
    <col min="3826" max="3845" width="10.7265625" style="472" customWidth="1"/>
    <col min="3846" max="4063" width="8.81640625" style="472"/>
    <col min="4064" max="4064" width="6.7265625" style="472" customWidth="1"/>
    <col min="4065" max="4065" width="14.453125" style="472" customWidth="1"/>
    <col min="4066" max="4066" width="26.453125" style="472" customWidth="1"/>
    <col min="4067" max="4067" width="9.7265625" style="472" customWidth="1"/>
    <col min="4068" max="4069" width="17.54296875" style="472" customWidth="1"/>
    <col min="4070" max="4070" width="9.54296875" style="472" customWidth="1"/>
    <col min="4071" max="4072" width="8.7265625" style="472" customWidth="1"/>
    <col min="4073" max="4073" width="6.7265625" style="472" customWidth="1"/>
    <col min="4074" max="4078" width="8.7265625" style="472" customWidth="1"/>
    <col min="4079" max="4079" width="10.54296875" style="472" bestFit="1" customWidth="1"/>
    <col min="4080" max="4081" width="10.54296875" style="472" customWidth="1"/>
    <col min="4082" max="4101" width="10.7265625" style="472" customWidth="1"/>
    <col min="4102" max="4319" width="8.81640625" style="472"/>
    <col min="4320" max="4320" width="6.7265625" style="472" customWidth="1"/>
    <col min="4321" max="4321" width="14.453125" style="472" customWidth="1"/>
    <col min="4322" max="4322" width="26.453125" style="472" customWidth="1"/>
    <col min="4323" max="4323" width="9.7265625" style="472" customWidth="1"/>
    <col min="4324" max="4325" width="17.54296875" style="472" customWidth="1"/>
    <col min="4326" max="4326" width="9.54296875" style="472" customWidth="1"/>
    <col min="4327" max="4328" width="8.7265625" style="472" customWidth="1"/>
    <col min="4329" max="4329" width="6.7265625" style="472" customWidth="1"/>
    <col min="4330" max="4334" width="8.7265625" style="472" customWidth="1"/>
    <col min="4335" max="4335" width="10.54296875" style="472" bestFit="1" customWidth="1"/>
    <col min="4336" max="4337" width="10.54296875" style="472" customWidth="1"/>
    <col min="4338" max="4357" width="10.7265625" style="472" customWidth="1"/>
    <col min="4358" max="4575" width="8.81640625" style="472"/>
    <col min="4576" max="4576" width="6.7265625" style="472" customWidth="1"/>
    <col min="4577" max="4577" width="14.453125" style="472" customWidth="1"/>
    <col min="4578" max="4578" width="26.453125" style="472" customWidth="1"/>
    <col min="4579" max="4579" width="9.7265625" style="472" customWidth="1"/>
    <col min="4580" max="4581" width="17.54296875" style="472" customWidth="1"/>
    <col min="4582" max="4582" width="9.54296875" style="472" customWidth="1"/>
    <col min="4583" max="4584" width="8.7265625" style="472" customWidth="1"/>
    <col min="4585" max="4585" width="6.7265625" style="472" customWidth="1"/>
    <col min="4586" max="4590" width="8.7265625" style="472" customWidth="1"/>
    <col min="4591" max="4591" width="10.54296875" style="472" bestFit="1" customWidth="1"/>
    <col min="4592" max="4593" width="10.54296875" style="472" customWidth="1"/>
    <col min="4594" max="4613" width="10.7265625" style="472" customWidth="1"/>
    <col min="4614" max="4831" width="8.81640625" style="472"/>
    <col min="4832" max="4832" width="6.7265625" style="472" customWidth="1"/>
    <col min="4833" max="4833" width="14.453125" style="472" customWidth="1"/>
    <col min="4834" max="4834" width="26.453125" style="472" customWidth="1"/>
    <col min="4835" max="4835" width="9.7265625" style="472" customWidth="1"/>
    <col min="4836" max="4837" width="17.54296875" style="472" customWidth="1"/>
    <col min="4838" max="4838" width="9.54296875" style="472" customWidth="1"/>
    <col min="4839" max="4840" width="8.7265625" style="472" customWidth="1"/>
    <col min="4841" max="4841" width="6.7265625" style="472" customWidth="1"/>
    <col min="4842" max="4846" width="8.7265625" style="472" customWidth="1"/>
    <col min="4847" max="4847" width="10.54296875" style="472" bestFit="1" customWidth="1"/>
    <col min="4848" max="4849" width="10.54296875" style="472" customWidth="1"/>
    <col min="4850" max="4869" width="10.7265625" style="472" customWidth="1"/>
    <col min="4870" max="5087" width="8.81640625" style="472"/>
    <col min="5088" max="5088" width="6.7265625" style="472" customWidth="1"/>
    <col min="5089" max="5089" width="14.453125" style="472" customWidth="1"/>
    <col min="5090" max="5090" width="26.453125" style="472" customWidth="1"/>
    <col min="5091" max="5091" width="9.7265625" style="472" customWidth="1"/>
    <col min="5092" max="5093" width="17.54296875" style="472" customWidth="1"/>
    <col min="5094" max="5094" width="9.54296875" style="472" customWidth="1"/>
    <col min="5095" max="5096" width="8.7265625" style="472" customWidth="1"/>
    <col min="5097" max="5097" width="6.7265625" style="472" customWidth="1"/>
    <col min="5098" max="5102" width="8.7265625" style="472" customWidth="1"/>
    <col min="5103" max="5103" width="10.54296875" style="472" bestFit="1" customWidth="1"/>
    <col min="5104" max="5105" width="10.54296875" style="472" customWidth="1"/>
    <col min="5106" max="5125" width="10.7265625" style="472" customWidth="1"/>
    <col min="5126" max="5343" width="8.81640625" style="472"/>
    <col min="5344" max="5344" width="6.7265625" style="472" customWidth="1"/>
    <col min="5345" max="5345" width="14.453125" style="472" customWidth="1"/>
    <col min="5346" max="5346" width="26.453125" style="472" customWidth="1"/>
    <col min="5347" max="5347" width="9.7265625" style="472" customWidth="1"/>
    <col min="5348" max="5349" width="17.54296875" style="472" customWidth="1"/>
    <col min="5350" max="5350" width="9.54296875" style="472" customWidth="1"/>
    <col min="5351" max="5352" width="8.7265625" style="472" customWidth="1"/>
    <col min="5353" max="5353" width="6.7265625" style="472" customWidth="1"/>
    <col min="5354" max="5358" width="8.7265625" style="472" customWidth="1"/>
    <col min="5359" max="5359" width="10.54296875" style="472" bestFit="1" customWidth="1"/>
    <col min="5360" max="5361" width="10.54296875" style="472" customWidth="1"/>
    <col min="5362" max="5381" width="10.7265625" style="472" customWidth="1"/>
    <col min="5382" max="5599" width="8.81640625" style="472"/>
    <col min="5600" max="5600" width="6.7265625" style="472" customWidth="1"/>
    <col min="5601" max="5601" width="14.453125" style="472" customWidth="1"/>
    <col min="5602" max="5602" width="26.453125" style="472" customWidth="1"/>
    <col min="5603" max="5603" width="9.7265625" style="472" customWidth="1"/>
    <col min="5604" max="5605" width="17.54296875" style="472" customWidth="1"/>
    <col min="5606" max="5606" width="9.54296875" style="472" customWidth="1"/>
    <col min="5607" max="5608" width="8.7265625" style="472" customWidth="1"/>
    <col min="5609" max="5609" width="6.7265625" style="472" customWidth="1"/>
    <col min="5610" max="5614" width="8.7265625" style="472" customWidth="1"/>
    <col min="5615" max="5615" width="10.54296875" style="472" bestFit="1" customWidth="1"/>
    <col min="5616" max="5617" width="10.54296875" style="472" customWidth="1"/>
    <col min="5618" max="5637" width="10.7265625" style="472" customWidth="1"/>
    <col min="5638" max="5855" width="8.81640625" style="472"/>
    <col min="5856" max="5856" width="6.7265625" style="472" customWidth="1"/>
    <col min="5857" max="5857" width="14.453125" style="472" customWidth="1"/>
    <col min="5858" max="5858" width="26.453125" style="472" customWidth="1"/>
    <col min="5859" max="5859" width="9.7265625" style="472" customWidth="1"/>
    <col min="5860" max="5861" width="17.54296875" style="472" customWidth="1"/>
    <col min="5862" max="5862" width="9.54296875" style="472" customWidth="1"/>
    <col min="5863" max="5864" width="8.7265625" style="472" customWidth="1"/>
    <col min="5865" max="5865" width="6.7265625" style="472" customWidth="1"/>
    <col min="5866" max="5870" width="8.7265625" style="472" customWidth="1"/>
    <col min="5871" max="5871" width="10.54296875" style="472" bestFit="1" customWidth="1"/>
    <col min="5872" max="5873" width="10.54296875" style="472" customWidth="1"/>
    <col min="5874" max="5893" width="10.7265625" style="472" customWidth="1"/>
    <col min="5894" max="6111" width="8.81640625" style="472"/>
    <col min="6112" max="6112" width="6.7265625" style="472" customWidth="1"/>
    <col min="6113" max="6113" width="14.453125" style="472" customWidth="1"/>
    <col min="6114" max="6114" width="26.453125" style="472" customWidth="1"/>
    <col min="6115" max="6115" width="9.7265625" style="472" customWidth="1"/>
    <col min="6116" max="6117" width="17.54296875" style="472" customWidth="1"/>
    <col min="6118" max="6118" width="9.54296875" style="472" customWidth="1"/>
    <col min="6119" max="6120" width="8.7265625" style="472" customWidth="1"/>
    <col min="6121" max="6121" width="6.7265625" style="472" customWidth="1"/>
    <col min="6122" max="6126" width="8.7265625" style="472" customWidth="1"/>
    <col min="6127" max="6127" width="10.54296875" style="472" bestFit="1" customWidth="1"/>
    <col min="6128" max="6129" width="10.54296875" style="472" customWidth="1"/>
    <col min="6130" max="6149" width="10.7265625" style="472" customWidth="1"/>
    <col min="6150" max="6367" width="8.81640625" style="472"/>
    <col min="6368" max="6368" width="6.7265625" style="472" customWidth="1"/>
    <col min="6369" max="6369" width="14.453125" style="472" customWidth="1"/>
    <col min="6370" max="6370" width="26.453125" style="472" customWidth="1"/>
    <col min="6371" max="6371" width="9.7265625" style="472" customWidth="1"/>
    <col min="6372" max="6373" width="17.54296875" style="472" customWidth="1"/>
    <col min="6374" max="6374" width="9.54296875" style="472" customWidth="1"/>
    <col min="6375" max="6376" width="8.7265625" style="472" customWidth="1"/>
    <col min="6377" max="6377" width="6.7265625" style="472" customWidth="1"/>
    <col min="6378" max="6382" width="8.7265625" style="472" customWidth="1"/>
    <col min="6383" max="6383" width="10.54296875" style="472" bestFit="1" customWidth="1"/>
    <col min="6384" max="6385" width="10.54296875" style="472" customWidth="1"/>
    <col min="6386" max="6405" width="10.7265625" style="472" customWidth="1"/>
    <col min="6406" max="6623" width="8.81640625" style="472"/>
    <col min="6624" max="6624" width="6.7265625" style="472" customWidth="1"/>
    <col min="6625" max="6625" width="14.453125" style="472" customWidth="1"/>
    <col min="6626" max="6626" width="26.453125" style="472" customWidth="1"/>
    <col min="6627" max="6627" width="9.7265625" style="472" customWidth="1"/>
    <col min="6628" max="6629" width="17.54296875" style="472" customWidth="1"/>
    <col min="6630" max="6630" width="9.54296875" style="472" customWidth="1"/>
    <col min="6631" max="6632" width="8.7265625" style="472" customWidth="1"/>
    <col min="6633" max="6633" width="6.7265625" style="472" customWidth="1"/>
    <col min="6634" max="6638" width="8.7265625" style="472" customWidth="1"/>
    <col min="6639" max="6639" width="10.54296875" style="472" bestFit="1" customWidth="1"/>
    <col min="6640" max="6641" width="10.54296875" style="472" customWidth="1"/>
    <col min="6642" max="6661" width="10.7265625" style="472" customWidth="1"/>
    <col min="6662" max="6879" width="8.81640625" style="472"/>
    <col min="6880" max="6880" width="6.7265625" style="472" customWidth="1"/>
    <col min="6881" max="6881" width="14.453125" style="472" customWidth="1"/>
    <col min="6882" max="6882" width="26.453125" style="472" customWidth="1"/>
    <col min="6883" max="6883" width="9.7265625" style="472" customWidth="1"/>
    <col min="6884" max="6885" width="17.54296875" style="472" customWidth="1"/>
    <col min="6886" max="6886" width="9.54296875" style="472" customWidth="1"/>
    <col min="6887" max="6888" width="8.7265625" style="472" customWidth="1"/>
    <col min="6889" max="6889" width="6.7265625" style="472" customWidth="1"/>
    <col min="6890" max="6894" width="8.7265625" style="472" customWidth="1"/>
    <col min="6895" max="6895" width="10.54296875" style="472" bestFit="1" customWidth="1"/>
    <col min="6896" max="6897" width="10.54296875" style="472" customWidth="1"/>
    <col min="6898" max="6917" width="10.7265625" style="472" customWidth="1"/>
    <col min="6918" max="7135" width="8.81640625" style="472"/>
    <col min="7136" max="7136" width="6.7265625" style="472" customWidth="1"/>
    <col min="7137" max="7137" width="14.453125" style="472" customWidth="1"/>
    <col min="7138" max="7138" width="26.453125" style="472" customWidth="1"/>
    <col min="7139" max="7139" width="9.7265625" style="472" customWidth="1"/>
    <col min="7140" max="7141" width="17.54296875" style="472" customWidth="1"/>
    <col min="7142" max="7142" width="9.54296875" style="472" customWidth="1"/>
    <col min="7143" max="7144" width="8.7265625" style="472" customWidth="1"/>
    <col min="7145" max="7145" width="6.7265625" style="472" customWidth="1"/>
    <col min="7146" max="7150" width="8.7265625" style="472" customWidth="1"/>
    <col min="7151" max="7151" width="10.54296875" style="472" bestFit="1" customWidth="1"/>
    <col min="7152" max="7153" width="10.54296875" style="472" customWidth="1"/>
    <col min="7154" max="7173" width="10.7265625" style="472" customWidth="1"/>
    <col min="7174" max="7391" width="8.81640625" style="472"/>
    <col min="7392" max="7392" width="6.7265625" style="472" customWidth="1"/>
    <col min="7393" max="7393" width="14.453125" style="472" customWidth="1"/>
    <col min="7394" max="7394" width="26.453125" style="472" customWidth="1"/>
    <col min="7395" max="7395" width="9.7265625" style="472" customWidth="1"/>
    <col min="7396" max="7397" width="17.54296875" style="472" customWidth="1"/>
    <col min="7398" max="7398" width="9.54296875" style="472" customWidth="1"/>
    <col min="7399" max="7400" width="8.7265625" style="472" customWidth="1"/>
    <col min="7401" max="7401" width="6.7265625" style="472" customWidth="1"/>
    <col min="7402" max="7406" width="8.7265625" style="472" customWidth="1"/>
    <col min="7407" max="7407" width="10.54296875" style="472" bestFit="1" customWidth="1"/>
    <col min="7408" max="7409" width="10.54296875" style="472" customWidth="1"/>
    <col min="7410" max="7429" width="10.7265625" style="472" customWidth="1"/>
    <col min="7430" max="7647" width="8.81640625" style="472"/>
    <col min="7648" max="7648" width="6.7265625" style="472" customWidth="1"/>
    <col min="7649" max="7649" width="14.453125" style="472" customWidth="1"/>
    <col min="7650" max="7650" width="26.453125" style="472" customWidth="1"/>
    <col min="7651" max="7651" width="9.7265625" style="472" customWidth="1"/>
    <col min="7652" max="7653" width="17.54296875" style="472" customWidth="1"/>
    <col min="7654" max="7654" width="9.54296875" style="472" customWidth="1"/>
    <col min="7655" max="7656" width="8.7265625" style="472" customWidth="1"/>
    <col min="7657" max="7657" width="6.7265625" style="472" customWidth="1"/>
    <col min="7658" max="7662" width="8.7265625" style="472" customWidth="1"/>
    <col min="7663" max="7663" width="10.54296875" style="472" bestFit="1" customWidth="1"/>
    <col min="7664" max="7665" width="10.54296875" style="472" customWidth="1"/>
    <col min="7666" max="7685" width="10.7265625" style="472" customWidth="1"/>
    <col min="7686" max="7903" width="8.81640625" style="472"/>
    <col min="7904" max="7904" width="6.7265625" style="472" customWidth="1"/>
    <col min="7905" max="7905" width="14.453125" style="472" customWidth="1"/>
    <col min="7906" max="7906" width="26.453125" style="472" customWidth="1"/>
    <col min="7907" max="7907" width="9.7265625" style="472" customWidth="1"/>
    <col min="7908" max="7909" width="17.54296875" style="472" customWidth="1"/>
    <col min="7910" max="7910" width="9.54296875" style="472" customWidth="1"/>
    <col min="7911" max="7912" width="8.7265625" style="472" customWidth="1"/>
    <col min="7913" max="7913" width="6.7265625" style="472" customWidth="1"/>
    <col min="7914" max="7918" width="8.7265625" style="472" customWidth="1"/>
    <col min="7919" max="7919" width="10.54296875" style="472" bestFit="1" customWidth="1"/>
    <col min="7920" max="7921" width="10.54296875" style="472" customWidth="1"/>
    <col min="7922" max="7941" width="10.7265625" style="472" customWidth="1"/>
    <col min="7942" max="8159" width="8.81640625" style="472"/>
    <col min="8160" max="8160" width="6.7265625" style="472" customWidth="1"/>
    <col min="8161" max="8161" width="14.453125" style="472" customWidth="1"/>
    <col min="8162" max="8162" width="26.453125" style="472" customWidth="1"/>
    <col min="8163" max="8163" width="9.7265625" style="472" customWidth="1"/>
    <col min="8164" max="8165" width="17.54296875" style="472" customWidth="1"/>
    <col min="8166" max="8166" width="9.54296875" style="472" customWidth="1"/>
    <col min="8167" max="8168" width="8.7265625" style="472" customWidth="1"/>
    <col min="8169" max="8169" width="6.7265625" style="472" customWidth="1"/>
    <col min="8170" max="8174" width="8.7265625" style="472" customWidth="1"/>
    <col min="8175" max="8175" width="10.54296875" style="472" bestFit="1" customWidth="1"/>
    <col min="8176" max="8177" width="10.54296875" style="472" customWidth="1"/>
    <col min="8178" max="8197" width="10.7265625" style="472" customWidth="1"/>
    <col min="8198" max="8415" width="8.81640625" style="472"/>
    <col min="8416" max="8416" width="6.7265625" style="472" customWidth="1"/>
    <col min="8417" max="8417" width="14.453125" style="472" customWidth="1"/>
    <col min="8418" max="8418" width="26.453125" style="472" customWidth="1"/>
    <col min="8419" max="8419" width="9.7265625" style="472" customWidth="1"/>
    <col min="8420" max="8421" width="17.54296875" style="472" customWidth="1"/>
    <col min="8422" max="8422" width="9.54296875" style="472" customWidth="1"/>
    <col min="8423" max="8424" width="8.7265625" style="472" customWidth="1"/>
    <col min="8425" max="8425" width="6.7265625" style="472" customWidth="1"/>
    <col min="8426" max="8430" width="8.7265625" style="472" customWidth="1"/>
    <col min="8431" max="8431" width="10.54296875" style="472" bestFit="1" customWidth="1"/>
    <col min="8432" max="8433" width="10.54296875" style="472" customWidth="1"/>
    <col min="8434" max="8453" width="10.7265625" style="472" customWidth="1"/>
    <col min="8454" max="8671" width="8.81640625" style="472"/>
    <col min="8672" max="8672" width="6.7265625" style="472" customWidth="1"/>
    <col min="8673" max="8673" width="14.453125" style="472" customWidth="1"/>
    <col min="8674" max="8674" width="26.453125" style="472" customWidth="1"/>
    <col min="8675" max="8675" width="9.7265625" style="472" customWidth="1"/>
    <col min="8676" max="8677" width="17.54296875" style="472" customWidth="1"/>
    <col min="8678" max="8678" width="9.54296875" style="472" customWidth="1"/>
    <col min="8679" max="8680" width="8.7265625" style="472" customWidth="1"/>
    <col min="8681" max="8681" width="6.7265625" style="472" customWidth="1"/>
    <col min="8682" max="8686" width="8.7265625" style="472" customWidth="1"/>
    <col min="8687" max="8687" width="10.54296875" style="472" bestFit="1" customWidth="1"/>
    <col min="8688" max="8689" width="10.54296875" style="472" customWidth="1"/>
    <col min="8690" max="8709" width="10.7265625" style="472" customWidth="1"/>
    <col min="8710" max="8927" width="8.81640625" style="472"/>
    <col min="8928" max="8928" width="6.7265625" style="472" customWidth="1"/>
    <col min="8929" max="8929" width="14.453125" style="472" customWidth="1"/>
    <col min="8930" max="8930" width="26.453125" style="472" customWidth="1"/>
    <col min="8931" max="8931" width="9.7265625" style="472" customWidth="1"/>
    <col min="8932" max="8933" width="17.54296875" style="472" customWidth="1"/>
    <col min="8934" max="8934" width="9.54296875" style="472" customWidth="1"/>
    <col min="8935" max="8936" width="8.7265625" style="472" customWidth="1"/>
    <col min="8937" max="8937" width="6.7265625" style="472" customWidth="1"/>
    <col min="8938" max="8942" width="8.7265625" style="472" customWidth="1"/>
    <col min="8943" max="8943" width="10.54296875" style="472" bestFit="1" customWidth="1"/>
    <col min="8944" max="8945" width="10.54296875" style="472" customWidth="1"/>
    <col min="8946" max="8965" width="10.7265625" style="472" customWidth="1"/>
    <col min="8966" max="9183" width="8.81640625" style="472"/>
    <col min="9184" max="9184" width="6.7265625" style="472" customWidth="1"/>
    <col min="9185" max="9185" width="14.453125" style="472" customWidth="1"/>
    <col min="9186" max="9186" width="26.453125" style="472" customWidth="1"/>
    <col min="9187" max="9187" width="9.7265625" style="472" customWidth="1"/>
    <col min="9188" max="9189" width="17.54296875" style="472" customWidth="1"/>
    <col min="9190" max="9190" width="9.54296875" style="472" customWidth="1"/>
    <col min="9191" max="9192" width="8.7265625" style="472" customWidth="1"/>
    <col min="9193" max="9193" width="6.7265625" style="472" customWidth="1"/>
    <col min="9194" max="9198" width="8.7265625" style="472" customWidth="1"/>
    <col min="9199" max="9199" width="10.54296875" style="472" bestFit="1" customWidth="1"/>
    <col min="9200" max="9201" width="10.54296875" style="472" customWidth="1"/>
    <col min="9202" max="9221" width="10.7265625" style="472" customWidth="1"/>
    <col min="9222" max="9439" width="8.81640625" style="472"/>
    <col min="9440" max="9440" width="6.7265625" style="472" customWidth="1"/>
    <col min="9441" max="9441" width="14.453125" style="472" customWidth="1"/>
    <col min="9442" max="9442" width="26.453125" style="472" customWidth="1"/>
    <col min="9443" max="9443" width="9.7265625" style="472" customWidth="1"/>
    <col min="9444" max="9445" width="17.54296875" style="472" customWidth="1"/>
    <col min="9446" max="9446" width="9.54296875" style="472" customWidth="1"/>
    <col min="9447" max="9448" width="8.7265625" style="472" customWidth="1"/>
    <col min="9449" max="9449" width="6.7265625" style="472" customWidth="1"/>
    <col min="9450" max="9454" width="8.7265625" style="472" customWidth="1"/>
    <col min="9455" max="9455" width="10.54296875" style="472" bestFit="1" customWidth="1"/>
    <col min="9456" max="9457" width="10.54296875" style="472" customWidth="1"/>
    <col min="9458" max="9477" width="10.7265625" style="472" customWidth="1"/>
    <col min="9478" max="9695" width="8.81640625" style="472"/>
    <col min="9696" max="9696" width="6.7265625" style="472" customWidth="1"/>
    <col min="9697" max="9697" width="14.453125" style="472" customWidth="1"/>
    <col min="9698" max="9698" width="26.453125" style="472" customWidth="1"/>
    <col min="9699" max="9699" width="9.7265625" style="472" customWidth="1"/>
    <col min="9700" max="9701" width="17.54296875" style="472" customWidth="1"/>
    <col min="9702" max="9702" width="9.54296875" style="472" customWidth="1"/>
    <col min="9703" max="9704" width="8.7265625" style="472" customWidth="1"/>
    <col min="9705" max="9705" width="6.7265625" style="472" customWidth="1"/>
    <col min="9706" max="9710" width="8.7265625" style="472" customWidth="1"/>
    <col min="9711" max="9711" width="10.54296875" style="472" bestFit="1" customWidth="1"/>
    <col min="9712" max="9713" width="10.54296875" style="472" customWidth="1"/>
    <col min="9714" max="9733" width="10.7265625" style="472" customWidth="1"/>
    <col min="9734" max="9951" width="8.81640625" style="472"/>
    <col min="9952" max="9952" width="6.7265625" style="472" customWidth="1"/>
    <col min="9953" max="9953" width="14.453125" style="472" customWidth="1"/>
    <col min="9954" max="9954" width="26.453125" style="472" customWidth="1"/>
    <col min="9955" max="9955" width="9.7265625" style="472" customWidth="1"/>
    <col min="9956" max="9957" width="17.54296875" style="472" customWidth="1"/>
    <col min="9958" max="9958" width="9.54296875" style="472" customWidth="1"/>
    <col min="9959" max="9960" width="8.7265625" style="472" customWidth="1"/>
    <col min="9961" max="9961" width="6.7265625" style="472" customWidth="1"/>
    <col min="9962" max="9966" width="8.7265625" style="472" customWidth="1"/>
    <col min="9967" max="9967" width="10.54296875" style="472" bestFit="1" customWidth="1"/>
    <col min="9968" max="9969" width="10.54296875" style="472" customWidth="1"/>
    <col min="9970" max="9989" width="10.7265625" style="472" customWidth="1"/>
    <col min="9990" max="10207" width="8.81640625" style="472"/>
    <col min="10208" max="10208" width="6.7265625" style="472" customWidth="1"/>
    <col min="10209" max="10209" width="14.453125" style="472" customWidth="1"/>
    <col min="10210" max="10210" width="26.453125" style="472" customWidth="1"/>
    <col min="10211" max="10211" width="9.7265625" style="472" customWidth="1"/>
    <col min="10212" max="10213" width="17.54296875" style="472" customWidth="1"/>
    <col min="10214" max="10214" width="9.54296875" style="472" customWidth="1"/>
    <col min="10215" max="10216" width="8.7265625" style="472" customWidth="1"/>
    <col min="10217" max="10217" width="6.7265625" style="472" customWidth="1"/>
    <col min="10218" max="10222" width="8.7265625" style="472" customWidth="1"/>
    <col min="10223" max="10223" width="10.54296875" style="472" bestFit="1" customWidth="1"/>
    <col min="10224" max="10225" width="10.54296875" style="472" customWidth="1"/>
    <col min="10226" max="10245" width="10.7265625" style="472" customWidth="1"/>
    <col min="10246" max="10463" width="8.81640625" style="472"/>
    <col min="10464" max="10464" width="6.7265625" style="472" customWidth="1"/>
    <col min="10465" max="10465" width="14.453125" style="472" customWidth="1"/>
    <col min="10466" max="10466" width="26.453125" style="472" customWidth="1"/>
    <col min="10467" max="10467" width="9.7265625" style="472" customWidth="1"/>
    <col min="10468" max="10469" width="17.54296875" style="472" customWidth="1"/>
    <col min="10470" max="10470" width="9.54296875" style="472" customWidth="1"/>
    <col min="10471" max="10472" width="8.7265625" style="472" customWidth="1"/>
    <col min="10473" max="10473" width="6.7265625" style="472" customWidth="1"/>
    <col min="10474" max="10478" width="8.7265625" style="472" customWidth="1"/>
    <col min="10479" max="10479" width="10.54296875" style="472" bestFit="1" customWidth="1"/>
    <col min="10480" max="10481" width="10.54296875" style="472" customWidth="1"/>
    <col min="10482" max="10501" width="10.7265625" style="472" customWidth="1"/>
    <col min="10502" max="10719" width="8.81640625" style="472"/>
    <col min="10720" max="10720" width="6.7265625" style="472" customWidth="1"/>
    <col min="10721" max="10721" width="14.453125" style="472" customWidth="1"/>
    <col min="10722" max="10722" width="26.453125" style="472" customWidth="1"/>
    <col min="10723" max="10723" width="9.7265625" style="472" customWidth="1"/>
    <col min="10724" max="10725" width="17.54296875" style="472" customWidth="1"/>
    <col min="10726" max="10726" width="9.54296875" style="472" customWidth="1"/>
    <col min="10727" max="10728" width="8.7265625" style="472" customWidth="1"/>
    <col min="10729" max="10729" width="6.7265625" style="472" customWidth="1"/>
    <col min="10730" max="10734" width="8.7265625" style="472" customWidth="1"/>
    <col min="10735" max="10735" width="10.54296875" style="472" bestFit="1" customWidth="1"/>
    <col min="10736" max="10737" width="10.54296875" style="472" customWidth="1"/>
    <col min="10738" max="10757" width="10.7265625" style="472" customWidth="1"/>
    <col min="10758" max="10975" width="8.81640625" style="472"/>
    <col min="10976" max="10976" width="6.7265625" style="472" customWidth="1"/>
    <col min="10977" max="10977" width="14.453125" style="472" customWidth="1"/>
    <col min="10978" max="10978" width="26.453125" style="472" customWidth="1"/>
    <col min="10979" max="10979" width="9.7265625" style="472" customWidth="1"/>
    <col min="10980" max="10981" width="17.54296875" style="472" customWidth="1"/>
    <col min="10982" max="10982" width="9.54296875" style="472" customWidth="1"/>
    <col min="10983" max="10984" width="8.7265625" style="472" customWidth="1"/>
    <col min="10985" max="10985" width="6.7265625" style="472" customWidth="1"/>
    <col min="10986" max="10990" width="8.7265625" style="472" customWidth="1"/>
    <col min="10991" max="10991" width="10.54296875" style="472" bestFit="1" customWidth="1"/>
    <col min="10992" max="10993" width="10.54296875" style="472" customWidth="1"/>
    <col min="10994" max="11013" width="10.7265625" style="472" customWidth="1"/>
    <col min="11014" max="11231" width="8.81640625" style="472"/>
    <col min="11232" max="11232" width="6.7265625" style="472" customWidth="1"/>
    <col min="11233" max="11233" width="14.453125" style="472" customWidth="1"/>
    <col min="11234" max="11234" width="26.453125" style="472" customWidth="1"/>
    <col min="11235" max="11235" width="9.7265625" style="472" customWidth="1"/>
    <col min="11236" max="11237" width="17.54296875" style="472" customWidth="1"/>
    <col min="11238" max="11238" width="9.54296875" style="472" customWidth="1"/>
    <col min="11239" max="11240" width="8.7265625" style="472" customWidth="1"/>
    <col min="11241" max="11241" width="6.7265625" style="472" customWidth="1"/>
    <col min="11242" max="11246" width="8.7265625" style="472" customWidth="1"/>
    <col min="11247" max="11247" width="10.54296875" style="472" bestFit="1" customWidth="1"/>
    <col min="11248" max="11249" width="10.54296875" style="472" customWidth="1"/>
    <col min="11250" max="11269" width="10.7265625" style="472" customWidth="1"/>
    <col min="11270" max="11487" width="8.81640625" style="472"/>
    <col min="11488" max="11488" width="6.7265625" style="472" customWidth="1"/>
    <col min="11489" max="11489" width="14.453125" style="472" customWidth="1"/>
    <col min="11490" max="11490" width="26.453125" style="472" customWidth="1"/>
    <col min="11491" max="11491" width="9.7265625" style="472" customWidth="1"/>
    <col min="11492" max="11493" width="17.54296875" style="472" customWidth="1"/>
    <col min="11494" max="11494" width="9.54296875" style="472" customWidth="1"/>
    <col min="11495" max="11496" width="8.7265625" style="472" customWidth="1"/>
    <col min="11497" max="11497" width="6.7265625" style="472" customWidth="1"/>
    <col min="11498" max="11502" width="8.7265625" style="472" customWidth="1"/>
    <col min="11503" max="11503" width="10.54296875" style="472" bestFit="1" customWidth="1"/>
    <col min="11504" max="11505" width="10.54296875" style="472" customWidth="1"/>
    <col min="11506" max="11525" width="10.7265625" style="472" customWidth="1"/>
    <col min="11526" max="11743" width="8.81640625" style="472"/>
    <col min="11744" max="11744" width="6.7265625" style="472" customWidth="1"/>
    <col min="11745" max="11745" width="14.453125" style="472" customWidth="1"/>
    <col min="11746" max="11746" width="26.453125" style="472" customWidth="1"/>
    <col min="11747" max="11747" width="9.7265625" style="472" customWidth="1"/>
    <col min="11748" max="11749" width="17.54296875" style="472" customWidth="1"/>
    <col min="11750" max="11750" width="9.54296875" style="472" customWidth="1"/>
    <col min="11751" max="11752" width="8.7265625" style="472" customWidth="1"/>
    <col min="11753" max="11753" width="6.7265625" style="472" customWidth="1"/>
    <col min="11754" max="11758" width="8.7265625" style="472" customWidth="1"/>
    <col min="11759" max="11759" width="10.54296875" style="472" bestFit="1" customWidth="1"/>
    <col min="11760" max="11761" width="10.54296875" style="472" customWidth="1"/>
    <col min="11762" max="11781" width="10.7265625" style="472" customWidth="1"/>
    <col min="11782" max="11999" width="8.81640625" style="472"/>
    <col min="12000" max="12000" width="6.7265625" style="472" customWidth="1"/>
    <col min="12001" max="12001" width="14.453125" style="472" customWidth="1"/>
    <col min="12002" max="12002" width="26.453125" style="472" customWidth="1"/>
    <col min="12003" max="12003" width="9.7265625" style="472" customWidth="1"/>
    <col min="12004" max="12005" width="17.54296875" style="472" customWidth="1"/>
    <col min="12006" max="12006" width="9.54296875" style="472" customWidth="1"/>
    <col min="12007" max="12008" width="8.7265625" style="472" customWidth="1"/>
    <col min="12009" max="12009" width="6.7265625" style="472" customWidth="1"/>
    <col min="12010" max="12014" width="8.7265625" style="472" customWidth="1"/>
    <col min="12015" max="12015" width="10.54296875" style="472" bestFit="1" customWidth="1"/>
    <col min="12016" max="12017" width="10.54296875" style="472" customWidth="1"/>
    <col min="12018" max="12037" width="10.7265625" style="472" customWidth="1"/>
    <col min="12038" max="12255" width="8.81640625" style="472"/>
    <col min="12256" max="12256" width="6.7265625" style="472" customWidth="1"/>
    <col min="12257" max="12257" width="14.453125" style="472" customWidth="1"/>
    <col min="12258" max="12258" width="26.453125" style="472" customWidth="1"/>
    <col min="12259" max="12259" width="9.7265625" style="472" customWidth="1"/>
    <col min="12260" max="12261" width="17.54296875" style="472" customWidth="1"/>
    <col min="12262" max="12262" width="9.54296875" style="472" customWidth="1"/>
    <col min="12263" max="12264" width="8.7265625" style="472" customWidth="1"/>
    <col min="12265" max="12265" width="6.7265625" style="472" customWidth="1"/>
    <col min="12266" max="12270" width="8.7265625" style="472" customWidth="1"/>
    <col min="12271" max="12271" width="10.54296875" style="472" bestFit="1" customWidth="1"/>
    <col min="12272" max="12273" width="10.54296875" style="472" customWidth="1"/>
    <col min="12274" max="12293" width="10.7265625" style="472" customWidth="1"/>
    <col min="12294" max="12511" width="8.81640625" style="472"/>
    <col min="12512" max="12512" width="6.7265625" style="472" customWidth="1"/>
    <col min="12513" max="12513" width="14.453125" style="472" customWidth="1"/>
    <col min="12514" max="12514" width="26.453125" style="472" customWidth="1"/>
    <col min="12515" max="12515" width="9.7265625" style="472" customWidth="1"/>
    <col min="12516" max="12517" width="17.54296875" style="472" customWidth="1"/>
    <col min="12518" max="12518" width="9.54296875" style="472" customWidth="1"/>
    <col min="12519" max="12520" width="8.7265625" style="472" customWidth="1"/>
    <col min="12521" max="12521" width="6.7265625" style="472" customWidth="1"/>
    <col min="12522" max="12526" width="8.7265625" style="472" customWidth="1"/>
    <col min="12527" max="12527" width="10.54296875" style="472" bestFit="1" customWidth="1"/>
    <col min="12528" max="12529" width="10.54296875" style="472" customWidth="1"/>
    <col min="12530" max="12549" width="10.7265625" style="472" customWidth="1"/>
    <col min="12550" max="12767" width="8.81640625" style="472"/>
    <col min="12768" max="12768" width="6.7265625" style="472" customWidth="1"/>
    <col min="12769" max="12769" width="14.453125" style="472" customWidth="1"/>
    <col min="12770" max="12770" width="26.453125" style="472" customWidth="1"/>
    <col min="12771" max="12771" width="9.7265625" style="472" customWidth="1"/>
    <col min="12772" max="12773" width="17.54296875" style="472" customWidth="1"/>
    <col min="12774" max="12774" width="9.54296875" style="472" customWidth="1"/>
    <col min="12775" max="12776" width="8.7265625" style="472" customWidth="1"/>
    <col min="12777" max="12777" width="6.7265625" style="472" customWidth="1"/>
    <col min="12778" max="12782" width="8.7265625" style="472" customWidth="1"/>
    <col min="12783" max="12783" width="10.54296875" style="472" bestFit="1" customWidth="1"/>
    <col min="12784" max="12785" width="10.54296875" style="472" customWidth="1"/>
    <col min="12786" max="12805" width="10.7265625" style="472" customWidth="1"/>
    <col min="12806" max="13023" width="8.81640625" style="472"/>
    <col min="13024" max="13024" width="6.7265625" style="472" customWidth="1"/>
    <col min="13025" max="13025" width="14.453125" style="472" customWidth="1"/>
    <col min="13026" max="13026" width="26.453125" style="472" customWidth="1"/>
    <col min="13027" max="13027" width="9.7265625" style="472" customWidth="1"/>
    <col min="13028" max="13029" width="17.54296875" style="472" customWidth="1"/>
    <col min="13030" max="13030" width="9.54296875" style="472" customWidth="1"/>
    <col min="13031" max="13032" width="8.7265625" style="472" customWidth="1"/>
    <col min="13033" max="13033" width="6.7265625" style="472" customWidth="1"/>
    <col min="13034" max="13038" width="8.7265625" style="472" customWidth="1"/>
    <col min="13039" max="13039" width="10.54296875" style="472" bestFit="1" customWidth="1"/>
    <col min="13040" max="13041" width="10.54296875" style="472" customWidth="1"/>
    <col min="13042" max="13061" width="10.7265625" style="472" customWidth="1"/>
    <col min="13062" max="13279" width="8.81640625" style="472"/>
    <col min="13280" max="13280" width="6.7265625" style="472" customWidth="1"/>
    <col min="13281" max="13281" width="14.453125" style="472" customWidth="1"/>
    <col min="13282" max="13282" width="26.453125" style="472" customWidth="1"/>
    <col min="13283" max="13283" width="9.7265625" style="472" customWidth="1"/>
    <col min="13284" max="13285" width="17.54296875" style="472" customWidth="1"/>
    <col min="13286" max="13286" width="9.54296875" style="472" customWidth="1"/>
    <col min="13287" max="13288" width="8.7265625" style="472" customWidth="1"/>
    <col min="13289" max="13289" width="6.7265625" style="472" customWidth="1"/>
    <col min="13290" max="13294" width="8.7265625" style="472" customWidth="1"/>
    <col min="13295" max="13295" width="10.54296875" style="472" bestFit="1" customWidth="1"/>
    <col min="13296" max="13297" width="10.54296875" style="472" customWidth="1"/>
    <col min="13298" max="13317" width="10.7265625" style="472" customWidth="1"/>
    <col min="13318" max="13535" width="8.81640625" style="472"/>
    <col min="13536" max="13536" width="6.7265625" style="472" customWidth="1"/>
    <col min="13537" max="13537" width="14.453125" style="472" customWidth="1"/>
    <col min="13538" max="13538" width="26.453125" style="472" customWidth="1"/>
    <col min="13539" max="13539" width="9.7265625" style="472" customWidth="1"/>
    <col min="13540" max="13541" width="17.54296875" style="472" customWidth="1"/>
    <col min="13542" max="13542" width="9.54296875" style="472" customWidth="1"/>
    <col min="13543" max="13544" width="8.7265625" style="472" customWidth="1"/>
    <col min="13545" max="13545" width="6.7265625" style="472" customWidth="1"/>
    <col min="13546" max="13550" width="8.7265625" style="472" customWidth="1"/>
    <col min="13551" max="13551" width="10.54296875" style="472" bestFit="1" customWidth="1"/>
    <col min="13552" max="13553" width="10.54296875" style="472" customWidth="1"/>
    <col min="13554" max="13573" width="10.7265625" style="472" customWidth="1"/>
    <col min="13574" max="13791" width="8.81640625" style="472"/>
    <col min="13792" max="13792" width="6.7265625" style="472" customWidth="1"/>
    <col min="13793" max="13793" width="14.453125" style="472" customWidth="1"/>
    <col min="13794" max="13794" width="26.453125" style="472" customWidth="1"/>
    <col min="13795" max="13795" width="9.7265625" style="472" customWidth="1"/>
    <col min="13796" max="13797" width="17.54296875" style="472" customWidth="1"/>
    <col min="13798" max="13798" width="9.54296875" style="472" customWidth="1"/>
    <col min="13799" max="13800" width="8.7265625" style="472" customWidth="1"/>
    <col min="13801" max="13801" width="6.7265625" style="472" customWidth="1"/>
    <col min="13802" max="13806" width="8.7265625" style="472" customWidth="1"/>
    <col min="13807" max="13807" width="10.54296875" style="472" bestFit="1" customWidth="1"/>
    <col min="13808" max="13809" width="10.54296875" style="472" customWidth="1"/>
    <col min="13810" max="13829" width="10.7265625" style="472" customWidth="1"/>
    <col min="13830" max="14047" width="8.81640625" style="472"/>
    <col min="14048" max="14048" width="6.7265625" style="472" customWidth="1"/>
    <col min="14049" max="14049" width="14.453125" style="472" customWidth="1"/>
    <col min="14050" max="14050" width="26.453125" style="472" customWidth="1"/>
    <col min="14051" max="14051" width="9.7265625" style="472" customWidth="1"/>
    <col min="14052" max="14053" width="17.54296875" style="472" customWidth="1"/>
    <col min="14054" max="14054" width="9.54296875" style="472" customWidth="1"/>
    <col min="14055" max="14056" width="8.7265625" style="472" customWidth="1"/>
    <col min="14057" max="14057" width="6.7265625" style="472" customWidth="1"/>
    <col min="14058" max="14062" width="8.7265625" style="472" customWidth="1"/>
    <col min="14063" max="14063" width="10.54296875" style="472" bestFit="1" customWidth="1"/>
    <col min="14064" max="14065" width="10.54296875" style="472" customWidth="1"/>
    <col min="14066" max="14085" width="10.7265625" style="472" customWidth="1"/>
    <col min="14086" max="14303" width="8.81640625" style="472"/>
    <col min="14304" max="14304" width="6.7265625" style="472" customWidth="1"/>
    <col min="14305" max="14305" width="14.453125" style="472" customWidth="1"/>
    <col min="14306" max="14306" width="26.453125" style="472" customWidth="1"/>
    <col min="14307" max="14307" width="9.7265625" style="472" customWidth="1"/>
    <col min="14308" max="14309" width="17.54296875" style="472" customWidth="1"/>
    <col min="14310" max="14310" width="9.54296875" style="472" customWidth="1"/>
    <col min="14311" max="14312" width="8.7265625" style="472" customWidth="1"/>
    <col min="14313" max="14313" width="6.7265625" style="472" customWidth="1"/>
    <col min="14314" max="14318" width="8.7265625" style="472" customWidth="1"/>
    <col min="14319" max="14319" width="10.54296875" style="472" bestFit="1" customWidth="1"/>
    <col min="14320" max="14321" width="10.54296875" style="472" customWidth="1"/>
    <col min="14322" max="14341" width="10.7265625" style="472" customWidth="1"/>
    <col min="14342" max="14559" width="8.81640625" style="472"/>
    <col min="14560" max="14560" width="6.7265625" style="472" customWidth="1"/>
    <col min="14561" max="14561" width="14.453125" style="472" customWidth="1"/>
    <col min="14562" max="14562" width="26.453125" style="472" customWidth="1"/>
    <col min="14563" max="14563" width="9.7265625" style="472" customWidth="1"/>
    <col min="14564" max="14565" width="17.54296875" style="472" customWidth="1"/>
    <col min="14566" max="14566" width="9.54296875" style="472" customWidth="1"/>
    <col min="14567" max="14568" width="8.7265625" style="472" customWidth="1"/>
    <col min="14569" max="14569" width="6.7265625" style="472" customWidth="1"/>
    <col min="14570" max="14574" width="8.7265625" style="472" customWidth="1"/>
    <col min="14575" max="14575" width="10.54296875" style="472" bestFit="1" customWidth="1"/>
    <col min="14576" max="14577" width="10.54296875" style="472" customWidth="1"/>
    <col min="14578" max="14597" width="10.7265625" style="472" customWidth="1"/>
    <col min="14598" max="14815" width="8.81640625" style="472"/>
    <col min="14816" max="14816" width="6.7265625" style="472" customWidth="1"/>
    <col min="14817" max="14817" width="14.453125" style="472" customWidth="1"/>
    <col min="14818" max="14818" width="26.453125" style="472" customWidth="1"/>
    <col min="14819" max="14819" width="9.7265625" style="472" customWidth="1"/>
    <col min="14820" max="14821" width="17.54296875" style="472" customWidth="1"/>
    <col min="14822" max="14822" width="9.54296875" style="472" customWidth="1"/>
    <col min="14823" max="14824" width="8.7265625" style="472" customWidth="1"/>
    <col min="14825" max="14825" width="6.7265625" style="472" customWidth="1"/>
    <col min="14826" max="14830" width="8.7265625" style="472" customWidth="1"/>
    <col min="14831" max="14831" width="10.54296875" style="472" bestFit="1" customWidth="1"/>
    <col min="14832" max="14833" width="10.54296875" style="472" customWidth="1"/>
    <col min="14834" max="14853" width="10.7265625" style="472" customWidth="1"/>
    <col min="14854" max="15071" width="8.81640625" style="472"/>
    <col min="15072" max="15072" width="6.7265625" style="472" customWidth="1"/>
    <col min="15073" max="15073" width="14.453125" style="472" customWidth="1"/>
    <col min="15074" max="15074" width="26.453125" style="472" customWidth="1"/>
    <col min="15075" max="15075" width="9.7265625" style="472" customWidth="1"/>
    <col min="15076" max="15077" width="17.54296875" style="472" customWidth="1"/>
    <col min="15078" max="15078" width="9.54296875" style="472" customWidth="1"/>
    <col min="15079" max="15080" width="8.7265625" style="472" customWidth="1"/>
    <col min="15081" max="15081" width="6.7265625" style="472" customWidth="1"/>
    <col min="15082" max="15086" width="8.7265625" style="472" customWidth="1"/>
    <col min="15087" max="15087" width="10.54296875" style="472" bestFit="1" customWidth="1"/>
    <col min="15088" max="15089" width="10.54296875" style="472" customWidth="1"/>
    <col min="15090" max="15109" width="10.7265625" style="472" customWidth="1"/>
    <col min="15110" max="15327" width="8.81640625" style="472"/>
    <col min="15328" max="15328" width="6.7265625" style="472" customWidth="1"/>
    <col min="15329" max="15329" width="14.453125" style="472" customWidth="1"/>
    <col min="15330" max="15330" width="26.453125" style="472" customWidth="1"/>
    <col min="15331" max="15331" width="9.7265625" style="472" customWidth="1"/>
    <col min="15332" max="15333" width="17.54296875" style="472" customWidth="1"/>
    <col min="15334" max="15334" width="9.54296875" style="472" customWidth="1"/>
    <col min="15335" max="15336" width="8.7265625" style="472" customWidth="1"/>
    <col min="15337" max="15337" width="6.7265625" style="472" customWidth="1"/>
    <col min="15338" max="15342" width="8.7265625" style="472" customWidth="1"/>
    <col min="15343" max="15343" width="10.54296875" style="472" bestFit="1" customWidth="1"/>
    <col min="15344" max="15345" width="10.54296875" style="472" customWidth="1"/>
    <col min="15346" max="15365" width="10.7265625" style="472" customWidth="1"/>
    <col min="15366" max="15583" width="8.81640625" style="472"/>
    <col min="15584" max="15584" width="6.7265625" style="472" customWidth="1"/>
    <col min="15585" max="15585" width="14.453125" style="472" customWidth="1"/>
    <col min="15586" max="15586" width="26.453125" style="472" customWidth="1"/>
    <col min="15587" max="15587" width="9.7265625" style="472" customWidth="1"/>
    <col min="15588" max="15589" width="17.54296875" style="472" customWidth="1"/>
    <col min="15590" max="15590" width="9.54296875" style="472" customWidth="1"/>
    <col min="15591" max="15592" width="8.7265625" style="472" customWidth="1"/>
    <col min="15593" max="15593" width="6.7265625" style="472" customWidth="1"/>
    <col min="15594" max="15598" width="8.7265625" style="472" customWidth="1"/>
    <col min="15599" max="15599" width="10.54296875" style="472" bestFit="1" customWidth="1"/>
    <col min="15600" max="15601" width="10.54296875" style="472" customWidth="1"/>
    <col min="15602" max="15621" width="10.7265625" style="472" customWidth="1"/>
    <col min="15622" max="15839" width="8.81640625" style="472"/>
    <col min="15840" max="15840" width="6.7265625" style="472" customWidth="1"/>
    <col min="15841" max="15841" width="14.453125" style="472" customWidth="1"/>
    <col min="15842" max="15842" width="26.453125" style="472" customWidth="1"/>
    <col min="15843" max="15843" width="9.7265625" style="472" customWidth="1"/>
    <col min="15844" max="15845" width="17.54296875" style="472" customWidth="1"/>
    <col min="15846" max="15846" width="9.54296875" style="472" customWidth="1"/>
    <col min="15847" max="15848" width="8.7265625" style="472" customWidth="1"/>
    <col min="15849" max="15849" width="6.7265625" style="472" customWidth="1"/>
    <col min="15850" max="15854" width="8.7265625" style="472" customWidth="1"/>
    <col min="15855" max="15855" width="10.54296875" style="472" bestFit="1" customWidth="1"/>
    <col min="15856" max="15857" width="10.54296875" style="472" customWidth="1"/>
    <col min="15858" max="15877" width="10.7265625" style="472" customWidth="1"/>
    <col min="15878" max="16095" width="8.81640625" style="472"/>
    <col min="16096" max="16096" width="6.7265625" style="472" customWidth="1"/>
    <col min="16097" max="16097" width="14.453125" style="472" customWidth="1"/>
    <col min="16098" max="16098" width="26.453125" style="472" customWidth="1"/>
    <col min="16099" max="16099" width="9.7265625" style="472" customWidth="1"/>
    <col min="16100" max="16101" width="17.54296875" style="472" customWidth="1"/>
    <col min="16102" max="16102" width="9.54296875" style="472" customWidth="1"/>
    <col min="16103" max="16104" width="8.7265625" style="472" customWidth="1"/>
    <col min="16105" max="16105" width="6.7265625" style="472" customWidth="1"/>
    <col min="16106" max="16110" width="8.7265625" style="472" customWidth="1"/>
    <col min="16111" max="16111" width="10.54296875" style="472" bestFit="1" customWidth="1"/>
    <col min="16112" max="16113" width="10.54296875" style="472" customWidth="1"/>
    <col min="16114" max="16133" width="10.7265625" style="472" customWidth="1"/>
    <col min="16134" max="16384" width="8.81640625" style="472"/>
  </cols>
  <sheetData>
    <row r="1" spans="2:13">
      <c r="B1" s="465" t="s">
        <v>342</v>
      </c>
      <c r="C1" s="466"/>
      <c r="D1" s="466"/>
      <c r="E1" s="466"/>
      <c r="F1" s="467"/>
      <c r="G1" s="468"/>
      <c r="H1" s="469"/>
      <c r="I1" s="469"/>
      <c r="J1" s="470"/>
      <c r="K1" s="470"/>
      <c r="L1" s="469"/>
      <c r="M1" s="471"/>
    </row>
    <row r="2" spans="2:13">
      <c r="B2" s="465" t="s">
        <v>343</v>
      </c>
      <c r="C2" s="473"/>
      <c r="D2" s="473"/>
      <c r="E2" s="474"/>
      <c r="F2" s="473"/>
      <c r="G2" s="475"/>
      <c r="H2" s="476"/>
      <c r="I2" s="476"/>
      <c r="J2" s="477"/>
      <c r="K2" s="477"/>
      <c r="L2" s="476"/>
      <c r="M2" s="478"/>
    </row>
    <row r="3" spans="2:13">
      <c r="B3" s="1713" t="s">
        <v>344</v>
      </c>
      <c r="C3" s="1714"/>
      <c r="D3" s="1714"/>
      <c r="E3" s="1714"/>
      <c r="F3" s="473"/>
      <c r="G3" s="475"/>
      <c r="H3" s="476"/>
      <c r="I3" s="476"/>
      <c r="J3" s="477"/>
      <c r="K3" s="477"/>
      <c r="L3" s="476"/>
      <c r="M3" s="478"/>
    </row>
    <row r="4" spans="2:13" ht="15" customHeight="1">
      <c r="B4" s="479" t="s">
        <v>345</v>
      </c>
      <c r="C4" s="1715" t="s">
        <v>346</v>
      </c>
      <c r="D4" s="1715"/>
      <c r="E4" s="1715"/>
      <c r="F4" s="480"/>
      <c r="G4" s="481"/>
      <c r="H4" s="482"/>
      <c r="I4" s="482"/>
      <c r="J4" s="483"/>
      <c r="K4" s="483"/>
      <c r="L4" s="482"/>
      <c r="M4" s="484"/>
    </row>
    <row r="5" spans="2:13">
      <c r="B5" s="485"/>
      <c r="C5" s="486"/>
      <c r="D5" s="1716"/>
      <c r="E5" s="1717"/>
      <c r="F5" s="1717"/>
      <c r="G5" s="1717"/>
      <c r="H5" s="1717"/>
      <c r="I5" s="1717"/>
      <c r="J5" s="1717"/>
      <c r="K5" s="1717"/>
      <c r="L5" s="1717"/>
      <c r="M5" s="1718"/>
    </row>
    <row r="6" spans="2:13">
      <c r="B6" s="487"/>
      <c r="C6" s="488"/>
      <c r="D6" s="488"/>
      <c r="E6" s="489"/>
      <c r="F6" s="490"/>
      <c r="G6" s="491"/>
      <c r="H6" s="492" t="s">
        <v>347</v>
      </c>
      <c r="I6" s="492" t="s">
        <v>348</v>
      </c>
      <c r="J6" s="492" t="s">
        <v>349</v>
      </c>
      <c r="K6" s="493" t="s">
        <v>160</v>
      </c>
      <c r="L6" s="494" t="s">
        <v>350</v>
      </c>
      <c r="M6" s="1719"/>
    </row>
    <row r="7" spans="2:13" s="501" customFormat="1">
      <c r="B7" s="495" t="s">
        <v>351</v>
      </c>
      <c r="C7" s="495" t="s">
        <v>122</v>
      </c>
      <c r="D7" s="495" t="s">
        <v>123</v>
      </c>
      <c r="E7" s="495" t="s">
        <v>352</v>
      </c>
      <c r="F7" s="496" t="s">
        <v>353</v>
      </c>
      <c r="G7" s="497" t="s">
        <v>4</v>
      </c>
      <c r="H7" s="498">
        <v>0.65</v>
      </c>
      <c r="I7" s="498">
        <v>0.3</v>
      </c>
      <c r="J7" s="498">
        <v>0.05</v>
      </c>
      <c r="K7" s="499" t="s">
        <v>259</v>
      </c>
      <c r="L7" s="500" t="s">
        <v>354</v>
      </c>
      <c r="M7" s="1720"/>
    </row>
    <row r="8" spans="2:13" s="501" customFormat="1">
      <c r="B8" s="502"/>
      <c r="C8" s="503"/>
      <c r="D8" s="503"/>
      <c r="E8" s="504"/>
      <c r="F8" s="155"/>
      <c r="G8" s="505"/>
      <c r="H8" s="505"/>
      <c r="I8" s="505"/>
      <c r="J8" s="505"/>
      <c r="K8" s="505"/>
      <c r="L8" s="506"/>
      <c r="M8" s="507"/>
    </row>
    <row r="9" spans="2:13" s="501" customFormat="1">
      <c r="B9" s="502" t="s">
        <v>11</v>
      </c>
      <c r="C9" s="508"/>
      <c r="D9" s="1710" t="s">
        <v>355</v>
      </c>
      <c r="E9" s="1711"/>
      <c r="F9" s="155"/>
      <c r="G9" s="505"/>
      <c r="H9" s="505"/>
      <c r="I9" s="505"/>
      <c r="J9" s="505"/>
      <c r="K9" s="505"/>
      <c r="L9" s="506"/>
      <c r="M9" s="507"/>
    </row>
    <row r="10" spans="2:13" s="501" customFormat="1">
      <c r="B10" s="502"/>
      <c r="C10" s="503"/>
      <c r="D10" s="503"/>
      <c r="E10" s="504"/>
      <c r="F10" s="155"/>
      <c r="G10" s="155"/>
      <c r="H10" s="505"/>
      <c r="I10" s="505"/>
      <c r="J10" s="505"/>
      <c r="K10" s="505"/>
      <c r="L10" s="505"/>
      <c r="M10" s="507"/>
    </row>
    <row r="11" spans="2:13" s="501" customFormat="1">
      <c r="B11" s="503"/>
      <c r="C11" s="509" t="s">
        <v>163</v>
      </c>
      <c r="D11" s="503"/>
      <c r="E11" s="504"/>
      <c r="F11" s="155"/>
      <c r="G11" s="155"/>
      <c r="H11" s="510"/>
      <c r="I11" s="510"/>
      <c r="J11" s="510"/>
      <c r="K11" s="511"/>
      <c r="L11" s="510"/>
      <c r="M11" s="507"/>
    </row>
    <row r="12" spans="2:13" s="501" customFormat="1">
      <c r="B12" s="503"/>
      <c r="C12" s="509" t="s">
        <v>163</v>
      </c>
      <c r="D12" s="503"/>
      <c r="E12" s="504"/>
      <c r="F12" s="155"/>
      <c r="G12" s="155"/>
      <c r="H12" s="510"/>
      <c r="I12" s="510"/>
      <c r="J12" s="510"/>
      <c r="K12" s="511"/>
      <c r="L12" s="510"/>
      <c r="M12" s="507"/>
    </row>
    <row r="13" spans="2:13" s="501" customFormat="1">
      <c r="B13" s="503"/>
      <c r="C13" s="509" t="s">
        <v>163</v>
      </c>
      <c r="D13" s="503">
        <v>19</v>
      </c>
      <c r="E13" s="504" t="s">
        <v>356</v>
      </c>
      <c r="F13" s="155">
        <v>1</v>
      </c>
      <c r="G13" s="155">
        <v>58</v>
      </c>
      <c r="H13" s="526">
        <v>1</v>
      </c>
      <c r="I13" s="526">
        <v>1</v>
      </c>
      <c r="J13" s="1222">
        <v>1</v>
      </c>
      <c r="K13" s="512">
        <f t="shared" ref="K13" si="0">H13*0.65+I13*0.3+J13*0.05</f>
        <v>1</v>
      </c>
      <c r="L13" s="505">
        <f t="shared" ref="L13" si="1">G13*K13</f>
        <v>58</v>
      </c>
      <c r="M13" s="507"/>
    </row>
    <row r="14" spans="2:13" s="501" customFormat="1">
      <c r="B14" s="503"/>
      <c r="C14" s="509"/>
      <c r="D14" s="503"/>
      <c r="E14" s="504"/>
      <c r="F14" s="155">
        <v>1</v>
      </c>
      <c r="G14" s="155">
        <v>28.06</v>
      </c>
      <c r="H14" s="677"/>
      <c r="I14" s="510"/>
      <c r="J14" s="510"/>
      <c r="K14" s="512">
        <f t="shared" ref="K14:K15" si="2">H14*0.65+I14*0.3+J14*0.05</f>
        <v>0</v>
      </c>
      <c r="L14" s="505">
        <f t="shared" ref="L14:L15" si="3">G14*K14</f>
        <v>0</v>
      </c>
      <c r="M14" s="507"/>
    </row>
    <row r="15" spans="2:13" s="501" customFormat="1">
      <c r="B15" s="503"/>
      <c r="C15" s="509" t="s">
        <v>163</v>
      </c>
      <c r="D15" s="503">
        <v>25</v>
      </c>
      <c r="E15" s="504" t="s">
        <v>357</v>
      </c>
      <c r="F15" s="155">
        <v>1</v>
      </c>
      <c r="G15" s="155">
        <f>63-28</f>
        <v>35</v>
      </c>
      <c r="H15" s="526">
        <v>1</v>
      </c>
      <c r="I15" s="526">
        <v>1</v>
      </c>
      <c r="J15" s="1222">
        <v>1</v>
      </c>
      <c r="K15" s="512">
        <f t="shared" si="2"/>
        <v>1</v>
      </c>
      <c r="L15" s="505">
        <f t="shared" si="3"/>
        <v>35</v>
      </c>
      <c r="M15" s="507"/>
    </row>
    <row r="16" spans="2:13" s="501" customFormat="1">
      <c r="B16" s="503"/>
      <c r="C16" s="509"/>
      <c r="D16" s="503"/>
      <c r="E16" s="504"/>
      <c r="F16" s="155"/>
      <c r="G16" s="155">
        <f>28.06+9</f>
        <v>37.06</v>
      </c>
      <c r="H16" s="513"/>
      <c r="I16" s="513"/>
      <c r="J16" s="680"/>
      <c r="K16" s="512"/>
      <c r="L16" s="505"/>
      <c r="M16" s="507"/>
    </row>
    <row r="17" spans="2:15" s="501" customFormat="1">
      <c r="B17" s="503"/>
      <c r="C17" s="509" t="s">
        <v>163</v>
      </c>
      <c r="D17" s="503">
        <v>26</v>
      </c>
      <c r="E17" s="504" t="s">
        <v>358</v>
      </c>
      <c r="F17" s="155">
        <v>1</v>
      </c>
      <c r="G17" s="155">
        <v>82</v>
      </c>
      <c r="H17" s="526">
        <v>1</v>
      </c>
      <c r="I17" s="526">
        <v>1</v>
      </c>
      <c r="J17" s="1222">
        <v>1</v>
      </c>
      <c r="K17" s="512">
        <f t="shared" ref="K17" si="4">H17*0.65+I17*0.3+J17*0.05</f>
        <v>1</v>
      </c>
      <c r="L17" s="505">
        <f t="shared" ref="L17" si="5">G17*K17</f>
        <v>82</v>
      </c>
      <c r="M17" s="507"/>
      <c r="O17" s="472"/>
    </row>
    <row r="18" spans="2:15" s="501" customFormat="1">
      <c r="B18" s="503"/>
      <c r="C18" s="509"/>
      <c r="D18" s="503"/>
      <c r="E18" s="504"/>
      <c r="F18" s="155"/>
      <c r="G18" s="155">
        <v>28.06</v>
      </c>
      <c r="H18" s="514"/>
      <c r="I18" s="510"/>
      <c r="J18" s="510"/>
      <c r="K18" s="512"/>
      <c r="L18" s="505"/>
      <c r="M18" s="507"/>
      <c r="O18" s="472"/>
    </row>
    <row r="19" spans="2:15" s="501" customFormat="1">
      <c r="B19" s="503"/>
      <c r="C19" s="509" t="s">
        <v>163</v>
      </c>
      <c r="D19" s="503">
        <v>27</v>
      </c>
      <c r="E19" s="504" t="s">
        <v>359</v>
      </c>
      <c r="F19" s="155">
        <v>1</v>
      </c>
      <c r="G19" s="155">
        <v>152</v>
      </c>
      <c r="H19" s="526">
        <v>1</v>
      </c>
      <c r="I19" s="526">
        <v>1</v>
      </c>
      <c r="J19" s="1222">
        <v>1</v>
      </c>
      <c r="K19" s="512">
        <f t="shared" ref="K19" si="6">H19*0.65+I19*0.3+J19*0.05</f>
        <v>1</v>
      </c>
      <c r="L19" s="505">
        <f t="shared" ref="L19" si="7">G19*K19</f>
        <v>152</v>
      </c>
      <c r="M19" s="507"/>
    </row>
    <row r="20" spans="2:15" s="501" customFormat="1">
      <c r="B20" s="503"/>
      <c r="C20" s="509"/>
      <c r="D20" s="503"/>
      <c r="E20" s="504"/>
      <c r="F20" s="155"/>
      <c r="G20" s="155">
        <v>28.06</v>
      </c>
      <c r="H20" s="510"/>
      <c r="I20" s="510"/>
      <c r="J20" s="510"/>
      <c r="K20" s="510"/>
      <c r="L20" s="510"/>
      <c r="M20" s="507"/>
    </row>
    <row r="21" spans="2:15" s="501" customFormat="1">
      <c r="B21" s="503"/>
      <c r="C21" s="644"/>
      <c r="D21" s="503"/>
      <c r="E21" s="504"/>
      <c r="F21" s="165"/>
      <c r="G21" s="165"/>
      <c r="H21" s="510"/>
      <c r="I21" s="510"/>
      <c r="J21" s="510"/>
      <c r="K21" s="510"/>
      <c r="L21" s="510"/>
      <c r="M21" s="507"/>
    </row>
    <row r="22" spans="2:15" s="501" customFormat="1">
      <c r="B22" s="503"/>
      <c r="C22" s="503"/>
      <c r="D22" s="503"/>
      <c r="E22" s="504"/>
      <c r="F22" s="165"/>
      <c r="G22" s="510"/>
      <c r="H22" s="510"/>
      <c r="I22" s="510"/>
      <c r="J22" s="510"/>
      <c r="K22" s="510"/>
      <c r="L22" s="511"/>
      <c r="M22" s="507"/>
    </row>
    <row r="23" spans="2:15" s="501" customFormat="1" ht="13.5" customHeight="1">
      <c r="B23" s="495" t="s">
        <v>44</v>
      </c>
      <c r="C23" s="515"/>
      <c r="D23" s="1721"/>
      <c r="E23" s="1722"/>
      <c r="F23" s="1722"/>
      <c r="G23" s="516">
        <f>SUM(G10:G22)</f>
        <v>448.24</v>
      </c>
      <c r="H23" s="516"/>
      <c r="I23" s="516"/>
      <c r="J23" s="516"/>
      <c r="K23" s="517"/>
      <c r="L23" s="518">
        <f>SUM(L8:L21)</f>
        <v>327</v>
      </c>
      <c r="M23" s="519" t="s">
        <v>44</v>
      </c>
    </row>
    <row r="24" spans="2:15" s="501" customFormat="1">
      <c r="B24" s="520"/>
      <c r="C24" s="521"/>
      <c r="D24" s="521"/>
      <c r="E24" s="522"/>
      <c r="F24" s="523"/>
      <c r="G24" s="524"/>
      <c r="H24" s="524"/>
      <c r="I24" s="524"/>
      <c r="J24" s="524"/>
      <c r="K24" s="524"/>
      <c r="L24" s="525"/>
      <c r="M24" s="507"/>
    </row>
    <row r="25" spans="2:15" s="501" customFormat="1" ht="12.75" customHeight="1">
      <c r="B25" s="502" t="s">
        <v>46</v>
      </c>
      <c r="C25" s="1710" t="s">
        <v>360</v>
      </c>
      <c r="D25" s="1711"/>
      <c r="E25" s="1712"/>
      <c r="F25" s="155"/>
      <c r="G25" s="505"/>
      <c r="H25" s="505"/>
      <c r="I25" s="505"/>
      <c r="J25" s="505"/>
      <c r="K25" s="505"/>
      <c r="L25" s="506"/>
      <c r="M25" s="507"/>
    </row>
    <row r="26" spans="2:15" s="501" customFormat="1">
      <c r="B26" s="502"/>
      <c r="C26" s="503"/>
      <c r="D26" s="503"/>
      <c r="E26" s="504"/>
      <c r="F26" s="155"/>
      <c r="G26" s="155"/>
      <c r="H26" s="505"/>
      <c r="I26" s="505"/>
      <c r="J26" s="505"/>
      <c r="K26" s="505"/>
      <c r="L26" s="505"/>
      <c r="M26" s="507"/>
    </row>
    <row r="27" spans="2:15" s="501" customFormat="1">
      <c r="B27" s="503"/>
      <c r="C27" s="509"/>
      <c r="D27" s="503"/>
      <c r="E27" s="504"/>
      <c r="F27" s="155">
        <v>1</v>
      </c>
      <c r="G27" s="155"/>
      <c r="H27" s="510"/>
      <c r="I27" s="510"/>
      <c r="J27" s="510"/>
      <c r="K27" s="511"/>
      <c r="L27" s="510"/>
      <c r="M27" s="507"/>
    </row>
    <row r="28" spans="2:15" s="501" customFormat="1">
      <c r="B28" s="503"/>
      <c r="C28" s="509" t="s">
        <v>163</v>
      </c>
      <c r="D28" s="503">
        <v>19</v>
      </c>
      <c r="E28" s="504" t="s">
        <v>356</v>
      </c>
      <c r="F28" s="155">
        <v>1</v>
      </c>
      <c r="G28" s="222">
        <v>103.54</v>
      </c>
      <c r="H28" s="526">
        <v>0.8</v>
      </c>
      <c r="I28" s="526">
        <v>0.8</v>
      </c>
      <c r="J28" s="1222">
        <v>0.8</v>
      </c>
      <c r="K28" s="512">
        <f t="shared" ref="K28" si="8">H28*0.65+I28*0.3+J28*0.05</f>
        <v>0.8</v>
      </c>
      <c r="L28" s="505">
        <f t="shared" ref="L28" si="9">G28*K28</f>
        <v>82.832000000000008</v>
      </c>
      <c r="M28" s="507"/>
    </row>
    <row r="29" spans="2:15" s="501" customFormat="1">
      <c r="B29" s="503"/>
      <c r="C29" s="509" t="s">
        <v>163</v>
      </c>
      <c r="D29" s="503">
        <v>26</v>
      </c>
      <c r="E29" s="504" t="s">
        <v>358</v>
      </c>
      <c r="F29" s="155">
        <v>1</v>
      </c>
      <c r="G29" s="155">
        <f>112+2</f>
        <v>114</v>
      </c>
      <c r="H29" s="526">
        <v>1</v>
      </c>
      <c r="I29" s="526">
        <v>1</v>
      </c>
      <c r="J29" s="1222">
        <v>1</v>
      </c>
      <c r="K29" s="512">
        <f t="shared" ref="K29" si="10">H29*0.65+I29*0.3+J29*0.05</f>
        <v>1</v>
      </c>
      <c r="L29" s="505">
        <f t="shared" ref="L29" si="11">G29*K29</f>
        <v>114</v>
      </c>
      <c r="M29" s="507"/>
    </row>
    <row r="30" spans="2:15" s="501" customFormat="1">
      <c r="B30" s="503"/>
      <c r="C30" s="509" t="s">
        <v>163</v>
      </c>
      <c r="D30" s="503">
        <v>27</v>
      </c>
      <c r="E30" s="504" t="s">
        <v>359</v>
      </c>
      <c r="F30" s="155">
        <v>1</v>
      </c>
      <c r="G30" s="155">
        <v>175.28000000000003</v>
      </c>
      <c r="H30" s="526">
        <v>0.8</v>
      </c>
      <c r="I30" s="526">
        <v>0.8</v>
      </c>
      <c r="J30" s="1222">
        <v>0.8</v>
      </c>
      <c r="K30" s="512">
        <f t="shared" ref="K30" si="12">H30*0.65+I30*0.3+J30*0.05</f>
        <v>0.8</v>
      </c>
      <c r="L30" s="505">
        <f t="shared" ref="L30" si="13">G30*K30</f>
        <v>140.22400000000002</v>
      </c>
      <c r="M30" s="507"/>
    </row>
    <row r="31" spans="2:15" s="501" customFormat="1">
      <c r="B31" s="503"/>
      <c r="C31" s="509"/>
      <c r="D31" s="503"/>
      <c r="E31" s="504"/>
      <c r="F31" s="155"/>
      <c r="G31" s="155"/>
      <c r="H31" s="510"/>
      <c r="I31" s="510"/>
      <c r="J31" s="510"/>
      <c r="K31" s="510"/>
      <c r="L31" s="510"/>
      <c r="M31" s="507"/>
    </row>
    <row r="32" spans="2:15" s="501" customFormat="1">
      <c r="B32" s="503"/>
      <c r="C32" s="644"/>
      <c r="D32" s="503"/>
      <c r="E32" s="504"/>
      <c r="F32" s="165"/>
      <c r="G32" s="165"/>
      <c r="H32" s="510"/>
      <c r="I32" s="510"/>
      <c r="J32" s="510"/>
      <c r="K32" s="510"/>
      <c r="L32" s="510"/>
      <c r="M32" s="507"/>
    </row>
    <row r="33" spans="2:13" s="501" customFormat="1">
      <c r="B33" s="503"/>
      <c r="C33" s="503"/>
      <c r="D33" s="503"/>
      <c r="E33" s="504"/>
      <c r="F33" s="165"/>
      <c r="G33" s="510"/>
      <c r="H33" s="510"/>
      <c r="I33" s="510"/>
      <c r="J33" s="510"/>
      <c r="K33" s="510"/>
      <c r="L33" s="511"/>
      <c r="M33" s="507"/>
    </row>
    <row r="34" spans="2:13" s="501" customFormat="1">
      <c r="B34" s="495"/>
      <c r="C34" s="515"/>
      <c r="D34" s="1721"/>
      <c r="E34" s="1722"/>
      <c r="F34" s="1722"/>
      <c r="G34" s="516">
        <f>SUM(G26:G33)</f>
        <v>392.82000000000005</v>
      </c>
      <c r="H34" s="516"/>
      <c r="I34" s="516"/>
      <c r="J34" s="516"/>
      <c r="K34" s="517">
        <f>SUM(K24:K32)/19</f>
        <v>0.1368421052631579</v>
      </c>
      <c r="L34" s="518">
        <f>SUM(L24:L32)</f>
        <v>337.05600000000004</v>
      </c>
      <c r="M34" s="507">
        <v>2</v>
      </c>
    </row>
    <row r="35" spans="2:13" s="501" customFormat="1">
      <c r="B35" s="520"/>
      <c r="C35" s="521"/>
      <c r="D35" s="521"/>
      <c r="E35" s="522"/>
      <c r="F35" s="523"/>
      <c r="G35" s="524"/>
      <c r="H35" s="524"/>
      <c r="I35" s="524"/>
      <c r="J35" s="524"/>
      <c r="K35" s="524"/>
      <c r="L35" s="525"/>
      <c r="M35" s="507"/>
    </row>
    <row r="36" spans="2:13" s="501" customFormat="1">
      <c r="B36" s="502" t="s">
        <v>25</v>
      </c>
      <c r="C36" s="1710" t="s">
        <v>361</v>
      </c>
      <c r="D36" s="1711"/>
      <c r="E36" s="1712"/>
      <c r="F36" s="155"/>
      <c r="G36" s="505"/>
      <c r="H36" s="505"/>
      <c r="I36" s="505"/>
      <c r="J36" s="505"/>
      <c r="K36" s="505"/>
      <c r="L36" s="506"/>
      <c r="M36" s="507"/>
    </row>
    <row r="37" spans="2:13" s="501" customFormat="1">
      <c r="B37" s="502"/>
      <c r="C37" s="503"/>
      <c r="D37" s="503"/>
      <c r="E37" s="504"/>
      <c r="F37" s="155"/>
      <c r="G37" s="155"/>
      <c r="H37" s="505"/>
      <c r="I37" s="505"/>
      <c r="J37" s="505"/>
      <c r="K37" s="505"/>
      <c r="L37" s="505"/>
      <c r="M37" s="507"/>
    </row>
    <row r="38" spans="2:13" s="501" customFormat="1">
      <c r="B38" s="503"/>
      <c r="C38" s="509" t="s">
        <v>163</v>
      </c>
      <c r="D38" s="503">
        <v>19</v>
      </c>
      <c r="E38" s="504" t="s">
        <v>356</v>
      </c>
      <c r="F38" s="155">
        <v>1</v>
      </c>
      <c r="G38" s="155">
        <v>107.28</v>
      </c>
      <c r="H38" s="526">
        <v>0.8</v>
      </c>
      <c r="I38" s="526">
        <v>0.8</v>
      </c>
      <c r="J38" s="1222">
        <v>0.8</v>
      </c>
      <c r="K38" s="512">
        <f t="shared" ref="K38" si="14">H38*0.65+I38*0.3+J38*0.05</f>
        <v>0.8</v>
      </c>
      <c r="L38" s="505">
        <f t="shared" ref="L38" si="15">G38*K38</f>
        <v>85.824000000000012</v>
      </c>
      <c r="M38" s="507"/>
    </row>
    <row r="39" spans="2:13" s="501" customFormat="1">
      <c r="B39" s="503"/>
      <c r="C39" s="509" t="s">
        <v>163</v>
      </c>
      <c r="D39" s="503">
        <v>25</v>
      </c>
      <c r="E39" s="504" t="s">
        <v>362</v>
      </c>
      <c r="F39" s="155">
        <v>1</v>
      </c>
      <c r="G39" s="155">
        <v>46.1</v>
      </c>
      <c r="H39" s="526">
        <v>0.8</v>
      </c>
      <c r="I39" s="526">
        <v>0.8</v>
      </c>
      <c r="J39" s="1222">
        <v>0.8</v>
      </c>
      <c r="K39" s="512">
        <f t="shared" ref="K39" si="16">H39*0.65+I39*0.3+J39*0.05</f>
        <v>0.8</v>
      </c>
      <c r="L39" s="505">
        <f t="shared" ref="L39" si="17">G39*K39</f>
        <v>36.880000000000003</v>
      </c>
      <c r="M39" s="507"/>
    </row>
    <row r="40" spans="2:13" s="501" customFormat="1">
      <c r="B40" s="503"/>
      <c r="C40" s="509" t="s">
        <v>163</v>
      </c>
      <c r="D40" s="503">
        <v>26</v>
      </c>
      <c r="E40" s="504" t="s">
        <v>358</v>
      </c>
      <c r="F40" s="155">
        <v>1</v>
      </c>
      <c r="G40" s="155">
        <v>174.45000000000002</v>
      </c>
      <c r="H40" s="526">
        <v>0.8</v>
      </c>
      <c r="I40" s="526">
        <v>0.8</v>
      </c>
      <c r="J40" s="1222">
        <v>0.8</v>
      </c>
      <c r="K40" s="512">
        <f t="shared" ref="K40" si="18">H40*0.65+I40*0.3+J40*0.05</f>
        <v>0.8</v>
      </c>
      <c r="L40" s="505">
        <f t="shared" ref="L40" si="19">G40*K40</f>
        <v>139.56000000000003</v>
      </c>
      <c r="M40" s="507"/>
    </row>
    <row r="41" spans="2:13" s="501" customFormat="1">
      <c r="B41" s="503"/>
      <c r="C41" s="509" t="s">
        <v>163</v>
      </c>
      <c r="D41" s="503">
        <v>27</v>
      </c>
      <c r="E41" s="504" t="s">
        <v>359</v>
      </c>
      <c r="F41" s="155">
        <v>1</v>
      </c>
      <c r="G41" s="155">
        <v>173.25</v>
      </c>
      <c r="H41" s="526">
        <v>0.8</v>
      </c>
      <c r="I41" s="526">
        <v>0.8</v>
      </c>
      <c r="J41" s="1222">
        <v>0.8</v>
      </c>
      <c r="K41" s="512">
        <f t="shared" ref="K41" si="20">H41*0.65+I41*0.3+J41*0.05</f>
        <v>0.8</v>
      </c>
      <c r="L41" s="505">
        <f t="shared" ref="L41" si="21">G41*K41</f>
        <v>138.6</v>
      </c>
      <c r="M41" s="507"/>
    </row>
    <row r="42" spans="2:13" s="501" customFormat="1">
      <c r="B42" s="503"/>
      <c r="C42" s="509"/>
      <c r="D42" s="503"/>
      <c r="E42" s="504"/>
      <c r="F42" s="155"/>
      <c r="G42" s="155"/>
      <c r="H42" s="510"/>
      <c r="I42" s="510"/>
      <c r="J42" s="510"/>
      <c r="K42" s="510"/>
      <c r="L42" s="510"/>
      <c r="M42" s="507"/>
    </row>
    <row r="43" spans="2:13" s="501" customFormat="1">
      <c r="B43" s="503"/>
      <c r="C43" s="644"/>
      <c r="D43" s="503"/>
      <c r="E43" s="504"/>
      <c r="F43" s="165"/>
      <c r="G43" s="165"/>
      <c r="H43" s="510"/>
      <c r="I43" s="510"/>
      <c r="J43" s="510"/>
      <c r="K43" s="510"/>
      <c r="L43" s="510"/>
      <c r="M43" s="507"/>
    </row>
    <row r="44" spans="2:13" s="501" customFormat="1">
      <c r="B44" s="503"/>
      <c r="C44" s="503"/>
      <c r="D44" s="503"/>
      <c r="E44" s="504"/>
      <c r="F44" s="165"/>
      <c r="G44" s="510"/>
      <c r="H44" s="510"/>
      <c r="I44" s="510"/>
      <c r="J44" s="510"/>
      <c r="K44" s="510"/>
      <c r="L44" s="511"/>
      <c r="M44" s="507"/>
    </row>
    <row r="45" spans="2:13" s="501" customFormat="1">
      <c r="B45" s="495"/>
      <c r="C45" s="515"/>
      <c r="D45" s="1721"/>
      <c r="E45" s="1722"/>
      <c r="F45" s="1722"/>
      <c r="G45" s="516">
        <f>SUM(G37:G44)</f>
        <v>501.08000000000004</v>
      </c>
      <c r="H45" s="516"/>
      <c r="I45" s="516"/>
      <c r="J45" s="516"/>
      <c r="K45" s="517">
        <f>SUM(K35:K43)/19</f>
        <v>0.16842105263157894</v>
      </c>
      <c r="L45" s="518">
        <f>SUM(L38:L44)</f>
        <v>400.86400000000003</v>
      </c>
      <c r="M45" s="507">
        <v>5</v>
      </c>
    </row>
    <row r="46" spans="2:13" s="501" customFormat="1" ht="51" customHeight="1">
      <c r="B46" s="520"/>
      <c r="C46" s="1723" t="s">
        <v>346</v>
      </c>
      <c r="D46" s="1724"/>
      <c r="E46" s="1725"/>
      <c r="F46" s="523"/>
      <c r="G46" s="524"/>
      <c r="H46" s="524"/>
      <c r="I46" s="524"/>
      <c r="J46" s="524"/>
      <c r="K46" s="524"/>
      <c r="L46" s="525"/>
      <c r="M46" s="507"/>
    </row>
    <row r="47" spans="2:13" s="501" customFormat="1">
      <c r="B47" s="502">
        <v>7</v>
      </c>
      <c r="C47" s="1710" t="s">
        <v>363</v>
      </c>
      <c r="D47" s="1711"/>
      <c r="E47" s="1712"/>
      <c r="F47" s="155"/>
      <c r="G47" s="505"/>
      <c r="H47" s="505"/>
      <c r="I47" s="505"/>
      <c r="J47" s="505"/>
      <c r="K47" s="505"/>
      <c r="L47" s="506"/>
      <c r="M47" s="507"/>
    </row>
    <row r="48" spans="2:13" s="501" customFormat="1">
      <c r="B48" s="502"/>
      <c r="C48" s="503"/>
      <c r="D48" s="503"/>
      <c r="E48" s="504"/>
      <c r="F48" s="155"/>
      <c r="G48" s="155"/>
      <c r="H48" s="505"/>
      <c r="I48" s="505"/>
      <c r="J48" s="505"/>
      <c r="K48" s="505"/>
      <c r="L48" s="505"/>
      <c r="M48" s="507"/>
    </row>
    <row r="49" spans="2:13" s="501" customFormat="1">
      <c r="B49" s="502"/>
      <c r="C49" s="509" t="s">
        <v>163</v>
      </c>
      <c r="D49" s="503">
        <v>7</v>
      </c>
      <c r="E49" s="504" t="s">
        <v>364</v>
      </c>
      <c r="F49" s="155">
        <v>1</v>
      </c>
      <c r="G49" s="155">
        <v>77</v>
      </c>
      <c r="H49" s="526">
        <v>1</v>
      </c>
      <c r="I49" s="526">
        <v>1</v>
      </c>
      <c r="J49" s="528">
        <v>1</v>
      </c>
      <c r="K49" s="512">
        <f>H49*0.5+I49*0.3+J49*0.2</f>
        <v>1</v>
      </c>
      <c r="L49" s="505">
        <f>G49*K49</f>
        <v>77</v>
      </c>
      <c r="M49" s="507"/>
    </row>
    <row r="50" spans="2:13" s="501" customFormat="1">
      <c r="B50" s="502"/>
      <c r="C50" s="509"/>
      <c r="D50" s="503"/>
      <c r="E50" s="504"/>
      <c r="F50" s="155">
        <v>1</v>
      </c>
      <c r="G50" s="155">
        <v>22.62</v>
      </c>
      <c r="H50" s="526">
        <v>1</v>
      </c>
      <c r="I50" s="526">
        <v>1</v>
      </c>
      <c r="J50" s="528">
        <v>1</v>
      </c>
      <c r="K50" s="512">
        <f>H50*0.5+I50*0.3+J50*0.2</f>
        <v>1</v>
      </c>
      <c r="L50" s="505">
        <f t="shared" ref="L50:L64" si="22">G50*K50</f>
        <v>22.62</v>
      </c>
      <c r="M50" s="507"/>
    </row>
    <row r="51" spans="2:13" s="501" customFormat="1">
      <c r="B51" s="503"/>
      <c r="C51" s="509" t="s">
        <v>163</v>
      </c>
      <c r="D51" s="503">
        <v>19</v>
      </c>
      <c r="E51" s="504" t="s">
        <v>365</v>
      </c>
      <c r="F51" s="155">
        <v>1</v>
      </c>
      <c r="G51" s="155">
        <v>43</v>
      </c>
      <c r="H51" s="526">
        <v>1</v>
      </c>
      <c r="I51" s="526">
        <v>1</v>
      </c>
      <c r="J51" s="528">
        <v>1</v>
      </c>
      <c r="K51" s="512">
        <f t="shared" ref="K51:K64" si="23">H51*0.65+I51*0.3+J51*0.05</f>
        <v>1</v>
      </c>
      <c r="L51" s="505">
        <f t="shared" si="22"/>
        <v>43</v>
      </c>
      <c r="M51" s="507"/>
    </row>
    <row r="52" spans="2:13" s="501" customFormat="1">
      <c r="B52" s="503"/>
      <c r="C52" s="509"/>
      <c r="D52" s="503"/>
      <c r="E52" s="504"/>
      <c r="F52" s="155">
        <v>1</v>
      </c>
      <c r="G52" s="155">
        <v>22.62</v>
      </c>
      <c r="H52" s="526"/>
      <c r="I52" s="526"/>
      <c r="J52" s="528"/>
      <c r="K52" s="512">
        <f t="shared" si="23"/>
        <v>0</v>
      </c>
      <c r="L52" s="505">
        <f t="shared" si="22"/>
        <v>0</v>
      </c>
      <c r="M52" s="507"/>
    </row>
    <row r="53" spans="2:13" s="501" customFormat="1">
      <c r="B53" s="503"/>
      <c r="C53" s="509" t="s">
        <v>163</v>
      </c>
      <c r="D53" s="503">
        <v>21</v>
      </c>
      <c r="E53" s="504" t="s">
        <v>365</v>
      </c>
      <c r="F53" s="155">
        <v>1</v>
      </c>
      <c r="G53" s="155">
        <v>52.13</v>
      </c>
      <c r="H53" s="526">
        <v>1</v>
      </c>
      <c r="I53" s="526">
        <v>1</v>
      </c>
      <c r="J53" s="528">
        <v>1</v>
      </c>
      <c r="K53" s="512">
        <f t="shared" si="23"/>
        <v>1</v>
      </c>
      <c r="L53" s="505">
        <f t="shared" si="22"/>
        <v>52.13</v>
      </c>
      <c r="M53" s="507"/>
    </row>
    <row r="54" spans="2:13" s="501" customFormat="1">
      <c r="B54" s="503"/>
      <c r="C54" s="509"/>
      <c r="D54" s="503"/>
      <c r="E54" s="504"/>
      <c r="F54" s="155">
        <v>1</v>
      </c>
      <c r="G54" s="155">
        <v>22.62</v>
      </c>
      <c r="H54" s="526"/>
      <c r="I54" s="526"/>
      <c r="J54" s="528"/>
      <c r="K54" s="512">
        <f t="shared" si="23"/>
        <v>0</v>
      </c>
      <c r="L54" s="505">
        <f t="shared" si="22"/>
        <v>0</v>
      </c>
      <c r="M54" s="507"/>
    </row>
    <row r="55" spans="2:13" s="501" customFormat="1">
      <c r="B55" s="503"/>
      <c r="C55" s="509" t="s">
        <v>163</v>
      </c>
      <c r="D55" s="503">
        <v>22</v>
      </c>
      <c r="E55" s="504" t="s">
        <v>366</v>
      </c>
      <c r="F55" s="155">
        <v>1</v>
      </c>
      <c r="G55" s="155">
        <v>56.13</v>
      </c>
      <c r="H55" s="526">
        <v>1</v>
      </c>
      <c r="I55" s="526">
        <v>1</v>
      </c>
      <c r="J55" s="528">
        <v>1</v>
      </c>
      <c r="K55" s="512">
        <f t="shared" si="23"/>
        <v>1</v>
      </c>
      <c r="L55" s="505">
        <f t="shared" si="22"/>
        <v>56.13</v>
      </c>
      <c r="M55" s="507"/>
    </row>
    <row r="56" spans="2:13" s="501" customFormat="1">
      <c r="B56" s="503"/>
      <c r="C56" s="509"/>
      <c r="D56" s="503"/>
      <c r="E56" s="504"/>
      <c r="F56" s="155">
        <v>1</v>
      </c>
      <c r="G56" s="155">
        <v>22.62</v>
      </c>
      <c r="H56" s="526">
        <v>1</v>
      </c>
      <c r="I56" s="526">
        <v>1</v>
      </c>
      <c r="J56" s="528">
        <v>1</v>
      </c>
      <c r="K56" s="512">
        <f t="shared" si="23"/>
        <v>1</v>
      </c>
      <c r="L56" s="505">
        <f t="shared" si="22"/>
        <v>22.62</v>
      </c>
      <c r="M56" s="507"/>
    </row>
    <row r="57" spans="2:13" s="501" customFormat="1">
      <c r="B57" s="503"/>
      <c r="C57" s="509" t="s">
        <v>163</v>
      </c>
      <c r="D57" s="503">
        <v>23</v>
      </c>
      <c r="E57" s="504" t="s">
        <v>366</v>
      </c>
      <c r="F57" s="155">
        <v>1</v>
      </c>
      <c r="G57" s="155">
        <v>56.13</v>
      </c>
      <c r="H57" s="526">
        <v>1</v>
      </c>
      <c r="I57" s="526">
        <v>1</v>
      </c>
      <c r="J57" s="528">
        <v>1</v>
      </c>
      <c r="K57" s="512">
        <f t="shared" si="23"/>
        <v>1</v>
      </c>
      <c r="L57" s="505">
        <f t="shared" si="22"/>
        <v>56.13</v>
      </c>
      <c r="M57" s="507"/>
    </row>
    <row r="58" spans="2:13" s="501" customFormat="1">
      <c r="B58" s="503"/>
      <c r="C58" s="509"/>
      <c r="D58" s="503"/>
      <c r="E58" s="504"/>
      <c r="F58" s="155">
        <v>1</v>
      </c>
      <c r="G58" s="155">
        <v>22.62</v>
      </c>
      <c r="H58" s="526">
        <v>1</v>
      </c>
      <c r="I58" s="526"/>
      <c r="J58" s="528"/>
      <c r="K58" s="512">
        <f t="shared" si="23"/>
        <v>0.65</v>
      </c>
      <c r="L58" s="505">
        <f t="shared" si="22"/>
        <v>14.703000000000001</v>
      </c>
      <c r="M58" s="507"/>
    </row>
    <row r="59" spans="2:13" s="501" customFormat="1">
      <c r="B59" s="503"/>
      <c r="C59" s="509" t="s">
        <v>163</v>
      </c>
      <c r="D59" s="503">
        <v>24</v>
      </c>
      <c r="E59" s="504" t="s">
        <v>366</v>
      </c>
      <c r="F59" s="155">
        <v>1</v>
      </c>
      <c r="G59" s="155">
        <v>78.75</v>
      </c>
      <c r="H59" s="526">
        <v>1</v>
      </c>
      <c r="I59" s="526">
        <v>1</v>
      </c>
      <c r="J59" s="528">
        <v>1</v>
      </c>
      <c r="K59" s="512">
        <f t="shared" si="23"/>
        <v>1</v>
      </c>
      <c r="L59" s="505">
        <f t="shared" si="22"/>
        <v>78.75</v>
      </c>
      <c r="M59" s="507"/>
    </row>
    <row r="60" spans="2:13" s="501" customFormat="1">
      <c r="B60" s="503"/>
      <c r="C60" s="509"/>
      <c r="D60" s="503"/>
      <c r="E60" s="504"/>
      <c r="F60" s="155">
        <v>1</v>
      </c>
      <c r="G60" s="155">
        <v>22.62</v>
      </c>
      <c r="H60" s="526"/>
      <c r="I60" s="526"/>
      <c r="J60" s="528"/>
      <c r="K60" s="512"/>
      <c r="L60" s="505"/>
      <c r="M60" s="507"/>
    </row>
    <row r="61" spans="2:13" s="501" customFormat="1">
      <c r="B61" s="503"/>
      <c r="C61" s="509" t="s">
        <v>163</v>
      </c>
      <c r="D61" s="503">
        <v>25</v>
      </c>
      <c r="E61" s="504" t="s">
        <v>366</v>
      </c>
      <c r="F61" s="155">
        <v>1</v>
      </c>
      <c r="G61" s="155">
        <v>78.75</v>
      </c>
      <c r="H61" s="526">
        <v>1</v>
      </c>
      <c r="I61" s="526">
        <v>1</v>
      </c>
      <c r="J61" s="528">
        <v>1</v>
      </c>
      <c r="K61" s="512">
        <f t="shared" ref="K61" si="24">H61*0.65+I61*0.3+J61*0.05</f>
        <v>1</v>
      </c>
      <c r="L61" s="505">
        <f t="shared" ref="L61" si="25">G61*K61</f>
        <v>78.75</v>
      </c>
      <c r="M61" s="507"/>
    </row>
    <row r="62" spans="2:13" s="501" customFormat="1">
      <c r="B62" s="503"/>
      <c r="C62" s="509"/>
      <c r="D62" s="503"/>
      <c r="E62" s="504"/>
      <c r="F62" s="155">
        <v>1</v>
      </c>
      <c r="G62" s="155">
        <v>22.62</v>
      </c>
      <c r="H62" s="526"/>
      <c r="I62" s="513"/>
      <c r="J62" s="529"/>
      <c r="K62" s="512">
        <f t="shared" si="23"/>
        <v>0</v>
      </c>
      <c r="L62" s="505">
        <f t="shared" si="22"/>
        <v>0</v>
      </c>
      <c r="M62" s="507"/>
    </row>
    <row r="63" spans="2:13" s="501" customFormat="1">
      <c r="B63" s="503"/>
      <c r="C63" s="509" t="s">
        <v>163</v>
      </c>
      <c r="D63" s="503">
        <v>26</v>
      </c>
      <c r="E63" s="504" t="s">
        <v>366</v>
      </c>
      <c r="F63" s="155">
        <v>1</v>
      </c>
      <c r="G63" s="155">
        <v>78.75</v>
      </c>
      <c r="H63" s="526">
        <v>1</v>
      </c>
      <c r="I63" s="526">
        <v>1</v>
      </c>
      <c r="J63" s="528">
        <v>1</v>
      </c>
      <c r="K63" s="512">
        <f t="shared" si="23"/>
        <v>1</v>
      </c>
      <c r="L63" s="505">
        <f t="shared" si="22"/>
        <v>78.75</v>
      </c>
      <c r="M63" s="507"/>
    </row>
    <row r="64" spans="2:13" s="501" customFormat="1">
      <c r="B64" s="503"/>
      <c r="C64" s="509" t="s">
        <v>163</v>
      </c>
      <c r="D64" s="503">
        <v>27</v>
      </c>
      <c r="E64" s="504" t="s">
        <v>366</v>
      </c>
      <c r="F64" s="155">
        <v>1</v>
      </c>
      <c r="G64" s="155">
        <v>78.75</v>
      </c>
      <c r="H64" s="526">
        <v>1</v>
      </c>
      <c r="I64" s="526">
        <v>1</v>
      </c>
      <c r="J64" s="528">
        <v>1</v>
      </c>
      <c r="K64" s="512">
        <f t="shared" si="23"/>
        <v>1</v>
      </c>
      <c r="L64" s="505">
        <f t="shared" si="22"/>
        <v>78.75</v>
      </c>
      <c r="M64" s="507"/>
    </row>
    <row r="65" spans="2:13" s="501" customFormat="1">
      <c r="B65" s="503"/>
      <c r="C65" s="509"/>
      <c r="D65" s="503"/>
      <c r="E65" s="504"/>
      <c r="F65" s="155"/>
      <c r="G65" s="155"/>
      <c r="H65" s="510"/>
      <c r="I65" s="510"/>
      <c r="J65" s="510"/>
      <c r="K65" s="510"/>
      <c r="L65" s="510"/>
      <c r="M65" s="507"/>
    </row>
    <row r="66" spans="2:13" s="501" customFormat="1">
      <c r="B66" s="503"/>
      <c r="C66" s="644"/>
      <c r="D66" s="503"/>
      <c r="E66" s="504"/>
      <c r="F66" s="165"/>
      <c r="G66" s="165"/>
      <c r="H66" s="510"/>
      <c r="I66" s="510"/>
      <c r="J66" s="510"/>
      <c r="K66" s="510"/>
      <c r="L66" s="510"/>
      <c r="M66" s="507"/>
    </row>
    <row r="67" spans="2:13" s="501" customFormat="1">
      <c r="B67" s="503"/>
      <c r="C67" s="503"/>
      <c r="D67" s="503"/>
      <c r="E67" s="504"/>
      <c r="F67" s="165"/>
      <c r="G67" s="510"/>
      <c r="H67" s="510"/>
      <c r="I67" s="510"/>
      <c r="J67" s="510"/>
      <c r="K67" s="510"/>
      <c r="L67" s="511"/>
      <c r="M67" s="507"/>
    </row>
    <row r="68" spans="2:13" s="501" customFormat="1">
      <c r="B68" s="495"/>
      <c r="C68" s="515"/>
      <c r="D68" s="1721"/>
      <c r="E68" s="1722"/>
      <c r="F68" s="1722"/>
      <c r="G68" s="516">
        <f>SUM(G49:G64)</f>
        <v>757.73</v>
      </c>
      <c r="H68" s="516"/>
      <c r="I68" s="516"/>
      <c r="J68" s="516"/>
      <c r="K68" s="517"/>
      <c r="L68" s="518">
        <f>SUM(L47:L66)</f>
        <v>659.33299999999997</v>
      </c>
      <c r="M68" s="519" t="s">
        <v>367</v>
      </c>
    </row>
    <row r="69" spans="2:13" s="501" customFormat="1">
      <c r="B69" s="520"/>
      <c r="C69" s="521"/>
      <c r="D69" s="521"/>
      <c r="E69" s="522"/>
      <c r="F69" s="523"/>
      <c r="G69" s="524"/>
      <c r="H69" s="1223" t="s">
        <v>368</v>
      </c>
      <c r="I69" s="1223" t="s">
        <v>369</v>
      </c>
      <c r="J69" s="1223" t="s">
        <v>370</v>
      </c>
      <c r="K69" s="493" t="s">
        <v>160</v>
      </c>
      <c r="L69" s="494" t="s">
        <v>350</v>
      </c>
      <c r="M69" s="507"/>
    </row>
    <row r="70" spans="2:13" s="501" customFormat="1" ht="12.75" customHeight="1">
      <c r="B70" s="502" t="s">
        <v>19</v>
      </c>
      <c r="C70" s="1710" t="s">
        <v>49</v>
      </c>
      <c r="D70" s="1711"/>
      <c r="E70" s="1712"/>
      <c r="F70" s="155"/>
      <c r="G70" s="505"/>
      <c r="H70" s="1224">
        <v>0.5</v>
      </c>
      <c r="I70" s="1224">
        <v>0.3</v>
      </c>
      <c r="J70" s="1224">
        <v>0.2</v>
      </c>
      <c r="K70" s="499" t="s">
        <v>259</v>
      </c>
      <c r="L70" s="500" t="s">
        <v>354</v>
      </c>
      <c r="M70" s="507"/>
    </row>
    <row r="71" spans="2:13" s="501" customFormat="1">
      <c r="B71" s="502"/>
      <c r="C71" s="503"/>
      <c r="D71" s="503"/>
      <c r="E71" s="504"/>
      <c r="F71" s="155"/>
      <c r="G71" s="155"/>
      <c r="H71" s="505"/>
      <c r="I71" s="505"/>
      <c r="J71" s="505"/>
      <c r="K71" s="505"/>
      <c r="L71" s="505"/>
      <c r="M71" s="507"/>
    </row>
    <row r="72" spans="2:13" s="501" customFormat="1">
      <c r="B72" s="503"/>
      <c r="C72" s="509" t="s">
        <v>163</v>
      </c>
      <c r="D72" s="503">
        <v>19</v>
      </c>
      <c r="E72" s="504" t="s">
        <v>356</v>
      </c>
      <c r="F72" s="155">
        <v>1</v>
      </c>
      <c r="G72" s="155">
        <v>89.1</v>
      </c>
      <c r="H72" s="526">
        <v>1</v>
      </c>
      <c r="I72" s="526">
        <v>1</v>
      </c>
      <c r="J72" s="680"/>
      <c r="K72" s="512">
        <f>H72*0.5+I72*0.3</f>
        <v>0.8</v>
      </c>
      <c r="L72" s="505">
        <f>G72*K72</f>
        <v>71.28</v>
      </c>
      <c r="M72" s="507"/>
    </row>
    <row r="73" spans="2:13" s="501" customFormat="1">
      <c r="B73" s="503"/>
      <c r="C73" s="509"/>
      <c r="D73" s="503">
        <v>19</v>
      </c>
      <c r="E73" s="504" t="s">
        <v>356</v>
      </c>
      <c r="F73" s="155"/>
      <c r="G73" s="155">
        <v>28.06</v>
      </c>
      <c r="H73" s="510"/>
      <c r="I73" s="510"/>
      <c r="J73" s="510"/>
      <c r="K73" s="511"/>
      <c r="L73" s="510"/>
      <c r="M73" s="507"/>
    </row>
    <row r="74" spans="2:13" s="501" customFormat="1">
      <c r="B74" s="503"/>
      <c r="C74" s="509"/>
      <c r="D74" s="503"/>
      <c r="E74" s="504"/>
      <c r="F74" s="155"/>
      <c r="G74" s="155"/>
      <c r="H74" s="510"/>
      <c r="I74" s="510"/>
      <c r="J74" s="510"/>
      <c r="K74" s="510"/>
      <c r="L74" s="510"/>
      <c r="M74" s="507"/>
    </row>
    <row r="75" spans="2:13" s="501" customFormat="1">
      <c r="B75" s="503"/>
      <c r="C75" s="509"/>
      <c r="D75" s="503">
        <v>24</v>
      </c>
      <c r="E75" s="504" t="s">
        <v>281</v>
      </c>
      <c r="F75" s="155">
        <v>1</v>
      </c>
      <c r="G75" s="155">
        <v>28.06</v>
      </c>
      <c r="H75" s="526">
        <v>1</v>
      </c>
      <c r="I75" s="526">
        <v>1</v>
      </c>
      <c r="J75" s="680"/>
      <c r="K75" s="512">
        <f>H75*0.5+I75*0.3</f>
        <v>0.8</v>
      </c>
      <c r="L75" s="505">
        <f>G75*K75</f>
        <v>22.448</v>
      </c>
      <c r="M75" s="507"/>
    </row>
    <row r="76" spans="2:13" s="501" customFormat="1">
      <c r="B76" s="503"/>
      <c r="C76" s="509" t="s">
        <v>163</v>
      </c>
      <c r="D76" s="503">
        <v>25</v>
      </c>
      <c r="E76" s="504" t="s">
        <v>362</v>
      </c>
      <c r="F76" s="155">
        <v>1</v>
      </c>
      <c r="G76" s="155">
        <f>80+3.6</f>
        <v>83.6</v>
      </c>
      <c r="H76" s="526">
        <v>1</v>
      </c>
      <c r="I76" s="526">
        <v>1</v>
      </c>
      <c r="J76" s="680"/>
      <c r="K76" s="512">
        <f>H76*0.5+I76*0.3</f>
        <v>0.8</v>
      </c>
      <c r="L76" s="505">
        <f>G76*K76</f>
        <v>66.88</v>
      </c>
      <c r="M76" s="507"/>
    </row>
    <row r="77" spans="2:13" s="501" customFormat="1">
      <c r="B77" s="503"/>
      <c r="C77" s="509"/>
      <c r="D77" s="503"/>
      <c r="E77" s="504"/>
      <c r="F77" s="155"/>
      <c r="G77" s="155">
        <f>28.06+9</f>
        <v>37.06</v>
      </c>
      <c r="H77" s="513"/>
      <c r="I77" s="513"/>
      <c r="J77" s="680"/>
      <c r="K77" s="512"/>
      <c r="L77" s="505"/>
      <c r="M77" s="507"/>
    </row>
    <row r="78" spans="2:13" s="501" customFormat="1">
      <c r="B78" s="503"/>
      <c r="C78" s="509" t="s">
        <v>163</v>
      </c>
      <c r="D78" s="503">
        <v>26</v>
      </c>
      <c r="E78" s="504" t="s">
        <v>371</v>
      </c>
      <c r="F78" s="155">
        <v>1</v>
      </c>
      <c r="G78" s="155">
        <v>179</v>
      </c>
      <c r="H78" s="526">
        <v>1</v>
      </c>
      <c r="I78" s="526">
        <v>1</v>
      </c>
      <c r="J78" s="680"/>
      <c r="K78" s="512">
        <f>H78*0.5+I78*0.3</f>
        <v>0.8</v>
      </c>
      <c r="L78" s="505">
        <f>G78*K78</f>
        <v>143.20000000000002</v>
      </c>
      <c r="M78" s="507"/>
    </row>
    <row r="79" spans="2:13" s="501" customFormat="1">
      <c r="B79" s="503"/>
      <c r="C79" s="509"/>
      <c r="D79" s="503"/>
      <c r="E79" s="504"/>
      <c r="F79" s="155"/>
      <c r="G79" s="155">
        <v>28.06</v>
      </c>
      <c r="H79" s="514"/>
      <c r="I79" s="510"/>
      <c r="J79" s="510"/>
      <c r="K79" s="512"/>
      <c r="L79" s="505"/>
      <c r="M79" s="507"/>
    </row>
    <row r="80" spans="2:13" s="501" customFormat="1">
      <c r="B80" s="503"/>
      <c r="C80" s="509" t="s">
        <v>163</v>
      </c>
      <c r="D80" s="503">
        <v>27</v>
      </c>
      <c r="E80" s="504" t="s">
        <v>359</v>
      </c>
      <c r="F80" s="155">
        <v>1</v>
      </c>
      <c r="G80" s="155">
        <v>160</v>
      </c>
      <c r="H80" s="526">
        <v>1</v>
      </c>
      <c r="I80" s="526">
        <v>1</v>
      </c>
      <c r="J80" s="680"/>
      <c r="K80" s="512">
        <f>H80*0.5+I80*0.3</f>
        <v>0.8</v>
      </c>
      <c r="L80" s="505">
        <f>G80*K80</f>
        <v>128</v>
      </c>
      <c r="M80" s="507"/>
    </row>
    <row r="81" spans="2:13" s="501" customFormat="1">
      <c r="B81" s="503"/>
      <c r="C81" s="509"/>
      <c r="D81" s="503"/>
      <c r="E81" s="504"/>
      <c r="F81" s="155"/>
      <c r="G81" s="155">
        <v>28.06</v>
      </c>
      <c r="H81" s="510"/>
      <c r="I81" s="510"/>
      <c r="J81" s="510"/>
      <c r="K81" s="510"/>
      <c r="L81" s="510"/>
      <c r="M81" s="507"/>
    </row>
    <row r="82" spans="2:13" s="501" customFormat="1">
      <c r="B82" s="503"/>
      <c r="C82" s="509"/>
      <c r="D82" s="503"/>
      <c r="E82" s="504"/>
      <c r="F82" s="155"/>
      <c r="G82" s="155"/>
      <c r="H82" s="510"/>
      <c r="I82" s="510"/>
      <c r="J82" s="510"/>
      <c r="K82" s="510"/>
      <c r="L82" s="510"/>
      <c r="M82" s="507"/>
    </row>
    <row r="83" spans="2:13" s="501" customFormat="1">
      <c r="B83" s="503"/>
      <c r="C83" s="509"/>
      <c r="D83" s="503"/>
      <c r="E83" s="504"/>
      <c r="F83" s="155"/>
      <c r="G83" s="155"/>
      <c r="H83" s="510"/>
      <c r="I83" s="510"/>
      <c r="J83" s="510"/>
      <c r="K83" s="510"/>
      <c r="L83" s="510"/>
      <c r="M83" s="507"/>
    </row>
    <row r="84" spans="2:13" s="501" customFormat="1">
      <c r="B84" s="503"/>
      <c r="C84" s="644"/>
      <c r="D84" s="503"/>
      <c r="E84" s="504"/>
      <c r="F84" s="165"/>
      <c r="G84" s="165"/>
      <c r="H84" s="510"/>
      <c r="I84" s="510"/>
      <c r="J84" s="510"/>
      <c r="K84" s="510"/>
      <c r="L84" s="510"/>
      <c r="M84" s="507"/>
    </row>
    <row r="85" spans="2:13" s="501" customFormat="1">
      <c r="B85" s="503"/>
      <c r="C85" s="503"/>
      <c r="D85" s="503"/>
      <c r="E85" s="504"/>
      <c r="F85" s="165"/>
      <c r="G85" s="510"/>
      <c r="H85" s="510"/>
      <c r="I85" s="510"/>
      <c r="J85" s="510"/>
      <c r="K85" s="510"/>
      <c r="L85" s="511"/>
      <c r="M85" s="507"/>
    </row>
    <row r="86" spans="2:13" s="501" customFormat="1">
      <c r="B86" s="495"/>
      <c r="C86" s="515"/>
      <c r="D86" s="1721"/>
      <c r="E86" s="1722"/>
      <c r="F86" s="1722"/>
      <c r="G86" s="516">
        <f>SUM(G71:G85)</f>
        <v>661</v>
      </c>
      <c r="H86" s="516"/>
      <c r="I86" s="516"/>
      <c r="J86" s="516"/>
      <c r="K86" s="517">
        <f>SUM(K69:K84)/19</f>
        <v>0.21052631578947367</v>
      </c>
      <c r="L86" s="518">
        <f>SUM(L71:L84)</f>
        <v>431.80799999999999</v>
      </c>
      <c r="M86" s="507" t="s">
        <v>19</v>
      </c>
    </row>
    <row r="87" spans="2:13" s="501" customFormat="1">
      <c r="B87" s="520"/>
      <c r="C87" s="521"/>
      <c r="D87" s="521"/>
      <c r="E87" s="522"/>
      <c r="F87" s="523"/>
      <c r="G87" s="524"/>
      <c r="H87" s="524"/>
      <c r="I87" s="524"/>
      <c r="J87" s="524"/>
      <c r="K87" s="524"/>
      <c r="L87" s="525"/>
      <c r="M87" s="507"/>
    </row>
    <row r="88" spans="2:13" s="501" customFormat="1">
      <c r="B88" s="502" t="s">
        <v>21</v>
      </c>
      <c r="C88" s="1710" t="s">
        <v>372</v>
      </c>
      <c r="D88" s="1711"/>
      <c r="E88" s="1712"/>
      <c r="F88" s="155"/>
      <c r="G88" s="505"/>
      <c r="H88" s="505"/>
      <c r="I88" s="505"/>
      <c r="J88" s="505"/>
      <c r="K88" s="505"/>
      <c r="L88" s="506"/>
      <c r="M88" s="507"/>
    </row>
    <row r="89" spans="2:13" s="501" customFormat="1">
      <c r="B89" s="502"/>
      <c r="C89" s="503"/>
      <c r="D89" s="503"/>
      <c r="E89" s="504"/>
      <c r="F89" s="155"/>
      <c r="G89" s="155"/>
      <c r="H89" s="505"/>
      <c r="I89" s="505"/>
      <c r="J89" s="505"/>
      <c r="K89" s="505"/>
      <c r="L89" s="505"/>
      <c r="M89" s="507"/>
    </row>
    <row r="90" spans="2:13" s="501" customFormat="1">
      <c r="B90" s="502"/>
      <c r="C90" s="509" t="s">
        <v>163</v>
      </c>
      <c r="D90" s="503">
        <v>19</v>
      </c>
      <c r="E90" s="504" t="s">
        <v>356</v>
      </c>
      <c r="F90" s="155">
        <v>1</v>
      </c>
      <c r="G90" s="222">
        <v>103.54</v>
      </c>
      <c r="H90" s="526">
        <v>0.8</v>
      </c>
      <c r="I90" s="526">
        <v>0.8</v>
      </c>
      <c r="J90" s="680"/>
      <c r="K90" s="512">
        <f>H90*0.5+I90*0.3</f>
        <v>0.64</v>
      </c>
      <c r="L90" s="505">
        <f>G90*K90</f>
        <v>66.265600000000006</v>
      </c>
      <c r="M90" s="507"/>
    </row>
    <row r="91" spans="2:13" s="501" customFormat="1">
      <c r="B91" s="502"/>
      <c r="C91" s="509" t="s">
        <v>163</v>
      </c>
      <c r="D91" s="503">
        <v>25</v>
      </c>
      <c r="E91" s="504" t="s">
        <v>362</v>
      </c>
      <c r="F91" s="155">
        <v>1</v>
      </c>
      <c r="G91" s="155">
        <v>137</v>
      </c>
      <c r="H91" s="526">
        <v>1</v>
      </c>
      <c r="I91" s="526">
        <v>1</v>
      </c>
      <c r="J91" s="680"/>
      <c r="K91" s="512">
        <f>H91*0.5+I91*0.3</f>
        <v>0.8</v>
      </c>
      <c r="L91" s="505">
        <f>G91*K91</f>
        <v>109.60000000000001</v>
      </c>
      <c r="M91" s="507"/>
    </row>
    <row r="92" spans="2:13" s="501" customFormat="1">
      <c r="B92" s="502"/>
      <c r="C92" s="509" t="s">
        <v>163</v>
      </c>
      <c r="D92" s="503">
        <v>26</v>
      </c>
      <c r="E92" s="504" t="s">
        <v>371</v>
      </c>
      <c r="F92" s="155">
        <v>1</v>
      </c>
      <c r="G92" s="155">
        <v>174.88000000000002</v>
      </c>
      <c r="H92" s="526">
        <v>0.8</v>
      </c>
      <c r="I92" s="526">
        <v>0.8</v>
      </c>
      <c r="J92" s="680"/>
      <c r="K92" s="512">
        <f>H92*0.5+I92*0.3</f>
        <v>0.64</v>
      </c>
      <c r="L92" s="505">
        <f>G92*K92</f>
        <v>111.92320000000002</v>
      </c>
      <c r="M92" s="507"/>
    </row>
    <row r="93" spans="2:13" s="501" customFormat="1">
      <c r="B93" s="502"/>
      <c r="C93" s="509" t="s">
        <v>163</v>
      </c>
      <c r="D93" s="503">
        <v>27</v>
      </c>
      <c r="E93" s="504" t="s">
        <v>359</v>
      </c>
      <c r="F93" s="155">
        <v>1</v>
      </c>
      <c r="G93" s="155">
        <v>175.28000000000003</v>
      </c>
      <c r="H93" s="526">
        <v>0.8</v>
      </c>
      <c r="I93" s="526">
        <v>0.8</v>
      </c>
      <c r="J93" s="680"/>
      <c r="K93" s="512">
        <f>H93*0.5+I93*0.3</f>
        <v>0.64</v>
      </c>
      <c r="L93" s="505">
        <f>G93*K93</f>
        <v>112.17920000000002</v>
      </c>
      <c r="M93" s="507"/>
    </row>
    <row r="94" spans="2:13" s="501" customFormat="1">
      <c r="B94" s="503"/>
      <c r="C94" s="503"/>
      <c r="D94" s="503"/>
      <c r="E94" s="504"/>
      <c r="F94" s="165"/>
      <c r="G94" s="510"/>
      <c r="H94" s="510"/>
      <c r="I94" s="510"/>
      <c r="J94" s="510"/>
      <c r="K94" s="510"/>
      <c r="L94" s="511"/>
      <c r="M94" s="507"/>
    </row>
    <row r="95" spans="2:13" s="501" customFormat="1">
      <c r="B95" s="495"/>
      <c r="C95" s="515"/>
      <c r="D95" s="1721"/>
      <c r="E95" s="1722"/>
      <c r="F95" s="1722"/>
      <c r="G95" s="516">
        <f>SUM(G89:G94)</f>
        <v>590.70000000000005</v>
      </c>
      <c r="H95" s="516"/>
      <c r="I95" s="516"/>
      <c r="J95" s="516"/>
      <c r="K95" s="517">
        <f>SUM(K87:K93)/19</f>
        <v>0.14315789473684212</v>
      </c>
      <c r="L95" s="518">
        <f>SUM(L88:L93)</f>
        <v>399.96800000000007</v>
      </c>
      <c r="M95" s="507" t="s">
        <v>50</v>
      </c>
    </row>
    <row r="96" spans="2:13" s="501" customFormat="1">
      <c r="B96" s="520"/>
      <c r="C96" s="521"/>
      <c r="D96" s="521"/>
      <c r="E96" s="522"/>
      <c r="F96" s="523"/>
      <c r="G96" s="524"/>
      <c r="H96" s="524"/>
      <c r="I96" s="524"/>
      <c r="J96" s="524"/>
      <c r="K96" s="524"/>
      <c r="L96" s="525"/>
      <c r="M96" s="507"/>
    </row>
    <row r="97" spans="2:13" s="501" customFormat="1">
      <c r="B97" s="502" t="s">
        <v>54</v>
      </c>
      <c r="C97" s="1710" t="s">
        <v>373</v>
      </c>
      <c r="D97" s="1711"/>
      <c r="E97" s="1712"/>
      <c r="F97" s="155"/>
      <c r="G97" s="505"/>
      <c r="H97" s="505"/>
      <c r="I97" s="505"/>
      <c r="J97" s="505"/>
      <c r="K97" s="505"/>
      <c r="L97" s="506"/>
      <c r="M97" s="507"/>
    </row>
    <row r="98" spans="2:13" s="501" customFormat="1">
      <c r="B98" s="502"/>
      <c r="C98" s="503"/>
      <c r="D98" s="503"/>
      <c r="E98" s="504"/>
      <c r="F98" s="155"/>
      <c r="G98" s="155"/>
      <c r="H98" s="505"/>
      <c r="I98" s="505"/>
      <c r="J98" s="505"/>
      <c r="K98" s="505"/>
      <c r="L98" s="505"/>
      <c r="M98" s="507"/>
    </row>
    <row r="99" spans="2:13" s="501" customFormat="1">
      <c r="B99" s="503"/>
      <c r="C99" s="509"/>
      <c r="D99" s="503"/>
      <c r="E99" s="504"/>
      <c r="F99" s="155"/>
      <c r="G99" s="155"/>
      <c r="H99" s="510"/>
      <c r="I99" s="510"/>
      <c r="J99" s="510"/>
      <c r="K99" s="511"/>
      <c r="L99" s="510"/>
      <c r="M99" s="507"/>
    </row>
    <row r="100" spans="2:13" s="501" customFormat="1">
      <c r="B100" s="503"/>
      <c r="C100" s="509" t="s">
        <v>163</v>
      </c>
      <c r="D100" s="503"/>
      <c r="E100" s="504"/>
      <c r="F100" s="155"/>
      <c r="G100" s="155"/>
      <c r="H100" s="510"/>
      <c r="I100" s="510"/>
      <c r="J100" s="510"/>
      <c r="K100" s="511"/>
      <c r="L100" s="510"/>
      <c r="M100" s="507"/>
    </row>
    <row r="101" spans="2:13" s="501" customFormat="1">
      <c r="B101" s="503"/>
      <c r="C101" s="509" t="s">
        <v>163</v>
      </c>
      <c r="D101" s="503"/>
      <c r="E101" s="504"/>
      <c r="F101" s="155"/>
      <c r="G101" s="155"/>
      <c r="H101" s="510"/>
      <c r="I101" s="510"/>
      <c r="J101" s="510"/>
      <c r="K101" s="511"/>
      <c r="L101" s="510"/>
      <c r="M101" s="507"/>
    </row>
    <row r="102" spans="2:13" s="501" customFormat="1">
      <c r="B102" s="503"/>
      <c r="C102" s="509" t="s">
        <v>163</v>
      </c>
      <c r="D102" s="503">
        <v>19</v>
      </c>
      <c r="E102" s="504" t="s">
        <v>356</v>
      </c>
      <c r="F102" s="155">
        <v>1</v>
      </c>
      <c r="G102" s="155">
        <v>107.28</v>
      </c>
      <c r="H102" s="526">
        <v>0.8</v>
      </c>
      <c r="I102" s="526">
        <v>0.8</v>
      </c>
      <c r="J102" s="680"/>
      <c r="K102" s="512">
        <f>H102*0.5+I102*0.3</f>
        <v>0.64</v>
      </c>
      <c r="L102" s="505">
        <f>G102*K102</f>
        <v>68.659199999999998</v>
      </c>
      <c r="M102" s="507"/>
    </row>
    <row r="103" spans="2:13" s="501" customFormat="1">
      <c r="B103" s="503"/>
      <c r="C103" s="509" t="s">
        <v>163</v>
      </c>
      <c r="D103" s="503">
        <v>25</v>
      </c>
      <c r="E103" s="504" t="s">
        <v>362</v>
      </c>
      <c r="F103" s="155">
        <v>1</v>
      </c>
      <c r="G103" s="155">
        <f>168+1</f>
        <v>169</v>
      </c>
      <c r="H103" s="526">
        <v>1</v>
      </c>
      <c r="I103" s="526">
        <v>1</v>
      </c>
      <c r="J103" s="680"/>
      <c r="K103" s="512">
        <f>H103*0.5+I103*0.3</f>
        <v>0.8</v>
      </c>
      <c r="L103" s="505">
        <f>G103*K103</f>
        <v>135.20000000000002</v>
      </c>
      <c r="M103" s="507"/>
    </row>
    <row r="104" spans="2:13" s="501" customFormat="1">
      <c r="B104" s="503"/>
      <c r="C104" s="509" t="s">
        <v>163</v>
      </c>
      <c r="D104" s="503">
        <v>26</v>
      </c>
      <c r="E104" s="504" t="s">
        <v>371</v>
      </c>
      <c r="F104" s="155">
        <v>1</v>
      </c>
      <c r="G104" s="155">
        <v>174.45</v>
      </c>
      <c r="H104" s="526">
        <v>0.8</v>
      </c>
      <c r="I104" s="526">
        <v>0.8</v>
      </c>
      <c r="J104" s="680"/>
      <c r="K104" s="512">
        <f>H104*0.5+I104*0.3</f>
        <v>0.64</v>
      </c>
      <c r="L104" s="505">
        <f>G104*K104</f>
        <v>111.648</v>
      </c>
      <c r="M104" s="507"/>
    </row>
    <row r="105" spans="2:13" s="501" customFormat="1">
      <c r="B105" s="503"/>
      <c r="C105" s="509" t="s">
        <v>163</v>
      </c>
      <c r="D105" s="503">
        <v>27</v>
      </c>
      <c r="E105" s="504" t="s">
        <v>359</v>
      </c>
      <c r="F105" s="155">
        <v>1</v>
      </c>
      <c r="G105" s="155">
        <v>174.45</v>
      </c>
      <c r="H105" s="526">
        <v>0.8</v>
      </c>
      <c r="I105" s="526">
        <v>0.8</v>
      </c>
      <c r="J105" s="680"/>
      <c r="K105" s="512">
        <f>H105*0.5+I105*0.3</f>
        <v>0.64</v>
      </c>
      <c r="L105" s="505">
        <f>G105*K105</f>
        <v>111.648</v>
      </c>
      <c r="M105" s="507"/>
    </row>
    <row r="106" spans="2:13" s="501" customFormat="1">
      <c r="B106" s="503"/>
      <c r="C106" s="509"/>
      <c r="D106" s="503"/>
      <c r="E106" s="504"/>
      <c r="F106" s="155"/>
      <c r="G106" s="155"/>
      <c r="H106" s="510"/>
      <c r="I106" s="510"/>
      <c r="J106" s="510"/>
      <c r="K106" s="510"/>
      <c r="L106" s="510"/>
      <c r="M106" s="507"/>
    </row>
    <row r="107" spans="2:13" s="501" customFormat="1">
      <c r="B107" s="503"/>
      <c r="C107" s="644"/>
      <c r="D107" s="503"/>
      <c r="E107" s="504"/>
      <c r="F107" s="165"/>
      <c r="G107" s="165"/>
      <c r="H107" s="510"/>
      <c r="I107" s="510"/>
      <c r="J107" s="510"/>
      <c r="K107" s="510"/>
      <c r="L107" s="510"/>
      <c r="M107" s="507"/>
    </row>
    <row r="108" spans="2:13" s="501" customFormat="1">
      <c r="B108" s="503"/>
      <c r="C108" s="503"/>
      <c r="D108" s="503"/>
      <c r="E108" s="504"/>
      <c r="F108" s="165"/>
      <c r="G108" s="510"/>
      <c r="H108" s="510"/>
      <c r="I108" s="510"/>
      <c r="J108" s="510"/>
      <c r="K108" s="510"/>
      <c r="L108" s="511"/>
      <c r="M108" s="507"/>
    </row>
    <row r="109" spans="2:13" s="501" customFormat="1">
      <c r="B109" s="495"/>
      <c r="C109" s="515"/>
      <c r="D109" s="1721"/>
      <c r="E109" s="1722"/>
      <c r="F109" s="1722"/>
      <c r="G109" s="516">
        <f>SUM(G98:G108)</f>
        <v>625.17999999999995</v>
      </c>
      <c r="H109" s="516"/>
      <c r="I109" s="516"/>
      <c r="J109" s="516"/>
      <c r="K109" s="517">
        <f>SUM(K96:K107)/19</f>
        <v>0.14315789473684212</v>
      </c>
      <c r="L109" s="518">
        <f>SUM(L99:L107)</f>
        <v>427.15520000000004</v>
      </c>
      <c r="M109" s="507" t="s">
        <v>54</v>
      </c>
    </row>
    <row r="110" spans="2:13" s="501" customFormat="1">
      <c r="B110" s="520"/>
      <c r="C110" s="521"/>
      <c r="D110" s="521"/>
      <c r="E110" s="522"/>
      <c r="F110" s="523"/>
      <c r="G110" s="524"/>
      <c r="H110" s="524"/>
      <c r="I110" s="524"/>
      <c r="J110" s="524"/>
      <c r="K110" s="524"/>
      <c r="L110" s="525"/>
      <c r="M110" s="507"/>
    </row>
    <row r="111" spans="2:13" s="501" customFormat="1">
      <c r="B111" s="502"/>
      <c r="C111" s="503"/>
      <c r="D111" s="503"/>
      <c r="E111" s="504"/>
      <c r="F111" s="523"/>
      <c r="G111" s="524"/>
      <c r="H111" s="524"/>
      <c r="I111" s="524"/>
      <c r="J111" s="530"/>
      <c r="K111" s="530"/>
      <c r="L111" s="525"/>
      <c r="M111" s="507"/>
    </row>
    <row r="112" spans="2:13">
      <c r="B112" s="531"/>
      <c r="C112" s="531"/>
      <c r="D112" s="531"/>
      <c r="E112" s="532"/>
      <c r="F112" s="533"/>
      <c r="G112" s="534"/>
      <c r="H112" s="534"/>
      <c r="I112" s="534"/>
      <c r="J112" s="535"/>
      <c r="K112" s="535"/>
      <c r="L112" s="536"/>
      <c r="M112" s="537"/>
    </row>
  </sheetData>
  <mergeCells count="19">
    <mergeCell ref="D109:F109"/>
    <mergeCell ref="D68:F68"/>
    <mergeCell ref="C70:E70"/>
    <mergeCell ref="D86:F86"/>
    <mergeCell ref="C88:E88"/>
    <mergeCell ref="D95:F95"/>
    <mergeCell ref="C97:E97"/>
    <mergeCell ref="C47:E47"/>
    <mergeCell ref="B3:E3"/>
    <mergeCell ref="C4:E4"/>
    <mergeCell ref="D5:M5"/>
    <mergeCell ref="M6:M7"/>
    <mergeCell ref="D9:E9"/>
    <mergeCell ref="D23:F23"/>
    <mergeCell ref="C25:E25"/>
    <mergeCell ref="D34:F34"/>
    <mergeCell ref="C36:E36"/>
    <mergeCell ref="D45:F45"/>
    <mergeCell ref="C46:E46"/>
  </mergeCells>
  <pageMargins left="0.7" right="0.7" top="0.75" bottom="0.75" header="0.3" footer="0.3"/>
  <pageSetup paperSize="9" scale="7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S w i f t T o k e n s   x m l n s : x s d = " h t t p : / / w w w . w 3 . o r g / 2 0 0 1 / X M L S c h e m a "   x m l n s : x s i = " h t t p : / / w w w . w 3 . o r g / 2 0 0 1 / X M L S c h e m a - i n s t a n c e " > < T o k e n s / > < / S w i f t T o k e n 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E15FEB-9072-428C-9904-CE1FFD44D221}">
  <ds:schemaRefs>
    <ds:schemaRef ds:uri="http://www.w3.org/2001/XMLSchema"/>
  </ds:schemaRefs>
</ds:datastoreItem>
</file>

<file path=customXml/itemProps2.xml><?xml version="1.0" encoding="utf-8"?>
<ds:datastoreItem xmlns:ds="http://schemas.openxmlformats.org/officeDocument/2006/customXml" ds:itemID="{953F61BE-83E2-42F5-BBBD-711FEACB7C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CB8668-A438-4177-BED1-9868C9916E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19</vt:i4>
      </vt:variant>
    </vt:vector>
  </HeadingPairs>
  <TitlesOfParts>
    <vt:vector size="45" baseType="lpstr">
      <vt:lpstr>INV</vt:lpstr>
      <vt:lpstr>IPA</vt:lpstr>
      <vt:lpstr>SUMMARY</vt:lpstr>
      <vt:lpstr>SUMMARY (2)</vt:lpstr>
      <vt:lpstr>BOQ</vt:lpstr>
      <vt:lpstr>VO List</vt:lpstr>
      <vt:lpstr>VO -Day work)</vt:lpstr>
      <vt:lpstr>Paint</vt:lpstr>
      <vt:lpstr>Corridor</vt:lpstr>
      <vt:lpstr>1.Ceiling Tiles </vt:lpstr>
      <vt:lpstr>1.P</vt:lpstr>
      <vt:lpstr>7.Shaft</vt:lpstr>
      <vt:lpstr> Rockwool External</vt:lpstr>
      <vt:lpstr>VO 01</vt:lpstr>
      <vt:lpstr>VO 02</vt:lpstr>
      <vt:lpstr>External</vt:lpstr>
      <vt:lpstr>External (Paint)</vt:lpstr>
      <vt:lpstr>Demising &amp; Shaft Walls </vt:lpstr>
      <vt:lpstr>Wall Liner - KCE</vt:lpstr>
      <vt:lpstr>VO-09</vt:lpstr>
      <vt:lpstr>VO-11</vt:lpstr>
      <vt:lpstr>VO-12</vt:lpstr>
      <vt:lpstr>VO-16a</vt:lpstr>
      <vt:lpstr>V.70</vt:lpstr>
      <vt:lpstr>Sheet3</vt:lpstr>
      <vt:lpstr>Valuation</vt:lpstr>
      <vt:lpstr>'1.Ceiling Tiles '!Print_Area</vt:lpstr>
      <vt:lpstr>BOQ!Print_Area</vt:lpstr>
      <vt:lpstr>Corridor!Print_Area</vt:lpstr>
      <vt:lpstr>'Demising &amp; Shaft Walls '!Print_Area</vt:lpstr>
      <vt:lpstr>IPA!Print_Area</vt:lpstr>
      <vt:lpstr>Paint!Print_Area</vt:lpstr>
      <vt:lpstr>SUMMARY!Print_Area</vt:lpstr>
      <vt:lpstr>'SUMMARY (2)'!Print_Area</vt:lpstr>
      <vt:lpstr>Valuation!Print_Area</vt:lpstr>
      <vt:lpstr>'VO 01'!Print_Area</vt:lpstr>
      <vt:lpstr>'VO 02'!Print_Area</vt:lpstr>
      <vt:lpstr>'VO -Day work)'!Print_Area</vt:lpstr>
      <vt:lpstr>'VO List'!Print_Area</vt:lpstr>
      <vt:lpstr>'VO-09'!Print_Area</vt:lpstr>
      <vt:lpstr>'VO-11'!Print_Area</vt:lpstr>
      <vt:lpstr>'Wall Liner - KCE'!Print_Area</vt:lpstr>
      <vt:lpstr>BOQ!Print_Titles</vt:lpstr>
      <vt:lpstr>Valuation!Print_Titles</vt:lpstr>
      <vt:lpstr>'VO 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Gunarathne</dc:creator>
  <cp:lastModifiedBy>Himal Kosala</cp:lastModifiedBy>
  <cp:lastPrinted>2023-04-05T04:30:12Z</cp:lastPrinted>
  <dcterms:created xsi:type="dcterms:W3CDTF">2022-07-21T12:56:27Z</dcterms:created>
  <dcterms:modified xsi:type="dcterms:W3CDTF">2023-04-13T04:42:22Z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{3AE15FEB-9072-428C-9904-CE1FFD44D221}</vt:lpwstr>
  </property>
</Properties>
</file>