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TSSC\Payments\3 February\"/>
    </mc:Choice>
  </mc:AlternateContent>
  <xr:revisionPtr revIDLastSave="0" documentId="13_ncr:1_{D5C9099F-58C6-4A5C-B978-41B60F6B9306}" xr6:coauthVersionLast="47" xr6:coauthVersionMax="47" xr10:uidLastSave="{00000000-0000-0000-0000-000000000000}"/>
  <bookViews>
    <workbookView xWindow="-110" yWindow="-110" windowWidth="25820" windowHeight="13900" activeTab="3" xr2:uid="{00000000-000D-0000-FFFF-FFFF00000000}"/>
  </bookViews>
  <sheets>
    <sheet name="PC FOR ISSUANCE" sheetId="22" r:id="rId1"/>
    <sheet name="Plot 18" sheetId="24" r:id="rId2"/>
    <sheet name="BOQ" sheetId="25" r:id="rId3"/>
    <sheet name="CERTIFIED TO DATE" sheetId="23" r:id="rId4"/>
    <sheet name="PS" sheetId="3" state="hidden" r:id="rId5"/>
    <sheet name="Contractor's Application" sheetId="4" state="hidden" r:id="rId6"/>
    <sheet name="Payment Application" sheetId="5" state="hidden" r:id="rId7"/>
    <sheet name="Advance Payment" sheetId="6" state="hidden" r:id="rId8"/>
    <sheet name="Structure-Temp" sheetId="7" state="hidden" r:id="rId9"/>
    <sheet name="Structural Sum" sheetId="8" state="hidden" r:id="rId10"/>
    <sheet name="◄Formwork" sheetId="9" state="hidden" r:id="rId11"/>
    <sheet name="Design" sheetId="10" state="hidden" r:id="rId12"/>
    <sheet name="Prelim-Temp" sheetId="11" state="hidden" r:id="rId13"/>
    <sheet name="◄Cranes" sheetId="12" state="hidden" r:id="rId14"/>
    <sheet name="Enabling Works Attendances" sheetId="13" state="hidden" r:id="rId15"/>
    <sheet name="PI Insurance" sheetId="14" state="hidden" r:id="rId16"/>
    <sheet name="EOT-Temp" sheetId="15" state="hidden" r:id="rId17"/>
    <sheet name="Anwa" sheetId="16" state="hidden" r:id="rId18"/>
    <sheet name="The Sterling East" sheetId="17" state="hidden" r:id="rId19"/>
    <sheet name="The Sterling West" sheetId="18" state="hidden" r:id="rId20"/>
    <sheet name="The Gemini" sheetId="19" state="hidden" r:id="rId21"/>
    <sheet name="Opus Hotel" sheetId="20"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#N/A</definedName>
    <definedName name="\\">#N/A</definedName>
    <definedName name="\A">#N/A</definedName>
    <definedName name="\B">#N/A</definedName>
    <definedName name="\C">#N/A</definedName>
    <definedName name="\E">#N/A</definedName>
    <definedName name="\F">#N/A</definedName>
    <definedName name="\gvfbd">#N/A</definedName>
    <definedName name="\gzfbhxcn">#N/A</definedName>
    <definedName name="\K">#N/A</definedName>
    <definedName name="\l">#N/A</definedName>
    <definedName name="\o">#N/A</definedName>
    <definedName name="\r">#N/A</definedName>
    <definedName name="\t">#N/A</definedName>
    <definedName name="\w">#N/A</definedName>
    <definedName name="\z">#N/A</definedName>
    <definedName name="\zpr">#N/A</definedName>
    <definedName name="_">#N/A</definedName>
    <definedName name="_??">#N/A</definedName>
    <definedName name="_???">#N/A</definedName>
    <definedName name="_????">#N/A</definedName>
    <definedName name="_?1066">#N/A</definedName>
    <definedName name="__??">#N/A</definedName>
    <definedName name="__???">#N/A</definedName>
    <definedName name="___??">#N/A</definedName>
    <definedName name="____??">#N/A</definedName>
    <definedName name="_____??">#N/A</definedName>
    <definedName name="______??">#N/A</definedName>
    <definedName name="_______??">#N/A</definedName>
    <definedName name="______________________ccr1">#N/A</definedName>
    <definedName name="_________________ccr1">#N/A</definedName>
    <definedName name="_________________PO8">#N/A</definedName>
    <definedName name="_________________PO9">#N/A</definedName>
    <definedName name="_________________POP3">#N/A</definedName>
    <definedName name="________________ccr1">#N/A</definedName>
    <definedName name="________________f329080">#N/A</definedName>
    <definedName name="________________KI9">#N/A</definedName>
    <definedName name="________________PO7">#N/A</definedName>
    <definedName name="________________PO8">#N/A</definedName>
    <definedName name="________________PO9">#N/A</definedName>
    <definedName name="________________POP3">#N/A</definedName>
    <definedName name="_______________f329080">#N/A</definedName>
    <definedName name="_______________KI9">#N/A</definedName>
    <definedName name="_______________No1">#N/A</definedName>
    <definedName name="_______________No2">#N/A</definedName>
    <definedName name="_______________No3">#N/A</definedName>
    <definedName name="_______________PO7">#N/A</definedName>
    <definedName name="_______________PO8">#N/A</definedName>
    <definedName name="_______________PO9">#N/A</definedName>
    <definedName name="_______________POP3">#N/A</definedName>
    <definedName name="______________ccr1">#N/A</definedName>
    <definedName name="______________f329080">#N/A</definedName>
    <definedName name="______________KI9">#N/A</definedName>
    <definedName name="______________No1">#N/A</definedName>
    <definedName name="______________No2">#N/A</definedName>
    <definedName name="______________No3">#N/A</definedName>
    <definedName name="______________PO7">#N/A</definedName>
    <definedName name="______________PO8">#N/A</definedName>
    <definedName name="______________PO9">#N/A</definedName>
    <definedName name="______________POP3">#N/A</definedName>
    <definedName name="_____________ccr1">#N/A</definedName>
    <definedName name="_____________f329080">#N/A</definedName>
    <definedName name="_____________KI9">#N/A</definedName>
    <definedName name="_____________No1">#N/A</definedName>
    <definedName name="_____________No2">#N/A</definedName>
    <definedName name="_____________No3">#N/A</definedName>
    <definedName name="_____________PO7">#N/A</definedName>
    <definedName name="_____________PO8">#N/A</definedName>
    <definedName name="_____________PO9">#N/A</definedName>
    <definedName name="_____________POP3">#N/A</definedName>
    <definedName name="____________f329080">#N/A</definedName>
    <definedName name="____________jj300">#N/A</definedName>
    <definedName name="____________KI9">#N/A</definedName>
    <definedName name="____________No1">#N/A</definedName>
    <definedName name="____________No2">#N/A</definedName>
    <definedName name="____________No3">#N/A</definedName>
    <definedName name="____________PO7">#N/A</definedName>
    <definedName name="____________PO8">#N/A</definedName>
    <definedName name="____________PO9">#N/A</definedName>
    <definedName name="____________POP3">#N/A</definedName>
    <definedName name="___________cas1">#N/A</definedName>
    <definedName name="___________cas10">#N/A</definedName>
    <definedName name="___________cas11">#N/A</definedName>
    <definedName name="___________cas2">#N/A</definedName>
    <definedName name="___________cas3">#N/A</definedName>
    <definedName name="___________cas4">#N/A</definedName>
    <definedName name="___________cas5">#N/A</definedName>
    <definedName name="___________cas6">#N/A</definedName>
    <definedName name="___________cas7">#N/A</definedName>
    <definedName name="___________cas8">#N/A</definedName>
    <definedName name="___________cas9">#N/A</definedName>
    <definedName name="___________ccr1">#N/A</definedName>
    <definedName name="___________f329080">#N/A</definedName>
    <definedName name="___________jj300">#N/A</definedName>
    <definedName name="___________KI9">#N/A</definedName>
    <definedName name="___________No1">#N/A</definedName>
    <definedName name="___________No2">#N/A</definedName>
    <definedName name="___________No3">#N/A</definedName>
    <definedName name="___________PO7">#N/A</definedName>
    <definedName name="___________PO8">#N/A</definedName>
    <definedName name="___________PO9">#N/A</definedName>
    <definedName name="___________POP3">#N/A</definedName>
    <definedName name="__________cas1">#N/A</definedName>
    <definedName name="__________cas10">#N/A</definedName>
    <definedName name="__________cas11">#N/A</definedName>
    <definedName name="__________cas2">#N/A</definedName>
    <definedName name="__________cas3">#N/A</definedName>
    <definedName name="__________cas4">#N/A</definedName>
    <definedName name="__________cas5">#N/A</definedName>
    <definedName name="__________cas6">#N/A</definedName>
    <definedName name="__________cas7">#N/A</definedName>
    <definedName name="__________cas8">#N/A</definedName>
    <definedName name="__________cas9">#N/A</definedName>
    <definedName name="__________f329080">#N/A</definedName>
    <definedName name="__________jj300">#N/A</definedName>
    <definedName name="__________KI9">#N/A</definedName>
    <definedName name="__________No1">#N/A</definedName>
    <definedName name="__________No2">#N/A</definedName>
    <definedName name="__________No3">#N/A</definedName>
    <definedName name="__________PO7">#N/A</definedName>
    <definedName name="__________PO8">#N/A</definedName>
    <definedName name="__________PO9">#N/A</definedName>
    <definedName name="__________POP3">#N/A</definedName>
    <definedName name="_________cas1">#N/A</definedName>
    <definedName name="_________cas10">#N/A</definedName>
    <definedName name="_________cas11">#N/A</definedName>
    <definedName name="_________cas2">#N/A</definedName>
    <definedName name="_________cas3">#N/A</definedName>
    <definedName name="_________cas4">#N/A</definedName>
    <definedName name="_________cas5">#N/A</definedName>
    <definedName name="_________cas6">#N/A</definedName>
    <definedName name="_________cas7">#N/A</definedName>
    <definedName name="_________cas8">#N/A</definedName>
    <definedName name="_________cas9">#N/A</definedName>
    <definedName name="_________ccr1">#N/A</definedName>
    <definedName name="_________f329080">#N/A</definedName>
    <definedName name="_________jj300">#N/A</definedName>
    <definedName name="_________KI9">#N/A</definedName>
    <definedName name="_________No1">#N/A</definedName>
    <definedName name="_________No2">#N/A</definedName>
    <definedName name="_________No3">#N/A</definedName>
    <definedName name="_________PO7">#N/A</definedName>
    <definedName name="_________PO8">#N/A</definedName>
    <definedName name="_________PO9">#N/A</definedName>
    <definedName name="_________POP3">#N/A</definedName>
    <definedName name="________cas1">#N/A</definedName>
    <definedName name="________cas10">#N/A</definedName>
    <definedName name="________cas11">#N/A</definedName>
    <definedName name="________cas2">#N/A</definedName>
    <definedName name="________cas3">#N/A</definedName>
    <definedName name="________cas4">#N/A</definedName>
    <definedName name="________cas5">#N/A</definedName>
    <definedName name="________cas6">#N/A</definedName>
    <definedName name="________cas7">#N/A</definedName>
    <definedName name="________cas8">#N/A</definedName>
    <definedName name="________cas9">#N/A</definedName>
    <definedName name="________ccr1">#N/A</definedName>
    <definedName name="________f329080">#N/A</definedName>
    <definedName name="________jj300">#N/A</definedName>
    <definedName name="________KI9">#N/A</definedName>
    <definedName name="________No1">#N/A</definedName>
    <definedName name="________No2">#N/A</definedName>
    <definedName name="________No3">#N/A</definedName>
    <definedName name="________PO7">#N/A</definedName>
    <definedName name="________PO8">#N/A</definedName>
    <definedName name="________PO9">#N/A</definedName>
    <definedName name="________POP3">#N/A</definedName>
    <definedName name="_______B19000">#N/A</definedName>
    <definedName name="_______B19999">#N/A</definedName>
    <definedName name="_______B20000">#N/A</definedName>
    <definedName name="_______cas1">#N/A</definedName>
    <definedName name="_______cas10">#N/A</definedName>
    <definedName name="_______cas11">#N/A</definedName>
    <definedName name="_______cas2">#N/A</definedName>
    <definedName name="_______cas3">#N/A</definedName>
    <definedName name="_______cas4">#N/A</definedName>
    <definedName name="_______cas5">#N/A</definedName>
    <definedName name="_______cas6">#N/A</definedName>
    <definedName name="_______cas7">#N/A</definedName>
    <definedName name="_______cas8">#N/A</definedName>
    <definedName name="_______cas9">#N/A</definedName>
    <definedName name="_______ccr1">#N/A</definedName>
    <definedName name="_______e20000">#N/A</definedName>
    <definedName name="_______e99991">#N/A</definedName>
    <definedName name="_______f329080">#N/A</definedName>
    <definedName name="_______har12">#N/A</definedName>
    <definedName name="_______har13">#N/A</definedName>
    <definedName name="_______har14">#N/A</definedName>
    <definedName name="_______har15">#N/A</definedName>
    <definedName name="_______har16">#N/A</definedName>
    <definedName name="_______jj300">#N/A</definedName>
    <definedName name="_______KI9">#N/A</definedName>
    <definedName name="_______No1">#N/A</definedName>
    <definedName name="_______No2">#N/A</definedName>
    <definedName name="_______No3">#N/A</definedName>
    <definedName name="_______PO7">#N/A</definedName>
    <definedName name="_______PO8">#N/A</definedName>
    <definedName name="_______PO9">#N/A</definedName>
    <definedName name="_______POP3">#N/A</definedName>
    <definedName name="______B19000">#N/A</definedName>
    <definedName name="______B19999">#N/A</definedName>
    <definedName name="______B20000">#N/A</definedName>
    <definedName name="______cas1">#N/A</definedName>
    <definedName name="______cas10">#N/A</definedName>
    <definedName name="______cas11">#N/A</definedName>
    <definedName name="______cas2">#N/A</definedName>
    <definedName name="______cas3">#N/A</definedName>
    <definedName name="______cas4">#N/A</definedName>
    <definedName name="______cas5">#N/A</definedName>
    <definedName name="______cas6">#N/A</definedName>
    <definedName name="______cas7">#N/A</definedName>
    <definedName name="______cas8">#N/A</definedName>
    <definedName name="______cas9">#N/A</definedName>
    <definedName name="______ccr1">#N/A</definedName>
    <definedName name="______e20000">#N/A</definedName>
    <definedName name="______e99991">#N/A</definedName>
    <definedName name="______f329080">#N/A</definedName>
    <definedName name="______har12">#N/A</definedName>
    <definedName name="______har13">#N/A</definedName>
    <definedName name="______har14">#N/A</definedName>
    <definedName name="______har15">#N/A</definedName>
    <definedName name="______har16">#N/A</definedName>
    <definedName name="______jj300">#N/A</definedName>
    <definedName name="______KI9">#N/A</definedName>
    <definedName name="______No1">#N/A</definedName>
    <definedName name="______No2">#N/A</definedName>
    <definedName name="______No3">#N/A</definedName>
    <definedName name="______PO7">#N/A</definedName>
    <definedName name="______PO8">#N/A</definedName>
    <definedName name="______PO9">#N/A</definedName>
    <definedName name="______POP3">#N/A</definedName>
    <definedName name="_____B19000">#N/A</definedName>
    <definedName name="_____B19999">#N/A</definedName>
    <definedName name="_____B20000">#N/A</definedName>
    <definedName name="_____cas1">#N/A</definedName>
    <definedName name="_____cas10">#N/A</definedName>
    <definedName name="_____cas11">#N/A</definedName>
    <definedName name="_____cas2">#N/A</definedName>
    <definedName name="_____cas3">#N/A</definedName>
    <definedName name="_____cas4">#N/A</definedName>
    <definedName name="_____cas5">#N/A</definedName>
    <definedName name="_____cas6">#N/A</definedName>
    <definedName name="_____cas7">#N/A</definedName>
    <definedName name="_____cas8">#N/A</definedName>
    <definedName name="_____cas9">#N/A</definedName>
    <definedName name="_____ccr1">#N/A</definedName>
    <definedName name="_____e20000">#N/A</definedName>
    <definedName name="_____e99991">#N/A</definedName>
    <definedName name="_____f329080">#N/A</definedName>
    <definedName name="_____har12">#N/A</definedName>
    <definedName name="_____har13">#N/A</definedName>
    <definedName name="_____har14">#N/A</definedName>
    <definedName name="_____har15">#N/A</definedName>
    <definedName name="_____har16">#N/A</definedName>
    <definedName name="_____jj300">#N/A</definedName>
    <definedName name="_____KI9">#N/A</definedName>
    <definedName name="_____No1">#N/A</definedName>
    <definedName name="_____No2">#N/A</definedName>
    <definedName name="_____No3">#N/A</definedName>
    <definedName name="_____PO7">#N/A</definedName>
    <definedName name="_____PO8">#N/A</definedName>
    <definedName name="_____PO9">#N/A</definedName>
    <definedName name="_____POP3">#N/A</definedName>
    <definedName name="____cas1">#N/A</definedName>
    <definedName name="____cas10">#N/A</definedName>
    <definedName name="____cas11">#N/A</definedName>
    <definedName name="____cas2">#N/A</definedName>
    <definedName name="____cas3">#N/A</definedName>
    <definedName name="____cas4">#N/A</definedName>
    <definedName name="____cas5">#N/A</definedName>
    <definedName name="____cas6">#N/A</definedName>
    <definedName name="____cas7">#N/A</definedName>
    <definedName name="____cas8">#N/A</definedName>
    <definedName name="____cas9">#N/A</definedName>
    <definedName name="____ccr1">#N/A</definedName>
    <definedName name="____f329080">#N/A</definedName>
    <definedName name="____jj300">#N/A</definedName>
    <definedName name="____KI9">#N/A</definedName>
    <definedName name="____No1">#N/A</definedName>
    <definedName name="____No2">#N/A</definedName>
    <definedName name="____No3">#N/A</definedName>
    <definedName name="____PO7">#N/A</definedName>
    <definedName name="____PO8">#N/A</definedName>
    <definedName name="____PO9">#N/A</definedName>
    <definedName name="____POP3">#N/A</definedName>
    <definedName name="____ROI1">#N/A</definedName>
    <definedName name="____roi2">#N/A</definedName>
    <definedName name="___B19000">#N/A</definedName>
    <definedName name="___B19999">#N/A</definedName>
    <definedName name="___B20000">#N/A</definedName>
    <definedName name="___cas1">#N/A</definedName>
    <definedName name="___cas10">#N/A</definedName>
    <definedName name="___cas11">#N/A</definedName>
    <definedName name="___cas2">#N/A</definedName>
    <definedName name="___cas3">#N/A</definedName>
    <definedName name="___cas4">#N/A</definedName>
    <definedName name="___cas5">#N/A</definedName>
    <definedName name="___cas6">#N/A</definedName>
    <definedName name="___cas7">#N/A</definedName>
    <definedName name="___cas8">#N/A</definedName>
    <definedName name="___cas9">#N/A</definedName>
    <definedName name="___ccr1">#N/A</definedName>
    <definedName name="___e20000">#N/A</definedName>
    <definedName name="___e99991">#N/A</definedName>
    <definedName name="___F1">#N/A</definedName>
    <definedName name="___f329080">#N/A</definedName>
    <definedName name="___jj300">#N/A</definedName>
    <definedName name="___KI9">#N/A</definedName>
    <definedName name="___No1">#N/A</definedName>
    <definedName name="___No2">#N/A</definedName>
    <definedName name="___No3">#N/A</definedName>
    <definedName name="___PCM2">#N/A</definedName>
    <definedName name="___PO7">#N/A</definedName>
    <definedName name="___PO8">#N/A</definedName>
    <definedName name="___PO9">#N/A</definedName>
    <definedName name="___POP3">#N/A</definedName>
    <definedName name="___ROI1">#N/A</definedName>
    <definedName name="___roi2">#N/A</definedName>
    <definedName name="__1_">#N/A</definedName>
    <definedName name="__ab1">#N/A</definedName>
    <definedName name="__as1">#N/A</definedName>
    <definedName name="__AUX3">#N/A</definedName>
    <definedName name="__B19000">#N/A</definedName>
    <definedName name="__B19999">#N/A</definedName>
    <definedName name="__B20000">#N/A</definedName>
    <definedName name="__BDR1">#N/A</definedName>
    <definedName name="__BDR2">#N/A</definedName>
    <definedName name="__cas1">#N/A</definedName>
    <definedName name="__cas10">#N/A</definedName>
    <definedName name="__cas11">#N/A</definedName>
    <definedName name="__cas2">#N/A</definedName>
    <definedName name="__cas3">#N/A</definedName>
    <definedName name="__cas4">#N/A</definedName>
    <definedName name="__cas5">#N/A</definedName>
    <definedName name="__cas6">#N/A</definedName>
    <definedName name="__cas7">#N/A</definedName>
    <definedName name="__cas8">#N/A</definedName>
    <definedName name="__cas9">#N/A</definedName>
    <definedName name="__ccr1">#N/A</definedName>
    <definedName name="__CON1">#N/A</definedName>
    <definedName name="__CON2">#N/A</definedName>
    <definedName name="__e20000">#N/A</definedName>
    <definedName name="__e99991">#N/A</definedName>
    <definedName name="__ELL45">#N/A</definedName>
    <definedName name="__ELL90">#N/A</definedName>
    <definedName name="__F3">#N/A</definedName>
    <definedName name="__f329080">#N/A</definedName>
    <definedName name="__FF3">#N/A</definedName>
    <definedName name="__fos1">#N/A</definedName>
    <definedName name="__gfa1">#N/A</definedName>
    <definedName name="__gfa2">#N/A</definedName>
    <definedName name="__IntlFixup">1</definedName>
    <definedName name="__jj300">#N/A</definedName>
    <definedName name="__KI9">#N/A</definedName>
    <definedName name="__No1">#N/A</definedName>
    <definedName name="__No2">#N/A</definedName>
    <definedName name="__No3">#N/A</definedName>
    <definedName name="__nr83">#N/A</definedName>
    <definedName name="__old3">#N/A</definedName>
    <definedName name="__old5">#N/A</definedName>
    <definedName name="__old7">#N/A</definedName>
    <definedName name="__pc3">#N/A</definedName>
    <definedName name="__PO7">#N/A</definedName>
    <definedName name="__PO8">#N/A</definedName>
    <definedName name="__PO9">#N/A</definedName>
    <definedName name="__POP3">#N/A</definedName>
    <definedName name="__PVC1">#N/A</definedName>
    <definedName name="__PVC2">#N/A</definedName>
    <definedName name="__QTY1">#N/A</definedName>
    <definedName name="__RBS1">#N/A</definedName>
    <definedName name="__RE100">#N/A</definedName>
    <definedName name="__RE104">#N/A</definedName>
    <definedName name="__RE112">#N/A</definedName>
    <definedName name="__RE26">#N/A</definedName>
    <definedName name="__RE28">#N/A</definedName>
    <definedName name="__RE30">#N/A</definedName>
    <definedName name="__RE32">#N/A</definedName>
    <definedName name="__RE34">#N/A</definedName>
    <definedName name="__RE36">#N/A</definedName>
    <definedName name="__RE38">#N/A</definedName>
    <definedName name="__RE40">#N/A</definedName>
    <definedName name="__RE42">#N/A</definedName>
    <definedName name="__RE44">#N/A</definedName>
    <definedName name="__RE48">#N/A</definedName>
    <definedName name="__RE52">#N/A</definedName>
    <definedName name="__RE56">#N/A</definedName>
    <definedName name="__RE60">#N/A</definedName>
    <definedName name="__RE64">#N/A</definedName>
    <definedName name="__RE68">#N/A</definedName>
    <definedName name="__RE72">#N/A</definedName>
    <definedName name="__RE76">#N/A</definedName>
    <definedName name="__RE80">#N/A</definedName>
    <definedName name="__RE88">#N/A</definedName>
    <definedName name="__RE92">#N/A</definedName>
    <definedName name="__RE96">#N/A</definedName>
    <definedName name="__ROI1">#N/A</definedName>
    <definedName name="__roi2">#N/A</definedName>
    <definedName name="__s1">#N/A</definedName>
    <definedName name="__SC1">#N/A</definedName>
    <definedName name="__SCH10">#N/A</definedName>
    <definedName name="__SCH40">#N/A</definedName>
    <definedName name="__sdb2">#N/A</definedName>
    <definedName name="__tax1">#N/A</definedName>
    <definedName name="__tax2">#N/A</definedName>
    <definedName name="__tax3">#N/A</definedName>
    <definedName name="__tax4">#N/A</definedName>
    <definedName name="__WP1">#N/A</definedName>
    <definedName name="__xlfn.BAHTTEXT">#N/A</definedName>
    <definedName name="__xlnm.Criteria">#N/A</definedName>
    <definedName name="__xlnm.Database">#N/A</definedName>
    <definedName name="__xlnm.Extract">#N/A</definedName>
    <definedName name="__xlnm.Recorder">#N/A</definedName>
    <definedName name="_0">[1]Payment!#REF!</definedName>
    <definedName name="_1">#N/A</definedName>
    <definedName name="_1_">#N/A</definedName>
    <definedName name="_1_??">#N/A</definedName>
    <definedName name="_1_1">#N/A</definedName>
    <definedName name="_1_10">#N/A</definedName>
    <definedName name="_1_2">#N/A</definedName>
    <definedName name="_1_3">#N/A</definedName>
    <definedName name="_1_4">#N/A</definedName>
    <definedName name="_1_5">#N/A</definedName>
    <definedName name="_1_6">#N/A</definedName>
    <definedName name="_1_7">#N/A</definedName>
    <definedName name="_1_8">#N/A</definedName>
    <definedName name="_1_9">#N/A</definedName>
    <definedName name="_10_????">#N/A</definedName>
    <definedName name="_10_1">#N/A</definedName>
    <definedName name="_10_10">#N/A</definedName>
    <definedName name="_10_11">#N/A</definedName>
    <definedName name="_10_12">#N/A</definedName>
    <definedName name="_10_13">#N/A</definedName>
    <definedName name="_10_2">#N/A</definedName>
    <definedName name="_10_3">#N/A</definedName>
    <definedName name="_10_4">#N/A</definedName>
    <definedName name="_10_5">#N/A</definedName>
    <definedName name="_10_6">#N/A</definedName>
    <definedName name="_10_7">#N/A</definedName>
    <definedName name="_10_8">#N/A</definedName>
    <definedName name="_10_9">#N/A</definedName>
    <definedName name="_11">#N/A</definedName>
    <definedName name="_11_?1066">#N/A</definedName>
    <definedName name="_11_1">#N/A</definedName>
    <definedName name="_2">#N/A</definedName>
    <definedName name="_2_">#N/A</definedName>
    <definedName name="_2_???">#N/A</definedName>
    <definedName name="_2_1">#N/A</definedName>
    <definedName name="_22">#N/A</definedName>
    <definedName name="_24_09_90">[1]Payment!#REF!</definedName>
    <definedName name="_3">#N/A</definedName>
    <definedName name="_3_????">#N/A</definedName>
    <definedName name="_3_1">#N/A</definedName>
    <definedName name="_3_10">#N/A</definedName>
    <definedName name="_3_11">#N/A</definedName>
    <definedName name="_3_12">#N/A</definedName>
    <definedName name="_3_2">#N/A</definedName>
    <definedName name="_3_3">#N/A</definedName>
    <definedName name="_3_4">#N/A</definedName>
    <definedName name="_3_5">#N/A</definedName>
    <definedName name="_3_6">#N/A</definedName>
    <definedName name="_3_7">#N/A</definedName>
    <definedName name="_3_8">#N/A</definedName>
    <definedName name="_3_9">#N/A</definedName>
    <definedName name="_31_09_90">[1]Payment!#REF!</definedName>
    <definedName name="_31_Mar_02">#N/A</definedName>
    <definedName name="_4">#N/A</definedName>
    <definedName name="_4_">#N/A</definedName>
    <definedName name="_4_?1066">#N/A</definedName>
    <definedName name="_4_1">#N/A</definedName>
    <definedName name="_4_10">#N/A</definedName>
    <definedName name="_4_11">#N/A</definedName>
    <definedName name="_4_2">#N/A</definedName>
    <definedName name="_4_3">#N/A</definedName>
    <definedName name="_4_4">#N/A</definedName>
    <definedName name="_4_5">#N/A</definedName>
    <definedName name="_4_6">#N/A</definedName>
    <definedName name="_4_7">#N/A</definedName>
    <definedName name="_4_8">#N/A</definedName>
    <definedName name="_4_9">#N/A</definedName>
    <definedName name="_4C_x">#N/A</definedName>
    <definedName name="_5">#N/A</definedName>
    <definedName name="_5_">#N/A</definedName>
    <definedName name="_5_1">#N/A</definedName>
    <definedName name="_5_2">#N/A</definedName>
    <definedName name="_5_3">#N/A</definedName>
    <definedName name="_5_4">#N/A</definedName>
    <definedName name="_6">#N/A</definedName>
    <definedName name="_6_1">#N/A</definedName>
    <definedName name="_6_2">#N/A</definedName>
    <definedName name="_6_3">#N/A</definedName>
    <definedName name="_6_4">#N/A</definedName>
    <definedName name="_6_5">#N/A</definedName>
    <definedName name="_6_6">#N/A</definedName>
    <definedName name="_7">#N/A</definedName>
    <definedName name="_7_??">#N/A</definedName>
    <definedName name="_7_1">#N/A</definedName>
    <definedName name="_7_2">#N/A</definedName>
    <definedName name="_7_3">#N/A</definedName>
    <definedName name="_7_4">#N/A</definedName>
    <definedName name="_7_5">#N/A</definedName>
    <definedName name="_7_6">#N/A</definedName>
    <definedName name="_7_7">#N/A</definedName>
    <definedName name="_7_9">#N/A</definedName>
    <definedName name="_8_1">#N/A</definedName>
    <definedName name="_8_2">#N/A</definedName>
    <definedName name="_8_3">#N/A</definedName>
    <definedName name="_9_???">#N/A</definedName>
    <definedName name="_9_1">#N/A</definedName>
    <definedName name="_9_2">#N/A</definedName>
    <definedName name="_9_3">#N/A</definedName>
    <definedName name="_9_4">#N/A</definedName>
    <definedName name="_9_5">#N/A</definedName>
    <definedName name="_9_6">#N/A</definedName>
    <definedName name="_9_7">#N/A</definedName>
    <definedName name="_9_8">#N/A</definedName>
    <definedName name="_9_9">#N/A</definedName>
    <definedName name="_aa1">#N/A</definedName>
    <definedName name="_ab1">#N/A</definedName>
    <definedName name="_as1">#N/A</definedName>
    <definedName name="_AUX3">#N/A</definedName>
    <definedName name="_B19000">#N/A</definedName>
    <definedName name="_B19999">#N/A</definedName>
    <definedName name="_B20000">#N/A</definedName>
    <definedName name="_BDR1">#N/A</definedName>
    <definedName name="_BDR2">#N/A</definedName>
    <definedName name="_cas1">#N/A</definedName>
    <definedName name="_cas10">#N/A</definedName>
    <definedName name="_cas11">#N/A</definedName>
    <definedName name="_cas2">#N/A</definedName>
    <definedName name="_cas3">#N/A</definedName>
    <definedName name="_cas4">#N/A</definedName>
    <definedName name="_cas5">#N/A</definedName>
    <definedName name="_cas6">#N/A</definedName>
    <definedName name="_cas7">#N/A</definedName>
    <definedName name="_cas8">#N/A</definedName>
    <definedName name="_cas9">#N/A</definedName>
    <definedName name="_ccr1">#N/A</definedName>
    <definedName name="_CON1">#N/A</definedName>
    <definedName name="_CON2">#N/A</definedName>
    <definedName name="_DAT1">[1]Payment!#REF!</definedName>
    <definedName name="_DAT2">[1]Payment!#REF!</definedName>
    <definedName name="_e20000">#N/A</definedName>
    <definedName name="_e99991">#N/A</definedName>
    <definedName name="_ELL45">#N/A</definedName>
    <definedName name="_ELL90">#N/A</definedName>
    <definedName name="_F1">#N/A</definedName>
    <definedName name="_F3">#N/A</definedName>
    <definedName name="_f329080">#N/A</definedName>
    <definedName name="_FF3">#N/A</definedName>
    <definedName name="_Fill">#N/A</definedName>
    <definedName name="_xlnm._FilterDatabase" localSheetId="2" hidden="1">BOQ!$A$1:$W$231</definedName>
    <definedName name="_FIN9">[1]Input!#REF!</definedName>
    <definedName name="_fos1">#N/A</definedName>
    <definedName name="_gfa1">#N/A</definedName>
    <definedName name="_gfa2">#N/A</definedName>
    <definedName name="_har12">#N/A</definedName>
    <definedName name="_har13">#N/A</definedName>
    <definedName name="_har14">#N/A</definedName>
    <definedName name="_har15">#N/A</definedName>
    <definedName name="_har16">#N/A</definedName>
    <definedName name="_INP15">[1]Payment!#REF!</definedName>
    <definedName name="_INP16">[1]Payment!#REF!</definedName>
    <definedName name="_jj300">#N/A</definedName>
    <definedName name="_k">#N/A</definedName>
    <definedName name="_Key2">#N/A</definedName>
    <definedName name="_KI9">#N/A</definedName>
    <definedName name="_KJL0802">#N/A</definedName>
    <definedName name="_M">[1]Payment!#REF!</definedName>
    <definedName name="_No1">#N/A</definedName>
    <definedName name="_No2">#N/A</definedName>
    <definedName name="_No3">#N/A</definedName>
    <definedName name="_nr83">#N/A</definedName>
    <definedName name="_old3">#N/A</definedName>
    <definedName name="_old5">#N/A</definedName>
    <definedName name="_old7">#N/A</definedName>
    <definedName name="_old88">#N/A</definedName>
    <definedName name="_Order1">255</definedName>
    <definedName name="_Order2">255</definedName>
    <definedName name="_org2">#N/A</definedName>
    <definedName name="_PAY1">[1]Payment!#REF!</definedName>
    <definedName name="_PAY2">[1]Payment!#REF!</definedName>
    <definedName name="_pc4">#N/A</definedName>
    <definedName name="_PO7">#N/A</definedName>
    <definedName name="_PO8">#N/A</definedName>
    <definedName name="_PO9">#N/A</definedName>
    <definedName name="_POP3">#N/A</definedName>
    <definedName name="_PVC1">#N/A</definedName>
    <definedName name="_PVC2">#N/A</definedName>
    <definedName name="_QTY1">#N/A</definedName>
    <definedName name="_RBS1">#N/A</definedName>
    <definedName name="_RE100">#N/A</definedName>
    <definedName name="_RE104">#N/A</definedName>
    <definedName name="_RE112">#N/A</definedName>
    <definedName name="_RE26">#N/A</definedName>
    <definedName name="_RE28">#N/A</definedName>
    <definedName name="_RE30">#N/A</definedName>
    <definedName name="_RE32">#N/A</definedName>
    <definedName name="_RE34">#N/A</definedName>
    <definedName name="_RE36">#N/A</definedName>
    <definedName name="_RE38">#N/A</definedName>
    <definedName name="_RE40">#N/A</definedName>
    <definedName name="_RE42">#N/A</definedName>
    <definedName name="_RE44">#N/A</definedName>
    <definedName name="_RE48">#N/A</definedName>
    <definedName name="_RE52">#N/A</definedName>
    <definedName name="_RE56">#N/A</definedName>
    <definedName name="_RE60">#N/A</definedName>
    <definedName name="_RE64">#N/A</definedName>
    <definedName name="_RE68">#N/A</definedName>
    <definedName name="_RE72">#N/A</definedName>
    <definedName name="_RE76">#N/A</definedName>
    <definedName name="_RE80">#N/A</definedName>
    <definedName name="_RE88">#N/A</definedName>
    <definedName name="_RE92">#N/A</definedName>
    <definedName name="_RE96">#N/A</definedName>
    <definedName name="_Regression_Int">1</definedName>
    <definedName name="_ROI1">#N/A</definedName>
    <definedName name="_roi2">#N/A</definedName>
    <definedName name="_s1">#N/A</definedName>
    <definedName name="_SC1">#N/A</definedName>
    <definedName name="_SCH10">#N/A</definedName>
    <definedName name="_SCH40">#N/A</definedName>
    <definedName name="_sdb2">#N/A</definedName>
    <definedName name="_SEC1200">#N/A</definedName>
    <definedName name="_Sort">#N/A</definedName>
    <definedName name="_SUMMARY_OF_COS">#N/A</definedName>
    <definedName name="_tax1">#N/A</definedName>
    <definedName name="_tax2">#N/A</definedName>
    <definedName name="_tax3">#N/A</definedName>
    <definedName name="_tax4">#N/A</definedName>
    <definedName name="_TS1">#N/A</definedName>
    <definedName name="_VAL23">#N/A</definedName>
    <definedName name="_VAL24">#N/A</definedName>
    <definedName name="_WHY1">[1]Payment!#REF!</definedName>
    <definedName name="_WP1">#N/A</definedName>
    <definedName name="_x1">#N/A</definedName>
    <definedName name="_x2">#N/A</definedName>
    <definedName name="a\">#N/A</definedName>
    <definedName name="a\FGg">#N/A</definedName>
    <definedName name="A\SEYHVJYHGF">#N/A</definedName>
    <definedName name="a_">#N/A</definedName>
    <definedName name="AA">#N/A</definedName>
    <definedName name="AAA">#N/A</definedName>
    <definedName name="aaaaa">#N/A</definedName>
    <definedName name="aaaaaa">#N/A</definedName>
    <definedName name="aaaaaaaaaaaaaaaaaaa">#N/A</definedName>
    <definedName name="aaaaaaaaaaaaaaaaaaaaa">#N/A</definedName>
    <definedName name="aaaaaaaaaaaaaaaaaaaaaa">#N/A</definedName>
    <definedName name="aaaaaaaaaaaaaaaaaaaaaaaa">#N/A</definedName>
    <definedName name="aaaaaaaaaaaaaaaaaaaaaaaaaaaaa">#N/A</definedName>
    <definedName name="AAB">#N/A</definedName>
    <definedName name="AAC">#N/A</definedName>
    <definedName name="AAD">#N/A</definedName>
    <definedName name="Aadia">#N/A</definedName>
    <definedName name="AAE">#N/A</definedName>
    <definedName name="AAF">#N/A</definedName>
    <definedName name="aangat">#N/A</definedName>
    <definedName name="Aaspace">#N/A</definedName>
    <definedName name="Ab">#N/A</definedName>
    <definedName name="abc">#N/A</definedName>
    <definedName name="Abdia">#N/A</definedName>
    <definedName name="Abspace">#N/A</definedName>
    <definedName name="Ac">#N/A</definedName>
    <definedName name="AccessDatabase">"C:\WIN95\Desktop\Ramesh\AIC\Aic.mdb"</definedName>
    <definedName name="ACCNT_10">#N/A</definedName>
    <definedName name="ACCNT_10THRU95">#N/A</definedName>
    <definedName name="ACCNT_11">#N/A</definedName>
    <definedName name="ACCNT_12">#N/A</definedName>
    <definedName name="ACCNT_13">#N/A</definedName>
    <definedName name="ACCNT_14">#N/A</definedName>
    <definedName name="ACCNT_15">#N/A</definedName>
    <definedName name="ACCNT_15.11">#N/A</definedName>
    <definedName name="ACCNT_15.12">#N/A</definedName>
    <definedName name="ACCNT_15.14">#N/A</definedName>
    <definedName name="ACCNT_15.22">#N/A</definedName>
    <definedName name="ACCNT_16">#N/A</definedName>
    <definedName name="ACCNT_20">#N/A</definedName>
    <definedName name="ACCNT_21">#N/A</definedName>
    <definedName name="accnt_21.01">#N/A</definedName>
    <definedName name="accnt_21.02">#N/A</definedName>
    <definedName name="ACCNT_22">#N/A</definedName>
    <definedName name="ACCNT_22.9">#N/A</definedName>
    <definedName name="ACCNT_23">#N/A</definedName>
    <definedName name="ACCNT_25">#N/A</definedName>
    <definedName name="ACCNT_25.4">#N/A</definedName>
    <definedName name="ACCNT_25.6">#N/A</definedName>
    <definedName name="ACCNT_26">#N/A</definedName>
    <definedName name="ACCNT_26.2">#N/A</definedName>
    <definedName name="ACCNT_26.3">#N/A</definedName>
    <definedName name="ACCNT_27.1">#N/A</definedName>
    <definedName name="ACCNT_27.2">#N/A</definedName>
    <definedName name="ACCNT_28">#N/A</definedName>
    <definedName name="ACCNT_28.6">#N/A</definedName>
    <definedName name="ACCNT_29">#N/A</definedName>
    <definedName name="ACCNT_30">#N/A</definedName>
    <definedName name="ACCNT_40">#N/A</definedName>
    <definedName name="ACCNT_41">#N/A</definedName>
    <definedName name="ACCNT_41.1">#N/A</definedName>
    <definedName name="ACCNT_42">#N/A</definedName>
    <definedName name="ACCNT_43">#N/A</definedName>
    <definedName name="ACCNT_44">#N/A</definedName>
    <definedName name="ACCNT_45">#N/A</definedName>
    <definedName name="ACCNT_46">#N/A</definedName>
    <definedName name="ACCNT_47">#N/A</definedName>
    <definedName name="ACCNT_47.1">#N/A</definedName>
    <definedName name="ACCNT_47.3">#N/A</definedName>
    <definedName name="ACCNT_47.4">#N/A</definedName>
    <definedName name="ACCNT_47.8">#N/A</definedName>
    <definedName name="ACCNT_48">#N/A</definedName>
    <definedName name="ACCNT_48.5">#N/A</definedName>
    <definedName name="ACCNT_48.9">#N/A</definedName>
    <definedName name="ACCNT_49">#N/A</definedName>
    <definedName name="ACCNT_50">#N/A</definedName>
    <definedName name="ACCNT_50_54_AF_YARD">#N/A</definedName>
    <definedName name="ACCNT_50_54_AFPB">#N/A</definedName>
    <definedName name="ACCNT_50_54_C1PB">#N/A</definedName>
    <definedName name="ACCNT_50_54_C1YARD">#N/A</definedName>
    <definedName name="ACCNT_50_54_CPB">#N/A</definedName>
    <definedName name="ACCNT_50_54_CRPB">#N/A</definedName>
    <definedName name="ACCNT_50_54_CRPB_HG">#N/A</definedName>
    <definedName name="ACCNT_50_54_CRPBAG">#N/A</definedName>
    <definedName name="ACCNT_50_54_CRYARDAG">#N/A</definedName>
    <definedName name="ACCNT_50_54_CYARD">#N/A</definedName>
    <definedName name="ACCNT_50_54_HISTORY">#N/A</definedName>
    <definedName name="ACCNT_50_54_KPB">#N/A</definedName>
    <definedName name="ACCNT_50_54_KYARD">#N/A</definedName>
    <definedName name="ACCNT_50_54_LBAG">#N/A</definedName>
    <definedName name="ACCNT_50_54_OFFSITE">#N/A</definedName>
    <definedName name="ACCNT_50_54_PAINT">#N/A</definedName>
    <definedName name="ACCNT_50_54_PB">#N/A</definedName>
    <definedName name="ACCNT_50_54_PBAG">#N/A</definedName>
    <definedName name="ACCNT_50_54_SPB">#N/A</definedName>
    <definedName name="ACCNT_50_54_SPPB">#N/A</definedName>
    <definedName name="ACCNT_50_54_SPYARD">#N/A</definedName>
    <definedName name="ACCNT_50_54_SYARD">#N/A</definedName>
    <definedName name="ACCNT_50_54_YARD">#N/A</definedName>
    <definedName name="ACCNT_50_54_YARDAG">#N/A</definedName>
    <definedName name="ACCNT_51.6">#N/A</definedName>
    <definedName name="ACCNT_51.7">#N/A</definedName>
    <definedName name="ACCNT_51.8">#N/A</definedName>
    <definedName name="ACCNT_51BOP">#N/A</definedName>
    <definedName name="ACCNT_51HP">#N/A</definedName>
    <definedName name="ACCNT_51OFFSITE">#N/A</definedName>
    <definedName name="ACCNT_51YARD">#N/A</definedName>
    <definedName name="ACCNT_52BOP">#N/A</definedName>
    <definedName name="ACCNT_52HP">#N/A</definedName>
    <definedName name="ACCNT_52OFFSITE">#N/A</definedName>
    <definedName name="ACCNT_52YARD">#N/A</definedName>
    <definedName name="ACCNT_53">#N/A</definedName>
    <definedName name="ACCNT_54">#N/A</definedName>
    <definedName name="ACCNT_54.1">#N/A</definedName>
    <definedName name="ACCNT_54.11">#N/A</definedName>
    <definedName name="ACCNT_54.12">#N/A</definedName>
    <definedName name="ACCNT_54.13">#N/A</definedName>
    <definedName name="ACCNT_54.14">#N/A</definedName>
    <definedName name="ACCNT_54.15">#N/A</definedName>
    <definedName name="ACCNT_54.19">#N/A</definedName>
    <definedName name="ACCNT_54.9">#N/A</definedName>
    <definedName name="ACCNT_55">#N/A</definedName>
    <definedName name="ACCNT_55.1">#N/A</definedName>
    <definedName name="ACCNT_55.2">#N/A</definedName>
    <definedName name="ACCNT_55.3">#N/A</definedName>
    <definedName name="ACCNT_55.4">#N/A</definedName>
    <definedName name="ACCNT_55.5">#N/A</definedName>
    <definedName name="ACCNT_55.9">#N/A</definedName>
    <definedName name="ACCNT_55_DISCOUNT">#N/A</definedName>
    <definedName name="ACCNT_55_HANGER">#N/A</definedName>
    <definedName name="ACCNT_55_HISTCHK">#N/A</definedName>
    <definedName name="ACCNT_55_PAINT">#N/A</definedName>
    <definedName name="ACCNT_55_VALVES">#N/A</definedName>
    <definedName name="ACCNT_57">#N/A</definedName>
    <definedName name="ACCNT_57_AG">#N/A</definedName>
    <definedName name="ACCNT_58">#N/A</definedName>
    <definedName name="ACCNT_58.1">#N/A</definedName>
    <definedName name="ACCNT_58.7">#N/A</definedName>
    <definedName name="ACCNT_59">#N/A</definedName>
    <definedName name="ACCNT_59.1">#N/A</definedName>
    <definedName name="ACCNT_59_NDE">#N/A</definedName>
    <definedName name="ACCNT_59_STRESS">#N/A</definedName>
    <definedName name="ACCNT_60">#N/A</definedName>
    <definedName name="ACCNT_61">#N/A</definedName>
    <definedName name="ACCNT_62">#N/A</definedName>
    <definedName name="ACCNT_62.2">#N/A</definedName>
    <definedName name="ACCNT_62.5">#N/A</definedName>
    <definedName name="ACCNT_63">#N/A</definedName>
    <definedName name="ACCNT_70">#N/A</definedName>
    <definedName name="ACCNT_71">#N/A</definedName>
    <definedName name="accnt_71.9">#N/A</definedName>
    <definedName name="ACCNT_72">#N/A</definedName>
    <definedName name="ACCNT_72.1">#N/A</definedName>
    <definedName name="ACCNT_72.2">#N/A</definedName>
    <definedName name="ACCNT_72.3">#N/A</definedName>
    <definedName name="ACCNT_72.33">#N/A</definedName>
    <definedName name="ACCNT_72.4">#N/A</definedName>
    <definedName name="ACCNT_73">#N/A</definedName>
    <definedName name="ACCNT_74">#N/A</definedName>
    <definedName name="ACCNT_74.3">#N/A</definedName>
    <definedName name="ACCNT_75">#N/A</definedName>
    <definedName name="ACCNT_75.1">#N/A</definedName>
    <definedName name="ACCNT_75.11">#N/A</definedName>
    <definedName name="ACCNT_76">#N/A</definedName>
    <definedName name="ACCNT_76.5">#N/A</definedName>
    <definedName name="ACCNT_76.70_ANODE">#N/A</definedName>
    <definedName name="ACCNT_76.70_JB">#N/A</definedName>
    <definedName name="ACCNT_77">#N/A</definedName>
    <definedName name="ACCNT_78">#N/A</definedName>
    <definedName name="ACCNT_78.761">#N/A</definedName>
    <definedName name="ACCNT_78.762">#N/A</definedName>
    <definedName name="ACCNT_78.81">#N/A</definedName>
    <definedName name="ACCNT_78.821">#N/A</definedName>
    <definedName name="ACCNT_78.827">#N/A</definedName>
    <definedName name="ACCNT_78.8275">#N/A</definedName>
    <definedName name="ACCNT_78.828">#N/A</definedName>
    <definedName name="ACCNT_78.83">#N/A</definedName>
    <definedName name="ACCNT_78.84">#N/A</definedName>
    <definedName name="ACCNT_78.85">#N/A</definedName>
    <definedName name="ACCNT_78.861">#N/A</definedName>
    <definedName name="ACCNT_78.862">#N/A</definedName>
    <definedName name="ACCNT_79">#N/A</definedName>
    <definedName name="ACCNT_80">#N/A</definedName>
    <definedName name="ACCNT_81">#N/A</definedName>
    <definedName name="ACCNT_82">#N/A</definedName>
    <definedName name="ACCNT_82.2">#N/A</definedName>
    <definedName name="ACCNT_82.7">#N/A</definedName>
    <definedName name="ACCNT_82.72">#N/A</definedName>
    <definedName name="ACCNT_82.80">#N/A</definedName>
    <definedName name="ACCNT_83">#N/A</definedName>
    <definedName name="ACCNT_83.1">#N/A</definedName>
    <definedName name="ACCNT_84">#N/A</definedName>
    <definedName name="ACCNT_84.1">#N/A</definedName>
    <definedName name="ACCNT_84.3">#N/A</definedName>
    <definedName name="ACCNT_84.4">#N/A</definedName>
    <definedName name="ACCNT_84.6">#N/A</definedName>
    <definedName name="ACCNT_85">#N/A</definedName>
    <definedName name="ACCNT_86">#N/A</definedName>
    <definedName name="ACCNT_87">#N/A</definedName>
    <definedName name="ACCNT_90">#N/A</definedName>
    <definedName name="ACCNT_91">#N/A</definedName>
    <definedName name="ACCNT_91.1">#N/A</definedName>
    <definedName name="ACCNT_91.2">#N/A</definedName>
    <definedName name="ACCNT_91.3">#N/A</definedName>
    <definedName name="ACCNT_91.5">#N/A</definedName>
    <definedName name="ACCNT_91.55">#N/A</definedName>
    <definedName name="ACCNT_91.6">#N/A</definedName>
    <definedName name="ACCNT_91.7">#N/A</definedName>
    <definedName name="ACCNT_91THRU93">#N/A</definedName>
    <definedName name="ACCNT_91THRU95">#N/A</definedName>
    <definedName name="ACCNT_92">#N/A</definedName>
    <definedName name="ACCNT_92.1">#N/A</definedName>
    <definedName name="ACCNT_92.2">#N/A</definedName>
    <definedName name="ACCNT_92.3">#N/A</definedName>
    <definedName name="ACCNT_92.5">#N/A</definedName>
    <definedName name="ACCNT_92.6">#N/A</definedName>
    <definedName name="ACCNT_92.7">#N/A</definedName>
    <definedName name="ACCNT_92.8">#N/A</definedName>
    <definedName name="ACCNT_92.81">#N/A</definedName>
    <definedName name="ACCNT_92.82">#N/A</definedName>
    <definedName name="ACCNT_92.83">#N/A</definedName>
    <definedName name="ACCNT_92.84">#N/A</definedName>
    <definedName name="ACCNT_93">#N/A</definedName>
    <definedName name="ACCNT_94">#N/A</definedName>
    <definedName name="ACCNT_94.01">#N/A</definedName>
    <definedName name="ACCNT_94.02">#N/A</definedName>
    <definedName name="ACCNT_94.03">#N/A</definedName>
    <definedName name="ACCNT_94.04">#N/A</definedName>
    <definedName name="ACCNT_94.05">#N/A</definedName>
    <definedName name="ACCNT_94.09">#N/A</definedName>
    <definedName name="ACCNT_94.11">#N/A</definedName>
    <definedName name="ACCNT_94.12">#N/A</definedName>
    <definedName name="ACCNT_94.13">#N/A</definedName>
    <definedName name="ACCNT_94.14">#N/A</definedName>
    <definedName name="ACCNT_94.15">#N/A</definedName>
    <definedName name="ACCNT_94.16">#N/A</definedName>
    <definedName name="ACCNT_94.17">#N/A</definedName>
    <definedName name="ACCNT_94.18">#N/A</definedName>
    <definedName name="ACCNT_94.19">#N/A</definedName>
    <definedName name="ACCNT_94FCN">#N/A</definedName>
    <definedName name="ACCNT_94IS">#N/A</definedName>
    <definedName name="ACCNT_94LOCAL">#N/A</definedName>
    <definedName name="ACCNT_94US">#N/A</definedName>
    <definedName name="ACCNT_95">#N/A</definedName>
    <definedName name="ACCNT_95.1">#N/A</definedName>
    <definedName name="ACCNT_95.1FCN">#N/A</definedName>
    <definedName name="ACCNT_95.1IS">#N/A</definedName>
    <definedName name="ACCNT_95.1LOCAL">#N/A</definedName>
    <definedName name="ACCNT_95.1US">#N/A</definedName>
    <definedName name="ACCNT_95.3">#N/A</definedName>
    <definedName name="ACCNT_96">#N/A</definedName>
    <definedName name="ACCNT_97">#N/A</definedName>
    <definedName name="ACCNT_98">#N/A</definedName>
    <definedName name="ACCNT_98.1">#N/A</definedName>
    <definedName name="ACCNT_98.10THRU30">#N/A</definedName>
    <definedName name="ACCNT_98.11">#N/A</definedName>
    <definedName name="ACCNT_98.12">#N/A</definedName>
    <definedName name="ACCNT_98.13">#N/A</definedName>
    <definedName name="ACCNT_98.131">#N/A</definedName>
    <definedName name="ACCNT_98.14">#N/A</definedName>
    <definedName name="ACCNT_98.15">#N/A</definedName>
    <definedName name="ACCNT_98.16">#N/A</definedName>
    <definedName name="ACCNT_98.17">#N/A</definedName>
    <definedName name="ACCNT_98.18">#N/A</definedName>
    <definedName name="ACCNT_98.19">#N/A</definedName>
    <definedName name="ACCNT_98.191">#N/A</definedName>
    <definedName name="ACCNT_98.192">#N/A</definedName>
    <definedName name="ACCNT_98.2">#N/A</definedName>
    <definedName name="ACCNT_98.21">#N/A</definedName>
    <definedName name="ACCNT_98.22">#N/A</definedName>
    <definedName name="ACCNT_98.23">#N/A</definedName>
    <definedName name="ACCNT_98.24">#N/A</definedName>
    <definedName name="ACCNT_98.26">#N/A</definedName>
    <definedName name="ACCNT_98.3">#N/A</definedName>
    <definedName name="ACCNT_98.4">#N/A</definedName>
    <definedName name="ACCNT_98.40THRU90">#N/A</definedName>
    <definedName name="ACCNT_98.5">#N/A</definedName>
    <definedName name="ACCNT_98.51">#N/A</definedName>
    <definedName name="ACCNT_98.52">#N/A</definedName>
    <definedName name="ACCNT_98.6">#N/A</definedName>
    <definedName name="ACCNT_98.7">#N/A</definedName>
    <definedName name="ACCNT_98.8">#N/A</definedName>
    <definedName name="ACCNT_98.9">#N/A</definedName>
    <definedName name="ACCNT_98.91">#N/A</definedName>
    <definedName name="ACCNT_98.92">#N/A</definedName>
    <definedName name="ACCNT_98.93">#N/A</definedName>
    <definedName name="ACCNT_98.94">#N/A</definedName>
    <definedName name="ACCNT_99">#N/A</definedName>
    <definedName name="ACCNT_TOT">#N/A</definedName>
    <definedName name="Acdia">#N/A</definedName>
    <definedName name="Acspace">#N/A</definedName>
    <definedName name="ACT">#N/A</definedName>
    <definedName name="ACTIVITY_5">#N/A</definedName>
    <definedName name="ACTIVITY_6">#N/A</definedName>
    <definedName name="Ad">#N/A</definedName>
    <definedName name="adadad">#N/A</definedName>
    <definedName name="ADD">#N/A</definedName>
    <definedName name="addad">#N/A</definedName>
    <definedName name="Addia">#N/A</definedName>
    <definedName name="Address">#N/A</definedName>
    <definedName name="adfasfaw">#N/A</definedName>
    <definedName name="adjustment">#N/A</definedName>
    <definedName name="adsf">#N/A</definedName>
    <definedName name="Adspace">#N/A</definedName>
    <definedName name="Ae">#N/A</definedName>
    <definedName name="Aedia">#N/A</definedName>
    <definedName name="Aespace">#N/A</definedName>
    <definedName name="afafd">#N/A</definedName>
    <definedName name="afasdfafa">#N/A</definedName>
    <definedName name="AFF">#N/A</definedName>
    <definedName name="afgdsvzcx">#N/A</definedName>
    <definedName name="AFGIS_ELECT">#N/A</definedName>
    <definedName name="AggregateBaseCourse">#N/A</definedName>
    <definedName name="agsdfhgjdf">#N/A</definedName>
    <definedName name="agsdfhjk">#N/A</definedName>
    <definedName name="agsfdhjk">#N/A</definedName>
    <definedName name="ahmad">#N/A</definedName>
    <definedName name="Aic_Instrumentation_List">#N/A</definedName>
    <definedName name="air_trap">#N/A</definedName>
    <definedName name="AIRCON">#N/A</definedName>
    <definedName name="airoutlet">#N/A</definedName>
    <definedName name="Airport">#N/A</definedName>
    <definedName name="AirportStat">#N/A</definedName>
    <definedName name="AJYVNBGFVC">#N/A</definedName>
    <definedName name="all">#N/A</definedName>
    <definedName name="Allocation">#N/A</definedName>
    <definedName name="Amortization">#N/A</definedName>
    <definedName name="Amount" localSheetId="2">#REF!</definedName>
    <definedName name="Amount">#N/A</definedName>
    <definedName name="Amt_Contingency">#N/A</definedName>
    <definedName name="AMT_CONTINGENCY_FEE">#N/A</definedName>
    <definedName name="Amt_Demolition">#N/A</definedName>
    <definedName name="Amt_Design.Fee">#N/A</definedName>
    <definedName name="Amt_Direct.Cost">#N/A</definedName>
    <definedName name="Amt_Earth.Work">#N/A</definedName>
    <definedName name="Amt_Elec">#N/A</definedName>
    <definedName name="Amt_Ext.Civil">#N/A</definedName>
    <definedName name="Amt_Finish.Work">#N/A</definedName>
    <definedName name="Amt_Lift">#N/A</definedName>
    <definedName name="Amt_Mech">#N/A</definedName>
    <definedName name="Amt_Onsite">#N/A</definedName>
    <definedName name="Amt_Others">#N/A</definedName>
    <definedName name="Amt_PC.PS">#N/A</definedName>
    <definedName name="Amt_Pile.Work">#N/A</definedName>
    <definedName name="Amt_prev_paid">[2]CERTIFICATE!#REF!</definedName>
    <definedName name="Amt_prev_paid_range">[2]CERTIFICATE!#REF!</definedName>
    <definedName name="Amt_Project">#N/A</definedName>
    <definedName name="Amt_Sub.Struc">#N/A</definedName>
    <definedName name="Amt_Super.Struc">#N/A</definedName>
    <definedName name="Analysis">#N/A</definedName>
    <definedName name="AnalysisType">#N/A</definedName>
    <definedName name="angle">#N/A</definedName>
    <definedName name="annayam">#N/A</definedName>
    <definedName name="ANNUAL_EXPENDIT">#N/A</definedName>
    <definedName name="antiicpated">#N/A</definedName>
    <definedName name="APL">#N/A</definedName>
    <definedName name="app_q">#N/A</definedName>
    <definedName name="appndx">#N/A</definedName>
    <definedName name="apporx_quants">#N/A</definedName>
    <definedName name="appraisal">#N/A</definedName>
    <definedName name="APX_A">#N/A</definedName>
    <definedName name="APX_B">#N/A</definedName>
    <definedName name="APX_C">#N/A</definedName>
    <definedName name="APX_D">#N/A</definedName>
    <definedName name="APX_E">#N/A</definedName>
    <definedName name="APX_G">#N/A</definedName>
    <definedName name="aqwse">#N/A</definedName>
    <definedName name="ARCH_CITY">#N/A</definedName>
    <definedName name="ARCH_ESC">#N/A</definedName>
    <definedName name="ARCH_OLD_CITY">#N/A</definedName>
    <definedName name="ARCH_OLD_ESC">#N/A</definedName>
    <definedName name="ARCH_OLD_PROD">#N/A</definedName>
    <definedName name="ARCH_OLD_WAGE">#N/A</definedName>
    <definedName name="ARCH_PROD">#N/A</definedName>
    <definedName name="ARCH_WAGE">#N/A</definedName>
    <definedName name="Area12W">#N/A</definedName>
    <definedName name="Area13W">#N/A</definedName>
    <definedName name="area15w">#N/A</definedName>
    <definedName name="Area16W">#N/A</definedName>
    <definedName name="Area17W">#N/A</definedName>
    <definedName name="Area18W">#N/A</definedName>
    <definedName name="Area1W">#N/A</definedName>
    <definedName name="area21w">#N/A</definedName>
    <definedName name="Area23W">#N/A</definedName>
    <definedName name="area27w">#N/A</definedName>
    <definedName name="area2w">#N/A</definedName>
    <definedName name="Area8W">#N/A</definedName>
    <definedName name="areabroad">#N/A</definedName>
    <definedName name="areaC">#N/A</definedName>
    <definedName name="areacentral">#N/A</definedName>
    <definedName name="AREAEC">#N/A</definedName>
    <definedName name="areaencentre">#N/A</definedName>
    <definedName name="areafins">#N/A</definedName>
    <definedName name="areaM">#N/A</definedName>
    <definedName name="areaR11">#N/A</definedName>
    <definedName name="areaR12">#N/A</definedName>
    <definedName name="areaR13">#N/A</definedName>
    <definedName name="areaR14">#N/A</definedName>
    <definedName name="AREAS">#N/A</definedName>
    <definedName name="areawc2">#N/A</definedName>
    <definedName name="areawc3">#N/A</definedName>
    <definedName name="array">#N/A</definedName>
    <definedName name="ARTJNHBGVF">#N/A</definedName>
    <definedName name="as">#N/A</definedName>
    <definedName name="asadad">#N/A</definedName>
    <definedName name="ASDFASDFSDF">#N/A</definedName>
    <definedName name="ASGC">#N/A</definedName>
    <definedName name="AsphalticBaseCourse">#N/A</definedName>
    <definedName name="asrhgdn">#N/A</definedName>
    <definedName name="ASSA">#N/A</definedName>
    <definedName name="ASSETS">#N/A</definedName>
    <definedName name="assfdf">#N/A</definedName>
    <definedName name="asss">#N/A</definedName>
    <definedName name="asvrehtuymjnhbtgv">#N/A</definedName>
    <definedName name="autonum">#N/A</definedName>
    <definedName name="aux">#N/A</definedName>
    <definedName name="AUX_CONT_PNLS">#N/A</definedName>
    <definedName name="avfgdhbbvfdc">#N/A</definedName>
    <definedName name="AVSHRGVFDC">#N/A</definedName>
    <definedName name="awcevrghbtjny">#N/A</definedName>
    <definedName name="b_101">#N/A</definedName>
    <definedName name="b_102">#N/A</definedName>
    <definedName name="b_103">#N/A</definedName>
    <definedName name="b_31">#N/A</definedName>
    <definedName name="b_32">#N/A</definedName>
    <definedName name="b_33">#N/A</definedName>
    <definedName name="b_34">#N/A</definedName>
    <definedName name="b_41">#N/A</definedName>
    <definedName name="b_42">#N/A</definedName>
    <definedName name="b_51">#N/A</definedName>
    <definedName name="b_52">#N/A</definedName>
    <definedName name="b_71">#N/A</definedName>
    <definedName name="b_72">#N/A</definedName>
    <definedName name="b_81">#N/A</definedName>
    <definedName name="b_82">#N/A</definedName>
    <definedName name="b_83">#N/A</definedName>
    <definedName name="b_91">#N/A</definedName>
    <definedName name="b_92">#N/A</definedName>
    <definedName name="b_93">#N/A</definedName>
    <definedName name="b_94">#N/A</definedName>
    <definedName name="b_95">#N/A</definedName>
    <definedName name="b_96">#N/A</definedName>
    <definedName name="b_97">#N/A</definedName>
    <definedName name="B_FLG">#N/A</definedName>
    <definedName name="B1T1">#N/A</definedName>
    <definedName name="B1T2">#N/A</definedName>
    <definedName name="B1T3">#N/A</definedName>
    <definedName name="B2T1">#N/A</definedName>
    <definedName name="B2T2">#N/A</definedName>
    <definedName name="B2T3">#N/A</definedName>
    <definedName name="B3T1">#N/A</definedName>
    <definedName name="B3T2">#N/A</definedName>
    <definedName name="B3T3">#N/A</definedName>
    <definedName name="B4T1">#N/A</definedName>
    <definedName name="B4T2">#N/A</definedName>
    <definedName name="B4T3">#N/A</definedName>
    <definedName name="B5T1">#N/A</definedName>
    <definedName name="B5T2">#N/A</definedName>
    <definedName name="B5T3">#N/A</definedName>
    <definedName name="Ba">#N/A</definedName>
    <definedName name="back_pressure">#N/A</definedName>
    <definedName name="Badia">#N/A</definedName>
    <definedName name="bagheri">#N/A</definedName>
    <definedName name="bagnaa">#N/A</definedName>
    <definedName name="ball">#N/A</definedName>
    <definedName name="ban">#N/A</definedName>
    <definedName name="BARBICAN">#N/A</definedName>
    <definedName name="BASE">#N/A</definedName>
    <definedName name="Base_Qty_DB">#N/A</definedName>
    <definedName name="BASE_Summary">#N/A</definedName>
    <definedName name="BASE_Summary1">#N/A</definedName>
    <definedName name="BASE_Summary2">#N/A</definedName>
    <definedName name="BaseD">#N/A</definedName>
    <definedName name="BaseDate">#N/A</definedName>
    <definedName name="BaseDay">#N/A</definedName>
    <definedName name="BaseM">#N/A</definedName>
    <definedName name="BASEMENT">#N/A</definedName>
    <definedName name="BaseMonth">#N/A</definedName>
    <definedName name="BaseYear">#N/A</definedName>
    <definedName name="Basic_data">#N/A</definedName>
    <definedName name="BASIS">#N/A</definedName>
    <definedName name="BASIS1">#N/A</definedName>
    <definedName name="Baspace">#N/A</definedName>
    <definedName name="bazfvs">#N/A</definedName>
    <definedName name="BB">#N/A</definedName>
    <definedName name="bbadi">#N/A</definedName>
    <definedName name="BBB">#N/A</definedName>
    <definedName name="bbbbbbbbbbbbbbbbbbbbbb">#N/A</definedName>
    <definedName name="Bbdia">#N/A</definedName>
    <definedName name="Bbspace">#N/A</definedName>
    <definedName name="BC">#N/A</definedName>
    <definedName name="Bcdia">#N/A</definedName>
    <definedName name="BCNo">#N/A</definedName>
    <definedName name="Bcspace">#N/A</definedName>
    <definedName name="bd">#N/A</definedName>
    <definedName name="Bddia">#N/A</definedName>
    <definedName name="BDR">#N/A</definedName>
    <definedName name="BDRBLD">#N/A</definedName>
    <definedName name="Bdspace">#N/A</definedName>
    <definedName name="Be">#N/A</definedName>
    <definedName name="Bedia">#N/A</definedName>
    <definedName name="Beg_Bal">#N/A</definedName>
    <definedName name="Bespace">#N/A</definedName>
    <definedName name="Bid_Currency_Rate">#N/A</definedName>
    <definedName name="Biju">#N/A</definedName>
    <definedName name="Bill3Page1">#N/A</definedName>
    <definedName name="Bill3Page10">#N/A</definedName>
    <definedName name="Bill3Page11">#N/A</definedName>
    <definedName name="Bill3Page12">#N/A</definedName>
    <definedName name="Bill3Page13">#N/A</definedName>
    <definedName name="Bill3Page14">#N/A</definedName>
    <definedName name="Bill3page15">#N/A</definedName>
    <definedName name="Bill3Page16">#N/A</definedName>
    <definedName name="Bill3Page2">#N/A</definedName>
    <definedName name="Bill3Page3">#N/A</definedName>
    <definedName name="Bill3Page4">#N/A</definedName>
    <definedName name="Bill3Page5">#N/A</definedName>
    <definedName name="Bill3Page6">#N/A</definedName>
    <definedName name="Bill3Page7">#N/A</definedName>
    <definedName name="Bill3Page8">#N/A</definedName>
    <definedName name="Bill3Page9">#N/A</definedName>
    <definedName name="Bill4Page1">#N/A</definedName>
    <definedName name="Bill4Page10">#N/A</definedName>
    <definedName name="Bill4Page11">#N/A</definedName>
    <definedName name="Bill4Page12">#N/A</definedName>
    <definedName name="Bill4Page2">#N/A</definedName>
    <definedName name="Bill4Page3">#N/A</definedName>
    <definedName name="Bill4Page4">#N/A</definedName>
    <definedName name="Bill4Page5">#N/A</definedName>
    <definedName name="Bill4Page6">#N/A</definedName>
    <definedName name="Bill4Page7">#N/A</definedName>
    <definedName name="Bill4Page8">#N/A</definedName>
    <definedName name="Bill4Page9">#N/A</definedName>
    <definedName name="Bill5Page1">#N/A</definedName>
    <definedName name="Bill5Page10">#N/A</definedName>
    <definedName name="Bill5Page2">#N/A</definedName>
    <definedName name="Bill5Page3">#N/A</definedName>
    <definedName name="Bill5Page4">#N/A</definedName>
    <definedName name="Bill5Page5">#N/A</definedName>
    <definedName name="Bill5Page6">#N/A</definedName>
    <definedName name="Bill5Page7">#N/A</definedName>
    <definedName name="Bill5Page8">#N/A</definedName>
    <definedName name="Bill5Page9">#N/A</definedName>
    <definedName name="BILL5T">#N/A</definedName>
    <definedName name="Bill6Page1">#N/A</definedName>
    <definedName name="Bill6Page10">#N/A</definedName>
    <definedName name="Bill6Page11">#N/A</definedName>
    <definedName name="Bill6Page12">#N/A</definedName>
    <definedName name="Bill6Page13">#N/A</definedName>
    <definedName name="Bill6Page14">#N/A</definedName>
    <definedName name="Bill6Page15">#N/A</definedName>
    <definedName name="Bill6Page16">#N/A</definedName>
    <definedName name="Bill6Page17">#N/A</definedName>
    <definedName name="Bill6Page18">#N/A</definedName>
    <definedName name="Bill6page19">#N/A</definedName>
    <definedName name="Bill6Page2">#N/A</definedName>
    <definedName name="Bill6Page20">#N/A</definedName>
    <definedName name="Bill6Page21">#N/A</definedName>
    <definedName name="Bill6Page22">#N/A</definedName>
    <definedName name="Bill6Page23">#N/A</definedName>
    <definedName name="Bill6Page24">#N/A</definedName>
    <definedName name="Bill6Page25">#N/A</definedName>
    <definedName name="Bill6Page26">#N/A</definedName>
    <definedName name="Bill6Page27">#N/A</definedName>
    <definedName name="Bill6Page3">#N/A</definedName>
    <definedName name="Bill6Page4">#N/A</definedName>
    <definedName name="Bill6Page5">#N/A</definedName>
    <definedName name="Bill6Page6">#N/A</definedName>
    <definedName name="Bill6Page7">#N/A</definedName>
    <definedName name="Bill6Page8">#N/A</definedName>
    <definedName name="Bill6Page9">#N/A</definedName>
    <definedName name="billname1">#N/A</definedName>
    <definedName name="billname2">#N/A</definedName>
    <definedName name="billname3">#N/A</definedName>
    <definedName name="BillTo">#N/A</definedName>
    <definedName name="BIN">#N/A</definedName>
    <definedName name="Bitumen">#N/A</definedName>
    <definedName name="blankline">#N/A</definedName>
    <definedName name="BldArea">#N/A</definedName>
    <definedName name="bnd">#N/A</definedName>
    <definedName name="BOGROLLS">#N/A</definedName>
    <definedName name="BOLT">#N/A</definedName>
    <definedName name="book5">#N/A</definedName>
    <definedName name="BOP_INS">#N/A</definedName>
    <definedName name="BOP_LAB">#N/A</definedName>
    <definedName name="BOP_MAT">#N/A</definedName>
    <definedName name="BOP40_CITY">#N/A</definedName>
    <definedName name="BOP40_ESC">#N/A</definedName>
    <definedName name="BOP40_OLD_CITY">#N/A</definedName>
    <definedName name="BOP40_OLD_ESC">#N/A</definedName>
    <definedName name="BOP40_OLD_PROD">#N/A</definedName>
    <definedName name="BOP40_OLD_WAGE">#N/A</definedName>
    <definedName name="BOP40_PROD">#N/A</definedName>
    <definedName name="BOP40_WAGE">#N/A</definedName>
    <definedName name="BOQ">#N/A</definedName>
    <definedName name="BOQOYIP">#N/A</definedName>
    <definedName name="Bored_60">#N/A</definedName>
    <definedName name="BOSS">#N/A</definedName>
    <definedName name="BOX_RA02">#N/A</definedName>
    <definedName name="BOX_RB02">#N/A</definedName>
    <definedName name="boxes">#N/A</definedName>
    <definedName name="br">#N/A</definedName>
    <definedName name="budget">#N/A</definedName>
    <definedName name="build_up">#N/A</definedName>
    <definedName name="BUILDER_S__WORK__IN_CONNECTION">#N/A</definedName>
    <definedName name="Building_Rev">#N/A</definedName>
    <definedName name="BuildingVar_Rev">#N/A</definedName>
    <definedName name="BuiltIn_Print_Area___0">#N/A</definedName>
    <definedName name="BULK_EARTHWORKS">#N/A</definedName>
    <definedName name="BULKS80_CITY">#N/A</definedName>
    <definedName name="BULKS80_ESC">#N/A</definedName>
    <definedName name="BULKS80_HRS">#N/A</definedName>
    <definedName name="BULKS80_LAB">#N/A</definedName>
    <definedName name="BULKS80_MAT">#N/A</definedName>
    <definedName name="BULKS80_OLD_CITY">#N/A</definedName>
    <definedName name="BULKS80_OLD_ESC">#N/A</definedName>
    <definedName name="BULKS80_OLD_PROD">#N/A</definedName>
    <definedName name="BULKS80_OLD_WAGE">#N/A</definedName>
    <definedName name="BULKS80_PROD">#N/A</definedName>
    <definedName name="BULKS80_SC">#N/A</definedName>
    <definedName name="BULKS80_SCHRS">#N/A</definedName>
    <definedName name="BULKS80_TOT">#N/A</definedName>
    <definedName name="BULKS80_WAGE">#N/A</definedName>
    <definedName name="BULKS81_QTY">#N/A</definedName>
    <definedName name="BULKS82_QTY">#N/A</definedName>
    <definedName name="BULKS84_ACL">#N/A</definedName>
    <definedName name="BULKS84_CKTS">#N/A</definedName>
    <definedName name="BULKS84_QTY">#N/A</definedName>
    <definedName name="BULKS85_QTY">#N/A</definedName>
    <definedName name="BUPA">#N/A</definedName>
    <definedName name="BUPA1">#N/A</definedName>
    <definedName name="BUS">#N/A</definedName>
    <definedName name="Business_Travel_Rates">#N/A</definedName>
    <definedName name="butterfly">#N/A</definedName>
    <definedName name="button_area_1">#N/A</definedName>
    <definedName name="c.s.">#N/A</definedName>
    <definedName name="C_">#N/A</definedName>
    <definedName name="C_1">#N/A</definedName>
    <definedName name="c_101">#N/A</definedName>
    <definedName name="c_102">#N/A</definedName>
    <definedName name="c_103">#N/A</definedName>
    <definedName name="c_31">#N/A</definedName>
    <definedName name="c_32">#N/A</definedName>
    <definedName name="c_33">#N/A</definedName>
    <definedName name="c_34">#N/A</definedName>
    <definedName name="c_41">#N/A</definedName>
    <definedName name="c_42">#N/A</definedName>
    <definedName name="c_51">#N/A</definedName>
    <definedName name="c_52">#N/A</definedName>
    <definedName name="c_71">#N/A</definedName>
    <definedName name="c_72">#N/A</definedName>
    <definedName name="c_81">#N/A</definedName>
    <definedName name="c_82">#N/A</definedName>
    <definedName name="c_83">#N/A</definedName>
    <definedName name="c_83\">#N/A</definedName>
    <definedName name="c_91">#N/A</definedName>
    <definedName name="c_92">#N/A</definedName>
    <definedName name="c_93">#N/A</definedName>
    <definedName name="c_94">#N/A</definedName>
    <definedName name="c_95">#N/A</definedName>
    <definedName name="c_96">#N/A</definedName>
    <definedName name="c_97">#N/A</definedName>
    <definedName name="CABLE_5KV">#N/A</definedName>
    <definedName name="CABLE_600V">#N/A</definedName>
    <definedName name="CABLE_PRICING">#N/A</definedName>
    <definedName name="CABLE_TYPE_15KV">#N/A</definedName>
    <definedName name="CABLE_TYPE_5KV">#N/A</definedName>
    <definedName name="cafgsfvd">#N/A</definedName>
    <definedName name="CalcTerm">#N/A</definedName>
    <definedName name="CAP">#N/A</definedName>
    <definedName name="Case_100">#N/A</definedName>
    <definedName name="Case_80">#N/A</definedName>
    <definedName name="CASFLO">#N/A</definedName>
    <definedName name="cash">#N/A</definedName>
    <definedName name="cashfl">#N/A</definedName>
    <definedName name="CatEyes">#N/A</definedName>
    <definedName name="CC">#N/A</definedName>
    <definedName name="CCC">#N/A</definedName>
    <definedName name="CCR">#N/A</definedName>
    <definedName name="CCS">#N/A</definedName>
    <definedName name="CCT">#N/A</definedName>
    <definedName name="Ceiling">#N/A</definedName>
    <definedName name="CEILING_FINISHES">#N/A</definedName>
    <definedName name="celltips_area">#N/A</definedName>
    <definedName name="CEMS_SYS">#N/A</definedName>
    <definedName name="Certi_unitprice">#N/A</definedName>
    <definedName name="Certi_unitprice_h">#N/A</definedName>
    <definedName name="Certi_unitprice_u">#N/A</definedName>
    <definedName name="CFS">#N/A</definedName>
    <definedName name="cgfhjkgl">#N/A</definedName>
    <definedName name="change">#N/A</definedName>
    <definedName name="change_year">#N/A</definedName>
    <definedName name="chart">#N/A</definedName>
    <definedName name="check">#N/A</definedName>
    <definedName name="CHECKEDBY_ELBK">#N/A</definedName>
    <definedName name="CHECKEDBY_ELEQ">#N/A</definedName>
    <definedName name="CHECKEDBY_INSTR">#N/A</definedName>
    <definedName name="chem">0.6</definedName>
    <definedName name="chenxin">#N/A</definedName>
    <definedName name="chris">#N/A</definedName>
    <definedName name="chw">0.8</definedName>
    <definedName name="CIP">#N/A</definedName>
    <definedName name="CIRCUITS">#N/A</definedName>
    <definedName name="city1area">#N/A</definedName>
    <definedName name="Civ_Det_Des">#N/A</definedName>
    <definedName name="CIVIL_OLD_CITY">#N/A</definedName>
    <definedName name="CIVIL_OLD_ESC">#N/A</definedName>
    <definedName name="CIVIL_OLD_WAGE">#N/A</definedName>
    <definedName name="CIVIL10_CITY">#N/A</definedName>
    <definedName name="CIVIL10_ESC">#N/A</definedName>
    <definedName name="CIVIL10_OLD_PROD">#N/A</definedName>
    <definedName name="CIVIL10_PROD">#N/A</definedName>
    <definedName name="CIVIL10_WAGE">#N/A</definedName>
    <definedName name="CKT_QTY">#N/A</definedName>
    <definedName name="CKTS">#N/A</definedName>
    <definedName name="CKTS_SWYD">#N/A</definedName>
    <definedName name="Claim">#N/A</definedName>
    <definedName name="claims">#N/A</definedName>
    <definedName name="ClearingAndGrubbing">#N/A</definedName>
    <definedName name="cMthRef">#N/A</definedName>
    <definedName name="CNTL_VALVE">#N/A</definedName>
    <definedName name="CNTL_VALVE_PRICE">#N/A</definedName>
    <definedName name="CODE">#N/A</definedName>
    <definedName name="CODE_AFGIS">#N/A</definedName>
    <definedName name="CODE_B">#N/A</definedName>
    <definedName name="CODE_E">#N/A</definedName>
    <definedName name="CODE_F">#N/A</definedName>
    <definedName name="CODE_MPA">#N/A</definedName>
    <definedName name="CODE_P">#N/A</definedName>
    <definedName name="code_q">#N/A</definedName>
    <definedName name="CODE_S">#N/A</definedName>
    <definedName name="colarea">#N/A</definedName>
    <definedName name="ColdRoomSuppliers">#REF!</definedName>
    <definedName name="COLOR">#N/A</definedName>
    <definedName name="COM">#N/A</definedName>
    <definedName name="COMMUNICATION__INSTALLATIONS">#N/A</definedName>
    <definedName name="Comp_ME">#N/A</definedName>
    <definedName name="Comp_occ">#N/A</definedName>
    <definedName name="Comp_Occ_Rate">#N/A</definedName>
    <definedName name="Comp1Seg1">"Check Box 1"</definedName>
    <definedName name="Completion">#N/A</definedName>
    <definedName name="CompOcc">#N/A</definedName>
    <definedName name="CompOccRate">#N/A</definedName>
    <definedName name="CompRates">#N/A</definedName>
    <definedName name="CompSales">#N/A</definedName>
    <definedName name="CompValParam">#N/A</definedName>
    <definedName name="CON">#N/A</definedName>
    <definedName name="Con_unitprice">#N/A</definedName>
    <definedName name="Conc">#N/A</definedName>
    <definedName name="Conc_1">#N/A</definedName>
    <definedName name="Conc_10">#N/A</definedName>
    <definedName name="Conc_100">#N/A</definedName>
    <definedName name="Conc_20">#N/A</definedName>
    <definedName name="Conc_24">#N/A</definedName>
    <definedName name="Conc_30">#N/A</definedName>
    <definedName name="Conc_40">#N/A</definedName>
    <definedName name="Conc_50">#N/A</definedName>
    <definedName name="Conc_60">#N/A</definedName>
    <definedName name="Conc_70">#N/A</definedName>
    <definedName name="Conc_80">#N/A</definedName>
    <definedName name="Conc_90">#N/A</definedName>
    <definedName name="CONCOURSE">#N/A</definedName>
    <definedName name="ConcreteClassA">#N/A</definedName>
    <definedName name="ConcreteClassB">#N/A</definedName>
    <definedName name="cond" localSheetId="3">chw</definedName>
    <definedName name="cond">chw</definedName>
    <definedName name="COND_PRICING">#N/A</definedName>
    <definedName name="condition">#N/A</definedName>
    <definedName name="CONDUIT">#N/A</definedName>
    <definedName name="Cons_Hrs">#N/A</definedName>
    <definedName name="Cons_Rev">#N/A</definedName>
    <definedName name="CONST_BASIS">#N/A</definedName>
    <definedName name="CONT" localSheetId="2">[1]Payment!#REF!</definedName>
    <definedName name="Cont">#N/A</definedName>
    <definedName name="Cont1">#N/A</definedName>
    <definedName name="contents">#N/A</definedName>
    <definedName name="Contract_sum1">#N/A</definedName>
    <definedName name="Contractor">#N/A</definedName>
    <definedName name="Conv">#N/A</definedName>
    <definedName name="COPP">#N/A</definedName>
    <definedName name="copper">#N/A</definedName>
    <definedName name="COPPER_PRICE">#N/A</definedName>
    <definedName name="copy_this">#N/A</definedName>
    <definedName name="COPYOFMPSCHEDULE">#N/A</definedName>
    <definedName name="cost">#N/A</definedName>
    <definedName name="COST_RANGE">#N/A</definedName>
    <definedName name="COST_RATE">#N/A</definedName>
    <definedName name="Cost_Temp.Equip">#N/A</definedName>
    <definedName name="COSTCOMP10">#N/A</definedName>
    <definedName name="COSTCOMP11">#N/A</definedName>
    <definedName name="CostingRatesArray">[3]CostingRates!#REF!</definedName>
    <definedName name="CostingRateSelectionArray">#REF!</definedName>
    <definedName name="CostingRateType">#REF!</definedName>
    <definedName name="costval">#N/A</definedName>
    <definedName name="costval1">#N/A</definedName>
    <definedName name="Costval10">#N/A</definedName>
    <definedName name="Costval11">#N/A</definedName>
    <definedName name="costval2">#N/A</definedName>
    <definedName name="Costval3">#N/A</definedName>
    <definedName name="Costval4">#N/A</definedName>
    <definedName name="Costval5">#N/A</definedName>
    <definedName name="Costval6">#N/A</definedName>
    <definedName name="Costval7">#N/A</definedName>
    <definedName name="Costval8">#N/A</definedName>
    <definedName name="Costval9">#N/A</definedName>
    <definedName name="COUNT_RANGE">#N/A</definedName>
    <definedName name="country">#N/A</definedName>
    <definedName name="CountryOfOrigin">#REF!</definedName>
    <definedName name="CPLG">#N/A</definedName>
    <definedName name="cprop">#N/A</definedName>
    <definedName name="CRIT_VALVE">#N/A</definedName>
    <definedName name="Criteria_MI">#N/A</definedName>
    <definedName name="CSS">#N/A</definedName>
    <definedName name="CU_ADJ">#N/A</definedName>
    <definedName name="CU_ADJ_MV">#N/A</definedName>
    <definedName name="CumulativeFinancialProgress">#N/A</definedName>
    <definedName name="CumulativePercentCompletion">#N/A</definedName>
    <definedName name="curex">#N/A</definedName>
    <definedName name="Currencies">#REF!</definedName>
    <definedName name="Currency">#N/A</definedName>
    <definedName name="Currency_converter">#N/A</definedName>
    <definedName name="Currency_List">OFFSET([0]!Microsoft_Investor_Currency_Rates, 4, 0, ROWS([0]!Microsoft_Investor_Currency_Rates) - 12, 1)</definedName>
    <definedName name="Currency_List_Lookup">OFFSET('[4]MSN MoneyCentral Currency Rates'!Microsoft_Investor_Currency_Rates, 4, 0, ROWS('[4]MSN MoneyCentral Currency Rates'!Microsoft_Investor_Currency_Rates) - 12, 3)</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rrent">#N/A</definedName>
    <definedName name="Current_Currency_Rate">#N/A</definedName>
    <definedName name="CustomFabricators">#REF!</definedName>
    <definedName name="CVL_FAC">#N/A</definedName>
    <definedName name="cwaervgtbhynjoiuyhjtgvcf">#N/A</definedName>
    <definedName name="czfgbhnd">#N/A</definedName>
    <definedName name="czvbxjnkm">#N/A</definedName>
    <definedName name="d">#N/A</definedName>
    <definedName name="d_101">#N/A</definedName>
    <definedName name="d_102">#N/A</definedName>
    <definedName name="d_103">#N/A</definedName>
    <definedName name="d_103\">#N/A</definedName>
    <definedName name="d_21">#N/A</definedName>
    <definedName name="d_22">#N/A</definedName>
    <definedName name="d_31">#N/A</definedName>
    <definedName name="d_32">#N/A</definedName>
    <definedName name="d_33">#N/A</definedName>
    <definedName name="d_34">#N/A</definedName>
    <definedName name="d_41">#N/A</definedName>
    <definedName name="d_42">#N/A</definedName>
    <definedName name="d_51">#N/A</definedName>
    <definedName name="d_52">#N/A</definedName>
    <definedName name="d_71">#N/A</definedName>
    <definedName name="d_72">#N/A</definedName>
    <definedName name="d_81">#N/A</definedName>
    <definedName name="d_82">#N/A</definedName>
    <definedName name="d_83">#N/A</definedName>
    <definedName name="d_91">#N/A</definedName>
    <definedName name="d_92">#N/A</definedName>
    <definedName name="d_93">#N/A</definedName>
    <definedName name="d_94">#N/A</definedName>
    <definedName name="d_95">#N/A</definedName>
    <definedName name="D12_">#N/A</definedName>
    <definedName name="D20_">#N/A</definedName>
    <definedName name="daad">#N/A</definedName>
    <definedName name="dada">#N/A</definedName>
    <definedName name="daniel">#N/A</definedName>
    <definedName name="dasfsafd">"city"&amp;" "&amp;"state"</definedName>
    <definedName name="DATA_1">#N/A</definedName>
    <definedName name="DATA_10">#N/A</definedName>
    <definedName name="DATA_11">#N/A</definedName>
    <definedName name="DATA_12">#N/A</definedName>
    <definedName name="DATA_13">#N/A</definedName>
    <definedName name="DATA_14">#N/A</definedName>
    <definedName name="DATA_15">#N/A</definedName>
    <definedName name="DATA_16">#N/A</definedName>
    <definedName name="DATA_17">#N/A</definedName>
    <definedName name="DATA_18">#N/A</definedName>
    <definedName name="DATA_19">#N/A</definedName>
    <definedName name="DATA_2">#N/A</definedName>
    <definedName name="DATA_20">#N/A</definedName>
    <definedName name="DATA_21">#N/A</definedName>
    <definedName name="DATA_22">#N/A</definedName>
    <definedName name="DATA_23">#N/A</definedName>
    <definedName name="DATA_24">#N/A</definedName>
    <definedName name="DATA_25">#N/A</definedName>
    <definedName name="DATA_3">#N/A</definedName>
    <definedName name="DATA_4">#N/A</definedName>
    <definedName name="DATA_5">#N/A</definedName>
    <definedName name="DATA_6">#N/A</definedName>
    <definedName name="DATA_7">#N/A</definedName>
    <definedName name="DATA_8">#N/A</definedName>
    <definedName name="DATA_9">#N/A</definedName>
    <definedName name="DATA_FAC">#N/A</definedName>
    <definedName name="data1">#N/A</definedName>
    <definedName name="data10">#N/A</definedName>
    <definedName name="data100">#N/A</definedName>
    <definedName name="data101">#N/A</definedName>
    <definedName name="data11">#N/A</definedName>
    <definedName name="data12">#N/A</definedName>
    <definedName name="data13">#N/A</definedName>
    <definedName name="data14">#N/A</definedName>
    <definedName name="data15">#N/A</definedName>
    <definedName name="data16">#N/A</definedName>
    <definedName name="data17">#N/A</definedName>
    <definedName name="data18">#N/A</definedName>
    <definedName name="data19">#N/A</definedName>
    <definedName name="data2">#N/A</definedName>
    <definedName name="data20">#N/A</definedName>
    <definedName name="data21">#N/A</definedName>
    <definedName name="data22">#N/A</definedName>
    <definedName name="data23">#N/A</definedName>
    <definedName name="data24">#N/A</definedName>
    <definedName name="data25">#N/A</definedName>
    <definedName name="data26">#N/A</definedName>
    <definedName name="data27">#N/A</definedName>
    <definedName name="data28">#N/A</definedName>
    <definedName name="data29">#N/A</definedName>
    <definedName name="data3">#N/A</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#N/A</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#N/A</definedName>
    <definedName name="data78">#N/A</definedName>
    <definedName name="data79">#N/A</definedName>
    <definedName name="data8" localSheetId="2">#REF!</definedName>
    <definedName name="data8">#N/A</definedName>
    <definedName name="data80">#N/A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Database_MI">#N/A</definedName>
    <definedName name="DATACHECKED_ELBK">#N/A</definedName>
    <definedName name="DATACHECKED_ELEQ">#N/A</definedName>
    <definedName name="DATACHECKED_INSTR">#N/A</definedName>
    <definedName name="DATE">[1]Payment!#REF!</definedName>
    <definedName name="DATECHECKED_ELBK">#N/A</definedName>
    <definedName name="DATECHECKED_ELEQ">#N/A</definedName>
    <definedName name="DATECHECKED_INSTR">#N/A</definedName>
    <definedName name="DaysMonth">#N/A</definedName>
    <definedName name="DaysMonth1">#N/A</definedName>
    <definedName name="DaysWeek">#N/A</definedName>
    <definedName name="DaysWeek1">#N/A</definedName>
    <definedName name="DaysYear">#N/A</definedName>
    <definedName name="DaysYear1">#N/A</definedName>
    <definedName name="DB_PRICING">#N/A</definedName>
    <definedName name="DBC">#N/A</definedName>
    <definedName name="DBD">#N/A</definedName>
    <definedName name="DBE">#N/A</definedName>
    <definedName name="DBST1">#N/A</definedName>
    <definedName name="DBST2">#N/A</definedName>
    <definedName name="DCest">#N/A</definedName>
    <definedName name="DCF">#N/A</definedName>
    <definedName name="DCS_SYS">#N/A</definedName>
    <definedName name="DD">#N/A</definedName>
    <definedName name="DDD">#N/A</definedName>
    <definedName name="DDDD">#N/A</definedName>
    <definedName name="ddddd">#N/A</definedName>
    <definedName name="deddd">#N/A</definedName>
    <definedName name="DEM">#N/A</definedName>
    <definedName name="demand">#N/A</definedName>
    <definedName name="DemandGrowth">#N/A</definedName>
    <definedName name="Deposit">#N/A</definedName>
    <definedName name="DEPTH">#N/A</definedName>
    <definedName name="Desc_Cntl_Valves">#N/A</definedName>
    <definedName name="Desc_Conduit">#N/A</definedName>
    <definedName name="Desc_DB">#N/A</definedName>
    <definedName name="Desc_DB1">#N/A</definedName>
    <definedName name="Desc_DC">#N/A</definedName>
    <definedName name="Desc_MV_Cable">#N/A</definedName>
    <definedName name="Desc_Other">#N/A</definedName>
    <definedName name="Desc_Par1_Conduit">#N/A</definedName>
    <definedName name="Desc_Par1_DB">#N/A</definedName>
    <definedName name="Desc_Par2_Conduit">#N/A</definedName>
    <definedName name="Desc_Par3_DB">#N/A</definedName>
    <definedName name="Desc_Par6_DB">#N/A</definedName>
    <definedName name="Desc_Tray">#N/A</definedName>
    <definedName name="Description">#N/A</definedName>
    <definedName name="DesRatio">#N/A</definedName>
    <definedName name="DESUP_HTRS">#N/A</definedName>
    <definedName name="DETAIL">[1]Payment!#REF!</definedName>
    <definedName name="DETAIL_TOT">#N/A</definedName>
    <definedName name="DEVBUD">#N/A</definedName>
    <definedName name="Developmentcost">#N/A</definedName>
    <definedName name="DevelopmentCosts">#N/A</definedName>
    <definedName name="Developproforma">#N/A</definedName>
    <definedName name="DEVPROD">#N/A</definedName>
    <definedName name="dewghjuyidu">#N/A</definedName>
    <definedName name="df">#N/A</definedName>
    <definedName name="DFFF">#N/A</definedName>
    <definedName name="dfffff">#N/A</definedName>
    <definedName name="dfgg">#N/A</definedName>
    <definedName name="dflt4">'[5]Customize Your Invoice'!$E$26</definedName>
    <definedName name="dflt5">'[5]Customize Your Invoice'!$E$27</definedName>
    <definedName name="dflt6">'[5]Customize Your Invoice'!$D$28</definedName>
    <definedName name="dgfd">#N/A</definedName>
    <definedName name="dgfsahjkl">#N/A</definedName>
    <definedName name="DGGG">#N/A</definedName>
    <definedName name="di">#N/A</definedName>
    <definedName name="diameter">#N/A</definedName>
    <definedName name="diaphragm">#N/A</definedName>
    <definedName name="DIRECT_BURIAL">#N/A</definedName>
    <definedName name="DirHrs">#N/A</definedName>
    <definedName name="DirHrs1">#N/A</definedName>
    <definedName name="DiscRep">#N/A</definedName>
    <definedName name="display_area_2">#N/A</definedName>
    <definedName name="DISPOSAL__INSTALLATIONS">#N/A</definedName>
    <definedName name="DIV">#N/A</definedName>
    <definedName name="DIVcompare">#N/A</definedName>
    <definedName name="dngshfdzg">#N/A</definedName>
    <definedName name="Doc_Hrs">#N/A</definedName>
    <definedName name="door">#N/A</definedName>
    <definedName name="Door_etc">#N/A</definedName>
    <definedName name="dP_INST">#N/A</definedName>
    <definedName name="Dr_rate">#N/A</definedName>
    <definedName name="drain_trap">#N/A</definedName>
    <definedName name="dsdasff">#N/A</definedName>
    <definedName name="dsf">#N/A</definedName>
    <definedName name="dsfasfgssga">#N/A</definedName>
    <definedName name="DST">#N/A</definedName>
    <definedName name="dual_plate_check">#N/A</definedName>
    <definedName name="DUCT">#N/A</definedName>
    <definedName name="dummy">#N/A</definedName>
    <definedName name="duplex_strainer">#N/A</definedName>
    <definedName name="Duration1">#N/A</definedName>
    <definedName name="dvbgf">#N/A</definedName>
    <definedName name="dw">#N/A</definedName>
    <definedName name="DW9_">#N/A</definedName>
    <definedName name="E">#N/A</definedName>
    <definedName name="e_r">#N/A</definedName>
    <definedName name="Earth_p60">#N/A</definedName>
    <definedName name="Earth_p70">#N/A</definedName>
    <definedName name="Earth_p90">#N/A</definedName>
    <definedName name="EconIndicators">#N/A</definedName>
    <definedName name="EconIndPrimary">#N/A</definedName>
    <definedName name="Economic_Ground_Rent">#N/A</definedName>
    <definedName name="Economy">#N/A</definedName>
    <definedName name="edgar">#N/A</definedName>
    <definedName name="EE">#N/A</definedName>
    <definedName name="EEC">#N/A</definedName>
    <definedName name="EEE">#N/A</definedName>
    <definedName name="eeeeeeeeeeeee">#N/A</definedName>
    <definedName name="EFA">#N/A</definedName>
    <definedName name="Efeco">#N/A</definedName>
    <definedName name="efrdefd">#N/A</definedName>
    <definedName name="EFTR2">#N/A</definedName>
    <definedName name="Ei_Summary">#N/A</definedName>
    <definedName name="ELBLK_REMARKS">#N/A</definedName>
    <definedName name="Ele" localSheetId="3">{"'Break down'!$A$4"}</definedName>
    <definedName name="Ele">{"'Break down'!$A$4"}</definedName>
    <definedName name="elec_cost">#N/A</definedName>
    <definedName name="elec_factor">#N/A</definedName>
    <definedName name="ELEC_INSTR">#N/A</definedName>
    <definedName name="ELECTRICAL">#N/A</definedName>
    <definedName name="ELEQ_REMARKS">#N/A</definedName>
    <definedName name="EMB_METAL_COND">#N/A</definedName>
    <definedName name="Emb108a">#N/A</definedName>
    <definedName name="Emb108c">#N/A</definedName>
    <definedName name="EmbedQty">#N/A</definedName>
    <definedName name="Employers">#N/A</definedName>
    <definedName name="End_Bal">#N/A</definedName>
    <definedName name="End_Print1">#N/A</definedName>
    <definedName name="End_Print2">#N/A</definedName>
    <definedName name="End_Print3">#N/A</definedName>
    <definedName name="End_Print4">#N/A</definedName>
    <definedName name="End_Print5">#N/A</definedName>
    <definedName name="End_Print6">#N/A</definedName>
    <definedName name="End_Print7">#N/A</definedName>
    <definedName name="endhome">#N/A</definedName>
    <definedName name="Eng_Hrs">#N/A</definedName>
    <definedName name="Eng_Rev">#N/A</definedName>
    <definedName name="EnteredCurrencies" localSheetId="2">BOQ!#REF!</definedName>
    <definedName name="EnteredCurrencies">#REF!</definedName>
    <definedName name="EOL">#N/A</definedName>
    <definedName name="EOTLAST">#N/A</definedName>
    <definedName name="equip">#N/A</definedName>
    <definedName name="EQUIP70_CITY">#N/A</definedName>
    <definedName name="EQUIP70_ESC">#N/A</definedName>
    <definedName name="EQUIP70_HRS">#N/A</definedName>
    <definedName name="EQUIP70_LAB">#N/A</definedName>
    <definedName name="EQUIP70_MAT">#N/A</definedName>
    <definedName name="EQUIP70_OLD_CITY">#N/A</definedName>
    <definedName name="EQUIP70_OLD_ESC">#N/A</definedName>
    <definedName name="EQUIP70_OLD_PROD">#N/A</definedName>
    <definedName name="EQUIP70_OLD_WAGE">#N/A</definedName>
    <definedName name="EQUIP70_PROD">#N/A</definedName>
    <definedName name="EQUIP70_SC">#N/A</definedName>
    <definedName name="EQUIP70_SCHRS">#N/A</definedName>
    <definedName name="EQUIP70_TOT">#N/A</definedName>
    <definedName name="EQUIP70_WAGE">#N/A</definedName>
    <definedName name="EquityYield">#N/A</definedName>
    <definedName name="er">#N/A</definedName>
    <definedName name="erqfdaf">#N/A</definedName>
    <definedName name="ES">#N/A</definedName>
    <definedName name="ESC_CABLE">#N/A</definedName>
    <definedName name="ESC_CNTL_VLVES">#N/A</definedName>
    <definedName name="ESC_COND">#N/A</definedName>
    <definedName name="ESC_DB">#N/A</definedName>
    <definedName name="ESC_OTHER">#N/A</definedName>
    <definedName name="ESC_TRAY">#N/A</definedName>
    <definedName name="ESCAL">[1]Payment!#REF!</definedName>
    <definedName name="Escalation">#N/A</definedName>
    <definedName name="EST">#N/A</definedName>
    <definedName name="Estimate_Expected">#N/A</definedName>
    <definedName name="Estimate_High">#N/A</definedName>
    <definedName name="Estimate_Low">#N/A</definedName>
    <definedName name="estimateb">#N/A</definedName>
    <definedName name="Estimated_Building_Cost">#N/A</definedName>
    <definedName name="Estimated_Land_Value">#N/A</definedName>
    <definedName name="EstimateType">#N/A</definedName>
    <definedName name="Estimating_Click">#N/A</definedName>
    <definedName name="Estimating_Click_PDBT">#N/A</definedName>
    <definedName name="estsum">#N/A</definedName>
    <definedName name="EstSumM">#N/A</definedName>
    <definedName name="ETCMH">#N/A</definedName>
    <definedName name="Euro">4.5</definedName>
    <definedName name="ewewfeq">#N/A</definedName>
    <definedName name="ewfrytsudiuof">#N/A</definedName>
    <definedName name="EX">#N/A</definedName>
    <definedName name="ex_joint">#N/A</definedName>
    <definedName name="Exca_unitprice">#N/A</definedName>
    <definedName name="Exca_unitprice_h">#N/A</definedName>
    <definedName name="Exca_unitprice_u">#N/A</definedName>
    <definedName name="excdp">#N/A</definedName>
    <definedName name="exec">#N/A</definedName>
    <definedName name="exp" localSheetId="3">chw</definedName>
    <definedName name="exp">chw</definedName>
    <definedName name="EXP_COND_G2">#N/A</definedName>
    <definedName name="EXP_COND_L2">#N/A</definedName>
    <definedName name="ExRate">#N/A</definedName>
    <definedName name="ext12w">#N/A</definedName>
    <definedName name="ext13w">#N/A</definedName>
    <definedName name="ext16w">#N/A</definedName>
    <definedName name="ext17w">#N/A</definedName>
    <definedName name="ext18w">#N/A</definedName>
    <definedName name="ext1w">#N/A</definedName>
    <definedName name="ext23w">#N/A</definedName>
    <definedName name="EXT2W">#N/A</definedName>
    <definedName name="ext8w">#N/A</definedName>
    <definedName name="exta12w">#N/A</definedName>
    <definedName name="exta15w">#N/A</definedName>
    <definedName name="exta17w">#N/A</definedName>
    <definedName name="exta21w">#N/A</definedName>
    <definedName name="exta27w">#N/A</definedName>
    <definedName name="exta8w">#N/A</definedName>
    <definedName name="extaR11">#N/A</definedName>
    <definedName name="extar12">#N/A</definedName>
    <definedName name="extar13">#N/A</definedName>
    <definedName name="extar14">#N/A</definedName>
    <definedName name="extar15">#N/A</definedName>
    <definedName name="extar16">#N/A</definedName>
    <definedName name="EXTERNAL">#N/A</definedName>
    <definedName name="Extra_Pay">#N/A</definedName>
    <definedName name="Extras">#N/A</definedName>
    <definedName name="f">#N/A</definedName>
    <definedName name="F_B">#N/A</definedName>
    <definedName name="F_BModel1">#N/A</definedName>
    <definedName name="F_BModel2">#N/A</definedName>
    <definedName name="F_BModel3">#N/A</definedName>
    <definedName name="F_BModel4">#N/A</definedName>
    <definedName name="F_BModel5">#N/A</definedName>
    <definedName name="f_CON">#N/A</definedName>
    <definedName name="F4.10">#N/A</definedName>
    <definedName name="F4.7">#N/A</definedName>
    <definedName name="F4.8">#N/A</definedName>
    <definedName name="F4.9">#N/A</definedName>
    <definedName name="FA">#N/A</definedName>
    <definedName name="FAC">#N/A</definedName>
    <definedName name="Facade">#N/A</definedName>
    <definedName name="Facilities">#N/A</definedName>
    <definedName name="FACILITY">#N/A</definedName>
    <definedName name="factor">#N/A</definedName>
    <definedName name="factor1">#N/A</definedName>
    <definedName name="factot">#N/A</definedName>
    <definedName name="fakafaka">#N/A</definedName>
    <definedName name="FAN">#N/A</definedName>
    <definedName name="FC">#N/A</definedName>
    <definedName name="FCTcurex">#N/A</definedName>
    <definedName name="fdagbhrenjmk">#N/A</definedName>
    <definedName name="fdfddf">#N/A</definedName>
    <definedName name="fdff">#N/A</definedName>
    <definedName name="Fees.1">#N/A</definedName>
    <definedName name="FF">#N/A</definedName>
    <definedName name="ffddfdfd">#N/A</definedName>
    <definedName name="FFF">#N/A</definedName>
    <definedName name="ffff">#N/A</definedName>
    <definedName name="fffffff">#N/A</definedName>
    <definedName name="FFSD">#N/A</definedName>
    <definedName name="FG">#N/A</definedName>
    <definedName name="fgdfg">#N/A</definedName>
    <definedName name="fgfdg">#N/A</definedName>
    <definedName name="fgfgsfdg">#N/A</definedName>
    <definedName name="fghfg">#N/A</definedName>
    <definedName name="FGHH">#N/A</definedName>
    <definedName name="fgRKRKRKRKRKRKRKRKRKRKRKTBTBSPD">#N/A</definedName>
    <definedName name="Filter_input_fac">#N/A</definedName>
    <definedName name="Fin_Hrs">#N/A</definedName>
    <definedName name="Fin_Rev">#N/A</definedName>
    <definedName name="Final_FF_E">#N/A</definedName>
    <definedName name="FINANCE">[1]Payment!#REF!</definedName>
    <definedName name="FINANCE___GENER">#N/A</definedName>
    <definedName name="finsarea">#N/A</definedName>
    <definedName name="FIRE">#N/A</definedName>
    <definedName name="FITTINGS__AND__FURNISHINGS">#N/A</definedName>
    <definedName name="FlArea">#N/A</definedName>
    <definedName name="FLG">#N/A</definedName>
    <definedName name="FLG_Orifice">#N/A</definedName>
    <definedName name="Floor">#N/A</definedName>
    <definedName name="Floorfinishes">#N/A</definedName>
    <definedName name="FMENU">[1]Payment!#REF!</definedName>
    <definedName name="FMLARNGE">#N/A</definedName>
    <definedName name="FMLARNGE1">#N/A</definedName>
    <definedName name="fmlarnge2">#N/A</definedName>
    <definedName name="FoodandBev">#N/A</definedName>
    <definedName name="FoodandBeverage">#N/A</definedName>
    <definedName name="Form_support">#N/A</definedName>
    <definedName name="Form_unitp">#N/A</definedName>
    <definedName name="Form_unitp_h">#N/A</definedName>
    <definedName name="Form_unitph">#N/A</definedName>
    <definedName name="Form_unitprice">#N/A</definedName>
    <definedName name="Form_unitprice_h">#N/A</definedName>
    <definedName name="Form_up_h">#N/A</definedName>
    <definedName name="FormQty">#N/A</definedName>
    <definedName name="FORMULA_ELECT">#N/A</definedName>
    <definedName name="FOS">#N/A</definedName>
    <definedName name="FR">#N/A</definedName>
    <definedName name="fre">#N/A</definedName>
    <definedName name="FreightMultiplier">#REF!</definedName>
    <definedName name="FreightRatesArray">[3]CostingRates!#REF!</definedName>
    <definedName name="FreightRatesRev1">#REF!</definedName>
    <definedName name="FreightRatesRev2">#REF!</definedName>
    <definedName name="FreightRatesRev3">#REF!</definedName>
    <definedName name="FreightRatesRev4">#REF!</definedName>
    <definedName name="FreightRatesRevSpl">#REF!</definedName>
    <definedName name="FreightRatesTitles">[3]CostingRates!#REF!</definedName>
    <definedName name="FreightRatesVertArray">#REF!</definedName>
    <definedName name="FRF">#N/A</definedName>
    <definedName name="frncis">#N/A</definedName>
    <definedName name="from">#N/A</definedName>
    <definedName name="From_support">#N/A</definedName>
    <definedName name="fsfs">#N/A</definedName>
    <definedName name="Full_Print">#N/A</definedName>
    <definedName name="Furniture">#N/A</definedName>
    <definedName name="Furniture_Charge_Rate">#N/A</definedName>
    <definedName name="fv">#N/A</definedName>
    <definedName name="g">#N/A</definedName>
    <definedName name="GAS__INSTALLATIONS">#N/A</definedName>
    <definedName name="gas_cost">#N/A</definedName>
    <definedName name="gas_factor">#N/A</definedName>
    <definedName name="gate">#N/A</definedName>
    <definedName name="GBPtoDhs">#N/A</definedName>
    <definedName name="gdf">#N/A</definedName>
    <definedName name="GDV">#N/A</definedName>
    <definedName name="GEN_VALVE">#N/A</definedName>
    <definedName name="General">#N/A</definedName>
    <definedName name="General_No">#N/A</definedName>
    <definedName name="GFA">#N/A</definedName>
    <definedName name="gfdgfdg">#N/A</definedName>
    <definedName name="gfgfgfgfg">#N/A</definedName>
    <definedName name="gfgfgfgss">#N/A</definedName>
    <definedName name="gfhdsjk">#N/A</definedName>
    <definedName name="GG">#N/A</definedName>
    <definedName name="GGG">#N/A</definedName>
    <definedName name="gggg">#N/A</definedName>
    <definedName name="ghggg">#N/A</definedName>
    <definedName name="GIFA">#N/A</definedName>
    <definedName name="GIFA2">#N/A</definedName>
    <definedName name="GIP">#N/A</definedName>
    <definedName name="girth">#N/A</definedName>
    <definedName name="globe">#N/A</definedName>
    <definedName name="globref">INDIRECT("rc",0)</definedName>
    <definedName name="graph">#N/A</definedName>
    <definedName name="GROUND_WIRE">#N/A</definedName>
    <definedName name="GROUNDING">#N/A</definedName>
    <definedName name="Group2Countries">#REF!</definedName>
    <definedName name="GroutedRiprap">#N/A</definedName>
    <definedName name="GS">#N/A</definedName>
    <definedName name="gsf">#N/A</definedName>
    <definedName name="gsm">#N/A</definedName>
    <definedName name="GT_ELECT">#N/A</definedName>
    <definedName name="gtryewqbhtg4bnq3b">#N/A</definedName>
    <definedName name="Guestrooms">#N/A</definedName>
    <definedName name="gvrehtbvgfdc">#N/A</definedName>
    <definedName name="gWEG">#N/A</definedName>
    <definedName name="GWEGTew">#N/A</definedName>
    <definedName name="Gypsum">#N/A</definedName>
    <definedName name="H">#N/A</definedName>
    <definedName name="H_300">#N/A</definedName>
    <definedName name="H_350">#N/A</definedName>
    <definedName name="ha">#N/A</definedName>
    <definedName name="Hafez">#N/A</definedName>
    <definedName name="HAND_VLV_MANIF">#N/A</definedName>
    <definedName name="HCD_ALSLIGHTCOND_QTY">#N/A</definedName>
    <definedName name="HCD_BUS_HRS">#N/A</definedName>
    <definedName name="HCD_BUS_LAB">#N/A</definedName>
    <definedName name="HCD_BUS_MAT">#N/A</definedName>
    <definedName name="HCD_BUS_QTY">#N/A</definedName>
    <definedName name="HCD_BUS_SC">#N/A</definedName>
    <definedName name="HCD_BUS_SCHRS">#N/A</definedName>
    <definedName name="HCD_CBL_HRS">#N/A</definedName>
    <definedName name="HCD_CBL_LAB">#N/A</definedName>
    <definedName name="HCD_CBL_MAT">#N/A</definedName>
    <definedName name="HCD_CBL_QTY">#N/A</definedName>
    <definedName name="HCD_CBL_SC">#N/A</definedName>
    <definedName name="HCD_CBL_SCHRS">#N/A</definedName>
    <definedName name="HCD_CKT_QTY">#N/A</definedName>
    <definedName name="HCD_CONNECT_HRS">#N/A</definedName>
    <definedName name="HCD_CONNECT_LAB">#N/A</definedName>
    <definedName name="HCD_CONNECT_MAT">#N/A</definedName>
    <definedName name="HCD_CONNECT_QTY">#N/A</definedName>
    <definedName name="HCD_CONNECT_SC">#N/A</definedName>
    <definedName name="HCD_CONNECT_SCHRS">#N/A</definedName>
    <definedName name="HCD_CSCBL_QTY">#N/A</definedName>
    <definedName name="HCD_CSCOND_QTY">#N/A</definedName>
    <definedName name="HCD_DBLGTCBL_QTY">#N/A</definedName>
    <definedName name="HCD_DCUPS_HRS">#N/A</definedName>
    <definedName name="HCD_DCUPS_LAB">#N/A</definedName>
    <definedName name="HCD_DCUPS_MAT">#N/A</definedName>
    <definedName name="HCD_DCUPS_QTY">#N/A</definedName>
    <definedName name="HCD_DCUPS_SC">#N/A</definedName>
    <definedName name="HCD_DCUPS_SCHRS">#N/A</definedName>
    <definedName name="HCD_DEMO_HRS">#N/A</definedName>
    <definedName name="HCD_DEMO_LAB">#N/A</definedName>
    <definedName name="HCD_DEMO_MAT">#N/A</definedName>
    <definedName name="HCD_DEMO_QTY">#N/A</definedName>
    <definedName name="HCD_DEMO_SC">#N/A</definedName>
    <definedName name="HCD_DEMO_SCHRS">#N/A</definedName>
    <definedName name="HCD_FIXT_QTY">#N/A</definedName>
    <definedName name="HCD_GNDCBL_QTY">#N/A</definedName>
    <definedName name="HCD_INDRFIXT_QTY">#N/A</definedName>
    <definedName name="HCD_INSTRAUXPNL_HRS">#N/A</definedName>
    <definedName name="HCD_INSTRAUXPNL_LAB">#N/A</definedName>
    <definedName name="HCD_INSTRAUXPNL_MAT">#N/A</definedName>
    <definedName name="HCD_INSTRAUXPNL_QTY">#N/A</definedName>
    <definedName name="HCD_INSTRAUXPNL_SC">#N/A</definedName>
    <definedName name="HCD_INSTRAUXPNL_SCHRS">#N/A</definedName>
    <definedName name="HCD_INSTRCEMS_HRS">#N/A</definedName>
    <definedName name="HCD_INSTRCEMS_LAB">#N/A</definedName>
    <definedName name="HCD_INSTRCEMS_MAT">#N/A</definedName>
    <definedName name="HCD_INSTRCEMS_QTY">#N/A</definedName>
    <definedName name="HCD_INSTRCEMS_SC">#N/A</definedName>
    <definedName name="HCD_INSTRCEMS_SCHRS">#N/A</definedName>
    <definedName name="HCD_INSTRDCS_HRS">#N/A</definedName>
    <definedName name="HCD_INSTRDCS_LAB">#N/A</definedName>
    <definedName name="HCD_INSTRDCS_MAT">#N/A</definedName>
    <definedName name="HCD_INSTRDCS_QTY">#N/A</definedName>
    <definedName name="HCD_INSTRDCS_SC">#N/A</definedName>
    <definedName name="HCD_INSTRDCS_SCHRS">#N/A</definedName>
    <definedName name="HCD_INSTRELEC_HRS">#N/A</definedName>
    <definedName name="HCD_INSTRELEC_LAB">#N/A</definedName>
    <definedName name="HCD_INSTRELEC_MAT">#N/A</definedName>
    <definedName name="HCD_INSTRELEC_QTY">#N/A</definedName>
    <definedName name="HCD_INSTRELEC_SC">#N/A</definedName>
    <definedName name="HCD_INSTRELEC_SCHRS">#N/A</definedName>
    <definedName name="HCD_INSTRMECH_HRS">#N/A</definedName>
    <definedName name="HCD_INSTRMECH_LAB">#N/A</definedName>
    <definedName name="HCD_INSTRMECH_MAT">#N/A</definedName>
    <definedName name="HCD_INSTRMECH_QTY">#N/A</definedName>
    <definedName name="HCD_INSTRMECH_SC">#N/A</definedName>
    <definedName name="HCD_INSTRMECH_SCHRS">#N/A</definedName>
    <definedName name="HCD_INSTRMECHMISC_HRS">#N/A</definedName>
    <definedName name="HCD_INSTRMECHMISC_LAB">#N/A</definedName>
    <definedName name="HCD_INSTRMECHMISC_MAT">#N/A</definedName>
    <definedName name="HCD_INSTRMECHMISC_QTY">#N/A</definedName>
    <definedName name="HCD_INSTRMECHMISC_SC">#N/A</definedName>
    <definedName name="HCD_INSTRMECHMISC_SCHRS">#N/A</definedName>
    <definedName name="HCD_INSTRMISC_HRS">#N/A</definedName>
    <definedName name="HCD_INSTRMISC_LAB">#N/A</definedName>
    <definedName name="HCD_INSTRMISC_MAT">#N/A</definedName>
    <definedName name="HCD_INSTRMISC_QTY">#N/A</definedName>
    <definedName name="HCD_INSTRMISC_SC">#N/A</definedName>
    <definedName name="HCD_INSTRMISC_SCHRS">#N/A</definedName>
    <definedName name="HCD_INSTRMODSTND_HRS">#N/A</definedName>
    <definedName name="HCD_INSTRMODSTND_LAB">#N/A</definedName>
    <definedName name="HCD_INSTRMODSTND_MAT">#N/A</definedName>
    <definedName name="HCD_INSTRMODSTND_QTY">#N/A</definedName>
    <definedName name="HCD_INSTRMODSTND_SC">#N/A</definedName>
    <definedName name="HCD_INSTRMODSTND_SCHRS">#N/A</definedName>
    <definedName name="HCD_INSTRTUBE_HRS">#N/A</definedName>
    <definedName name="HCD_INSTRTUBE_LAB">#N/A</definedName>
    <definedName name="HCD_INSTRTUBE_MAT">#N/A</definedName>
    <definedName name="HCD_INSTRTUBE_QTY">#N/A</definedName>
    <definedName name="HCD_INSTRTUBE_SC">#N/A</definedName>
    <definedName name="HCD_INSTRTUBE_SCHRS">#N/A</definedName>
    <definedName name="HCD_INSTRVLVS_HRS">#N/A</definedName>
    <definedName name="HCD_INSTRVLVS_LAB">#N/A</definedName>
    <definedName name="HCD_INSTRVLVS_MAT">#N/A</definedName>
    <definedName name="HCD_INSTRVLVS_QTY">#N/A</definedName>
    <definedName name="HCD_INSTRVLVS_SC">#N/A</definedName>
    <definedName name="HCD_INSTRVLVS_SCHRS">#N/A</definedName>
    <definedName name="HCD_INSTRWRTAN_HRS">#N/A</definedName>
    <definedName name="HCD_INSTRWRTAN_LAB">#N/A</definedName>
    <definedName name="HCD_INSTRWRTAN_MAT">#N/A</definedName>
    <definedName name="HCD_INSTRWRTAN_QTY">#N/A</definedName>
    <definedName name="HCD_INSTRWRTAN_SC">#N/A</definedName>
    <definedName name="HCD_INSTRWRTAN_SCHRS">#N/A</definedName>
    <definedName name="HCD_LGTCBL_QTY">#N/A</definedName>
    <definedName name="HCD_LGTCOND_QTY">#N/A</definedName>
    <definedName name="HCD_LIGHTCOND_QTY">#N/A</definedName>
    <definedName name="HCD_MCC480_HRS">#N/A</definedName>
    <definedName name="HCD_MCC480_LAB">#N/A</definedName>
    <definedName name="HCD_MCC480_MAT">#N/A</definedName>
    <definedName name="HCD_MCC480_QTY">#N/A</definedName>
    <definedName name="HCD_MCC480_SC">#N/A</definedName>
    <definedName name="HCD_MCC480_SCHRS">#N/A</definedName>
    <definedName name="HCD_METCOND_HRS">#N/A</definedName>
    <definedName name="HCD_METCOND_LAB">#N/A</definedName>
    <definedName name="HCD_METCOND_MAT">#N/A</definedName>
    <definedName name="HCD_METCOND_QTY">#N/A</definedName>
    <definedName name="HCD_METCOND_SC">#N/A</definedName>
    <definedName name="HCD_METCOND_SCHRS">#N/A</definedName>
    <definedName name="HCD_METEMBCOND_HRS">#N/A</definedName>
    <definedName name="HCD_METEMBCOND_LAB">#N/A</definedName>
    <definedName name="HCD_METEMBCOND_MAT">#N/A</definedName>
    <definedName name="HCD_METEMBCOND_QTY">#N/A</definedName>
    <definedName name="HCD_METEMBCOND_SC">#N/A</definedName>
    <definedName name="HCD_METEMBCOND_SCHRS">#N/A</definedName>
    <definedName name="HCD_MISCPNLS_HRS">#N/A</definedName>
    <definedName name="HCD_MISCPNLS_LAB">#N/A</definedName>
    <definedName name="HCD_MISCPNLS_MAT">#N/A</definedName>
    <definedName name="HCD_MISCPNLS_QTY">#N/A</definedName>
    <definedName name="HCD_MISCPNLS_SC">#N/A</definedName>
    <definedName name="HCD_MISCPNLS_SCHRS">#N/A</definedName>
    <definedName name="HCD_NMETCOND_HRS">#N/A</definedName>
    <definedName name="HCD_NMETCOND_LAB">#N/A</definedName>
    <definedName name="HCD_NMETCOND_MAT">#N/A</definedName>
    <definedName name="HCD_NMETCOND_QTY">#N/A</definedName>
    <definedName name="HCD_NMETCOND_SC">#N/A</definedName>
    <definedName name="HCD_NMETCOND_SCHRS">#N/A</definedName>
    <definedName name="HCD_OTDRFIXT_QTY">#N/A</definedName>
    <definedName name="HCD_OTHEREQ_HRS">#N/A</definedName>
    <definedName name="HCD_OTHEREQ_LAB">#N/A</definedName>
    <definedName name="HCD_OTHEREQ_MAT">#N/A</definedName>
    <definedName name="HCD_OTHEREQ_QTY">#N/A</definedName>
    <definedName name="HCD_OTHEREQ_SC">#N/A</definedName>
    <definedName name="HCD_OTHEREQ_SCHRS">#N/A</definedName>
    <definedName name="HCD_PNLS_QTY">#N/A</definedName>
    <definedName name="HCD_POLEFIXT_QTY">#N/A</definedName>
    <definedName name="HCD_RACKTRAY_QTY">#N/A</definedName>
    <definedName name="HCD_RECEPT_QTY">#N/A</definedName>
    <definedName name="HCD_SCHCOND_HRS">#N/A</definedName>
    <definedName name="HCD_SCHCOND_LAB">#N/A</definedName>
    <definedName name="HCD_SCHCOND_MAT">#N/A</definedName>
    <definedName name="HCD_SCHCOND_SC">#N/A</definedName>
    <definedName name="HCD_SCHCOND_SCHRS">#N/A</definedName>
    <definedName name="HCD_SWGR_HRS">#N/A</definedName>
    <definedName name="HCD_SWGR_LAB">#N/A</definedName>
    <definedName name="HCD_SWGR_MAT">#N/A</definedName>
    <definedName name="HCD_SWGR_QTY">#N/A</definedName>
    <definedName name="HCD_SWGR_SC">#N/A</definedName>
    <definedName name="HCD_SWGR_SCHRS">#N/A</definedName>
    <definedName name="HCD_SWYD_HRS">#N/A</definedName>
    <definedName name="HCD_SWYD_LAB">#N/A</definedName>
    <definedName name="HCD_SWYD_MAT">#N/A</definedName>
    <definedName name="HCD_SWYD_QTY">#N/A</definedName>
    <definedName name="HCD_SWYD_SC">#N/A</definedName>
    <definedName name="HCD_SWYD_SCHRS">#N/A</definedName>
    <definedName name="HCD_TL_HRS">#N/A</definedName>
    <definedName name="HCD_TL_LAB">#N/A</definedName>
    <definedName name="HCD_TL_MAT">#N/A</definedName>
    <definedName name="HCD_TL_QTY">#N/A</definedName>
    <definedName name="HCD_TL_SC">#N/A</definedName>
    <definedName name="HCD_TL_SCHRS">#N/A</definedName>
    <definedName name="HCD_TRAY_HRS">#N/A</definedName>
    <definedName name="HCD_TRAY_LAB">#N/A</definedName>
    <definedName name="HCD_TRAY_MAT">#N/A</definedName>
    <definedName name="HCD_TRAY_QTY">#N/A</definedName>
    <definedName name="HCD_TRAY_SC">#N/A</definedName>
    <definedName name="HCD_TRAY_SCHRS">#N/A</definedName>
    <definedName name="HCD_UNSCHCBL_HRS">#N/A</definedName>
    <definedName name="HCD_UNSCHCBL_LAB">#N/A</definedName>
    <definedName name="HCD_UNSCHCBL_MAT">#N/A</definedName>
    <definedName name="HCD_UNSCHCBL_QTY">#N/A</definedName>
    <definedName name="HCD_UNSCHCBL_SC">#N/A</definedName>
    <definedName name="HCD_UNSCHCBL_SCHRS">#N/A</definedName>
    <definedName name="HCD_UNSCHCOND_HRS">#N/A</definedName>
    <definedName name="HCD_UNSCHCOND_LAB">#N/A</definedName>
    <definedName name="HCD_UNSCHCOND_MAT">#N/A</definedName>
    <definedName name="HCD_UNSCHCOND_QTY">#N/A</definedName>
    <definedName name="HCD_UNSCHCOND_SC">#N/A</definedName>
    <definedName name="HCD_UNSCHCOND_SCHRS">#N/A</definedName>
    <definedName name="HCD_XFMR_HRS">#N/A</definedName>
    <definedName name="HCD_XFMR_LAB">#N/A</definedName>
    <definedName name="HCD_XFMR_MAT">#N/A</definedName>
    <definedName name="HCD_XFMR_QTY">#N/A</definedName>
    <definedName name="HCD_XFMR_SC">#N/A</definedName>
    <definedName name="HCD_XFMR_SCHRS">#N/A</definedName>
    <definedName name="HCDNMETCOND_HRS">#N/A</definedName>
    <definedName name="HCDNMETCOND_LAB">#N/A</definedName>
    <definedName name="HCDNMETCOND_MAT">#N/A</definedName>
    <definedName name="HCDNMETCOND_SC">#N/A</definedName>
    <definedName name="Header_Row">#N/A</definedName>
    <definedName name="Header_Row_Back">#N/A</definedName>
    <definedName name="HeadWall">#N/A</definedName>
    <definedName name="HEAT__SOURCE">#N/A</definedName>
    <definedName name="HEAT_TRACE">#N/A</definedName>
    <definedName name="HEAT_TRACE_PROT">#N/A</definedName>
    <definedName name="HEATING__VENTILATION___AIR_CONDITIONING">#N/A</definedName>
    <definedName name="Hedge">6.7754</definedName>
    <definedName name="Hedge_rate">6.7754</definedName>
    <definedName name="hello" localSheetId="2">#REF!</definedName>
    <definedName name="hello">#N/A</definedName>
    <definedName name="HFJ">#N/A</definedName>
    <definedName name="HH">#N/A</definedName>
    <definedName name="hhg">#N/A</definedName>
    <definedName name="HHH">#N/A</definedName>
    <definedName name="hjjj">[6]CostingRates!$A$82:$A$149</definedName>
    <definedName name="HOME">#N/A</definedName>
    <definedName name="hor12w">#N/A</definedName>
    <definedName name="hor13w">#N/A</definedName>
    <definedName name="hor16w">#N/A</definedName>
    <definedName name="hor18w">#N/A</definedName>
    <definedName name="hor1w">#N/A</definedName>
    <definedName name="hor23w">#N/A</definedName>
    <definedName name="Hor2w">#N/A</definedName>
    <definedName name="hor8w">#N/A</definedName>
    <definedName name="hora15w">#N/A</definedName>
    <definedName name="hora17w">#N/A</definedName>
    <definedName name="hora21w">#N/A</definedName>
    <definedName name="hora27w">#N/A</definedName>
    <definedName name="horar11">#N/A</definedName>
    <definedName name="Hours_Per_Month_For_Recitals">#N/A</definedName>
    <definedName name="Hours_Per_Month_For_Ss_And_FCs">#N/A</definedName>
    <definedName name="HpGPMFth">#N/A</definedName>
    <definedName name="HrsDay">#N/A</definedName>
    <definedName name="HrsDay1">#N/A</definedName>
    <definedName name="HRSG_Boiler_Conc">#N/A</definedName>
    <definedName name="HrsMonth">#N/A</definedName>
    <definedName name="HrsMonth1">#N/A</definedName>
    <definedName name="HRSRGS">"city"&amp;" "&amp;"state"</definedName>
    <definedName name="HrsWeek">#N/A</definedName>
    <definedName name="HrsWeek1">#N/A</definedName>
    <definedName name="HTML_CodePage">9</definedName>
    <definedName name="HTML_Control" localSheetId="2" hidden="1">{"'Break down'!$A$4"}</definedName>
    <definedName name="HTML_Control" localSheetId="3">{"'Break down'!$A$4"}</definedName>
    <definedName name="HTML_Control">{"'Break down'!$A$4"}</definedName>
    <definedName name="HTML_Description">""</definedName>
    <definedName name="HTML_Email">""</definedName>
    <definedName name="HTML_Header">"Break down"</definedName>
    <definedName name="HTML_LastUpdate">"6/7/98"</definedName>
    <definedName name="HTML_LineAfter" localSheetId="2" hidden="1">FALSE</definedName>
    <definedName name="HTML_LineAfter">0</definedName>
    <definedName name="HTML_LineBefore" localSheetId="2" hidden="1">FALSE</definedName>
    <definedName name="HTML_LineBefore">0</definedName>
    <definedName name="HTML_Name">"PAUL MATHEW"</definedName>
    <definedName name="HTML_OBDlg2" localSheetId="2" hidden="1">TRUE</definedName>
    <definedName name="HTML_OBDlg2">1</definedName>
    <definedName name="HTML_OBDlg4" localSheetId="2" hidden="1">TRUE</definedName>
    <definedName name="HTML_OBDlg4">1</definedName>
    <definedName name="HTML_OS">0</definedName>
    <definedName name="HTML_PathFile">"C:\WINDOWS\MSAPPS\MyHTML.htm"</definedName>
    <definedName name="HTML_Title">"Break_down"</definedName>
    <definedName name="HTR_COUNT">#N/A</definedName>
    <definedName name="i1H3">#N/A</definedName>
    <definedName name="iac">#N/A</definedName>
    <definedName name="IIF__PAGE_NUM___5___BUILDING_COSTS____SITEWORK_COSTS">#N/A</definedName>
    <definedName name="iiiiiiiiiiiiiiiiiiiiiiiiiiiiiiiiii">#N/A</definedName>
    <definedName name="ImportedMultiplier">#REF!</definedName>
    <definedName name="IMPROVEMENTS">#N/A</definedName>
    <definedName name="IN_HOUSE_USAGE">#N/A</definedName>
    <definedName name="Inc.Tax_Korean">#N/A</definedName>
    <definedName name="Inc.Tax_Local.Reg">#N/A</definedName>
    <definedName name="Inc.Tax_Third.N">#N/A</definedName>
    <definedName name="INCOME">#N/A</definedName>
    <definedName name="Increase_of_Boreholes">#N/A</definedName>
    <definedName name="INDEX">#N/A</definedName>
    <definedName name="INDEX_1">#N/A</definedName>
    <definedName name="INDEX_2">#N/A</definedName>
    <definedName name="INDIRECT_CITY">#N/A</definedName>
    <definedName name="INDIRECT_ESC">#N/A</definedName>
    <definedName name="INDIRECT_OLD_CITY">#N/A</definedName>
    <definedName name="INDIRECT_OLD_ESC">#N/A</definedName>
    <definedName name="INDIRECT_OLD_PROD">#N/A</definedName>
    <definedName name="INDIRECT_OLD_WAGE">#N/A</definedName>
    <definedName name="INDIRECT_PROD">#N/A</definedName>
    <definedName name="INDIRECT_WAGE">#N/A</definedName>
    <definedName name="INDOOR_COND">#N/A</definedName>
    <definedName name="Induced1">#N/A</definedName>
    <definedName name="Induced2">#N/A</definedName>
    <definedName name="industry">#N/A</definedName>
    <definedName name="Inflation">#N/A</definedName>
    <definedName name="Infra_Rev">#N/A</definedName>
    <definedName name="InfraVar_Rev">#N/A</definedName>
    <definedName name="input_index">#N/A</definedName>
    <definedName name="Inst.">#N/A</definedName>
    <definedName name="INST60_OLD_CITY">#N/A</definedName>
    <definedName name="INST60_OLD_ESC">#N/A</definedName>
    <definedName name="INST60_OLD_PROD">#N/A</definedName>
    <definedName name="INST60_OLD_WAGE">#N/A</definedName>
    <definedName name="InstallationMultiplier">#REF!</definedName>
    <definedName name="INSTR">#N/A</definedName>
    <definedName name="INSTR_REMARKS">#N/A</definedName>
    <definedName name="INSTR_STANDS">#N/A</definedName>
    <definedName name="INSTR_TUBING">#N/A</definedName>
    <definedName name="INSTR60_CITY">#N/A</definedName>
    <definedName name="INSTR60_ESC">#N/A</definedName>
    <definedName name="INSTR60_HRS">#N/A</definedName>
    <definedName name="INSTR60_LAB">#N/A</definedName>
    <definedName name="INSTR60_MAT">#N/A</definedName>
    <definedName name="INSTR60_PROD">#N/A</definedName>
    <definedName name="INSTR60_SC">#N/A</definedName>
    <definedName name="INSTR60_SCHRS">#N/A</definedName>
    <definedName name="INSTR60_TOT">#N/A</definedName>
    <definedName name="INSTR60_WAGE">#N/A</definedName>
    <definedName name="INSULATION">#N/A</definedName>
    <definedName name="Int">#N/A</definedName>
    <definedName name="Interest">#N/A</definedName>
    <definedName name="Interest_Rate">#N/A</definedName>
    <definedName name="InterestAppraised">#N/A</definedName>
    <definedName name="Interior">#N/A</definedName>
    <definedName name="INTERNAL__DOORS">#N/A</definedName>
    <definedName name="IPCs">#N/A</definedName>
    <definedName name="isolator">#N/A</definedName>
    <definedName name="ISSUE">#N/A</definedName>
    <definedName name="Item">#N/A</definedName>
    <definedName name="ITEM_CODE">#N/A</definedName>
    <definedName name="Item_Range">#N/A</definedName>
    <definedName name="J">#N/A</definedName>
    <definedName name="jdynmtrsyaer">#N/A</definedName>
    <definedName name="jen">#N/A</definedName>
    <definedName name="jh">#N/A</definedName>
    <definedName name="jhgf">#N/A</definedName>
    <definedName name="JK">#N/A</definedName>
    <definedName name="jkdfklasjfljk">#N/A</definedName>
    <definedName name="jkl">#N/A</definedName>
    <definedName name="Job_No">#N/A</definedName>
    <definedName name="JobDate">#N/A</definedName>
    <definedName name="jon">#N/A</definedName>
    <definedName name="k">#N/A</definedName>
    <definedName name="k.oflyifeskrjuwryahte">#N/A</definedName>
    <definedName name="Karthik">#N/A</definedName>
    <definedName name="KimmoSheet1">#N/A</definedName>
    <definedName name="KimmoSheet2">#N/A</definedName>
    <definedName name="kinaAUD">#N/A</definedName>
    <definedName name="kjhgdfsd">#N/A</definedName>
    <definedName name="kjhkj">#N/A</definedName>
    <definedName name="KK">#N/A</definedName>
    <definedName name="KKK">#N/A</definedName>
    <definedName name="kljhgfd">#N/A</definedName>
    <definedName name="KurFarki">#N/A</definedName>
    <definedName name="Kurs">#N/A</definedName>
    <definedName name="L">#N/A</definedName>
    <definedName name="Lab">#N/A</definedName>
    <definedName name="Labor">#N/A</definedName>
    <definedName name="LABOR1">#N/A</definedName>
    <definedName name="LAND_">#N/A</definedName>
    <definedName name="Last_Row">#N/A</definedName>
    <definedName name="LBA">#N/A</definedName>
    <definedName name="LBB">#N/A</definedName>
    <definedName name="LC">10</definedName>
    <definedName name="LD">#N/A</definedName>
    <definedName name="LeanConcrete">#N/A</definedName>
    <definedName name="LeaveDays">#N/A</definedName>
    <definedName name="LeaveDays1">#N/A</definedName>
    <definedName name="lee">#N/A</definedName>
    <definedName name="Lest">#N/A</definedName>
    <definedName name="Leva">#N/A</definedName>
    <definedName name="level">#N/A</definedName>
    <definedName name="level3">#N/A</definedName>
    <definedName name="li">#N/A</definedName>
    <definedName name="LIB">#N/A</definedName>
    <definedName name="Lib_Range">#N/A</definedName>
    <definedName name="LIFT__AND__CONVEYOR__INSTALLATIONS">#N/A</definedName>
    <definedName name="LIGHTING">#N/A</definedName>
    <definedName name="LIGHTNING_MEAS">#N/A</definedName>
    <definedName name="Lime">#N/A</definedName>
    <definedName name="LINE">#N/A</definedName>
    <definedName name="LINE1">#N/A</definedName>
    <definedName name="LIST">#N/A</definedName>
    <definedName name="lkjh">#N/A</definedName>
    <definedName name="lkjhjgf">#N/A</definedName>
    <definedName name="LKL">#N/A</definedName>
    <definedName name="LL">#N/A</definedName>
    <definedName name="LLL">#N/A</definedName>
    <definedName name="lllll">#N/A</definedName>
    <definedName name="Loan_Amount">#N/A</definedName>
    <definedName name="Loan_Start">#N/A</definedName>
    <definedName name="Loan_Years">#N/A</definedName>
    <definedName name="LocalEquipmentSuppliers">#REF!</definedName>
    <definedName name="LocalMultiplier">#REF!</definedName>
    <definedName name="Location">"city"&amp;" "&amp;"state"</definedName>
    <definedName name="LocFactorGoroka">#N/A</definedName>
    <definedName name="LocFactorHagen">#N/A</definedName>
    <definedName name="LocFactorKokopo">#N/A</definedName>
    <definedName name="LocFactorLae">#N/A</definedName>
    <definedName name="LocFactorMadang">#N/A</definedName>
    <definedName name="LookPump">#N/A</definedName>
    <definedName name="LookupPump">#N/A</definedName>
    <definedName name="LTG_ALS">#N/A</definedName>
    <definedName name="LTG_CONDUIT">#N/A</definedName>
    <definedName name="LTG_INDOOR">#N/A</definedName>
    <definedName name="LTG_OUTDOOR">#N/A</definedName>
    <definedName name="LTG_POLES">#N/A</definedName>
    <definedName name="LTG_PWR_EQUIP">#N/A</definedName>
    <definedName name="LTG_WIRE">#N/A</definedName>
    <definedName name="LTV">#N/A</definedName>
    <definedName name="ma">#N/A</definedName>
    <definedName name="Mac_Visitors">#N/A</definedName>
    <definedName name="MACROS">#N/A</definedName>
    <definedName name="mADIVAL">#N/A</definedName>
    <definedName name="MAIL">#N/A</definedName>
    <definedName name="Man_Month">#N/A</definedName>
    <definedName name="MANHOLE">#N/A</definedName>
    <definedName name="MANUEL_INPUT">#N/A</definedName>
    <definedName name="mAP">#N/A</definedName>
    <definedName name="markets">#N/A</definedName>
    <definedName name="markup">#N/A</definedName>
    <definedName name="MarkUp_2">#N/A</definedName>
    <definedName name="MAT" localSheetId="2">[1]Payment!#REF!</definedName>
    <definedName name="Mat">#N/A</definedName>
    <definedName name="Material">"city"&amp;" "&amp;"state"</definedName>
    <definedName name="Material_Wastage__5">5%</definedName>
    <definedName name="Material_Wastage__8">8%</definedName>
    <definedName name="MaterialToBeCrushed">#N/A</definedName>
    <definedName name="MaterialToBeScreened">#N/A</definedName>
    <definedName name="MATH_CHK_AFTER_ELEC">#N/A</definedName>
    <definedName name="MATH_CHK_BEFORE_ELEC">#N/A</definedName>
    <definedName name="MATH_CHK_BOX_ELEC">#N/A</definedName>
    <definedName name="MATH_CHK_DATE_ELEC">#N/A</definedName>
    <definedName name="MATH_CHK_DELTA_ELEC">#N/A</definedName>
    <definedName name="MATH_CHK_STAT_ELEC">#N/A</definedName>
    <definedName name="MATL">#N/A</definedName>
    <definedName name="MATL_DISC_AG_COND">#N/A</definedName>
    <definedName name="MATL_DISC_DB">#N/A</definedName>
    <definedName name="MATL_DISC_EMB_COND">#N/A</definedName>
    <definedName name="MATL_DISC_MV">#N/A</definedName>
    <definedName name="MATL_DISC_OTHER">#N/A</definedName>
    <definedName name="MATL_DISC_TRAY">#N/A</definedName>
    <definedName name="MATL1">#N/A</definedName>
    <definedName name="MC_">#N/A</definedName>
    <definedName name="MECH_INSTR">#N/A</definedName>
    <definedName name="MECH30_CITY">#N/A</definedName>
    <definedName name="MECH30_ESC">#N/A</definedName>
    <definedName name="MECH30_OLD_CITY">#N/A</definedName>
    <definedName name="MECH30_OLD_ESC">#N/A</definedName>
    <definedName name="MECH30_OLD_PROD">#N/A</definedName>
    <definedName name="MECH30_OLD_WAGE">#N/A</definedName>
    <definedName name="MECH30_PROD">#N/A</definedName>
    <definedName name="MECH30_WAGE">#N/A</definedName>
    <definedName name="mechanical">#N/A</definedName>
    <definedName name="Meeting">#N/A</definedName>
    <definedName name="Metal">#N/A</definedName>
    <definedName name="Mgmt_Spt_Factor">#N/A</definedName>
    <definedName name="MH">#N/A</definedName>
    <definedName name="MH_HH">#N/A</definedName>
    <definedName name="mhdjgnxh">#N/A</definedName>
    <definedName name="mhjgdsfdz">#N/A</definedName>
    <definedName name="MHRS_CONDENSER">#N/A</definedName>
    <definedName name="MHRS_GTG">#N/A</definedName>
    <definedName name="MHRS_STG">#N/A</definedName>
    <definedName name="Microsoft_Investor_Currency_Rates">#REF!</definedName>
    <definedName name="MISC">#N/A</definedName>
    <definedName name="Misc_Steel_1">#N/A</definedName>
    <definedName name="MIsc_Steel_10">#N/A</definedName>
    <definedName name="Misc_Steel_100">#N/A</definedName>
    <definedName name="MIsc_Steel_20">#N/A</definedName>
    <definedName name="Misc_Steel_30">#N/A</definedName>
    <definedName name="MIsc_Steel_40">#N/A</definedName>
    <definedName name="Misc_Steel_50">#N/A</definedName>
    <definedName name="Misc_Steel_60">#N/A</definedName>
    <definedName name="MIsc_Steel_70">#N/A</definedName>
    <definedName name="Misc_Steel_80">#N/A</definedName>
    <definedName name="Misc_Steel_90">#N/A</definedName>
    <definedName name="Mix_Occ_Check">#N/A</definedName>
    <definedName name="MixOccCheck">#N/A</definedName>
    <definedName name="MM">#N/A</definedName>
    <definedName name="MM_Korean">#N/A</definedName>
    <definedName name="MM_Local.Reg">#N/A</definedName>
    <definedName name="MM_Third.Nation">#N/A</definedName>
    <definedName name="MMENU">[1]Payment!#REF!</definedName>
    <definedName name="MMM">#N/A</definedName>
    <definedName name="MMMMM">#N/A</definedName>
    <definedName name="mmmmmmmmmmmmmmmmmmmmmmm">#N/A</definedName>
    <definedName name="mnb">#N/A</definedName>
    <definedName name="mnbcvx">#N/A</definedName>
    <definedName name="Monthly_Payment" localSheetId="3">-PMT(Interest_Rate/12,"[0]!number_of_payments",Loan_Amount)</definedName>
    <definedName name="Monthly_Payment">-PMT(Interest_Rate/12,"[0]!number_of_payments",Loan_Amount)</definedName>
    <definedName name="Monthly_Regional_Expense_rate">#N/A</definedName>
    <definedName name="Monthly_Stats">#N/A</definedName>
    <definedName name="MontlyPercentCompletion">#N/A</definedName>
    <definedName name="mortor">#N/A</definedName>
    <definedName name="Motor_Hp">#N/A</definedName>
    <definedName name="MOTOR_HP_OFFSITE">#N/A</definedName>
    <definedName name="MOTOR_HP_PB">#N/A</definedName>
    <definedName name="MOTOR_HP_PB10">#N/A</definedName>
    <definedName name="MOTOR_HP_PB100">#N/A</definedName>
    <definedName name="MOTOR_HP_PB1000">#N/A</definedName>
    <definedName name="MOTOR_HP_PB10000">#N/A</definedName>
    <definedName name="MOTOR_HP_PB15000">#N/A</definedName>
    <definedName name="MOTOR_HP_PB200">#N/A</definedName>
    <definedName name="MOTOR_HP_PB2000">#N/A</definedName>
    <definedName name="MOTOR_HP_PB25">#N/A</definedName>
    <definedName name="MOTOR_HP_PB3000">#N/A</definedName>
    <definedName name="MOTOR_HP_PB400">#N/A</definedName>
    <definedName name="MOTOR_HP_PB4000">#N/A</definedName>
    <definedName name="MOTOR_HP_PB50">#N/A</definedName>
    <definedName name="MOTOR_HP_PB500">#N/A</definedName>
    <definedName name="MOTOR_HP_PB5000">#N/A</definedName>
    <definedName name="MOTOR_HP_PB7500">#N/A</definedName>
    <definedName name="MOTOR_HP_YARD">#N/A</definedName>
    <definedName name="MOTOR_HP_YARD10">#N/A</definedName>
    <definedName name="MOTOR_HP_YARD100">#N/A</definedName>
    <definedName name="MOTOR_HP_YARD1000">#N/A</definedName>
    <definedName name="MOTOR_HP_YARD10000">#N/A</definedName>
    <definedName name="MOTOR_HP_YARD15000">#N/A</definedName>
    <definedName name="MOTOR_HP_YARD200">#N/A</definedName>
    <definedName name="MOTOR_HP_YARD2000">#N/A</definedName>
    <definedName name="MOTOR_HP_YARD25">#N/A</definedName>
    <definedName name="MOTOR_HP_YARD3000">#N/A</definedName>
    <definedName name="MOTOR_HP_YARD400">#N/A</definedName>
    <definedName name="MOTOR_HP_YARD4000">#N/A</definedName>
    <definedName name="MOTOR_HP_YARD50">#N/A</definedName>
    <definedName name="MOTOR_HP_YARD500">#N/A</definedName>
    <definedName name="MOTOR_HP_YARD5000">#N/A</definedName>
    <definedName name="MOTOR_HP_YARD7500">#N/A</definedName>
    <definedName name="mrrr">#N/A</definedName>
    <definedName name="MSAVE">[1]Payment!#REF!</definedName>
    <definedName name="Multiplier">#N/A</definedName>
    <definedName name="Multiplier1">#N/A</definedName>
    <definedName name="mup">#N/A</definedName>
    <definedName name="MWeGross">#N/A</definedName>
    <definedName name="MWeNet">#N/A</definedName>
    <definedName name="N">#N/A</definedName>
    <definedName name="NAFFASDD">#N/A</definedName>
    <definedName name="NDR">#N/A</definedName>
    <definedName name="needle">#N/A</definedName>
    <definedName name="new">#N/A</definedName>
    <definedName name="NEWPAY">[1]Payment!#REF!</definedName>
    <definedName name="newsupply">#N/A</definedName>
    <definedName name="NEWVO">#N/A</definedName>
    <definedName name="NGC">#N/A</definedName>
    <definedName name="nghbsfdz">#N/A</definedName>
    <definedName name="NIPP">#N/A</definedName>
    <definedName name="NIStatus">#N/A</definedName>
    <definedName name="NIStatus1">#N/A</definedName>
    <definedName name="njyhbtgrvfec">#N/A</definedName>
    <definedName name="nn">#N/A</definedName>
    <definedName name="NNN">#N/A</definedName>
    <definedName name="nnnnn">#N/A</definedName>
    <definedName name="no">#N/A</definedName>
    <definedName name="No_of_Hollidays">#N/A</definedName>
    <definedName name="No_Ramadan_Days">#N/A</definedName>
    <definedName name="No_Week_Days">#N/A</definedName>
    <definedName name="No_Weekend_Days">#N/A</definedName>
    <definedName name="No0">#N/A</definedName>
    <definedName name="none">#N/A</definedName>
    <definedName name="NonSupplyManufacturers">#REF!</definedName>
    <definedName name="NOTES">#N/A</definedName>
    <definedName name="nr">#N/A</definedName>
    <definedName name="NR126B">#N/A</definedName>
    <definedName name="nrethwgef">#N/A</definedName>
    <definedName name="NRS">#N/A</definedName>
    <definedName name="Num_Pmt_Per_Year">#N/A</definedName>
    <definedName name="Number_of_Payments">#N/A</definedName>
    <definedName name="nwe">#N/A</definedName>
    <definedName name="NYL">#N/A</definedName>
    <definedName name="O">#N/A</definedName>
    <definedName name="O.">#N/A</definedName>
    <definedName name="O_H___Profit">#N/A</definedName>
    <definedName name="Occ_Rate_Tester">#N/A</definedName>
    <definedName name="occgraph">#N/A</definedName>
    <definedName name="OccRateTester">#N/A</definedName>
    <definedName name="occupancy">#N/A</definedName>
    <definedName name="OD_FACTOR">#N/A</definedName>
    <definedName name="ODC">#N/A</definedName>
    <definedName name="ODC_Allowance_Rates">#N/A</definedName>
    <definedName name="Oest">#N/A</definedName>
    <definedName name="Office_Charge_Rate">#N/A</definedName>
    <definedName name="Office_Supplies_Unit_Rate">#N/A</definedName>
    <definedName name="Offices">#N/A</definedName>
    <definedName name="offset">1</definedName>
    <definedName name="oiuyjhtgfsd">#N/A</definedName>
    <definedName name="OLE_LINK1_9">[7]VARIATIONS!#REF!</definedName>
    <definedName name="OMI">#N/A</definedName>
    <definedName name="OO">#N/A</definedName>
    <definedName name="OOO">#N/A</definedName>
    <definedName name="OPTIT">#N/A</definedName>
    <definedName name="OPTITLE">#N/A</definedName>
    <definedName name="Organization1">#N/A</definedName>
    <definedName name="Organization2">#N/A</definedName>
    <definedName name="OSAllo">#N/A</definedName>
    <definedName name="OSAllowance">#N/A</definedName>
    <definedName name="OSAllText">#N/A</definedName>
    <definedName name="OSAText">#N/A</definedName>
    <definedName name="OSBL_Costs">#N/A</definedName>
    <definedName name="OSBL_Mhrs">#N/A</definedName>
    <definedName name="OSDays">#N/A</definedName>
    <definedName name="OTHER">#N/A</definedName>
    <definedName name="OTHER_PRICING">#N/A</definedName>
    <definedName name="OTHER_VALVES">#N/A</definedName>
    <definedName name="Others">#N/A</definedName>
    <definedName name="OUTDOOR_COND">#N/A</definedName>
    <definedName name="overseas">#N/A</definedName>
    <definedName name="P">#N/A</definedName>
    <definedName name="P_21Mech_S">#N/A</definedName>
    <definedName name="P_22">#N/A</definedName>
    <definedName name="P_23">#N/A</definedName>
    <definedName name="P_24">#N/A</definedName>
    <definedName name="P_25">#N/A</definedName>
    <definedName name="P_26">#N/A</definedName>
    <definedName name="P_27">#N/A</definedName>
    <definedName name="P_28">#N/A</definedName>
    <definedName name="P_29">#N/A</definedName>
    <definedName name="P_30">#N/A</definedName>
    <definedName name="P_31">#N/A</definedName>
    <definedName name="P1_Earnings">#N/A</definedName>
    <definedName name="PA_CABLE">#N/A</definedName>
    <definedName name="PA_CONDUIT">#N/A</definedName>
    <definedName name="PA_EQUIP">#N/A</definedName>
    <definedName name="pack_name">#N/A</definedName>
    <definedName name="PackageName">'[8]cover page'!$E$13</definedName>
    <definedName name="packname">#N/A</definedName>
    <definedName name="Page">#N/A</definedName>
    <definedName name="Page1">#N/A</definedName>
    <definedName name="PAGE1_PRELIM">#N/A</definedName>
    <definedName name="PAGE2_PRELIM">#N/A</definedName>
    <definedName name="PAGE3_PRELIM">#N/A</definedName>
    <definedName name="PAGE4_PRELIM">#N/A</definedName>
    <definedName name="PAGE5_21">#N/A</definedName>
    <definedName name="PAGE5_PRELIM">#N/A</definedName>
    <definedName name="PAGE6_PRELIM">#N/A</definedName>
    <definedName name="PaidDays">#N/A</definedName>
    <definedName name="Paint">#N/A</definedName>
    <definedName name="PAN_TILES">#N/A</definedName>
    <definedName name="PAR_1">#N/A</definedName>
    <definedName name="PAR_2">#N/A</definedName>
    <definedName name="PAR_3">#N/A</definedName>
    <definedName name="PAR_4">#N/A</definedName>
    <definedName name="PAR_5">#N/A</definedName>
    <definedName name="PAR_6">#N/A</definedName>
    <definedName name="PAR_7">#N/A</definedName>
    <definedName name="PARAMETERS">#N/A</definedName>
    <definedName name="Parm_Civil_Build_01">#N/A</definedName>
    <definedName name="Parm_Civil_Build_02">#N/A</definedName>
    <definedName name="Parm_Civil_Build_03">#N/A</definedName>
    <definedName name="Parm_Civil_Build_04">#N/A</definedName>
    <definedName name="Parm_Civil_Build_05">#N/A</definedName>
    <definedName name="Parm_Civil_Build_06">#N/A</definedName>
    <definedName name="Parm_Civil_Build_07">#N/A</definedName>
    <definedName name="Parm_Civil_Build_08">#N/A</definedName>
    <definedName name="Parm_Civil_Build_09">#N/A</definedName>
    <definedName name="Parm_Civil_Build_10">#N/A</definedName>
    <definedName name="Parm_Civil_Build_11">#N/A</definedName>
    <definedName name="Parm_Civil_Build_12">#N/A</definedName>
    <definedName name="Parm_Civil_Build_13">#N/A</definedName>
    <definedName name="Parm_Civil_Build_14">#N/A</definedName>
    <definedName name="Parm_Civil_Build_15">#N/A</definedName>
    <definedName name="Parm_Civil_Build_16">#N/A</definedName>
    <definedName name="Parm_Civil_Build_17">#N/A</definedName>
    <definedName name="Parm_Civil_Build_18">#N/A</definedName>
    <definedName name="Parm_Civil_Build_19">#N/A</definedName>
    <definedName name="Parm_Civil_Build_20">#N/A</definedName>
    <definedName name="Parm_Civil_Build_21">#N/A</definedName>
    <definedName name="Parm_Civil_Parm_01">#N/A</definedName>
    <definedName name="Parm_Civil_Parm_02">#N/A</definedName>
    <definedName name="Parm_Civil_Parm_03">#N/A</definedName>
    <definedName name="Parm_Civil_Parm_04">#N/A</definedName>
    <definedName name="Parm_Civil_Parm_05">#N/A</definedName>
    <definedName name="Parm_Civil_Parm_06">#N/A</definedName>
    <definedName name="Parm_Civil_Parm_07">#N/A</definedName>
    <definedName name="Parm_Civil_Parm_08">#N/A</definedName>
    <definedName name="Parm_Civil_Parm_09">#N/A</definedName>
    <definedName name="Parm_Civil_Parm_10">#N/A</definedName>
    <definedName name="Parm_Civil_Parm_11">#N/A</definedName>
    <definedName name="Parm_Civil_Parm_12">#N/A</definedName>
    <definedName name="Parm_Civil_Parm_13">#N/A</definedName>
    <definedName name="Parm_Civil_Parm_14">#N/A</definedName>
    <definedName name="Parm_Civil_Parm_15">#N/A</definedName>
    <definedName name="Parm_Civil_Parm_16">#N/A</definedName>
    <definedName name="Parm_Civil_Parm_17">#N/A</definedName>
    <definedName name="Parm_Civil_Parm_18">#N/A</definedName>
    <definedName name="Parm_Civil_Site_01">#N/A</definedName>
    <definedName name="Parm_Civil_Site_02">#N/A</definedName>
    <definedName name="Parm_Civil_Site_03">#N/A</definedName>
    <definedName name="Parm_Civil_Site_04">#N/A</definedName>
    <definedName name="Parm_Civil_Site_05">#N/A</definedName>
    <definedName name="Parm_Civil_Site_06">#N/A</definedName>
    <definedName name="Parm_Civil_Site_07">#N/A</definedName>
    <definedName name="Parm_Civil_Site_08">#N/A</definedName>
    <definedName name="Parm_Civil_Site_09">#N/A</definedName>
    <definedName name="Parm_Civil_Site_10">#N/A</definedName>
    <definedName name="Parm_Civil_Site_11">#N/A</definedName>
    <definedName name="Parm_Civil_Site_12">#N/A</definedName>
    <definedName name="Parm_Civil_Site_13">#N/A</definedName>
    <definedName name="Parm_Civil_Site_14">#N/A</definedName>
    <definedName name="Parm_Civil_Site_15">#N/A</definedName>
    <definedName name="Parm_Civil_Site_16">#N/A</definedName>
    <definedName name="Parm_Civil_Site_17">#N/A</definedName>
    <definedName name="Parm_Civil_Site_18">#N/A</definedName>
    <definedName name="Parm_Civil_Site_19">#N/A</definedName>
    <definedName name="Parm_Civil_Site_20">#N/A</definedName>
    <definedName name="Parm_Civil_Site_21">#N/A</definedName>
    <definedName name="Parm_Civil_Site_22">#N/A</definedName>
    <definedName name="Parm_Civil_Site_23">#N/A</definedName>
    <definedName name="Parm_Elect_Switchgear_01">#N/A</definedName>
    <definedName name="Parm_Elect_Switchgear_02">#N/A</definedName>
    <definedName name="Parm_Elect_Switchgear_03">#N/A</definedName>
    <definedName name="Parm_Elect_Switchgear_04">#N/A</definedName>
    <definedName name="Parm_Elect_Switchgear_05">#N/A</definedName>
    <definedName name="Parm_Elect_Switchgear_06">#N/A</definedName>
    <definedName name="Parm_Elect_Switchgear_07">#N/A</definedName>
    <definedName name="Parm_Elect_Switchgear_08">#N/A</definedName>
    <definedName name="Parm_Elect_Switchgear_09">#N/A</definedName>
    <definedName name="Parm_Elect_Switchgear_10">#N/A</definedName>
    <definedName name="Parm_Elect_Switchgear_11">#N/A</definedName>
    <definedName name="Parm_Elect_Switchgear_12">#N/A</definedName>
    <definedName name="Parm_Elect_Switchgear_13">#N/A</definedName>
    <definedName name="Parm_Elect_Switchgear_14">#N/A</definedName>
    <definedName name="Parm_Elect_Switchgear_15">#N/A</definedName>
    <definedName name="Parm_Elect_Switchgear_16">#N/A</definedName>
    <definedName name="Parm_Elect_Switchgear_17">#N/A</definedName>
    <definedName name="Parm_Elect_Switchgear_18">#N/A</definedName>
    <definedName name="Parm_Elect_Switchgear_19">#N/A</definedName>
    <definedName name="Parm_Elect_Switchgear_20">#N/A</definedName>
    <definedName name="Parm_Elect_Switchgear_21">#N/A</definedName>
    <definedName name="Parm_Elect_Switchyd_01">#N/A</definedName>
    <definedName name="Parm_Elect_Switchyd_02">#N/A</definedName>
    <definedName name="Parm_Elect_Switchyd_03">#N/A</definedName>
    <definedName name="Parm_Elect_Switchyd_04">#N/A</definedName>
    <definedName name="Parm_Elect_Switchyd_05">#N/A</definedName>
    <definedName name="Parm_Elect_Switchyd_06">#N/A</definedName>
    <definedName name="Parm_Elect_Switchyd_07">#N/A</definedName>
    <definedName name="Parm_Elect_Switchyd_08">#N/A</definedName>
    <definedName name="Parm_Elect_Switchyd_09">#N/A</definedName>
    <definedName name="Parm_Elect_Switchyd_10">#N/A</definedName>
    <definedName name="Parm_Elect_Switchyd_11">#N/A</definedName>
    <definedName name="Parm_Elect_Switchyd_12">#N/A</definedName>
    <definedName name="Parm_Elect_Switchyd_13">#N/A</definedName>
    <definedName name="Parm_Elect_Switchyd_14">#N/A</definedName>
    <definedName name="Parm_Elect_Switchyd_15">#N/A</definedName>
    <definedName name="Parm_Elect_Switchyd_16">#N/A</definedName>
    <definedName name="Parm_Elect_Switchyd_17">#N/A</definedName>
    <definedName name="Parm_Elect_Switchyd_18">#N/A</definedName>
    <definedName name="Parm_Elect_Switchyd_19">#N/A</definedName>
    <definedName name="Parm_Elect_Switchyd_20">#N/A</definedName>
    <definedName name="Parm_Elect_Switchyd_21">#N/A</definedName>
    <definedName name="Parm_Elect_Transfmr_01">#N/A</definedName>
    <definedName name="Parm_Elect_Transfmr_02">#N/A</definedName>
    <definedName name="Parm_Elect_Transfmr_03">#N/A</definedName>
    <definedName name="Parm_Elect_Transfmr_04">#N/A</definedName>
    <definedName name="Parm_Elect_Transfmr_05">#N/A</definedName>
    <definedName name="Parm_Elect_Transfmr_06">#N/A</definedName>
    <definedName name="Parm_Elect_Transfmr_07">#N/A</definedName>
    <definedName name="Parm_Elect_Transfmr_08">#N/A</definedName>
    <definedName name="Parm_Elect_Transfmr_09">#N/A</definedName>
    <definedName name="Parm_Elect_Transfmr_10">#N/A</definedName>
    <definedName name="Parm_Elect_Transfmr_11">#N/A</definedName>
    <definedName name="Parm_Elect_Transfmr_12">#N/A</definedName>
    <definedName name="Parm_Elect_Transfmr_13">#N/A</definedName>
    <definedName name="Parm_Elect_Transfmr_14">#N/A</definedName>
    <definedName name="Parm_Elect_Transfmr_15">#N/A</definedName>
    <definedName name="Parm_Elect_Transfmr_16">#N/A</definedName>
    <definedName name="Parm_Elect_Transfmr_17">#N/A</definedName>
    <definedName name="Parm_Elect_Transfmr_18">#N/A</definedName>
    <definedName name="Parm_Elect_Transfmr_19">#N/A</definedName>
    <definedName name="Parm_Elect_Transfmr_20">#N/A</definedName>
    <definedName name="Parm_Elect_Transfmr_21">#N/A</definedName>
    <definedName name="Parm_Elect_Transfmr_22">#N/A</definedName>
    <definedName name="Parm_Elect_Transfmr_23">#N/A</definedName>
    <definedName name="Parm_Elect_Transfmr_24">#N/A</definedName>
    <definedName name="Parm_Elect_Transfmr_25">#N/A</definedName>
    <definedName name="Parm_Elect_Transfmr_26">#N/A</definedName>
    <definedName name="Parm_Elect_Transfmr_27">#N/A</definedName>
    <definedName name="Parm_Elect_Transfmr_28">#N/A</definedName>
    <definedName name="Parm_Elect_Transfmr_29">#N/A</definedName>
    <definedName name="Parm_Elect_Transfmr_30">#N/A</definedName>
    <definedName name="Parm_Elect_Transfmr_31">#N/A</definedName>
    <definedName name="Parm_Elect_Transfmr_32">#N/A</definedName>
    <definedName name="Parm_Elect_Transfmr_33">#N/A</definedName>
    <definedName name="Parm_Elect_Transfmr_34">#N/A</definedName>
    <definedName name="Parm_Elect_Transfmr_35">#N/A</definedName>
    <definedName name="Parm_Elect_Transfmr_36">#N/A</definedName>
    <definedName name="Parm_Elect_Transfmr_37">#N/A</definedName>
    <definedName name="Parm_Elect_Transfmr_38">#N/A</definedName>
    <definedName name="Parm_Elect_Transfmr_39">#N/A</definedName>
    <definedName name="Parm_Elect_Transfmr_40">#N/A</definedName>
    <definedName name="Parm_Elect_Transfmr_41">#N/A</definedName>
    <definedName name="Parm_Elect_Transfmr_42">#N/A</definedName>
    <definedName name="Parm_Elect_Transfmr_43">#N/A</definedName>
    <definedName name="Parm_Elect_Transfmr_44">#N/A</definedName>
    <definedName name="Parm_Elect_Transfmr_45">#N/A</definedName>
    <definedName name="Parm_Elect_Transfmr_46">#N/A</definedName>
    <definedName name="Parm_Elect_Transfmr_47">#N/A</definedName>
    <definedName name="Parm_Elect_Transfmr_48">#N/A</definedName>
    <definedName name="Parm_Elect_Transfmr_49">#N/A</definedName>
    <definedName name="Parm_Elect_Transfmr_50">#N/A</definedName>
    <definedName name="Parm_Elect_Transfmr_51">#N/A</definedName>
    <definedName name="Parm_Elect_Transfmr_52">#N/A</definedName>
    <definedName name="Parm_Elect_Transfmr_53">#N/A</definedName>
    <definedName name="Parm_Elect_Transfmr_54">#N/A</definedName>
    <definedName name="Parm_Elect_Transfmr_55">#N/A</definedName>
    <definedName name="Parm_Elect_Transfmr_56">#N/A</definedName>
    <definedName name="Parm_Elect_Transfmr_57">#N/A</definedName>
    <definedName name="Parm_Elect_Transfmr_58">#N/A</definedName>
    <definedName name="Parm_Elect_Transfmr_59">#N/A</definedName>
    <definedName name="Parm_Elect_Transfmr_60">#N/A</definedName>
    <definedName name="Parm_Elect_Transfmr_61">#N/A</definedName>
    <definedName name="Parm_Elect_Transfmr_62">#N/A</definedName>
    <definedName name="Parm_Elect_Transfmr_63">#N/A</definedName>
    <definedName name="Parm_Elect_Transfmr_64">#N/A</definedName>
    <definedName name="Parm_Elect_Transfmr_65">#N/A</definedName>
    <definedName name="Parm_Elect_Transfmr_66">#N/A</definedName>
    <definedName name="Parm_Elect_Transfmr_67">#N/A</definedName>
    <definedName name="Parm_Elect_Transm_01">#N/A</definedName>
    <definedName name="Parm_Elect_Transm_02">#N/A</definedName>
    <definedName name="Parm_Elect_Transm_03">#N/A</definedName>
    <definedName name="Parm_Elect_Transm_04">#N/A</definedName>
    <definedName name="Parm_Elect_Transm_05">#N/A</definedName>
    <definedName name="Parm_Elect_Transm_06">#N/A</definedName>
    <definedName name="Parm_Elect_Transm_07">#N/A</definedName>
    <definedName name="Parm_Elect_Transm_08">#N/A</definedName>
    <definedName name="Parm_General_01">#N/A</definedName>
    <definedName name="Parm_General_02">#N/A</definedName>
    <definedName name="Parm_General_03">#N/A</definedName>
    <definedName name="Parm_General_04">#N/A</definedName>
    <definedName name="Parm_General_05">#N/A</definedName>
    <definedName name="Parm_General_06">#N/A</definedName>
    <definedName name="Parm_General_07">#N/A</definedName>
    <definedName name="Parm_General_08">#N/A</definedName>
    <definedName name="Parm_General_09">#N/A</definedName>
    <definedName name="Parm_Guar_Envirmt_01">#N/A</definedName>
    <definedName name="Parm_Guar_Envirmt_02">#N/A</definedName>
    <definedName name="Parm_Guar_Envirmt_03">#N/A</definedName>
    <definedName name="Parm_Guar_Envirmt_04">#N/A</definedName>
    <definedName name="Parm_Guar_Envirmt_05">#N/A</definedName>
    <definedName name="Parm_Guar_Envirmt_06">#N/A</definedName>
    <definedName name="Parm_Guar_Envirmt_07">#N/A</definedName>
    <definedName name="Parm_Guar_Envirmt_08">#N/A</definedName>
    <definedName name="Parm_Guar_Envirmt_09">#N/A</definedName>
    <definedName name="Parm_Guar_Envirmt_10">#N/A</definedName>
    <definedName name="Parm_Guar_Envirmt_11">#N/A</definedName>
    <definedName name="Parm_Guar_Envirmt_12">#N/A</definedName>
    <definedName name="Parm_Guar_Perf_01">#N/A</definedName>
    <definedName name="Parm_Guar_Perf_02">#N/A</definedName>
    <definedName name="Parm_Guar_Perf_03">#N/A</definedName>
    <definedName name="Parm_Guar_Perf_04">#N/A</definedName>
    <definedName name="Parm_Guar_Perf_05">#N/A</definedName>
    <definedName name="Parm_Guar_Perf_06">#N/A</definedName>
    <definedName name="Parm_Guar_Perf_07">#N/A</definedName>
    <definedName name="Parm_Guar_Perf_08">#N/A</definedName>
    <definedName name="Parm_Guar_Perf_09">#N/A</definedName>
    <definedName name="Parm_Guar_Perf_10">#N/A</definedName>
    <definedName name="Parm_Guar_Perf_11">#N/A</definedName>
    <definedName name="Parm_Guar_Perf_Marg_01">#N/A</definedName>
    <definedName name="Parm_Guar_Perf_Marg_02">#N/A</definedName>
    <definedName name="Parm_Guar_Perf_Marg_03">#N/A</definedName>
    <definedName name="Parm_Guar_Perf_Marg_04">#N/A</definedName>
    <definedName name="Parm_Guar_Perf_Marg_05">#N/A</definedName>
    <definedName name="Parm_Guar_Perf_Marg_06">#N/A</definedName>
    <definedName name="Parm_Guar_Perf_Marg_07">#N/A</definedName>
    <definedName name="Parm_Guar_Perf_Marg_08">#N/A</definedName>
    <definedName name="Parm_Guar_Perf_Marg_09">#N/A</definedName>
    <definedName name="Parm_Guar_Perf_Marg_10">#N/A</definedName>
    <definedName name="Parm_Guar_Perf_Marg_11">#N/A</definedName>
    <definedName name="Parm_Mech_Boiler_01">#N/A</definedName>
    <definedName name="Parm_Mech_Boiler_02">#N/A</definedName>
    <definedName name="Parm_Mech_Boiler_03">#N/A</definedName>
    <definedName name="Parm_Mech_Boiler_04">#N/A</definedName>
    <definedName name="Parm_Mech_Boiler_05">#N/A</definedName>
    <definedName name="Parm_Mech_Boiler_06">#N/A</definedName>
    <definedName name="Parm_Mech_Boiler_07">#N/A</definedName>
    <definedName name="Parm_Mech_Boiler_08">#N/A</definedName>
    <definedName name="Parm_Mech_Boiler_09">#N/A</definedName>
    <definedName name="Parm_Mech_Boiler_10">#N/A</definedName>
    <definedName name="Parm_Mech_Boiler_11">#N/A</definedName>
    <definedName name="Parm_Mech_Boiler_12">#N/A</definedName>
    <definedName name="Parm_Mech_Boiler_13">#N/A</definedName>
    <definedName name="Parm_Mech_Boiler_14">#N/A</definedName>
    <definedName name="Parm_Mech_Boiler_15">#N/A</definedName>
    <definedName name="Parm_Mech_Boiler_16">#N/A</definedName>
    <definedName name="Parm_Mech_Boiler_17">#N/A</definedName>
    <definedName name="Parm_Mech_Boiler_18">#N/A</definedName>
    <definedName name="Parm_Mech_Boiler_19">#N/A</definedName>
    <definedName name="Parm_Mech_Boiler_20">#N/A</definedName>
    <definedName name="Parm_Mech_Boiler_21">#N/A</definedName>
    <definedName name="Parm_Mech_Boiler_22">#N/A</definedName>
    <definedName name="Parm_Mech_Boiler_23">#N/A</definedName>
    <definedName name="Parm_Mech_Boiler_24">#N/A</definedName>
    <definedName name="Parm_Mech_BOP_01">#N/A</definedName>
    <definedName name="Parm_Mech_BOP_02">#N/A</definedName>
    <definedName name="Parm_Mech_BOP_03">#N/A</definedName>
    <definedName name="Parm_Mech_BOP_04">#N/A</definedName>
    <definedName name="Parm_Mech_BOP_05">#N/A</definedName>
    <definedName name="Parm_Mech_BOP_06">#N/A</definedName>
    <definedName name="Parm_Mech_BOP_07">#N/A</definedName>
    <definedName name="Parm_Mech_BOP_08">#N/A</definedName>
    <definedName name="Parm_Mech_BOP_09">#N/A</definedName>
    <definedName name="Parm_Mech_BOP_10">#N/A</definedName>
    <definedName name="Parm_Mech_BOP_11">#N/A</definedName>
    <definedName name="Parm_Mech_BOP_12">#N/A</definedName>
    <definedName name="Parm_Mech_BOP_13">#N/A</definedName>
    <definedName name="Parm_Mech_BOP_14">#N/A</definedName>
    <definedName name="Parm_Mech_BOP_15">#N/A</definedName>
    <definedName name="Parm_Mech_BOP_16">#N/A</definedName>
    <definedName name="Parm_Mech_BOP_17">#N/A</definedName>
    <definedName name="Parm_Mech_BOP_18">#N/A</definedName>
    <definedName name="Parm_Mech_BOP_19">#N/A</definedName>
    <definedName name="Parm_Mech_BOP_20">#N/A</definedName>
    <definedName name="Parm_Mech_BOP_21">#N/A</definedName>
    <definedName name="Parm_Mech_BOP_22">#N/A</definedName>
    <definedName name="Parm_Mech_BOP_23">#N/A</definedName>
    <definedName name="Parm_Mech_BOP_24">#N/A</definedName>
    <definedName name="Parm_Mech_BOP_25">#N/A</definedName>
    <definedName name="Parm_Mech_BOP_26">#N/A</definedName>
    <definedName name="Parm_Mech_BOP_27">#N/A</definedName>
    <definedName name="Parm_Mech_BOP_28">#N/A</definedName>
    <definedName name="Parm_Mech_BOP_29">#N/A</definedName>
    <definedName name="Parm_Mech_BOP_30">#N/A</definedName>
    <definedName name="Parm_Mech_BOP_31">#N/A</definedName>
    <definedName name="Parm_Mech_Emissions_01">#N/A</definedName>
    <definedName name="Parm_Mech_Emissions_02">#N/A</definedName>
    <definedName name="Parm_Mech_Emissions_03">#N/A</definedName>
    <definedName name="Parm_Mech_Emissions_04">#N/A</definedName>
    <definedName name="Parm_Mech_Emissions_05">#N/A</definedName>
    <definedName name="Parm_Mech_Emissions_06">#N/A</definedName>
    <definedName name="Parm_Mech_Emissions_07">#N/A</definedName>
    <definedName name="Parm_Mech_Emissions_08">#N/A</definedName>
    <definedName name="Parm_Mech_Emissions_09">#N/A</definedName>
    <definedName name="Parm_Mech_Emissions_10">#N/A</definedName>
    <definedName name="Parm_Mech_Emissions_11">#N/A</definedName>
    <definedName name="Parm_Mech_Emissions_12">#N/A</definedName>
    <definedName name="Parm_Mech_Emissions_13">#N/A</definedName>
    <definedName name="Parm_Mech_Emissions_14">#N/A</definedName>
    <definedName name="Parm_Mech_Emissions_15">#N/A</definedName>
    <definedName name="Parm_Mech_Emissions_16">#N/A</definedName>
    <definedName name="Parm_Mech_Emissions_17">#N/A</definedName>
    <definedName name="Parm_Mech_Emissions_18">#N/A</definedName>
    <definedName name="Parm_Mech_Emissions_19">#N/A</definedName>
    <definedName name="Parm_Mech_Emissions_20">#N/A</definedName>
    <definedName name="Parm_Mech_Emissions_21">#N/A</definedName>
    <definedName name="Parm_Mech_Emissions_22">#N/A</definedName>
    <definedName name="Parm_Mech_Emissions_23">#N/A</definedName>
    <definedName name="Parm_Mech_Emissions_24">#N/A</definedName>
    <definedName name="Parm_Mech_Emissions_25">#N/A</definedName>
    <definedName name="Parm_Mech_Emissions_26">#N/A</definedName>
    <definedName name="Parm_Mech_Emissions_27">#N/A</definedName>
    <definedName name="Parm_Mech_Emissions_28">#N/A</definedName>
    <definedName name="Parm_Mech_Emissions_29">#N/A</definedName>
    <definedName name="Parm_Mech_Emissions_30">#N/A</definedName>
    <definedName name="Parm_Mech_Fuel_01">#N/A</definedName>
    <definedName name="Parm_Mech_Fuel_02">#N/A</definedName>
    <definedName name="Parm_Mech_Fuel_03">#N/A</definedName>
    <definedName name="Parm_Mech_Fuel_04">#N/A</definedName>
    <definedName name="Parm_Mech_Fuel_05">#N/A</definedName>
    <definedName name="Parm_Mech_Fuel_06">#N/A</definedName>
    <definedName name="Parm_Mech_Fuel_07">#N/A</definedName>
    <definedName name="Parm_Mech_Fuel_08">#N/A</definedName>
    <definedName name="Parm_Mech_Fuel_09">#N/A</definedName>
    <definedName name="Parm_Mech_Fuel_10">#N/A</definedName>
    <definedName name="Parm_Mech_Fuel_11">#N/A</definedName>
    <definedName name="Parm_Mech_Fuel_12">#N/A</definedName>
    <definedName name="Parm_Mech_Fuel_13">#N/A</definedName>
    <definedName name="Parm_Mech_Fuel_14">#N/A</definedName>
    <definedName name="Parm_Mech_Fuel_15">#N/A</definedName>
    <definedName name="Parm_Mech_Fuel_16">#N/A</definedName>
    <definedName name="Parm_Mech_Mtlhd_01">#N/A</definedName>
    <definedName name="Parm_Mech_Mtlhd_02">#N/A</definedName>
    <definedName name="Parm_Mech_Mtlhd_03">#N/A</definedName>
    <definedName name="Parm_Mech_Mtlhd_04">#N/A</definedName>
    <definedName name="Parm_Mech_Mtlhd_05">#N/A</definedName>
    <definedName name="Parm_Mech_Mtlhd_06">#N/A</definedName>
    <definedName name="Parm_Mech_Mtlhd_07">#N/A</definedName>
    <definedName name="Parm_Mech_Mtlhd_08">#N/A</definedName>
    <definedName name="Parm_Mech_Mtlhd_09">#N/A</definedName>
    <definedName name="Parm_Mech_Mtlhd_10">#N/A</definedName>
    <definedName name="Parm_Mech_Mtlhd_11">#N/A</definedName>
    <definedName name="Parm_Mech_Mtlhd_12">#N/A</definedName>
    <definedName name="Parm_Mech_Mtlhd_13">#N/A</definedName>
    <definedName name="Parm_Mech_Mtlhd_14">#N/A</definedName>
    <definedName name="Parm_Mech_Mtlhd_15">#N/A</definedName>
    <definedName name="Parm_Mech_Mtlhd_16">#N/A</definedName>
    <definedName name="Parm_Mech_Mtlhd_17">#N/A</definedName>
    <definedName name="Parm_Mech_STG_01">#N/A</definedName>
    <definedName name="Parm_Mech_STG_02">#N/A</definedName>
    <definedName name="Parm_Mech_STG_03">#N/A</definedName>
    <definedName name="Parm_Mech_STG_04">#N/A</definedName>
    <definedName name="Parm_Mech_STG_05">#N/A</definedName>
    <definedName name="Parm_Mech_STG_06">#N/A</definedName>
    <definedName name="Parm_Mech_STG_07">#N/A</definedName>
    <definedName name="Parm_Mech_STG_08">#N/A</definedName>
    <definedName name="Parm_Mech_STG_09">#N/A</definedName>
    <definedName name="Parm_Mech_STG_10">#N/A</definedName>
    <definedName name="Parm_Mech_STG_11">#N/A</definedName>
    <definedName name="Parm_Mech_STG_12">#N/A</definedName>
    <definedName name="Parm_Mech_STG_13">#N/A</definedName>
    <definedName name="Parm_Mech_STG_14">#N/A</definedName>
    <definedName name="Parm_Mech_STG_15">#N/A</definedName>
    <definedName name="Parm_Mech_STG_16">#N/A</definedName>
    <definedName name="Parm_Mech_STG_17">#N/A</definedName>
    <definedName name="Parm_Mech_STG_18">#N/A</definedName>
    <definedName name="Parm_Mech_STG_19">#N/A</definedName>
    <definedName name="Parm_Mech_STG_20">#N/A</definedName>
    <definedName name="Parm_Mech_STG_21">#N/A</definedName>
    <definedName name="Parm_Mech_Storage_01">#N/A</definedName>
    <definedName name="Parm_Mech_Storage_02">#N/A</definedName>
    <definedName name="Parm_Mech_Storage_03">#N/A</definedName>
    <definedName name="Parm_Mech_Storage_04">#N/A</definedName>
    <definedName name="Parm_Mech_Storage_05">#N/A</definedName>
    <definedName name="Parm_Mech_Storage_06">#N/A</definedName>
    <definedName name="Parm_Mech_Storage_07">#N/A</definedName>
    <definedName name="Parm_Mech_Storage_08">#N/A</definedName>
    <definedName name="Parm_Mech_Storage_09">#N/A</definedName>
    <definedName name="Parm_Mech_Storage_10">#N/A</definedName>
    <definedName name="Parm_Mech_Storage_11">#N/A</definedName>
    <definedName name="Parm_Plant_Design_01">#N/A</definedName>
    <definedName name="Parm_Plant_Design_02">#N/A</definedName>
    <definedName name="Parm_Plant_Design_03">#N/A</definedName>
    <definedName name="Parm_Plant_Design_04">#N/A</definedName>
    <definedName name="Parm_Plant_Design_05">#N/A</definedName>
    <definedName name="Parm_Plant_Design_06">#N/A</definedName>
    <definedName name="Parm_Plant_Design_07">#N/A</definedName>
    <definedName name="Parm_Plant_Design_08">#N/A</definedName>
    <definedName name="Parm_Plant_Design_09">#N/A</definedName>
    <definedName name="Parm_Plant_Design_10">#N/A</definedName>
    <definedName name="Parm_Plant_Design_11">#N/A</definedName>
    <definedName name="Parm_Plant_Design_12">#N/A</definedName>
    <definedName name="Parm_Plant_Design_13">#N/A</definedName>
    <definedName name="Parm_Plant_Design_14">#N/A</definedName>
    <definedName name="Parm_Plant_Design_15">#N/A</definedName>
    <definedName name="Parm_Plant_Design_16">#N/A</definedName>
    <definedName name="Parm_Plant_Design_17">#N/A</definedName>
    <definedName name="Parm_Plant_Design_18">#N/A</definedName>
    <definedName name="Parm_Plant_Design_19">#N/A</definedName>
    <definedName name="Parm_Plant_Design_20">#N/A</definedName>
    <definedName name="Parm_Plant_Design_21">#N/A</definedName>
    <definedName name="Parm_Plant_Design_22">#N/A</definedName>
    <definedName name="Parm_Plant_Design_23">#N/A</definedName>
    <definedName name="Parm_Plant_Design_24">#N/A</definedName>
    <definedName name="Parm_Plant_Design_25">#N/A</definedName>
    <definedName name="Parm_Plant_Design_26">#N/A</definedName>
    <definedName name="Parm_Plant_Design_27">#N/A</definedName>
    <definedName name="Parm_Plant_Design_28">#N/A</definedName>
    <definedName name="Parm_Plant_Design_29">#N/A</definedName>
    <definedName name="part10">#N/A</definedName>
    <definedName name="part7">#N/A</definedName>
    <definedName name="part8">#N/A</definedName>
    <definedName name="part9">#N/A</definedName>
    <definedName name="pasopsdof">#N/A</definedName>
    <definedName name="PavementMarking">#N/A</definedName>
    <definedName name="PAY" localSheetId="2">[1]Payment!#REF!</definedName>
    <definedName name="PAY">#N/A</definedName>
    <definedName name="Pay_Date">#N/A</definedName>
    <definedName name="Pay_Num">#N/A</definedName>
    <definedName name="PAYCRIT">#N/A</definedName>
    <definedName name="PAYITEM">#N/A</definedName>
    <definedName name="Payment_Number" localSheetId="3">ROW()-Header_Row</definedName>
    <definedName name="Payment_Number">ROW()-Header_Row</definedName>
    <definedName name="Paymenttype2">#N/A</definedName>
    <definedName name="PAYROLL">#N/A</definedName>
    <definedName name="PC">#N/A</definedName>
    <definedName name="PC_Hrs1">#N/A</definedName>
    <definedName name="PC_HRS2">#N/A</definedName>
    <definedName name="PCNM1">#N/A</definedName>
    <definedName name="PCT">#N/A</definedName>
    <definedName name="Percent_Depreciated">#N/A</definedName>
    <definedName name="performance">#N/A</definedName>
    <definedName name="Period">#N/A</definedName>
    <definedName name="Period_Excav">#N/A</definedName>
    <definedName name="period_names">#N/A</definedName>
    <definedName name="Period_Struc">#N/A</definedName>
    <definedName name="Pest">#N/A</definedName>
    <definedName name="PFSR">#N/A</definedName>
    <definedName name="PG21T">#N/A</definedName>
    <definedName name="PG22T">#N/A</definedName>
    <definedName name="PG23T">#N/A</definedName>
    <definedName name="PG51T">#N/A</definedName>
    <definedName name="PG52T">#N/A</definedName>
    <definedName name="PG53T">#N/A</definedName>
    <definedName name="PG54T">#N/A</definedName>
    <definedName name="Phase1and2_Area_of_Site">#N/A</definedName>
    <definedName name="Phase1and2_Creek_Area">#N/A</definedName>
    <definedName name="Phase1and2_Key_Wall_Length">#N/A</definedName>
    <definedName name="Phase1and2_Nof_BlocksperRow">#N/A</definedName>
    <definedName name="Phase3_Area_of_Site">#N/A</definedName>
    <definedName name="Phase3_Creek_Area">#N/A</definedName>
    <definedName name="Phase3_Key_Wall_Length">#N/A</definedName>
    <definedName name="Phase3_Nof_BlocksperRow">#N/A</definedName>
    <definedName name="Physical_Depreciation">#N/A</definedName>
    <definedName name="Pile_cut">#N/A</definedName>
    <definedName name="pilingfinal">#N/A</definedName>
    <definedName name="PIPE">#N/A</definedName>
    <definedName name="PIPE_CLASS">#N/A</definedName>
    <definedName name="PIPE_RACK_TRAY">#N/A</definedName>
    <definedName name="PIPE50_CITY">#N/A</definedName>
    <definedName name="PIPE50_ESC">#N/A</definedName>
    <definedName name="PIPE50_OLD_CITY">#N/A</definedName>
    <definedName name="PIPE50_OLD_ESC">#N/A</definedName>
    <definedName name="PIPE50_OLD_PROD">#N/A</definedName>
    <definedName name="PIPE50_OLD_WAGE">#N/A</definedName>
    <definedName name="PIPE50_PROD">#N/A</definedName>
    <definedName name="PIPE50_WAGE">#N/A</definedName>
    <definedName name="PipeCulverts">#N/A</definedName>
    <definedName name="Pkg_col">#N/A</definedName>
    <definedName name="PL">#N/A</definedName>
    <definedName name="PlantName">#N/A</definedName>
    <definedName name="PlantPPH">#N/A</definedName>
    <definedName name="PlantType">#N/A</definedName>
    <definedName name="PLAT">#N/A</definedName>
    <definedName name="PLATFORM">#N/A</definedName>
    <definedName name="PLD">#N/A</definedName>
    <definedName name="PLUG">#N/A</definedName>
    <definedName name="pm">#N/A</definedName>
    <definedName name="PM_Hrs">#N/A</definedName>
    <definedName name="PM_Rev">#N/A</definedName>
    <definedName name="POHM">#N/A</definedName>
    <definedName name="POHS">#N/A</definedName>
    <definedName name="point1">#N/A</definedName>
    <definedName name="poiuytr">#N/A</definedName>
    <definedName name="POP">#N/A</definedName>
    <definedName name="POP0">#N/A</definedName>
    <definedName name="pound">7.2</definedName>
    <definedName name="PP">#N/A</definedName>
    <definedName name="PPP">#N/A</definedName>
    <definedName name="PR">#N/A</definedName>
    <definedName name="PRASAD">#N/A</definedName>
    <definedName name="PRE_TRACED_TUBE">#N/A</definedName>
    <definedName name="PREINV">[1]Payment!#REF!</definedName>
    <definedName name="PREPAY">[1]Payment!#REF!</definedName>
    <definedName name="PREST">#N/A</definedName>
    <definedName name="PREVINV">[1]Payment!#REF!</definedName>
    <definedName name="PREVIOUS">#N/A</definedName>
    <definedName name="PREVPAY">[1]Payment!#REF!</definedName>
    <definedName name="Price_Acoust._Ceil">#N/A</definedName>
    <definedName name="Price_Block">#N/A</definedName>
    <definedName name="Price_Brick">#N/A</definedName>
    <definedName name="Price_Conc_4000">#N/A</definedName>
    <definedName name="Price_Conc_5000">#N/A</definedName>
    <definedName name="Price_Conc_6000">#N/A</definedName>
    <definedName name="Price_Form_Beam">#N/A</definedName>
    <definedName name="Price_Form_Colmn">#N/A</definedName>
    <definedName name="Price_Form_Core">#N/A</definedName>
    <definedName name="Price_Form_Slab">#N/A</definedName>
    <definedName name="Price_Form_Wall">#N/A</definedName>
    <definedName name="Price_Gyp._Ceil">#N/A</definedName>
    <definedName name="Price_Gyp.W_Both">#N/A</definedName>
    <definedName name="Price_Gyp.W_One">#N/A</definedName>
    <definedName name="Price_menu">#N/A</definedName>
    <definedName name="Price_Paint_Emulsn">#N/A</definedName>
    <definedName name="Price_Plaster_Ceil">#N/A</definedName>
    <definedName name="Price_Plaster_Ext">#N/A</definedName>
    <definedName name="Price_Plaster_Floor">#N/A</definedName>
    <definedName name="Price_Plaster_Wall">#N/A</definedName>
    <definedName name="Price_Rebar_High">#N/A</definedName>
    <definedName name="Price_Rebar_Mild">#N/A</definedName>
    <definedName name="Price_Stl.Door_D">#N/A</definedName>
    <definedName name="Price_Stl.Door_S">#N/A</definedName>
    <definedName name="Price_Stone_Floor">#N/A</definedName>
    <definedName name="Price_Stone_Wall">#N/A</definedName>
    <definedName name="Price_Wd.Door_D">#N/A</definedName>
    <definedName name="Price_Wd.Door_S">#N/A</definedName>
    <definedName name="PrimeCoat">#N/A</definedName>
    <definedName name="Princ">#N/A</definedName>
    <definedName name="Principal" localSheetId="3">-PPMT(Interest_Rate/12,'CERTIFIED TO DATE'!Payment_Number,Number_of_Payments,Loan_Amount)</definedName>
    <definedName name="Principal">-PPMT(Interest_Rate/12,Payment_Number,Number_of_Payments,Loan_Amount)</definedName>
    <definedName name="_xlnm.Print_Area" localSheetId="10">'◄Formwork'!$A$1:$O$95</definedName>
    <definedName name="_xlnm.Print_Area" localSheetId="7">'Advance Payment'!$B$1:$J$67</definedName>
    <definedName name="_xlnm.Print_Area" localSheetId="17">Anwa!$B$1:$F$63</definedName>
    <definedName name="_xlnm.Print_Area" localSheetId="2">BOQ!$C$1:$W$240</definedName>
    <definedName name="_xlnm.Print_Area" localSheetId="3">'CERTIFIED TO DATE'!$A$1:$H$17</definedName>
    <definedName name="_xlnm.Print_Area" localSheetId="5">'Contractor''s Application'!$B$1:$J$68</definedName>
    <definedName name="_xlnm.Print_Area" localSheetId="11">Design!$B$1:$J$63</definedName>
    <definedName name="_xlnm.Print_Area" localSheetId="14">'Enabling Works Attendances'!$B$1:$J$69</definedName>
    <definedName name="_xlnm.Print_Area" localSheetId="16">'EOT-Temp'!$B$1:$G$68</definedName>
    <definedName name="_xlnm.Print_Area" localSheetId="21">'Opus Hotel'!$B$1:$F$62</definedName>
    <definedName name="_xlnm.Print_Area" localSheetId="6">'Payment Application'!$B$1:$K$62</definedName>
    <definedName name="_xlnm.Print_Area" localSheetId="0">'PC FOR ISSUANCE'!$B$1:$G$66</definedName>
    <definedName name="_xlnm.Print_Area" localSheetId="15">'PI Insurance'!$B$1:$J$69</definedName>
    <definedName name="_xlnm.Print_Area" localSheetId="1">'Plot 18'!$B$1:$G$68</definedName>
    <definedName name="_xlnm.Print_Area" localSheetId="12">'Prelim-Temp'!$B$1:$G$57</definedName>
    <definedName name="_xlnm.Print_Area" localSheetId="4">PS!$B$1:$J$61</definedName>
    <definedName name="_xlnm.Print_Area" localSheetId="9">'Structural Sum'!$B$1:$J$48</definedName>
    <definedName name="_xlnm.Print_Area" localSheetId="8">'Structure-Temp'!$B$1:$G$47</definedName>
    <definedName name="_xlnm.Print_Area" localSheetId="20">'The Gemini'!$B$1:$F$63</definedName>
    <definedName name="_xlnm.Print_Area" localSheetId="18">'The Sterling East'!$B$1:$F$63</definedName>
    <definedName name="_xlnm.Print_Area" localSheetId="19">'The Sterling West'!$B$1:$F$63</definedName>
    <definedName name="Print_Area_MI" localSheetId="2">#REF!</definedName>
    <definedName name="Print_Area_MI">#N/A</definedName>
    <definedName name="Print_Area_Reset" localSheetId="3">OFFSET(Full_Print,0,0,Last_Row)</definedName>
    <definedName name="Print_Area_Reset">OFFSET(Full_Print,0,0,Last_Row)</definedName>
    <definedName name="Print_Range">#N/A</definedName>
    <definedName name="Print_Start">#N/A</definedName>
    <definedName name="_xlnm.Print_Titles" localSheetId="2">BOQ!$4:$7</definedName>
    <definedName name="Print_Titles_MI">#N/A</definedName>
    <definedName name="PRINT1">#N/A</definedName>
    <definedName name="PRINTALL">#N/A</definedName>
    <definedName name="PRJ_ELBK_CST_EDITBY">#N/A</definedName>
    <definedName name="PRJ_ELBK_CST_EDITDATE">#N/A</definedName>
    <definedName name="PRJ_ELEQ_CST_EDITBY">#N/A</definedName>
    <definedName name="PRJ_ELEQ_CST_EDITDATE">#N/A</definedName>
    <definedName name="PRJ_INSTR_CST_EDITBY">#N/A</definedName>
    <definedName name="PRJ_INSTR_CST_EDITDATE">#N/A</definedName>
    <definedName name="Proc_Hrs">#N/A</definedName>
    <definedName name="Proc_Rev">#N/A</definedName>
    <definedName name="ProjDay">#N/A</definedName>
    <definedName name="PROJECT_Description">#N/A</definedName>
    <definedName name="PROJECT_Description1">#N/A</definedName>
    <definedName name="PROJECT_Description2">#N/A</definedName>
    <definedName name="projections">#N/A</definedName>
    <definedName name="ProjMonth">#N/A</definedName>
    <definedName name="projsupply">#N/A</definedName>
    <definedName name="ProjYear">#N/A</definedName>
    <definedName name="Property_Name">#N/A</definedName>
    <definedName name="Propsiteanalysis">#N/A</definedName>
    <definedName name="PropStat">#N/A</definedName>
    <definedName name="PROTECTIVE__INSTALLATIONS">#N/A</definedName>
    <definedName name="prov_sums">#N/A</definedName>
    <definedName name="PS">#N/A</definedName>
    <definedName name="PT">#N/A</definedName>
    <definedName name="PUMP">#N/A</definedName>
    <definedName name="PVatTotIRR">#N/A</definedName>
    <definedName name="PVC_FLEXIBLE_PIPE">#N/A</definedName>
    <definedName name="PVC_PIPE">#N/A</definedName>
    <definedName name="PWR_BLK_TRAY">#N/A</definedName>
    <definedName name="Q">#N/A</definedName>
    <definedName name="qasw">#N/A</definedName>
    <definedName name="qatar">#N/A</definedName>
    <definedName name="qewrvqertb">#N/A</definedName>
    <definedName name="QQQ">#N/A</definedName>
    <definedName name="QQQQ">#N/A</definedName>
    <definedName name="qqqqqqqq">#N/A</definedName>
    <definedName name="qqqqqqqqqqqqqqqqqqqqqqqqqqqqqqqqqqqq">#N/A</definedName>
    <definedName name="qr">#N/A</definedName>
    <definedName name="QR_to_LB_Sterling">#N/A</definedName>
    <definedName name="QREWTYUIOYJHGFV">#N/A</definedName>
    <definedName name="Qry_Gsr">#N/A</definedName>
    <definedName name="QS_Expenses">735350</definedName>
    <definedName name="QT">#N/A</definedName>
    <definedName name="QTY">#N/A</definedName>
    <definedName name="Qty." localSheetId="2">#REF!</definedName>
    <definedName name="Qty.">#N/A</definedName>
    <definedName name="Qty_Ceiling">#N/A</definedName>
    <definedName name="Qty_Cntl_Valves">#N/A</definedName>
    <definedName name="Qty_Conc">#N/A</definedName>
    <definedName name="QTY_DISC_MV">#N/A</definedName>
    <definedName name="Qty_Door.Window">#N/A</definedName>
    <definedName name="Qty_Excavation">#N/A</definedName>
    <definedName name="Qty_Form">#N/A</definedName>
    <definedName name="Qty_Masonry">#N/A</definedName>
    <definedName name="Qty_Painting">#N/A</definedName>
    <definedName name="Qty_Plastering">#N/A</definedName>
    <definedName name="Qty_Rebar">#N/A</definedName>
    <definedName name="Qty_Stone">#N/A</definedName>
    <definedName name="Qty_Wall">#N/A</definedName>
    <definedName name="Quantity">#N/A</definedName>
    <definedName name="Quote_Cowi">#N/A</definedName>
    <definedName name="Quote_dapo">#N/A</definedName>
    <definedName name="Quote_Hal">#N/A</definedName>
    <definedName name="Quote_Hyd">#N/A</definedName>
    <definedName name="Quote_other">#N/A</definedName>
    <definedName name="QWE">#N/A</definedName>
    <definedName name="qzqzqz10">#N/A</definedName>
    <definedName name="qzqzqz11">#N/A</definedName>
    <definedName name="qzqzqz12">#N/A</definedName>
    <definedName name="qzqzqz13">#N/A</definedName>
    <definedName name="qzqzqz14">#N/A</definedName>
    <definedName name="qzqzqz15">#N/A</definedName>
    <definedName name="qzqzqz16">#N/A</definedName>
    <definedName name="qzqzqz17">#N/A</definedName>
    <definedName name="qzqzqz18">#N/A</definedName>
    <definedName name="qzqzqz19">#N/A</definedName>
    <definedName name="qzqzqz20">#N/A</definedName>
    <definedName name="qzqzqz21">#N/A</definedName>
    <definedName name="qzqzqz22">#N/A</definedName>
    <definedName name="qzqzqz23">#N/A</definedName>
    <definedName name="qzqzqz24">#N/A</definedName>
    <definedName name="qzqzqz25">#N/A</definedName>
    <definedName name="qzqzqz26">#N/A</definedName>
    <definedName name="qzqzqz27">#N/A</definedName>
    <definedName name="qzqzqz28">#N/A</definedName>
    <definedName name="qzqzqz29">#N/A</definedName>
    <definedName name="qzqzqz30">#N/A</definedName>
    <definedName name="qzqzqz31">#N/A</definedName>
    <definedName name="qzqzqz32">#N/A</definedName>
    <definedName name="qzqzqz33">#N/A</definedName>
    <definedName name="qzqzqz34">#N/A</definedName>
    <definedName name="qzqzqz35">#N/A</definedName>
    <definedName name="qzqzqz36">#N/A</definedName>
    <definedName name="qzqzqz37">#N/A</definedName>
    <definedName name="qzqzqz38">#N/A</definedName>
    <definedName name="qzqzqz39">#N/A</definedName>
    <definedName name="qzqzqz40">#N/A</definedName>
    <definedName name="qzqzqz41">#N/A</definedName>
    <definedName name="qzqzqz42">#N/A</definedName>
    <definedName name="qzqzqz43">#N/A</definedName>
    <definedName name="qzqzqz44">#N/A</definedName>
    <definedName name="qzqzqz45">#N/A</definedName>
    <definedName name="qzqzqz46">#N/A</definedName>
    <definedName name="qzqzqz47">#N/A</definedName>
    <definedName name="qzqzqz48">#N/A</definedName>
    <definedName name="qzqzqz49">#N/A</definedName>
    <definedName name="qzqzqz50">#N/A</definedName>
    <definedName name="qzqzqz51">#N/A</definedName>
    <definedName name="qzqzqz52">#N/A</definedName>
    <definedName name="qzqzqz53">#N/A</definedName>
    <definedName name="qzqzqz54">#N/A</definedName>
    <definedName name="qzqzqz55">#N/A</definedName>
    <definedName name="qzqzqz56">#N/A</definedName>
    <definedName name="qzqzqz57">#N/A</definedName>
    <definedName name="qzqzqz58">#N/A</definedName>
    <definedName name="qzqzqz59">#N/A</definedName>
    <definedName name="qzqzqz6">#N/A</definedName>
    <definedName name="qzqzqz60">#N/A</definedName>
    <definedName name="qzqzqz61">#N/A</definedName>
    <definedName name="qzqzqz7">#N/A</definedName>
    <definedName name="qzqzqz8">#N/A</definedName>
    <definedName name="qzqzqz9">#N/A</definedName>
    <definedName name="R_DATA">#N/A</definedName>
    <definedName name="ra">#N/A</definedName>
    <definedName name="raj" localSheetId="2">#REF!</definedName>
    <definedName name="raj">#N/A</definedName>
    <definedName name="RAJESH" localSheetId="2">#REF!</definedName>
    <definedName name="RAJESH">#N/A</definedName>
    <definedName name="Raman">#N/A</definedName>
    <definedName name="RANGE">#N/A</definedName>
    <definedName name="range1">#N/A</definedName>
    <definedName name="Rate" localSheetId="2">#REF!</definedName>
    <definedName name="rate">#N/A</definedName>
    <definedName name="rates">#N/A</definedName>
    <definedName name="ratio">#N/A</definedName>
    <definedName name="ratio1">#N/A</definedName>
    <definedName name="ratio2">#N/A</definedName>
    <definedName name="RC_">#N/A</definedName>
    <definedName name="Rc_Costs">#N/A</definedName>
    <definedName name="RC_Mhrs">#N/A</definedName>
    <definedName name="RE_SIZE">#N/A</definedName>
    <definedName name="Rebar">#N/A</definedName>
    <definedName name="Rebar_unitprice">#N/A</definedName>
    <definedName name="RebarQty">#N/A</definedName>
    <definedName name="RECEPT">#N/A</definedName>
    <definedName name="RecomFacilities">#N/A</definedName>
    <definedName name="RED">#N/A</definedName>
    <definedName name="ref" localSheetId="3">chw</definedName>
    <definedName name="ref">chw</definedName>
    <definedName name="RefMWeGross">#N/A</definedName>
    <definedName name="RefPlant">#N/A</definedName>
    <definedName name="RefPlantBasis">#N/A</definedName>
    <definedName name="RefPlantDate">#N/A</definedName>
    <definedName name="RefPlantPPH">#N/A</definedName>
    <definedName name="region">#N/A</definedName>
    <definedName name="Regional_Expense_Factor">#N/A</definedName>
    <definedName name="ReinforcementSteel">#N/A</definedName>
    <definedName name="Remote">#N/A</definedName>
    <definedName name="Remote1">#N/A</definedName>
    <definedName name="REMOVE">#N/A</definedName>
    <definedName name="REOTLAST">#N/A</definedName>
    <definedName name="Resources">#N/A</definedName>
    <definedName name="results">#N/A</definedName>
    <definedName name="RET">[1]Payment!#REF!</definedName>
    <definedName name="RETENT">[1]Payment!#REF!</definedName>
    <definedName name="Retention_percentage1">#N/A</definedName>
    <definedName name="Retention_period1">#N/A</definedName>
    <definedName name="REV">#N/A</definedName>
    <definedName name="Rev_No">#N/A</definedName>
    <definedName name="RevDate">#N/A</definedName>
    <definedName name="RFCList">[9]List!$A$1:$A$8</definedName>
    <definedName name="Rform_unitprice">#N/A</definedName>
    <definedName name="riser">#N/A</definedName>
    <definedName name="risk">#N/A</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1</definedName>
    <definedName name="RiskExcelReportsToGenerate">0</definedName>
    <definedName name="RiskFixedSeed">1</definedName>
    <definedName name="RiskGenerateExcelReportsAtEndOfSimulation">1</definedName>
    <definedName name="RiskHasSettings">1</definedName>
    <definedName name="RiskMinimizeOnStart">0</definedName>
    <definedName name="RiskMonitorConvergence">0</definedName>
    <definedName name="RiskNumIterations">5000</definedName>
    <definedName name="RiskNumSimulations">1</definedName>
    <definedName name="RiskPauseOnError">0</definedName>
    <definedName name="RiskRealTimeResults">0</definedName>
    <definedName name="RiskReportGraphFormat">0</definedName>
    <definedName name="RiskResultsUpdateFreq">100</definedName>
    <definedName name="RiskRunAfterRecalcMacro">0</definedName>
    <definedName name="RiskRunAfterSimMacro">0</definedName>
    <definedName name="RiskRunBeforeRecalcMacro">0</definedName>
    <definedName name="RiskRunBeforeSimMacro">0</definedName>
    <definedName name="RiskSamplingType">2</definedName>
    <definedName name="RiskShowRiskWindowAtEndOfSimulation">1</definedName>
    <definedName name="RiskStandardRecalc">1</definedName>
    <definedName name="RiskStatFunctionsUpdateFreq">1</definedName>
    <definedName name="RiskTemplateSheetName">"myTemplate"</definedName>
    <definedName name="RiskUpdateDisplay">0</definedName>
    <definedName name="RiskUpdateStatFunctions">1</definedName>
    <definedName name="RiskUseDifferentSeedForEachSim">0</definedName>
    <definedName name="RiskUseFixedSeed">0</definedName>
    <definedName name="RiskUseMultipleCPUs">0</definedName>
    <definedName name="RNR">#N/A</definedName>
    <definedName name="ROADWAY_FIXT">#N/A</definedName>
    <definedName name="ROI">#N/A</definedName>
    <definedName name="RRR">#N/A</definedName>
    <definedName name="RRRR">#N/A</definedName>
    <definedName name="rtr">#N/A</definedName>
    <definedName name="RTV">#N/A</definedName>
    <definedName name="RTVD">#N/A</definedName>
    <definedName name="RVOLAST">#N/A</definedName>
    <definedName name="RVOLST1">#N/A</definedName>
    <definedName name="rvolst2">#N/A</definedName>
    <definedName name="S">#N/A</definedName>
    <definedName name="S_1">#N/A</definedName>
    <definedName name="safdasg">#N/A</definedName>
    <definedName name="sal">#N/A</definedName>
    <definedName name="Sal.Escal_Korean">#N/A</definedName>
    <definedName name="Sal.Escal_Local.Reg">#N/A</definedName>
    <definedName name="Sal.Escal_Third.N">#N/A</definedName>
    <definedName name="salary">#N/A</definedName>
    <definedName name="Salary_Korean">#N/A</definedName>
    <definedName name="Salary_Local.Reg">#N/A</definedName>
    <definedName name="Salary_Third.N">#N/A</definedName>
    <definedName name="salary00">#N/A</definedName>
    <definedName name="salary01">#N/A</definedName>
    <definedName name="salary02">#N/A</definedName>
    <definedName name="salary03">#N/A</definedName>
    <definedName name="salary04">#N/A</definedName>
    <definedName name="sANAA">#N/A</definedName>
    <definedName name="SANITARY">#N/A</definedName>
    <definedName name="SANITARY__APPLIANCES">#N/A</definedName>
    <definedName name="Sanjs">#N/A</definedName>
    <definedName name="SC">#N/A</definedName>
    <definedName name="sc12w">#N/A</definedName>
    <definedName name="sca8w">#N/A</definedName>
    <definedName name="Scaffolding" localSheetId="3">{"'Break down'!$A$4"}</definedName>
    <definedName name="Scaffolding">{"'Break down'!$A$4"}</definedName>
    <definedName name="scaR11">#N/A</definedName>
    <definedName name="scaR12">#N/A</definedName>
    <definedName name="scaR13">#N/A</definedName>
    <definedName name="scaR14">#N/A</definedName>
    <definedName name="scarce">#N/A</definedName>
    <definedName name="Sched_Pay">#N/A</definedName>
    <definedName name="Scheduled_Extra_Payments">#N/A</definedName>
    <definedName name="Scheduled_Interest_Rate">#N/A</definedName>
    <definedName name="Scheduled_Monthly_Payment">#N/A</definedName>
    <definedName name="SCHrs">#N/A</definedName>
    <definedName name="SCHrs1">#N/A</definedName>
    <definedName name="SCREEN">[1]Payment!#REF!</definedName>
    <definedName name="sd">#N/A</definedName>
    <definedName name="sdfasdf">#N/A</definedName>
    <definedName name="SecA1">#N/A</definedName>
    <definedName name="SecE">#N/A</definedName>
    <definedName name="SecF">#N/A</definedName>
    <definedName name="Segment1">#N/A</definedName>
    <definedName name="Segment2">#N/A</definedName>
    <definedName name="Segment3">#N/A</definedName>
    <definedName name="Segment4">#N/A</definedName>
    <definedName name="Segment5">#N/A</definedName>
    <definedName name="sertyiuoihyjgvfd">#N/A</definedName>
    <definedName name="Service">#N/A</definedName>
    <definedName name="SERVICES__EQUIPMENT">#N/A</definedName>
    <definedName name="Services2">#N/A</definedName>
    <definedName name="set_out">#N/A</definedName>
    <definedName name="sf">#N/A</definedName>
    <definedName name="sfC">#N/A</definedName>
    <definedName name="sffff">#N/A</definedName>
    <definedName name="sfM">#N/A</definedName>
    <definedName name="sfsd">#N/A</definedName>
    <definedName name="SGDSGD">#N/A</definedName>
    <definedName name="sh">#N/A</definedName>
    <definedName name="SHEET1">#N/A</definedName>
    <definedName name="ShortDesc">#N/A</definedName>
    <definedName name="ShoulderEmb.">#N/A</definedName>
    <definedName name="ShoulderSubbase">#N/A</definedName>
    <definedName name="SI_CODE">#N/A</definedName>
    <definedName name="sil">#N/A</definedName>
    <definedName name="single_month">#N/A</definedName>
    <definedName name="SITE">#N/A</definedName>
    <definedName name="Site_Clearance">#N/A</definedName>
    <definedName name="SiteArea">#N/A</definedName>
    <definedName name="SiteexRatio">#N/A</definedName>
    <definedName name="SITEWORK">#N/A</definedName>
    <definedName name="SIXYRS_OF_PROJ">#N/A</definedName>
    <definedName name="SIZE">#N/A</definedName>
    <definedName name="SIZEC">#N/A</definedName>
    <definedName name="Skopje_Demand">#N/A</definedName>
    <definedName name="Skopje_SandD">#N/A</definedName>
    <definedName name="Skopje_Visitors">#N/A</definedName>
    <definedName name="SL">#N/A</definedName>
    <definedName name="SL_CODE">#N/A</definedName>
    <definedName name="sl13w">#N/A</definedName>
    <definedName name="sl16w">#N/A</definedName>
    <definedName name="sl17w">#N/A</definedName>
    <definedName name="sl18w">#N/A</definedName>
    <definedName name="sl1w">#N/A</definedName>
    <definedName name="sl23w">#N/A</definedName>
    <definedName name="sl2w">#N/A</definedName>
    <definedName name="sla12w">#N/A</definedName>
    <definedName name="sla15w">#N/A</definedName>
    <definedName name="sla21w">#N/A</definedName>
    <definedName name="sla27w">#N/A</definedName>
    <definedName name="slab">#N/A</definedName>
    <definedName name="slaR11">#N/A</definedName>
    <definedName name="slaR12">#N/A</definedName>
    <definedName name="slaR13">#N/A</definedName>
    <definedName name="slaR14">#N/A</definedName>
    <definedName name="slaR15">#N/A</definedName>
    <definedName name="slaR16">#N/A</definedName>
    <definedName name="slar17w">#N/A</definedName>
    <definedName name="slar8w">#N/A</definedName>
    <definedName name="SM">#N/A</definedName>
    <definedName name="SMT_Expenses">1543094.04</definedName>
    <definedName name="Soil_Ba_Unitprice">#N/A</definedName>
    <definedName name="Soil_Ba_Unitprice_h">#N/A</definedName>
    <definedName name="Soil_Ba_Unitprice_u">#N/A</definedName>
    <definedName name="Soil_dis_unitprice">#N/A</definedName>
    <definedName name="Soil_dis_unitprice_h">#N/A</definedName>
    <definedName name="Soil_dis_unitprice_u">#N/A</definedName>
    <definedName name="SOL">#N/A</definedName>
    <definedName name="sortrnge">#N/A</definedName>
    <definedName name="Source">#N/A</definedName>
    <definedName name="SozlesmeRsYenParitesi">#N/A</definedName>
    <definedName name="SozlesmeYenUSDParitesi">#N/A</definedName>
    <definedName name="sp">#N/A</definedName>
    <definedName name="Spec">#N/A</definedName>
    <definedName name="SPEC_1">#N/A</definedName>
    <definedName name="SPEC_10">#N/A</definedName>
    <definedName name="SPEC_11">#N/A</definedName>
    <definedName name="SPEC_12">#N/A</definedName>
    <definedName name="SPEC_13">#N/A</definedName>
    <definedName name="SPEC_14">#N/A</definedName>
    <definedName name="SPEC_15">#N/A</definedName>
    <definedName name="SPEC_16">#N/A</definedName>
    <definedName name="SPEC_17">#N/A</definedName>
    <definedName name="SPEC_18">#N/A</definedName>
    <definedName name="SPEC_19">#N/A</definedName>
    <definedName name="SPEC_2">#N/A</definedName>
    <definedName name="SPEC_20">#N/A</definedName>
    <definedName name="SPEC_21">#N/A</definedName>
    <definedName name="SPEC_22">#N/A</definedName>
    <definedName name="SPEC_23">#N/A</definedName>
    <definedName name="SPEC_24">#N/A</definedName>
    <definedName name="SPEC_25">#N/A</definedName>
    <definedName name="SPEC_3">#N/A</definedName>
    <definedName name="SPEC_4">#N/A</definedName>
    <definedName name="SPEC_5">#N/A</definedName>
    <definedName name="SPEC_6">#N/A</definedName>
    <definedName name="SPEC_7">#N/A</definedName>
    <definedName name="SPEC_8">#N/A</definedName>
    <definedName name="SPEC_9">#N/A</definedName>
    <definedName name="SPECIAL__INSTALLATIONS">#N/A</definedName>
    <definedName name="sqw">#N/A</definedName>
    <definedName name="sr_mh">#N/A</definedName>
    <definedName name="SRC">#N/A</definedName>
    <definedName name="SS">#N/A</definedName>
    <definedName name="SSS">#N/A</definedName>
    <definedName name="ssshhh">#N/A</definedName>
    <definedName name="sssss">#N/A</definedName>
    <definedName name="sssssss">#N/A</definedName>
    <definedName name="ssssssssssssssssssssssssssssssssssss">#N/A</definedName>
    <definedName name="START" localSheetId="2">[1]Input!#REF!</definedName>
    <definedName name="start">#N/A</definedName>
    <definedName name="Start_date1">#N/A</definedName>
    <definedName name="steam_trap">#N/A</definedName>
    <definedName name="steel">#N/A</definedName>
    <definedName name="STEEL_CITY">#N/A</definedName>
    <definedName name="STEEL_ESC">#N/A</definedName>
    <definedName name="STEEL_OLD_CITY">#N/A</definedName>
    <definedName name="STEEL_OLD_ESC">#N/A</definedName>
    <definedName name="STEEL_OLD_PROD">#N/A</definedName>
    <definedName name="STEEL_OLD_WAGE">#N/A</definedName>
    <definedName name="STEEL_PROD">#N/A</definedName>
    <definedName name="STEEL_WAGE">#N/A</definedName>
    <definedName name="Story_Basement">#N/A</definedName>
    <definedName name="Story_Podium">#N/A</definedName>
    <definedName name="Story_Tower">#N/A</definedName>
    <definedName name="Struct_Steel_1">#N/A</definedName>
    <definedName name="Struct_Steel_10">#N/A</definedName>
    <definedName name="Struct_Steel_100">#N/A</definedName>
    <definedName name="Struct_Steel_20">#N/A</definedName>
    <definedName name="Struct_Steel_30">#N/A</definedName>
    <definedName name="Struct_Steel_40">#N/A</definedName>
    <definedName name="Struct_Steel_50">#N/A</definedName>
    <definedName name="Struct_Steel_60">#N/A</definedName>
    <definedName name="Struct_Steel_70">#N/A</definedName>
    <definedName name="Struct_Steel_80">#N/A</definedName>
    <definedName name="Struct_Steel_90">#N/A</definedName>
    <definedName name="structures">#N/A</definedName>
    <definedName name="stump">#N/A</definedName>
    <definedName name="Subbase">#N/A</definedName>
    <definedName name="SUBCONT">[1]Payment!#REF!</definedName>
    <definedName name="SubjectProperty">#N/A</definedName>
    <definedName name="SubjectRooms">#N/A</definedName>
    <definedName name="SUM">#N/A</definedName>
    <definedName name="SUM_DATA">#N/A</definedName>
    <definedName name="sum6b">#N/A</definedName>
    <definedName name="sum6C">#N/A</definedName>
    <definedName name="SUMHEADER">#N/A</definedName>
    <definedName name="summary">#N/A</definedName>
    <definedName name="Summerys">#N/A</definedName>
    <definedName name="Supp_Auth">#N/A</definedName>
    <definedName name="Supply">#N/A</definedName>
    <definedName name="Supply_Skopje">#N/A</definedName>
    <definedName name="SURETY">[1]Payment!#REF!</definedName>
    <definedName name="SVF">#N/A</definedName>
    <definedName name="SVF_FLOW">#N/A</definedName>
    <definedName name="swi">#N/A</definedName>
    <definedName name="SWITCH">#N/A</definedName>
    <definedName name="SWYD_DUCT_SIZE">#N/A</definedName>
    <definedName name="Swyd_Scope">#N/A</definedName>
    <definedName name="SWYD_TYPE">#N/A</definedName>
    <definedName name="SYS">#N/A</definedName>
    <definedName name="SYSTEM">#N/A</definedName>
    <definedName name="szfet">#N/A</definedName>
    <definedName name="T">#N/A</definedName>
    <definedName name="t43qretbvq34t">#N/A</definedName>
    <definedName name="TAB___BANQUET">#N/A</definedName>
    <definedName name="TAB_AVG_SPEND">#N/A</definedName>
    <definedName name="TAB_BANQ_ATTEND">#N/A</definedName>
    <definedName name="TAB_BANQ_COVERS">#N/A</definedName>
    <definedName name="TAB_BANQ_REV">#N/A</definedName>
    <definedName name="TAB_BANQ_SPEND">#N/A</definedName>
    <definedName name="TAB_BANQUET_REV">#N/A</definedName>
    <definedName name="TAB_FACILITIES">#N/A</definedName>
    <definedName name="TAB_IN_HOUSE">#N/A</definedName>
    <definedName name="TAB_NON_HOTEL">#N/A</definedName>
    <definedName name="TAB_OUTLET_REV">#N/A</definedName>
    <definedName name="TAB_OUTLETCOVER">#N/A</definedName>
    <definedName name="Tab_Rate_Proj">#N/A</definedName>
    <definedName name="TAB_REVSUMM1">#N/A</definedName>
    <definedName name="TAB_REVSUMM2">#N/A</definedName>
    <definedName name="TAB_REVSUMM3">#N/A</definedName>
    <definedName name="TAB_ROOM_HIRE">#N/A</definedName>
    <definedName name="TAB_SEG_RATE_GR">#N/A</definedName>
    <definedName name="Tab_Stab_Rate_2">#N/A</definedName>
    <definedName name="TAB_TOTAL_COVER">#N/A</definedName>
    <definedName name="TABLE">#N/A</definedName>
    <definedName name="Table_3_2">#N/A</definedName>
    <definedName name="Table_3_3">#N/A</definedName>
    <definedName name="Table_3_4">#N/A</definedName>
    <definedName name="Table_3_5">#N/A</definedName>
    <definedName name="Table_3_6">#N/A</definedName>
    <definedName name="Table_3_7">#N/A</definedName>
    <definedName name="Table_3_8">#N/A</definedName>
    <definedName name="Table_4_1">#N/A</definedName>
    <definedName name="Table_9_10">#N/A</definedName>
    <definedName name="Table_9_7">#N/A</definedName>
    <definedName name="Table_9_8">#N/A</definedName>
    <definedName name="Table_9_9">#N/A</definedName>
    <definedName name="TABLE5KV">#N/A</definedName>
    <definedName name="TabPene">#N/A</definedName>
    <definedName name="TackCoat">#N/A</definedName>
    <definedName name="TaxesEstim">#N/A</definedName>
    <definedName name="TaxInflation">#N/A</definedName>
    <definedName name="TaxRate">#N/A</definedName>
    <definedName name="Tbl_GSR">#N/A</definedName>
    <definedName name="te">#N/A</definedName>
    <definedName name="TEE">#N/A</definedName>
    <definedName name="TELE_CABLE">#N/A</definedName>
    <definedName name="TELE_CONDUIT">#N/A</definedName>
    <definedName name="TELE_EQUIP">#N/A</definedName>
    <definedName name="TEM">#N/A</definedName>
    <definedName name="temp" localSheetId="2" hidden="1">{"'Break down'!$A$4"}</definedName>
    <definedName name="temp" localSheetId="3">{"'Break down'!$A$4"}</definedName>
    <definedName name="temp">{"'Break down'!$A$4"}</definedName>
    <definedName name="temp_strainer">#N/A</definedName>
    <definedName name="TempRatio">#N/A</definedName>
    <definedName name="Term">#N/A</definedName>
    <definedName name="TerminalCap">#N/A</definedName>
    <definedName name="TERMS_5KV">#N/A</definedName>
    <definedName name="TERMS_600V">#N/A</definedName>
    <definedName name="terrazzo.a">#N/A</definedName>
    <definedName name="terrazzo.b">#N/A</definedName>
    <definedName name="terrazzo.c">#N/A</definedName>
    <definedName name="test">#N/A</definedName>
    <definedName name="thk">#N/A</definedName>
    <definedName name="TileStone">#N/A</definedName>
    <definedName name="TITLE" localSheetId="2">[10]List!$A$1:$A$12</definedName>
    <definedName name="TITLE">#N/A</definedName>
    <definedName name="title1">#N/A</definedName>
    <definedName name="title2">#N/A</definedName>
    <definedName name="title2opt1">#N/A</definedName>
    <definedName name="title2opt2">#N/A</definedName>
    <definedName name="title3">#N/A</definedName>
    <definedName name="TL">#N/A</definedName>
    <definedName name="TM">#N/A</definedName>
    <definedName name="tmp" localSheetId="3">{"'Break down'!$A$4"}</definedName>
    <definedName name="tmp">{"'Break down'!$A$4"}</definedName>
    <definedName name="TOL">#N/A</definedName>
    <definedName name="top">#N/A</definedName>
    <definedName name="TOT">#N/A</definedName>
    <definedName name="Tot.Cost_SiteExp">#N/A</definedName>
    <definedName name="Tot.Cost_TempWk">#N/A</definedName>
    <definedName name="TOT_EXP_COND">#N/A</definedName>
    <definedName name="TOT_FIXTURES">#N/A</definedName>
    <definedName name="TOT_PVC_COND">#N/A</definedName>
    <definedName name="Total">#N/A</definedName>
    <definedName name="Total_Amount">#N/A</definedName>
    <definedName name="Total_Construction_Cost">#N/A</definedName>
    <definedName name="Total_Cost">#N/A</definedName>
    <definedName name="TOTAL_DIRECTS">#N/A</definedName>
    <definedName name="TOTAL_EM">#N/A</definedName>
    <definedName name="Total_External">#N/A</definedName>
    <definedName name="TOTAL_INDIRECTS">#N/A</definedName>
    <definedName name="Total_Interest">#N/A</definedName>
    <definedName name="Total_Mat">#N/A</definedName>
    <definedName name="Total_MH">#N/A</definedName>
    <definedName name="Total_Pay">#N/A</definedName>
    <definedName name="Total_Payment">"scheduled_payment"+"extra_payment"</definedName>
    <definedName name="Total_Regional_Expenses">#N/A</definedName>
    <definedName name="Total_Replacement_Cost">#N/A</definedName>
    <definedName name="Total_Rev">#N/A</definedName>
    <definedName name="Total_SC">#N/A</definedName>
    <definedName name="Total_Selling">#N/A</definedName>
    <definedName name="TotalEADisctExWks" localSheetId="2">BOQ!#REF!</definedName>
    <definedName name="TotalEADisctExWks">#REF!</definedName>
    <definedName name="totalroomnights">#N/A</definedName>
    <definedName name="TotaVar_Rev">#N/A</definedName>
    <definedName name="TotaVarl_Rev">#N/A</definedName>
    <definedName name="TrafficSings">#N/A</definedName>
    <definedName name="TransactionCosts">#N/A</definedName>
    <definedName name="TransportModes">#REF!</definedName>
    <definedName name="TRAY">#N/A</definedName>
    <definedName name="TRAY_PRICING">#N/A</definedName>
    <definedName name="TRAY_TYPE">#N/A</definedName>
    <definedName name="Tray_Width">#N/A</definedName>
    <definedName name="tread">#N/A</definedName>
    <definedName name="TRENCHES">#N/A</definedName>
    <definedName name="trew">#N/A</definedName>
    <definedName name="TRS_Print_Area">#N/A</definedName>
    <definedName name="TRUNK">#N/A</definedName>
    <definedName name="TSC">#N/A</definedName>
    <definedName name="TSCH">#N/A</definedName>
    <definedName name="TSK">#N/A</definedName>
    <definedName name="tt">#N/A</definedName>
    <definedName name="TTT">#N/A</definedName>
    <definedName name="tube_test_press1_12">#N/A</definedName>
    <definedName name="TUBED_INST">#N/A</definedName>
    <definedName name="Turk">#N/A</definedName>
    <definedName name="TVHWBVSFCD">#N/A</definedName>
    <definedName name="twytenhrdyjf">#N/A</definedName>
    <definedName name="ty">#N/A</definedName>
    <definedName name="tyuh">#N/A</definedName>
    <definedName name="U">#N/A</definedName>
    <definedName name="U_G">#N/A</definedName>
    <definedName name="u6miot7rkiuyhtg">#N/A</definedName>
    <definedName name="UHrs_Civil">#N/A</definedName>
    <definedName name="Uhrs_Cntl_Valves">#N/A</definedName>
    <definedName name="UHrs_Conduit">#N/A</definedName>
    <definedName name="Uhrs_DB">#N/A</definedName>
    <definedName name="UHrs_MV_Cable">#N/A</definedName>
    <definedName name="UHrs_Other">#N/A</definedName>
    <definedName name="UHrs_tray">#N/A</definedName>
    <definedName name="uj">#N/A</definedName>
    <definedName name="ULD">#N/A</definedName>
    <definedName name="UMatl_Civil">#N/A</definedName>
    <definedName name="UMatl_Cntl_Valves">#N/A</definedName>
    <definedName name="UMatl_Conduit">#N/A</definedName>
    <definedName name="UMatl_DB">#N/A</definedName>
    <definedName name="UMatl_MV_Cable">#N/A</definedName>
    <definedName name="UMatl_Other">#N/A</definedName>
    <definedName name="UMatl_Tray">#N/A</definedName>
    <definedName name="Unaccom">#N/A</definedName>
    <definedName name="unaccom1">#N/A</definedName>
    <definedName name="Unaccom2">#N/A</definedName>
    <definedName name="uniformat">#N/A</definedName>
    <definedName name="UNION">#N/A</definedName>
    <definedName name="unitA">#N/A</definedName>
    <definedName name="unitB">#N/A</definedName>
    <definedName name="UnitName">#N/A</definedName>
    <definedName name="UNITS">#N/A</definedName>
    <definedName name="UOM">#N/A</definedName>
    <definedName name="UPDATE">[1]Payment!#REF!</definedName>
    <definedName name="UPPER_FLOORS">#N/A</definedName>
    <definedName name="US_C_Civil">#N/A</definedName>
    <definedName name="USC_Cntl_Valves">#N/A</definedName>
    <definedName name="USC_Conduit">#N/A</definedName>
    <definedName name="USC_DB">#N/A</definedName>
    <definedName name="USC_MV_Cable">#N/A</definedName>
    <definedName name="USC_Other">#N/A</definedName>
    <definedName name="USC_Tray">#N/A</definedName>
    <definedName name="USCHrs_Civil">#N/A</definedName>
    <definedName name="USChrs_Cntl_Valves">#N/A</definedName>
    <definedName name="USChrs_Conduit">#N/A</definedName>
    <definedName name="USChrs_DB">#N/A</definedName>
    <definedName name="USChrs_MV_Cable">#N/A</definedName>
    <definedName name="USChrs_Other">#N/A</definedName>
    <definedName name="USChrs_tray">#N/A</definedName>
    <definedName name="USD">3.68</definedName>
    <definedName name="USDRs">#N/A</definedName>
    <definedName name="USDYen">#N/A</definedName>
    <definedName name="UUU">#N/A</definedName>
    <definedName name="uytr">#N/A</definedName>
    <definedName name="V">#N/A</definedName>
    <definedName name="V.E??1">#N/A</definedName>
    <definedName name="V.E금액1">#N/A</definedName>
    <definedName name="valuation">#N/A</definedName>
    <definedName name="VALUE" localSheetId="2">[1]Payment!#REF!</definedName>
    <definedName name="Value">#N/A</definedName>
    <definedName name="Value_Col">#N/A</definedName>
    <definedName name="Values_Entered" localSheetId="3">IF(Loan_Amount*Interest_Rate*Loan_Years*Loan_Start&gt;0,1,0)</definedName>
    <definedName name="Values_Entered">IF(Loan_Amount*Interest_Rate*Loan_Years*Loan_Start&gt;0,1,0)</definedName>
    <definedName name="VALVE">#N/A</definedName>
    <definedName name="Variation">#N/A</definedName>
    <definedName name="VariationName">'[11]cover page'!$A$26</definedName>
    <definedName name="VariationNo">'[12]cover page'!$E$24</definedName>
    <definedName name="VAT">[1]Payment!#REF!</definedName>
    <definedName name="VATNOW">[1]Payment!#REF!</definedName>
    <definedName name="VCD">#N/A</definedName>
    <definedName name="vdgfzshjkl">#N/A</definedName>
    <definedName name="vdsac">#N/A</definedName>
    <definedName name="ve">#N/A</definedName>
    <definedName name="VIEW">#N/A</definedName>
    <definedName name="Villa_Rev">#N/A</definedName>
    <definedName name="VillaVar_Rev">#N/A</definedName>
    <definedName name="Visitation">#N/A</definedName>
    <definedName name="visitors">#N/A</definedName>
    <definedName name="vital5">'[5]Customize Your Invoice'!$E$15</definedName>
    <definedName name="VLV_DESUP_HTRS">#N/A</definedName>
    <definedName name="VOLAST">#N/A</definedName>
    <definedName name="vresbtynumnjthbgvf">#N/A</definedName>
    <definedName name="vv">#N/A</definedName>
    <definedName name="VVV">#N/A</definedName>
    <definedName name="W">#N/A</definedName>
    <definedName name="W.Cement">#N/A</definedName>
    <definedName name="w.stone">#N/A</definedName>
    <definedName name="w_rate">#N/A</definedName>
    <definedName name="W15_">#N/A</definedName>
    <definedName name="W3_">#N/A</definedName>
    <definedName name="W6_">#N/A</definedName>
    <definedName name="Wall">#N/A</definedName>
    <definedName name="Wallfinishes">#N/A</definedName>
    <definedName name="WASTE_FACTOR">#N/A</definedName>
    <definedName name="WATER__INSTALLATIONS">#N/A</definedName>
    <definedName name="WATER_ANAL_SYS">#N/A</definedName>
    <definedName name="Waterpoof1">#N/A</definedName>
    <definedName name="Waterproof">#N/A</definedName>
    <definedName name="WCA">[1]Payment!#REF!</definedName>
    <definedName name="WCANOW">[1]Payment!#REF!</definedName>
    <definedName name="WCV">#N/A</definedName>
    <definedName name="WCVD">#N/A</definedName>
    <definedName name="WDMH">#N/A</definedName>
    <definedName name="wdw">#N/A</definedName>
    <definedName name="WearingCourse">#N/A</definedName>
    <definedName name="Weeks_Per_Month">4.33</definedName>
    <definedName name="wegWE">#N/A</definedName>
    <definedName name="WEIGHT">#N/A</definedName>
    <definedName name="weq">#N/A</definedName>
    <definedName name="wert">#N/A</definedName>
    <definedName name="WGEW">#N/A</definedName>
    <definedName name="wgWE">#N/A</definedName>
    <definedName name="whatever">#N/A</definedName>
    <definedName name="WHY">[1]Payment!#REF!</definedName>
    <definedName name="Win_rate">#N/A</definedName>
    <definedName name="wmm">#N/A</definedName>
    <definedName name="WOL">#N/A</definedName>
    <definedName name="WorkDays">#N/A</definedName>
    <definedName name="WorkDays1">#N/A</definedName>
    <definedName name="WORKSHT2">#N/A</definedName>
    <definedName name="WORKSHT3">#N/A</definedName>
    <definedName name="Worsley_Alumina_Expansion_Project___23747">#N/A</definedName>
    <definedName name="wqqw">#N/A</definedName>
    <definedName name="wrn.52.">#N/A</definedName>
    <definedName name="wrn.ADSS._.CONT._.432._._._.Organisation._.Chart.">#N/A</definedName>
    <definedName name="wrn.all.">#N/A</definedName>
    <definedName name="wrn.all._.lines.">#N/A</definedName>
    <definedName name="wrn.Barbara._.Modular._.Indirects.">#N/A</definedName>
    <definedName name="wrn.Chandana.">#N/A</definedName>
    <definedName name="wrn.CHIEF._.REVIEW.">#N/A</definedName>
    <definedName name="wrn.CIRCUITS.">#N/A</definedName>
    <definedName name="wrn.COST_SHEETS.">#N/A</definedName>
    <definedName name="wrn.DRB._.CLAIMS._.FOR._.BILL._.A3._.SIZE.">#N/A</definedName>
    <definedName name="wrn.DRB._.CLAIMS._.FOR._.BILL._.A4._.SIZE.">#N/A</definedName>
    <definedName name="wrn.FINAL._.ESTIMATE.">#N/A</definedName>
    <definedName name="wrn.FinStats.">#N/A</definedName>
    <definedName name="wrn.Fuel._.oil._.option.">#N/A</definedName>
    <definedName name="wrn.Full._.Report.">#N/A</definedName>
    <definedName name="wrn.item1.">#N/A</definedName>
    <definedName name="wrn.LeadsAPL.">#N/A</definedName>
    <definedName name="wrn.LeadsCladding.">#N/A</definedName>
    <definedName name="wrn.LeadsGRC.">#N/A</definedName>
    <definedName name="wrn.Others.">#N/A</definedName>
    <definedName name="wrn.PrintallD.">#N/A</definedName>
    <definedName name="wrn.PrintallG.">#N/A</definedName>
    <definedName name="wrn.Redundant._.Equipment._.Option.">#N/A</definedName>
    <definedName name="wrn.STG._.BLDG._.ENCLOSURE.">#N/A</definedName>
    <definedName name="wrn.struckgi.">#N/A</definedName>
    <definedName name="wrn.Warrington._.Widnes._.QS._.Costs.">#N/A</definedName>
    <definedName name="wrn.WHOUSE._.CT.">#N/A</definedName>
    <definedName name="WW">#N/A</definedName>
    <definedName name="WWW">#N/A</definedName>
    <definedName name="xc">#N/A</definedName>
    <definedName name="xls." localSheetId="3">{"'Break down'!$A$4"}</definedName>
    <definedName name="xls.">{"'Break down'!$A$4"}</definedName>
    <definedName name="XMTRS">#N/A</definedName>
    <definedName name="xx">#N/A</definedName>
    <definedName name="XXX">#N/A</definedName>
    <definedName name="xxxxxxxxxxxxxxxxxxxxxxxxxxxxxxxx">#N/A</definedName>
    <definedName name="Y">#N/A</definedName>
    <definedName name="y_strainer">#N/A</definedName>
    <definedName name="YARD_INS">#N/A</definedName>
    <definedName name="YARD_LAB">#N/A</definedName>
    <definedName name="YARD_MAT">#N/A</definedName>
    <definedName name="Year">#N/A</definedName>
    <definedName name="YearSplit">#N/A</definedName>
    <definedName name="YearsToStabilizeFX">#N/A</definedName>
    <definedName name="yes">#N/A</definedName>
    <definedName name="yhbtrgevfcdw">#N/A</definedName>
    <definedName name="yt5jeitryu">#N/A</definedName>
    <definedName name="yukigoph">#N/A</definedName>
    <definedName name="YYY">#N/A</definedName>
    <definedName name="Z">#N/A</definedName>
    <definedName name="Z_0C85061C_DDF8_452F_AF4A_24F34ADC2607_.wvu.FilterData" localSheetId="2" hidden="1">BOQ!$A$7:$W$239</definedName>
    <definedName name="Z_0C85061C_DDF8_452F_AF4A_24F34ADC2607_.wvu.PrintArea" localSheetId="2" hidden="1">BOQ!$A$1:$W$240</definedName>
    <definedName name="Z_0C85061C_DDF8_452F_AF4A_24F34ADC2607_.wvu.PrintTitles" localSheetId="2" hidden="1">BOQ!#REF!,BOQ!$4:$7</definedName>
    <definedName name="Z_0F48BF31_B7FE_44C6_AEBD_047ABDA915D9_.wvu.Cols" localSheetId="2" hidden="1">BOQ!#REF!</definedName>
    <definedName name="Z_0F48BF31_B7FE_44C6_AEBD_047ABDA915D9_.wvu.FilterData" localSheetId="2" hidden="1">BOQ!$A$7:$W$234</definedName>
    <definedName name="Z_0F48BF31_B7FE_44C6_AEBD_047ABDA915D9_.wvu.PrintArea" localSheetId="2" hidden="1">BOQ!$I$1:$J$234</definedName>
    <definedName name="Z_0F48BF31_B7FE_44C6_AEBD_047ABDA915D9_.wvu.PrintTitles" localSheetId="2" hidden="1">BOQ!$2:$7</definedName>
    <definedName name="Z_673A8DA3_02FE_4B76_BF65_393FC966587C_.wvu.Cols" localSheetId="2" hidden="1">BOQ!#REF!,BOQ!#REF!,BOQ!#REF!,BOQ!$A:$E,BOQ!#REF!,BOQ!#REF!,BOQ!#REF!</definedName>
    <definedName name="Z_673A8DA3_02FE_4B76_BF65_393FC966587C_.wvu.FilterData" localSheetId="2" hidden="1">BOQ!$A$7:$W$154</definedName>
    <definedName name="Z_673A8DA3_02FE_4B76_BF65_393FC966587C_.wvu.PrintArea" localSheetId="2" hidden="1">BOQ!$H$1:$W$240</definedName>
    <definedName name="Z_673A8DA3_02FE_4B76_BF65_393FC966587C_.wvu.PrintTitles" localSheetId="2" hidden="1">BOQ!$4:$7</definedName>
    <definedName name="Z_CFDE7055_1090_481E_8D58_B08FA7D3E687_.wvu.Cols" localSheetId="2" hidden="1">BOQ!#REF!,BOQ!#REF!,BOQ!#REF!,BOQ!#REF!,BOQ!$N:$W</definedName>
    <definedName name="Z_CFDE7055_1090_481E_8D58_B08FA7D3E687_.wvu.FilterData" localSheetId="2" hidden="1">BOQ!$A$7:$W$234</definedName>
    <definedName name="Z_CFDE7055_1090_481E_8D58_B08FA7D3E687_.wvu.PrintTitles" localSheetId="2" hidden="1">BOQ!$2:$7</definedName>
    <definedName name="Z_FC14E68C_25D1_4FAE_BBD8_168D5594179F_.wvu.Cols" localSheetId="2" hidden="1">BOQ!#REF!,BOQ!#REF!,BOQ!$A:$E,BOQ!$G:$G,BOQ!$O:$W,BOQ!#REF!,BOQ!#REF!,BOQ!#REF!,BOQ!#REF!,BOQ!#REF!,BOQ!#REF!</definedName>
    <definedName name="Z_FC14E68C_25D1_4FAE_BBD8_168D5594179F_.wvu.FilterData" localSheetId="2" hidden="1">BOQ!$A$7:$W$154</definedName>
    <definedName name="Z_FC14E68C_25D1_4FAE_BBD8_168D5594179F_.wvu.PrintArea" localSheetId="2" hidden="1">BOQ!$A$1:$W$240</definedName>
    <definedName name="Z_FC14E68C_25D1_4FAE_BBD8_168D5594179F_.wvu.PrintTitles" localSheetId="2" hidden="1">BOQ!$A:$H,BOQ!$4:$7</definedName>
    <definedName name="ze">#N/A</definedName>
    <definedName name="zfdgsh">#N/A</definedName>
    <definedName name="zpr">#N/A</definedName>
    <definedName name="zse">#N/A</definedName>
    <definedName name="zx">#N/A</definedName>
    <definedName name="zxdasf">[13]CurrencyRatesSheet!$A$8:$A$72</definedName>
    <definedName name="zxdf">#N/A</definedName>
    <definedName name="zy">#N/A</definedName>
    <definedName name="zz">#N/A</definedName>
    <definedName name="ZZZ">#N/A</definedName>
    <definedName name="zzzzzzzzzzzzzzzzzzzzzzzzzzzzzzzzz">#N/A</definedName>
    <definedName name="건축">#N/A</definedName>
    <definedName name="공종">#N/A</definedName>
    <definedName name="구분">#N/A</definedName>
    <definedName name="기계">#N/A</definedName>
    <definedName name="기타">#N/A</definedName>
    <definedName name="띠장">#N/A</definedName>
    <definedName name="ㅁㅁㅁ">#N/A</definedName>
    <definedName name="미제">#N/A</definedName>
    <definedName name="사진">#N/A</definedName>
    <definedName name="소모비">#N/A</definedName>
    <definedName name="작업계획">#N/A</definedName>
    <definedName name="전기계장">#N/A</definedName>
    <definedName name="중기">#N/A</definedName>
    <definedName name="토류판">#N/A</definedName>
    <definedName name="토목">#N/A</definedName>
    <definedName name="표지1">#N/A</definedName>
    <definedName name="ㅠ1066">#N/A</definedName>
    <definedName name="空調労務割掛">#N/A</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24" l="1"/>
  <c r="Y10" i="25"/>
  <c r="X10" i="25"/>
  <c r="T10" i="25" l="1"/>
  <c r="G13" i="23" l="1"/>
  <c r="G12" i="23"/>
  <c r="V203" i="25" l="1"/>
  <c r="V194" i="25"/>
  <c r="V10" i="25"/>
  <c r="G17" i="23" l="1"/>
  <c r="G42" i="22" s="1"/>
  <c r="G11" i="23"/>
  <c r="J11" i="23"/>
  <c r="I24" i="22"/>
  <c r="E24" i="22" s="1"/>
  <c r="H10" i="23"/>
  <c r="E33" i="23"/>
  <c r="R231" i="25" l="1"/>
  <c r="T231" i="25" s="1"/>
  <c r="V231" i="25" s="1"/>
  <c r="R229" i="25"/>
  <c r="T229" i="25" s="1"/>
  <c r="V229" i="25" s="1"/>
  <c r="U227" i="25"/>
  <c r="P227" i="25"/>
  <c r="R226" i="25"/>
  <c r="T226" i="25" s="1"/>
  <c r="V226" i="25" s="1"/>
  <c r="R225" i="25"/>
  <c r="T225" i="25" s="1"/>
  <c r="V225" i="25" s="1"/>
  <c r="R224" i="25"/>
  <c r="T224" i="25" s="1"/>
  <c r="V224" i="25" s="1"/>
  <c r="R223" i="25"/>
  <c r="T223" i="25" s="1"/>
  <c r="V223" i="25" s="1"/>
  <c r="R222" i="25"/>
  <c r="T222" i="25" s="1"/>
  <c r="V222" i="25" s="1"/>
  <c r="R221" i="25"/>
  <c r="T221" i="25" s="1"/>
  <c r="V221" i="25" s="1"/>
  <c r="R220" i="25"/>
  <c r="T220" i="25" s="1"/>
  <c r="V220" i="25" s="1"/>
  <c r="R219" i="25"/>
  <c r="T219" i="25" s="1"/>
  <c r="V219" i="25" s="1"/>
  <c r="R218" i="25"/>
  <c r="T218" i="25" s="1"/>
  <c r="V218" i="25" s="1"/>
  <c r="R217" i="25"/>
  <c r="T217" i="25" s="1"/>
  <c r="V217" i="25" s="1"/>
  <c r="R216" i="25"/>
  <c r="T216" i="25" s="1"/>
  <c r="V216" i="25" s="1"/>
  <c r="R215" i="25"/>
  <c r="T215" i="25" s="1"/>
  <c r="V215" i="25" s="1"/>
  <c r="R214" i="25"/>
  <c r="T214" i="25" s="1"/>
  <c r="V214" i="25" s="1"/>
  <c r="R213" i="25"/>
  <c r="T213" i="25" s="1"/>
  <c r="V213" i="25" s="1"/>
  <c r="R212" i="25"/>
  <c r="T212" i="25" s="1"/>
  <c r="V212" i="25" s="1"/>
  <c r="R211" i="25"/>
  <c r="T211" i="25" s="1"/>
  <c r="V211" i="25" s="1"/>
  <c r="R210" i="25"/>
  <c r="T210" i="25" s="1"/>
  <c r="V210" i="25" s="1"/>
  <c r="R209" i="25"/>
  <c r="T209" i="25" s="1"/>
  <c r="V209" i="25" s="1"/>
  <c r="R207" i="25"/>
  <c r="T207" i="25" s="1"/>
  <c r="V207" i="25" s="1"/>
  <c r="R206" i="25"/>
  <c r="T206" i="25" s="1"/>
  <c r="V206" i="25" s="1"/>
  <c r="R205" i="25"/>
  <c r="T205" i="25" s="1"/>
  <c r="V205" i="25" s="1"/>
  <c r="R204" i="25"/>
  <c r="T204" i="25" s="1"/>
  <c r="V204" i="25" s="1"/>
  <c r="R202" i="25"/>
  <c r="T202" i="25" s="1"/>
  <c r="V202" i="25" s="1"/>
  <c r="R201" i="25"/>
  <c r="T201" i="25" s="1"/>
  <c r="V201" i="25" s="1"/>
  <c r="R200" i="25"/>
  <c r="T200" i="25" s="1"/>
  <c r="V200" i="25" s="1"/>
  <c r="R199" i="25"/>
  <c r="T199" i="25" s="1"/>
  <c r="V199" i="25" s="1"/>
  <c r="R198" i="25"/>
  <c r="T198" i="25" s="1"/>
  <c r="V198" i="25" s="1"/>
  <c r="R197" i="25"/>
  <c r="T197" i="25" s="1"/>
  <c r="V197" i="25" s="1"/>
  <c r="R196" i="25"/>
  <c r="T196" i="25" s="1"/>
  <c r="V196" i="25" s="1"/>
  <c r="R193" i="25"/>
  <c r="T193" i="25" s="1"/>
  <c r="V193" i="25" s="1"/>
  <c r="R192" i="25"/>
  <c r="T192" i="25" s="1"/>
  <c r="V192" i="25" s="1"/>
  <c r="R191" i="25"/>
  <c r="T191" i="25" s="1"/>
  <c r="V191" i="25" s="1"/>
  <c r="R190" i="25"/>
  <c r="T190" i="25" s="1"/>
  <c r="V190" i="25" s="1"/>
  <c r="R189" i="25"/>
  <c r="T189" i="25" s="1"/>
  <c r="V189" i="25" s="1"/>
  <c r="U186" i="25"/>
  <c r="P186" i="25"/>
  <c r="R185" i="25"/>
  <c r="T185" i="25" s="1"/>
  <c r="V185" i="25" s="1"/>
  <c r="R184" i="25"/>
  <c r="T184" i="25" s="1"/>
  <c r="V184" i="25" s="1"/>
  <c r="R183" i="25"/>
  <c r="T183" i="25" s="1"/>
  <c r="V183" i="25" s="1"/>
  <c r="R182" i="25"/>
  <c r="T182" i="25" s="1"/>
  <c r="V182" i="25" s="1"/>
  <c r="T181" i="25"/>
  <c r="V181" i="25" s="1"/>
  <c r="R181" i="25"/>
  <c r="R180" i="25"/>
  <c r="T180" i="25" s="1"/>
  <c r="V180" i="25" s="1"/>
  <c r="R179" i="25"/>
  <c r="T179" i="25" s="1"/>
  <c r="V179" i="25" s="1"/>
  <c r="R177" i="25"/>
  <c r="T177" i="25" s="1"/>
  <c r="V177" i="25" s="1"/>
  <c r="R175" i="25"/>
  <c r="T175" i="25" s="1"/>
  <c r="V175" i="25" s="1"/>
  <c r="R173" i="25"/>
  <c r="T173" i="25" s="1"/>
  <c r="V173" i="25" s="1"/>
  <c r="R172" i="25"/>
  <c r="T172" i="25" s="1"/>
  <c r="V172" i="25" s="1"/>
  <c r="R171" i="25"/>
  <c r="T171" i="25" s="1"/>
  <c r="V171" i="25" s="1"/>
  <c r="R170" i="25"/>
  <c r="T170" i="25" s="1"/>
  <c r="V170" i="25" s="1"/>
  <c r="R169" i="25"/>
  <c r="T169" i="25" s="1"/>
  <c r="V169" i="25" s="1"/>
  <c r="R168" i="25"/>
  <c r="T168" i="25" s="1"/>
  <c r="V168" i="25" s="1"/>
  <c r="R167" i="25"/>
  <c r="T167" i="25" s="1"/>
  <c r="V167" i="25" s="1"/>
  <c r="R166" i="25"/>
  <c r="T166" i="25" s="1"/>
  <c r="V166" i="25" s="1"/>
  <c r="R165" i="25"/>
  <c r="T165" i="25" s="1"/>
  <c r="V165" i="25" s="1"/>
  <c r="R164" i="25"/>
  <c r="T164" i="25" s="1"/>
  <c r="V164" i="25" s="1"/>
  <c r="R163" i="25"/>
  <c r="T163" i="25" s="1"/>
  <c r="V163" i="25" s="1"/>
  <c r="T162" i="25"/>
  <c r="V162" i="25" s="1"/>
  <c r="R162" i="25"/>
  <c r="R161" i="25"/>
  <c r="T161" i="25" s="1"/>
  <c r="V161" i="25" s="1"/>
  <c r="U158" i="25"/>
  <c r="P158" i="25"/>
  <c r="R157" i="25"/>
  <c r="T157" i="25" s="1"/>
  <c r="V157" i="25" s="1"/>
  <c r="R156" i="25"/>
  <c r="T156" i="25" s="1"/>
  <c r="V156" i="25" s="1"/>
  <c r="R154" i="25"/>
  <c r="T154" i="25" s="1"/>
  <c r="V154" i="25" s="1"/>
  <c r="R153" i="25"/>
  <c r="T153" i="25" s="1"/>
  <c r="V153" i="25" s="1"/>
  <c r="T152" i="25"/>
  <c r="V152" i="25" s="1"/>
  <c r="R152" i="25"/>
  <c r="R151" i="25"/>
  <c r="T151" i="25" s="1"/>
  <c r="V151" i="25" s="1"/>
  <c r="T150" i="25"/>
  <c r="V150" i="25" s="1"/>
  <c r="R150" i="25"/>
  <c r="R149" i="25"/>
  <c r="T149" i="25" s="1"/>
  <c r="V149" i="25" s="1"/>
  <c r="R148" i="25"/>
  <c r="T148" i="25" s="1"/>
  <c r="V148" i="25" s="1"/>
  <c r="R147" i="25"/>
  <c r="T147" i="25" s="1"/>
  <c r="V147" i="25" s="1"/>
  <c r="R146" i="25"/>
  <c r="T146" i="25" s="1"/>
  <c r="V146" i="25" s="1"/>
  <c r="R145" i="25"/>
  <c r="T145" i="25" s="1"/>
  <c r="V145" i="25" s="1"/>
  <c r="R144" i="25"/>
  <c r="T144" i="25" s="1"/>
  <c r="V144" i="25" s="1"/>
  <c r="R143" i="25"/>
  <c r="T143" i="25" s="1"/>
  <c r="V143" i="25" s="1"/>
  <c r="T142" i="25"/>
  <c r="V142" i="25" s="1"/>
  <c r="R142" i="25"/>
  <c r="R141" i="25"/>
  <c r="T141" i="25" s="1"/>
  <c r="V141" i="25" s="1"/>
  <c r="R140" i="25"/>
  <c r="T140" i="25" s="1"/>
  <c r="V140" i="25" s="1"/>
  <c r="R139" i="25"/>
  <c r="T139" i="25" s="1"/>
  <c r="V139" i="25" s="1"/>
  <c r="R138" i="25"/>
  <c r="T138" i="25" s="1"/>
  <c r="V138" i="25" s="1"/>
  <c r="U135" i="25"/>
  <c r="P135" i="25"/>
  <c r="R134" i="25"/>
  <c r="T134" i="25" s="1"/>
  <c r="V134" i="25" s="1"/>
  <c r="R131" i="25"/>
  <c r="T131" i="25" s="1"/>
  <c r="V131" i="25" s="1"/>
  <c r="R129" i="25"/>
  <c r="T129" i="25" s="1"/>
  <c r="V129" i="25" s="1"/>
  <c r="U125" i="25"/>
  <c r="P125" i="25"/>
  <c r="R124" i="25"/>
  <c r="T124" i="25" s="1"/>
  <c r="V124" i="25" s="1"/>
  <c r="R122" i="25"/>
  <c r="T122" i="25" s="1"/>
  <c r="V122" i="25" s="1"/>
  <c r="R120" i="25"/>
  <c r="T120" i="25" s="1"/>
  <c r="V120" i="25" s="1"/>
  <c r="R119" i="25"/>
  <c r="T119" i="25" s="1"/>
  <c r="V119" i="25" s="1"/>
  <c r="R118" i="25"/>
  <c r="T118" i="25" s="1"/>
  <c r="V118" i="25" s="1"/>
  <c r="R117" i="25"/>
  <c r="T117" i="25" s="1"/>
  <c r="V117" i="25" s="1"/>
  <c r="R116" i="25"/>
  <c r="T116" i="25" s="1"/>
  <c r="V116" i="25" s="1"/>
  <c r="R115" i="25"/>
  <c r="T115" i="25" s="1"/>
  <c r="V115" i="25" s="1"/>
  <c r="R113" i="25"/>
  <c r="T113" i="25" s="1"/>
  <c r="V113" i="25" s="1"/>
  <c r="R112" i="25"/>
  <c r="T112" i="25" s="1"/>
  <c r="V112" i="25" s="1"/>
  <c r="R111" i="25"/>
  <c r="T111" i="25" s="1"/>
  <c r="V111" i="25" s="1"/>
  <c r="R109" i="25"/>
  <c r="T109" i="25" s="1"/>
  <c r="V109" i="25" s="1"/>
  <c r="R108" i="25"/>
  <c r="T108" i="25" s="1"/>
  <c r="V108" i="25" s="1"/>
  <c r="R106" i="25"/>
  <c r="T106" i="25" s="1"/>
  <c r="V106" i="25" s="1"/>
  <c r="R105" i="25"/>
  <c r="T105" i="25" s="1"/>
  <c r="V105" i="25" s="1"/>
  <c r="R104" i="25"/>
  <c r="T104" i="25" s="1"/>
  <c r="V104" i="25" s="1"/>
  <c r="R103" i="25"/>
  <c r="T103" i="25" s="1"/>
  <c r="V103" i="25" s="1"/>
  <c r="R102" i="25"/>
  <c r="T102" i="25" s="1"/>
  <c r="V102" i="25" s="1"/>
  <c r="R101" i="25"/>
  <c r="T101" i="25" s="1"/>
  <c r="V101" i="25" s="1"/>
  <c r="R100" i="25"/>
  <c r="T100" i="25" s="1"/>
  <c r="V100" i="25" s="1"/>
  <c r="R99" i="25"/>
  <c r="T99" i="25" s="1"/>
  <c r="V99" i="25" s="1"/>
  <c r="R98" i="25"/>
  <c r="T98" i="25" s="1"/>
  <c r="V98" i="25" s="1"/>
  <c r="T97" i="25"/>
  <c r="V97" i="25" s="1"/>
  <c r="R97" i="25"/>
  <c r="R96" i="25"/>
  <c r="T96" i="25" s="1"/>
  <c r="V96" i="25" s="1"/>
  <c r="R95" i="25"/>
  <c r="T95" i="25" s="1"/>
  <c r="V95" i="25" s="1"/>
  <c r="R94" i="25"/>
  <c r="T94" i="25" s="1"/>
  <c r="V94" i="25" s="1"/>
  <c r="R93" i="25"/>
  <c r="T93" i="25" s="1"/>
  <c r="V93" i="25" s="1"/>
  <c r="R92" i="25"/>
  <c r="T92" i="25" s="1"/>
  <c r="V92" i="25" s="1"/>
  <c r="R91" i="25"/>
  <c r="T91" i="25" s="1"/>
  <c r="V91" i="25" s="1"/>
  <c r="R90" i="25"/>
  <c r="T90" i="25" s="1"/>
  <c r="V90" i="25" s="1"/>
  <c r="R89" i="25"/>
  <c r="T89" i="25" s="1"/>
  <c r="V89" i="25" s="1"/>
  <c r="R88" i="25"/>
  <c r="T88" i="25" s="1"/>
  <c r="V88" i="25" s="1"/>
  <c r="R86" i="25"/>
  <c r="T86" i="25" s="1"/>
  <c r="V86" i="25" s="1"/>
  <c r="R85" i="25"/>
  <c r="T85" i="25" s="1"/>
  <c r="V85" i="25" s="1"/>
  <c r="R84" i="25"/>
  <c r="T84" i="25" s="1"/>
  <c r="V84" i="25" s="1"/>
  <c r="R83" i="25"/>
  <c r="T83" i="25" s="1"/>
  <c r="V83" i="25" s="1"/>
  <c r="R81" i="25"/>
  <c r="T81" i="25" s="1"/>
  <c r="V81" i="25" s="1"/>
  <c r="R80" i="25"/>
  <c r="T80" i="25" s="1"/>
  <c r="V80" i="25" s="1"/>
  <c r="R79" i="25"/>
  <c r="T79" i="25" s="1"/>
  <c r="V79" i="25" s="1"/>
  <c r="R78" i="25"/>
  <c r="T78" i="25" s="1"/>
  <c r="V78" i="25" s="1"/>
  <c r="R77" i="25"/>
  <c r="T77" i="25" s="1"/>
  <c r="V77" i="25" s="1"/>
  <c r="R76" i="25"/>
  <c r="T76" i="25" s="1"/>
  <c r="V76" i="25" s="1"/>
  <c r="R75" i="25"/>
  <c r="T75" i="25" s="1"/>
  <c r="V75" i="25" s="1"/>
  <c r="R74" i="25"/>
  <c r="T74" i="25" s="1"/>
  <c r="V74" i="25" s="1"/>
  <c r="R73" i="25"/>
  <c r="T73" i="25" s="1"/>
  <c r="V73" i="25" s="1"/>
  <c r="R72" i="25"/>
  <c r="T72" i="25" s="1"/>
  <c r="V72" i="25" s="1"/>
  <c r="R71" i="25"/>
  <c r="T71" i="25" s="1"/>
  <c r="V71" i="25" s="1"/>
  <c r="R70" i="25"/>
  <c r="T70" i="25" s="1"/>
  <c r="V70" i="25" s="1"/>
  <c r="R69" i="25"/>
  <c r="T69" i="25" s="1"/>
  <c r="V69" i="25" s="1"/>
  <c r="R68" i="25"/>
  <c r="T68" i="25" s="1"/>
  <c r="V68" i="25" s="1"/>
  <c r="R67" i="25"/>
  <c r="T67" i="25" s="1"/>
  <c r="V67" i="25" s="1"/>
  <c r="R65" i="25"/>
  <c r="T65" i="25" s="1"/>
  <c r="V65" i="25" s="1"/>
  <c r="R64" i="25"/>
  <c r="T64" i="25" s="1"/>
  <c r="V64" i="25" s="1"/>
  <c r="R63" i="25"/>
  <c r="T63" i="25" s="1"/>
  <c r="V63" i="25" s="1"/>
  <c r="R62" i="25"/>
  <c r="T62" i="25" s="1"/>
  <c r="V62" i="25" s="1"/>
  <c r="R61" i="25"/>
  <c r="T61" i="25" s="1"/>
  <c r="V61" i="25" s="1"/>
  <c r="R60" i="25"/>
  <c r="T60" i="25" s="1"/>
  <c r="V60" i="25" s="1"/>
  <c r="R59" i="25"/>
  <c r="T59" i="25" s="1"/>
  <c r="V59" i="25" s="1"/>
  <c r="R58" i="25"/>
  <c r="T58" i="25" s="1"/>
  <c r="V58" i="25" s="1"/>
  <c r="R56" i="25"/>
  <c r="T56" i="25" s="1"/>
  <c r="V56" i="25" s="1"/>
  <c r="R54" i="25"/>
  <c r="T54" i="25" s="1"/>
  <c r="V54" i="25" s="1"/>
  <c r="R52" i="25"/>
  <c r="T52" i="25" s="1"/>
  <c r="V52" i="25" s="1"/>
  <c r="R51" i="25"/>
  <c r="T51" i="25" s="1"/>
  <c r="V51" i="25" s="1"/>
  <c r="R50" i="25"/>
  <c r="T50" i="25" s="1"/>
  <c r="V50" i="25" s="1"/>
  <c r="R49" i="25"/>
  <c r="T49" i="25" s="1"/>
  <c r="V49" i="25" s="1"/>
  <c r="R48" i="25"/>
  <c r="T48" i="25" s="1"/>
  <c r="V48" i="25" s="1"/>
  <c r="R47" i="25"/>
  <c r="T47" i="25" s="1"/>
  <c r="V47" i="25" s="1"/>
  <c r="R46" i="25"/>
  <c r="T46" i="25" s="1"/>
  <c r="V46" i="25" s="1"/>
  <c r="R45" i="25"/>
  <c r="T45" i="25" s="1"/>
  <c r="V45" i="25" s="1"/>
  <c r="R44" i="25"/>
  <c r="T44" i="25" s="1"/>
  <c r="V44" i="25" s="1"/>
  <c r="R43" i="25"/>
  <c r="T43" i="25" s="1"/>
  <c r="V43" i="25" s="1"/>
  <c r="R42" i="25"/>
  <c r="T42" i="25" s="1"/>
  <c r="V42" i="25" s="1"/>
  <c r="R41" i="25"/>
  <c r="T41" i="25" s="1"/>
  <c r="V41" i="25" s="1"/>
  <c r="R40" i="25"/>
  <c r="T40" i="25" s="1"/>
  <c r="V40" i="25" s="1"/>
  <c r="R39" i="25"/>
  <c r="T39" i="25" s="1"/>
  <c r="V39" i="25" s="1"/>
  <c r="R38" i="25"/>
  <c r="T38" i="25" s="1"/>
  <c r="V38" i="25" s="1"/>
  <c r="R37" i="25"/>
  <c r="T37" i="25" s="1"/>
  <c r="V37" i="25" s="1"/>
  <c r="R36" i="25"/>
  <c r="T36" i="25" s="1"/>
  <c r="V36" i="25" s="1"/>
  <c r="R35" i="25"/>
  <c r="T35" i="25" s="1"/>
  <c r="V35" i="25" s="1"/>
  <c r="R34" i="25"/>
  <c r="T34" i="25" s="1"/>
  <c r="V34" i="25" s="1"/>
  <c r="R33" i="25"/>
  <c r="T33" i="25" s="1"/>
  <c r="V33" i="25" s="1"/>
  <c r="R32" i="25"/>
  <c r="T32" i="25" s="1"/>
  <c r="V32" i="25" s="1"/>
  <c r="R31" i="25"/>
  <c r="T31" i="25" s="1"/>
  <c r="V31" i="25" s="1"/>
  <c r="R30" i="25"/>
  <c r="T30" i="25" s="1"/>
  <c r="V30" i="25" s="1"/>
  <c r="R29" i="25"/>
  <c r="T29" i="25" s="1"/>
  <c r="V29" i="25" s="1"/>
  <c r="R28" i="25"/>
  <c r="T28" i="25" s="1"/>
  <c r="V28" i="25" s="1"/>
  <c r="R27" i="25"/>
  <c r="T27" i="25" s="1"/>
  <c r="V27" i="25" s="1"/>
  <c r="R26" i="25"/>
  <c r="T26" i="25" s="1"/>
  <c r="V26" i="25" s="1"/>
  <c r="R25" i="25"/>
  <c r="T25" i="25" s="1"/>
  <c r="V25" i="25" s="1"/>
  <c r="R24" i="25"/>
  <c r="T24" i="25" s="1"/>
  <c r="V24" i="25" s="1"/>
  <c r="R23" i="25"/>
  <c r="T23" i="25" s="1"/>
  <c r="V23" i="25" s="1"/>
  <c r="R22" i="25"/>
  <c r="T22" i="25" s="1"/>
  <c r="V22" i="25" s="1"/>
  <c r="R20" i="25"/>
  <c r="T20" i="25" s="1"/>
  <c r="V20" i="25" s="1"/>
  <c r="R18" i="25"/>
  <c r="T18" i="25" s="1"/>
  <c r="V18" i="25" s="1"/>
  <c r="R16" i="25"/>
  <c r="T16" i="25" s="1"/>
  <c r="V16" i="25" s="1"/>
  <c r="R15" i="25"/>
  <c r="T15" i="25" s="1"/>
  <c r="V15" i="25" s="1"/>
  <c r="R13" i="25"/>
  <c r="T13" i="25" s="1"/>
  <c r="V13" i="25" s="1"/>
  <c r="R12" i="25"/>
  <c r="T12" i="25" s="1"/>
  <c r="V12" i="25" s="1"/>
  <c r="R11" i="25"/>
  <c r="T11" i="25" s="1"/>
  <c r="V11" i="25" s="1"/>
  <c r="S10" i="25"/>
  <c r="R10" i="25"/>
  <c r="P234" i="25" l="1"/>
  <c r="U234" i="25"/>
  <c r="U236" i="25" s="1"/>
  <c r="T186" i="25"/>
  <c r="V186" i="25"/>
  <c r="V158" i="25"/>
  <c r="V227" i="25"/>
  <c r="T227" i="25"/>
  <c r="V135" i="25"/>
  <c r="T135" i="25"/>
  <c r="V125" i="25"/>
  <c r="T158" i="25"/>
  <c r="P236" i="25"/>
  <c r="P237" i="25" s="1"/>
  <c r="T125" i="25"/>
  <c r="U237" i="25" l="1"/>
  <c r="U238" i="25" s="1"/>
  <c r="V234" i="25"/>
  <c r="T234" i="25"/>
  <c r="P238" i="25"/>
  <c r="S235" i="25" l="1"/>
  <c r="T235" i="25" s="1"/>
  <c r="V235" i="25" s="1"/>
  <c r="T236" i="25" l="1"/>
  <c r="G30" i="22" s="1"/>
  <c r="E26" i="22" s="1"/>
  <c r="I21" i="22"/>
  <c r="G21" i="22"/>
  <c r="G21" i="24"/>
  <c r="F21" i="24"/>
  <c r="E25" i="24"/>
  <c r="L12" i="23"/>
  <c r="M10" i="23"/>
  <c r="J10" i="23"/>
  <c r="L10" i="23" s="1"/>
  <c r="D54" i="22"/>
  <c r="D55" i="24" s="1"/>
  <c r="G12" i="22"/>
  <c r="G18" i="22" s="1"/>
  <c r="G19" i="24" s="1"/>
  <c r="G11" i="22"/>
  <c r="G11" i="24" s="1"/>
  <c r="G10" i="22"/>
  <c r="G10" i="24" s="1"/>
  <c r="G9" i="22"/>
  <c r="G9" i="24" s="1"/>
  <c r="G8" i="22"/>
  <c r="G8" i="24" s="1"/>
  <c r="G5" i="22"/>
  <c r="G5" i="24" s="1"/>
  <c r="D14" i="22"/>
  <c r="D15" i="24" s="1"/>
  <c r="D15" i="22"/>
  <c r="D13" i="22"/>
  <c r="C4" i="23" s="1"/>
  <c r="C13" i="22"/>
  <c r="A4" i="23" s="1"/>
  <c r="E20" i="23"/>
  <c r="E22" i="23" s="1"/>
  <c r="D53" i="22" s="1"/>
  <c r="D54" i="24" s="1"/>
  <c r="F16" i="24"/>
  <c r="F15" i="24"/>
  <c r="F10" i="24"/>
  <c r="F11" i="24"/>
  <c r="F12" i="24"/>
  <c r="F9" i="24"/>
  <c r="F8" i="24"/>
  <c r="F5" i="24"/>
  <c r="F4" i="24"/>
  <c r="F3" i="24"/>
  <c r="F2" i="24"/>
  <c r="D16" i="24"/>
  <c r="D10" i="24"/>
  <c r="D9" i="24"/>
  <c r="D8" i="24"/>
  <c r="D6" i="24"/>
  <c r="D5" i="24"/>
  <c r="D4" i="24"/>
  <c r="G20" i="24"/>
  <c r="F22" i="24"/>
  <c r="F19" i="24"/>
  <c r="F20" i="24"/>
  <c r="F22" i="20"/>
  <c r="D26" i="20"/>
  <c r="D28" i="20"/>
  <c r="F30" i="20"/>
  <c r="F34" i="20"/>
  <c r="F40" i="20"/>
  <c r="F44" i="20"/>
  <c r="F47" i="20"/>
  <c r="F22" i="19"/>
  <c r="D26" i="19"/>
  <c r="D28" i="19"/>
  <c r="F30" i="19"/>
  <c r="F34" i="19"/>
  <c r="F40" i="19"/>
  <c r="F44" i="19"/>
  <c r="F47" i="19"/>
  <c r="F22" i="18"/>
  <c r="D26" i="18"/>
  <c r="D28" i="18"/>
  <c r="F30" i="18"/>
  <c r="F34" i="18"/>
  <c r="F40" i="18"/>
  <c r="F44" i="18"/>
  <c r="F47" i="18"/>
  <c r="F22" i="17"/>
  <c r="D26" i="17"/>
  <c r="D28" i="17"/>
  <c r="F30" i="17"/>
  <c r="F34" i="17"/>
  <c r="F40" i="17"/>
  <c r="F44" i="17"/>
  <c r="F47" i="17"/>
  <c r="F22" i="16"/>
  <c r="D26" i="16"/>
  <c r="D28" i="16"/>
  <c r="F30" i="16"/>
  <c r="F34" i="16"/>
  <c r="F40" i="16"/>
  <c r="F44" i="16"/>
  <c r="F47" i="16"/>
  <c r="B2" i="15"/>
  <c r="B3" i="15"/>
  <c r="B5" i="15"/>
  <c r="G5" i="15"/>
  <c r="B7" i="15"/>
  <c r="F19" i="15"/>
  <c r="F21" i="15"/>
  <c r="F23" i="15"/>
  <c r="F27" i="15"/>
  <c r="F29" i="15"/>
  <c r="F31" i="15"/>
  <c r="D67" i="15"/>
  <c r="E67" i="15"/>
  <c r="F67" i="15"/>
  <c r="B2" i="14"/>
  <c r="B3" i="14"/>
  <c r="B5" i="14"/>
  <c r="J5" i="14"/>
  <c r="B7" i="14"/>
  <c r="F19" i="14"/>
  <c r="G19" i="14"/>
  <c r="H19" i="14"/>
  <c r="J19" i="14"/>
  <c r="F20" i="14"/>
  <c r="G20" i="14"/>
  <c r="H20" i="14"/>
  <c r="J20" i="14"/>
  <c r="F21" i="14"/>
  <c r="G21" i="14"/>
  <c r="H21" i="14"/>
  <c r="J21" i="14"/>
  <c r="F22" i="14"/>
  <c r="G22" i="14"/>
  <c r="H22" i="14"/>
  <c r="J22" i="14"/>
  <c r="F23" i="14"/>
  <c r="G23" i="14"/>
  <c r="H23" i="14"/>
  <c r="J23" i="14"/>
  <c r="F24" i="14"/>
  <c r="G24" i="14"/>
  <c r="H24" i="14"/>
  <c r="J24" i="14"/>
  <c r="F25" i="14"/>
  <c r="G25" i="14"/>
  <c r="H25" i="14"/>
  <c r="J25" i="14"/>
  <c r="J26" i="14"/>
  <c r="G27" i="14"/>
  <c r="H27" i="14"/>
  <c r="J27" i="14"/>
  <c r="G31" i="14"/>
  <c r="H31" i="14"/>
  <c r="J31" i="14"/>
  <c r="G32" i="14"/>
  <c r="H32" i="14"/>
  <c r="J32" i="14"/>
  <c r="G33" i="14"/>
  <c r="H33" i="14"/>
  <c r="J33" i="14"/>
  <c r="G34" i="14"/>
  <c r="H34" i="14"/>
  <c r="J34" i="14"/>
  <c r="G35" i="14"/>
  <c r="H35" i="14"/>
  <c r="J35" i="14"/>
  <c r="G36" i="14"/>
  <c r="H36" i="14"/>
  <c r="J36" i="14"/>
  <c r="G37" i="14"/>
  <c r="H37" i="14"/>
  <c r="J37" i="14"/>
  <c r="G38" i="14"/>
  <c r="H38" i="14"/>
  <c r="J38" i="14"/>
  <c r="G39" i="14"/>
  <c r="H39" i="14"/>
  <c r="J39" i="14"/>
  <c r="G40" i="14"/>
  <c r="H40" i="14"/>
  <c r="J40" i="14"/>
  <c r="G41" i="14"/>
  <c r="H41" i="14"/>
  <c r="J41" i="14"/>
  <c r="G42" i="14"/>
  <c r="H42" i="14"/>
  <c r="J42" i="14"/>
  <c r="G46" i="14"/>
  <c r="H46" i="14"/>
  <c r="J46" i="14"/>
  <c r="G47" i="14"/>
  <c r="H47" i="14"/>
  <c r="J47" i="14"/>
  <c r="G48" i="14"/>
  <c r="H48" i="14"/>
  <c r="J48" i="14"/>
  <c r="G49" i="14"/>
  <c r="H49" i="14"/>
  <c r="J49" i="14"/>
  <c r="G50" i="14"/>
  <c r="H50" i="14"/>
  <c r="J50" i="14"/>
  <c r="G51" i="14"/>
  <c r="H51" i="14"/>
  <c r="J51" i="14"/>
  <c r="G52" i="14"/>
  <c r="H52" i="14"/>
  <c r="J52" i="14"/>
  <c r="G53" i="14"/>
  <c r="H53" i="14"/>
  <c r="J53" i="14"/>
  <c r="G54" i="14"/>
  <c r="H54" i="14"/>
  <c r="J54" i="14"/>
  <c r="G55" i="14"/>
  <c r="H55" i="14"/>
  <c r="J55" i="14"/>
  <c r="G56" i="14"/>
  <c r="H56" i="14"/>
  <c r="J56" i="14"/>
  <c r="D68" i="14"/>
  <c r="E68" i="14"/>
  <c r="F68" i="14"/>
  <c r="G68" i="14"/>
  <c r="H68" i="14"/>
  <c r="I68" i="14"/>
  <c r="J68" i="14"/>
  <c r="B2" i="13"/>
  <c r="B3" i="13"/>
  <c r="B5" i="13"/>
  <c r="J5" i="13"/>
  <c r="B7" i="13"/>
  <c r="D19" i="13"/>
  <c r="F19" i="13"/>
  <c r="G19" i="13"/>
  <c r="H19" i="13"/>
  <c r="J19" i="13"/>
  <c r="D20" i="13"/>
  <c r="F20" i="13"/>
  <c r="G20" i="13"/>
  <c r="H20" i="13"/>
  <c r="J20" i="13"/>
  <c r="D21" i="13"/>
  <c r="F21" i="13"/>
  <c r="G21" i="13"/>
  <c r="H21" i="13"/>
  <c r="J21" i="13"/>
  <c r="D22" i="13"/>
  <c r="F22" i="13"/>
  <c r="G22" i="13"/>
  <c r="H22" i="13"/>
  <c r="J22" i="13"/>
  <c r="D23" i="13"/>
  <c r="F23" i="13"/>
  <c r="G23" i="13"/>
  <c r="H23" i="13"/>
  <c r="J23" i="13"/>
  <c r="D24" i="13"/>
  <c r="F24" i="13"/>
  <c r="G24" i="13"/>
  <c r="H24" i="13"/>
  <c r="J24" i="13"/>
  <c r="D25" i="13"/>
  <c r="F25" i="13"/>
  <c r="G25" i="13"/>
  <c r="H25" i="13"/>
  <c r="J25" i="13"/>
  <c r="D26" i="13"/>
  <c r="D27" i="13"/>
  <c r="D28" i="13"/>
  <c r="D68" i="13"/>
  <c r="E68" i="13"/>
  <c r="F68" i="13"/>
  <c r="G68" i="13"/>
  <c r="H68" i="13"/>
  <c r="I68" i="13"/>
  <c r="J68" i="13"/>
  <c r="B26" i="12"/>
  <c r="C26" i="12"/>
  <c r="D26" i="12"/>
  <c r="E26" i="12"/>
  <c r="B32" i="12"/>
  <c r="C32" i="12"/>
  <c r="D32" i="12"/>
  <c r="E32" i="12"/>
  <c r="B33" i="12"/>
  <c r="C33" i="12"/>
  <c r="D33" i="12"/>
  <c r="E33" i="12"/>
  <c r="B34" i="12"/>
  <c r="C34" i="12"/>
  <c r="D34" i="12"/>
  <c r="E34" i="12"/>
  <c r="B38" i="12"/>
  <c r="C38" i="12"/>
  <c r="D38" i="12"/>
  <c r="E38" i="12"/>
  <c r="B40" i="12"/>
  <c r="C40" i="12"/>
  <c r="D40" i="12"/>
  <c r="E40" i="12"/>
  <c r="B41" i="12"/>
  <c r="B2" i="11"/>
  <c r="B3" i="11"/>
  <c r="B5" i="11"/>
  <c r="G5" i="11"/>
  <c r="B7" i="11"/>
  <c r="E56" i="11"/>
  <c r="F56" i="11"/>
  <c r="B2" i="10"/>
  <c r="B3" i="10"/>
  <c r="B5" i="10"/>
  <c r="J5" i="10"/>
  <c r="B7" i="10"/>
  <c r="D19" i="10"/>
  <c r="E19" i="10"/>
  <c r="F19" i="10"/>
  <c r="G19" i="10"/>
  <c r="H19" i="10"/>
  <c r="I19" i="10"/>
  <c r="J19" i="10"/>
  <c r="E21" i="10"/>
  <c r="G21" i="10"/>
  <c r="I21" i="10"/>
  <c r="J21" i="10"/>
  <c r="J23" i="10"/>
  <c r="D25" i="10"/>
  <c r="E25" i="10"/>
  <c r="G25" i="10"/>
  <c r="H25" i="10"/>
  <c r="I25" i="10"/>
  <c r="E27" i="10"/>
  <c r="D29" i="10"/>
  <c r="J29" i="10"/>
  <c r="D62" i="10"/>
  <c r="E62" i="10"/>
  <c r="F62" i="10"/>
  <c r="G62" i="10"/>
  <c r="H62" i="10"/>
  <c r="I62" i="10"/>
  <c r="J62" i="10"/>
  <c r="O2" i="9"/>
  <c r="A3" i="9"/>
  <c r="C3" i="9"/>
  <c r="F15" i="9"/>
  <c r="J15" i="9"/>
  <c r="L15" i="9"/>
  <c r="O15" i="9"/>
  <c r="R15" i="9"/>
  <c r="S15" i="9"/>
  <c r="T15" i="9"/>
  <c r="F17" i="9"/>
  <c r="J17" i="9"/>
  <c r="L17" i="9"/>
  <c r="M17" i="9"/>
  <c r="O17" i="9"/>
  <c r="R17" i="9"/>
  <c r="S17" i="9"/>
  <c r="T17" i="9"/>
  <c r="F19" i="9"/>
  <c r="J19" i="9"/>
  <c r="L19" i="9"/>
  <c r="M19" i="9"/>
  <c r="O19" i="9"/>
  <c r="R19" i="9"/>
  <c r="S19" i="9"/>
  <c r="T19" i="9"/>
  <c r="F21" i="9"/>
  <c r="J21" i="9"/>
  <c r="L21" i="9"/>
  <c r="M21" i="9"/>
  <c r="O21" i="9"/>
  <c r="R21" i="9"/>
  <c r="S21" i="9"/>
  <c r="T21" i="9"/>
  <c r="F23" i="9"/>
  <c r="J23" i="9"/>
  <c r="L23" i="9"/>
  <c r="M23" i="9"/>
  <c r="O23" i="9"/>
  <c r="R23" i="9"/>
  <c r="S23" i="9"/>
  <c r="T23" i="9"/>
  <c r="F25" i="9"/>
  <c r="J25" i="9"/>
  <c r="L25" i="9"/>
  <c r="M25" i="9"/>
  <c r="O25" i="9"/>
  <c r="R25" i="9"/>
  <c r="S25" i="9"/>
  <c r="T25" i="9"/>
  <c r="F27" i="9"/>
  <c r="J27" i="9"/>
  <c r="L27" i="9"/>
  <c r="M27" i="9"/>
  <c r="O27" i="9"/>
  <c r="R27" i="9"/>
  <c r="S27" i="9"/>
  <c r="T27" i="9"/>
  <c r="F29" i="9"/>
  <c r="J29" i="9"/>
  <c r="L29" i="9"/>
  <c r="M29" i="9"/>
  <c r="O29" i="9"/>
  <c r="R29" i="9"/>
  <c r="S29" i="9"/>
  <c r="T29" i="9"/>
  <c r="F31" i="9"/>
  <c r="J31" i="9"/>
  <c r="L31" i="9"/>
  <c r="M31" i="9"/>
  <c r="O31" i="9"/>
  <c r="R31" i="9"/>
  <c r="S31" i="9"/>
  <c r="T31" i="9"/>
  <c r="F33" i="9"/>
  <c r="J33" i="9"/>
  <c r="L33" i="9"/>
  <c r="M33" i="9"/>
  <c r="O33" i="9"/>
  <c r="R33" i="9"/>
  <c r="S33" i="9"/>
  <c r="T33" i="9"/>
  <c r="F35" i="9"/>
  <c r="J35" i="9"/>
  <c r="L35" i="9"/>
  <c r="M35" i="9"/>
  <c r="O35" i="9"/>
  <c r="R35" i="9"/>
  <c r="S35" i="9"/>
  <c r="T35" i="9"/>
  <c r="F37" i="9"/>
  <c r="J37" i="9"/>
  <c r="L37" i="9"/>
  <c r="M37" i="9"/>
  <c r="O37" i="9"/>
  <c r="R37" i="9"/>
  <c r="S37" i="9"/>
  <c r="T37" i="9"/>
  <c r="C39" i="9"/>
  <c r="H39" i="9"/>
  <c r="K39" i="9"/>
  <c r="N39" i="9"/>
  <c r="Q39" i="9"/>
  <c r="R39" i="9"/>
  <c r="F41" i="9"/>
  <c r="J41" i="9"/>
  <c r="L41" i="9"/>
  <c r="M41" i="9"/>
  <c r="O41" i="9"/>
  <c r="R41" i="9"/>
  <c r="S41" i="9"/>
  <c r="T41" i="9"/>
  <c r="J43" i="9"/>
  <c r="L43" i="9"/>
  <c r="R43" i="9"/>
  <c r="S43" i="9"/>
  <c r="T43" i="9"/>
  <c r="F45" i="9"/>
  <c r="J45" i="9"/>
  <c r="L45" i="9"/>
  <c r="M45" i="9"/>
  <c r="O45" i="9"/>
  <c r="R45" i="9"/>
  <c r="S45" i="9"/>
  <c r="T45" i="9"/>
  <c r="F47" i="9"/>
  <c r="J47" i="9"/>
  <c r="L47" i="9"/>
  <c r="M47" i="9"/>
  <c r="O47" i="9"/>
  <c r="R47" i="9"/>
  <c r="S47" i="9"/>
  <c r="T47" i="9"/>
  <c r="F49" i="9"/>
  <c r="J49" i="9"/>
  <c r="L49" i="9"/>
  <c r="M49" i="9"/>
  <c r="O49" i="9"/>
  <c r="R49" i="9"/>
  <c r="S49" i="9"/>
  <c r="T49" i="9"/>
  <c r="F51" i="9"/>
  <c r="J51" i="9"/>
  <c r="L51" i="9"/>
  <c r="M51" i="9"/>
  <c r="O51" i="9"/>
  <c r="R51" i="9"/>
  <c r="S51" i="9"/>
  <c r="T51" i="9"/>
  <c r="J53" i="9"/>
  <c r="L53" i="9"/>
  <c r="R53" i="9"/>
  <c r="S53" i="9"/>
  <c r="T53" i="9"/>
  <c r="F55" i="9"/>
  <c r="J55" i="9"/>
  <c r="L55" i="9"/>
  <c r="M55" i="9"/>
  <c r="O55" i="9"/>
  <c r="R55" i="9"/>
  <c r="S55" i="9"/>
  <c r="T55" i="9"/>
  <c r="F57" i="9"/>
  <c r="J57" i="9"/>
  <c r="L57" i="9"/>
  <c r="M57" i="9"/>
  <c r="O57" i="9"/>
  <c r="R57" i="9"/>
  <c r="S57" i="9"/>
  <c r="T57" i="9"/>
  <c r="J63" i="9"/>
  <c r="L63" i="9"/>
  <c r="R63" i="9"/>
  <c r="S63" i="9"/>
  <c r="T63" i="9"/>
  <c r="J65" i="9"/>
  <c r="L65" i="9"/>
  <c r="R65" i="9"/>
  <c r="S65" i="9"/>
  <c r="T65" i="9"/>
  <c r="J67" i="9"/>
  <c r="L67" i="9"/>
  <c r="R67" i="9"/>
  <c r="S67" i="9"/>
  <c r="T67" i="9"/>
  <c r="J69" i="9"/>
  <c r="L69" i="9"/>
  <c r="R69" i="9"/>
  <c r="S69" i="9"/>
  <c r="T69" i="9"/>
  <c r="J71" i="9"/>
  <c r="L71" i="9"/>
  <c r="R71" i="9"/>
  <c r="S71" i="9"/>
  <c r="T71" i="9"/>
  <c r="F73" i="9"/>
  <c r="J73" i="9"/>
  <c r="L73" i="9"/>
  <c r="M73" i="9"/>
  <c r="O73" i="9"/>
  <c r="R73" i="9"/>
  <c r="S73" i="9"/>
  <c r="T73" i="9"/>
  <c r="J75" i="9"/>
  <c r="L75" i="9"/>
  <c r="R75" i="9"/>
  <c r="S75" i="9"/>
  <c r="T75" i="9"/>
  <c r="J77" i="9"/>
  <c r="L77" i="9"/>
  <c r="R77" i="9"/>
  <c r="S77" i="9"/>
  <c r="T77" i="9"/>
  <c r="J79" i="9"/>
  <c r="L79" i="9"/>
  <c r="R79" i="9"/>
  <c r="S79" i="9"/>
  <c r="T79" i="9"/>
  <c r="F81" i="9"/>
  <c r="J81" i="9"/>
  <c r="L81" i="9"/>
  <c r="M81" i="9"/>
  <c r="O81" i="9"/>
  <c r="R81" i="9"/>
  <c r="S81" i="9"/>
  <c r="T81" i="9"/>
  <c r="F83" i="9"/>
  <c r="J83" i="9"/>
  <c r="L83" i="9"/>
  <c r="M83" i="9"/>
  <c r="O83" i="9"/>
  <c r="R83" i="9"/>
  <c r="S83" i="9"/>
  <c r="T83" i="9"/>
  <c r="J85" i="9"/>
  <c r="L85" i="9"/>
  <c r="R85" i="9"/>
  <c r="S85" i="9"/>
  <c r="T85" i="9"/>
  <c r="F87" i="9"/>
  <c r="J87" i="9"/>
  <c r="L87" i="9"/>
  <c r="M87" i="9"/>
  <c r="O87" i="9"/>
  <c r="R87" i="9"/>
  <c r="S87" i="9"/>
  <c r="T87" i="9"/>
  <c r="F89" i="9"/>
  <c r="J89" i="9"/>
  <c r="L89" i="9"/>
  <c r="M89" i="9"/>
  <c r="O89" i="9"/>
  <c r="R89" i="9"/>
  <c r="S89" i="9"/>
  <c r="T89" i="9"/>
  <c r="C91" i="9"/>
  <c r="H91" i="9"/>
  <c r="K91" i="9"/>
  <c r="N91" i="9"/>
  <c r="Q91" i="9"/>
  <c r="R91" i="9"/>
  <c r="F94" i="9"/>
  <c r="G94" i="9"/>
  <c r="I94" i="9"/>
  <c r="J94" i="9"/>
  <c r="L94" i="9"/>
  <c r="M94" i="9"/>
  <c r="O94" i="9"/>
  <c r="T94" i="9"/>
  <c r="B2" i="8"/>
  <c r="B3" i="8"/>
  <c r="B5" i="8"/>
  <c r="J5" i="8"/>
  <c r="B7" i="8"/>
  <c r="J7" i="8"/>
  <c r="G21" i="8"/>
  <c r="H21" i="8"/>
  <c r="G23" i="8"/>
  <c r="H23" i="8"/>
  <c r="G25" i="8"/>
  <c r="H25" i="8"/>
  <c r="G31" i="8"/>
  <c r="H31" i="8"/>
  <c r="I31" i="8"/>
  <c r="J31" i="8"/>
  <c r="L31" i="8"/>
  <c r="N31" i="8"/>
  <c r="N32" i="8"/>
  <c r="G33" i="8"/>
  <c r="H33" i="8"/>
  <c r="G35" i="8"/>
  <c r="H35" i="8"/>
  <c r="G37" i="8"/>
  <c r="H37" i="8"/>
  <c r="G39" i="8"/>
  <c r="H39" i="8"/>
  <c r="G41" i="8"/>
  <c r="H41" i="8"/>
  <c r="D46" i="8"/>
  <c r="E46" i="8"/>
  <c r="F46" i="8"/>
  <c r="G46" i="8"/>
  <c r="H46" i="8"/>
  <c r="I46" i="8"/>
  <c r="J46" i="8"/>
  <c r="B2" i="7"/>
  <c r="B3" i="7"/>
  <c r="B5" i="7"/>
  <c r="G5" i="7"/>
  <c r="B7" i="7"/>
  <c r="E46" i="7"/>
  <c r="F46" i="7"/>
  <c r="B2" i="6"/>
  <c r="B3" i="6"/>
  <c r="B5" i="6"/>
  <c r="J5" i="6"/>
  <c r="B7" i="6"/>
  <c r="G15" i="6"/>
  <c r="H15" i="6"/>
  <c r="J15" i="6"/>
  <c r="H44" i="6"/>
  <c r="J44" i="6"/>
  <c r="H45" i="6"/>
  <c r="J45" i="6"/>
  <c r="G49" i="6"/>
  <c r="H49" i="6"/>
  <c r="J49" i="6"/>
  <c r="G52" i="6"/>
  <c r="H52" i="6"/>
  <c r="J52" i="6"/>
  <c r="G55" i="6"/>
  <c r="H55" i="6"/>
  <c r="J55" i="6"/>
  <c r="E58" i="6"/>
  <c r="G58" i="6"/>
  <c r="H58" i="6"/>
  <c r="J58" i="6"/>
  <c r="E61" i="6"/>
  <c r="G61" i="6"/>
  <c r="H61" i="6"/>
  <c r="J61" i="6"/>
  <c r="E64" i="6"/>
  <c r="G64" i="6"/>
  <c r="H64" i="6"/>
  <c r="J64" i="6"/>
  <c r="K5" i="5"/>
  <c r="B7" i="5"/>
  <c r="I11" i="5"/>
  <c r="I19" i="5"/>
  <c r="I22" i="5"/>
  <c r="I25" i="5"/>
  <c r="I28" i="5"/>
  <c r="I31" i="5"/>
  <c r="I34" i="5"/>
  <c r="H42" i="5"/>
  <c r="K42" i="5"/>
  <c r="K44" i="5"/>
  <c r="H47" i="5"/>
  <c r="K47" i="5"/>
  <c r="K53" i="5"/>
  <c r="K57" i="5"/>
  <c r="K59" i="5"/>
  <c r="K61" i="5"/>
  <c r="F12" i="4"/>
  <c r="H19" i="4"/>
  <c r="H21" i="4"/>
  <c r="H24" i="4"/>
  <c r="H26" i="4"/>
  <c r="H31" i="4"/>
  <c r="H33" i="4"/>
  <c r="H46" i="4"/>
  <c r="H49" i="4"/>
  <c r="H51" i="4"/>
  <c r="H56" i="4"/>
  <c r="B61" i="4"/>
  <c r="B2" i="3"/>
  <c r="B3" i="3"/>
  <c r="B5" i="3"/>
  <c r="B7" i="3"/>
  <c r="D60" i="3"/>
  <c r="E60" i="3"/>
  <c r="F60" i="3"/>
  <c r="G60" i="3"/>
  <c r="H60" i="3"/>
  <c r="I60" i="3"/>
  <c r="J60" i="3"/>
  <c r="C3" i="23"/>
  <c r="G5" i="23"/>
  <c r="G43" i="24"/>
  <c r="G52" i="24"/>
  <c r="G3" i="22"/>
  <c r="H5" i="23" s="1"/>
  <c r="G22" i="24"/>
  <c r="G51" i="22"/>
  <c r="V236" i="25" l="1"/>
  <c r="G36" i="22" s="1"/>
  <c r="T237" i="25"/>
  <c r="V237" i="25" s="1"/>
  <c r="G2" i="22"/>
  <c r="E28" i="22"/>
  <c r="G23" i="22" s="1"/>
  <c r="G24" i="24" s="1"/>
  <c r="G12" i="24"/>
  <c r="F5" i="23"/>
  <c r="G31" i="24"/>
  <c r="G14" i="22"/>
  <c r="G15" i="24" s="1"/>
  <c r="D14" i="24"/>
  <c r="E21" i="23"/>
  <c r="G4" i="22" s="1"/>
  <c r="G4" i="24" s="1"/>
  <c r="G3" i="24"/>
  <c r="T238" i="25" l="1"/>
  <c r="V238" i="25" s="1"/>
  <c r="G34" i="22"/>
  <c r="G40" i="22" s="1"/>
  <c r="E27" i="24"/>
  <c r="E29" i="24" s="1"/>
  <c r="G2" i="24"/>
  <c r="G2" i="23"/>
  <c r="C5" i="23"/>
  <c r="G35" i="24" l="1"/>
  <c r="G39" i="24"/>
  <c r="G37" i="24"/>
  <c r="G41" i="24" l="1"/>
  <c r="G15" i="22"/>
  <c r="G16" i="24" s="1"/>
  <c r="G44" i="22"/>
  <c r="H14" i="23" s="1"/>
  <c r="H17" i="23" l="1"/>
  <c r="G45" i="24"/>
  <c r="G46" i="22"/>
  <c r="G47" i="24" s="1"/>
  <c r="G48" i="22" l="1"/>
  <c r="G49" i="24" l="1"/>
  <c r="K48"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7" authorId="0" shapeId="0" xr:uid="{00000000-0006-0000-0400-000001000000}">
      <text>
        <r>
          <rPr>
            <b/>
            <sz val="8"/>
            <color indexed="8"/>
            <rFont val="Tahoma"/>
            <family val="2"/>
            <charset val="1"/>
          </rPr>
          <t xml:space="preserve">lizae:
</t>
        </r>
      </text>
    </comment>
    <comment ref="H8" authorId="0" shapeId="0" xr:uid="{00000000-0006-0000-0400-000002000000}">
      <text>
        <r>
          <rPr>
            <b/>
            <sz val="8"/>
            <color indexed="8"/>
            <rFont val="Tahoma"/>
            <family val="2"/>
            <charset val="1"/>
          </rPr>
          <t xml:space="preserve">lizae:
</t>
        </r>
      </text>
    </comment>
    <comment ref="H53" authorId="0" shapeId="0" xr:uid="{00000000-0006-0000-0400-000003000000}">
      <text>
        <r>
          <rPr>
            <b/>
            <sz val="8"/>
            <color indexed="8"/>
            <rFont val="Tahoma"/>
            <family val="2"/>
            <charset val="1"/>
          </rPr>
          <t xml:space="preserve">ashleyw:
</t>
        </r>
        <r>
          <rPr>
            <sz val="8"/>
            <color indexed="8"/>
            <rFont val="Tahoma"/>
            <family val="2"/>
            <charset val="1"/>
          </rPr>
          <t xml:space="preserve">Gross Certified </t>
        </r>
        <r>
          <rPr>
            <b/>
            <sz val="8"/>
            <color indexed="8"/>
            <rFont val="Tahoma"/>
            <family val="2"/>
            <charset val="1"/>
          </rPr>
          <t>Less</t>
        </r>
        <r>
          <rPr>
            <sz val="8"/>
            <color indexed="8"/>
            <rFont val="Tahoma"/>
            <family val="2"/>
            <charset val="1"/>
          </rPr>
          <t xml:space="preserve"> 
Advance Payment Payback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I11" authorId="0" shapeId="0" xr:uid="{00000000-0006-0000-0500-000001000000}">
      <text>
        <r>
          <rPr>
            <b/>
            <sz val="8"/>
            <color indexed="8"/>
            <rFont val="Tahoma"/>
            <family val="2"/>
            <charset val="1"/>
          </rPr>
          <t xml:space="preserve">lizae:
</t>
        </r>
        <r>
          <rPr>
            <sz val="8"/>
            <color indexed="8"/>
            <rFont val="Tahoma"/>
            <family val="2"/>
            <charset val="1"/>
          </rPr>
          <t>Linked Structural Concrete Temporary Sheet</t>
        </r>
      </text>
    </comment>
    <comment ref="I19" authorId="0" shapeId="0" xr:uid="{00000000-0006-0000-0500-000002000000}">
      <text>
        <r>
          <rPr>
            <b/>
            <sz val="8"/>
            <color indexed="8"/>
            <rFont val="Tahoma"/>
            <family val="2"/>
            <charset val="1"/>
          </rPr>
          <t xml:space="preserve">lizae:
</t>
        </r>
        <r>
          <rPr>
            <sz val="8"/>
            <color indexed="8"/>
            <rFont val="Tahoma"/>
            <family val="2"/>
            <charset val="1"/>
          </rPr>
          <t xml:space="preserve">linked to LEC
</t>
        </r>
      </text>
    </comment>
    <comment ref="I22" authorId="0" shapeId="0" xr:uid="{00000000-0006-0000-0500-000003000000}">
      <text>
        <r>
          <rPr>
            <b/>
            <sz val="8"/>
            <color indexed="8"/>
            <rFont val="Tahoma"/>
            <family val="2"/>
            <charset val="1"/>
          </rPr>
          <t xml:space="preserve">lizae:
</t>
        </r>
        <r>
          <rPr>
            <sz val="8"/>
            <color indexed="8"/>
            <rFont val="Tahoma"/>
            <family val="2"/>
            <charset val="1"/>
          </rPr>
          <t xml:space="preserve">linked to LEC
</t>
        </r>
      </text>
    </comment>
    <comment ref="I25" authorId="0" shapeId="0" xr:uid="{00000000-0006-0000-0500-000004000000}">
      <text>
        <r>
          <rPr>
            <b/>
            <sz val="8"/>
            <color indexed="8"/>
            <rFont val="Tahoma"/>
            <family val="2"/>
            <charset val="1"/>
          </rPr>
          <t xml:space="preserve">lizae:
</t>
        </r>
        <r>
          <rPr>
            <sz val="8"/>
            <color indexed="8"/>
            <rFont val="Tahoma"/>
            <family val="2"/>
            <charset val="1"/>
          </rPr>
          <t>Linked Prelim Temporary Sheet</t>
        </r>
      </text>
    </comment>
    <comment ref="I28" authorId="0" shapeId="0" xr:uid="{00000000-0006-0000-0500-000005000000}">
      <text>
        <r>
          <rPr>
            <b/>
            <sz val="8"/>
            <color indexed="8"/>
            <rFont val="Tahoma"/>
            <family val="2"/>
            <charset val="1"/>
          </rPr>
          <t xml:space="preserve">lizae:
</t>
        </r>
        <r>
          <rPr>
            <sz val="8"/>
            <color indexed="8"/>
            <rFont val="Tahoma"/>
            <family val="2"/>
            <charset val="1"/>
          </rPr>
          <t xml:space="preserve">linked to LEC
</t>
        </r>
      </text>
    </comment>
    <comment ref="I31" authorId="0" shapeId="0" xr:uid="{00000000-0006-0000-0500-000006000000}">
      <text>
        <r>
          <rPr>
            <b/>
            <sz val="8"/>
            <color indexed="8"/>
            <rFont val="Tahoma"/>
            <family val="2"/>
            <charset val="1"/>
          </rPr>
          <t xml:space="preserve">lizae:
</t>
        </r>
        <r>
          <rPr>
            <sz val="8"/>
            <color indexed="8"/>
            <rFont val="Tahoma"/>
            <family val="2"/>
            <charset val="1"/>
          </rPr>
          <t xml:space="preserve">linked to LEC
</t>
        </r>
      </text>
    </comment>
    <comment ref="I34" authorId="0" shapeId="0" xr:uid="{00000000-0006-0000-0500-000007000000}">
      <text>
        <r>
          <rPr>
            <b/>
            <sz val="8"/>
            <color indexed="8"/>
            <rFont val="Tahoma"/>
            <family val="2"/>
            <charset val="1"/>
          </rPr>
          <t xml:space="preserve">lizae:
</t>
        </r>
        <r>
          <rPr>
            <sz val="8"/>
            <color indexed="8"/>
            <rFont val="Tahoma"/>
            <family val="2"/>
            <charset val="1"/>
          </rPr>
          <t xml:space="preserve">linked to LEC
</t>
        </r>
      </text>
    </comment>
    <comment ref="I53" authorId="0" shapeId="0" xr:uid="{00000000-0006-0000-0500-000008000000}">
      <text>
        <r>
          <rPr>
            <b/>
            <sz val="8"/>
            <color indexed="8"/>
            <rFont val="Tahoma"/>
            <family val="2"/>
            <charset val="1"/>
          </rPr>
          <t xml:space="preserve">lizae:
</t>
        </r>
        <r>
          <rPr>
            <sz val="8"/>
            <color indexed="8"/>
            <rFont val="Tahoma"/>
            <family val="2"/>
            <charset val="1"/>
          </rPr>
          <t>Linked EOT Temporary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15" authorId="0" shapeId="0" xr:uid="{00000000-0006-0000-0600-000001000000}">
      <text>
        <r>
          <rPr>
            <b/>
            <sz val="8"/>
            <color indexed="8"/>
            <rFont val="Tahoma"/>
            <family val="2"/>
            <charset val="1"/>
          </rPr>
          <t xml:space="preserve">lizae:
</t>
        </r>
        <r>
          <rPr>
            <sz val="8"/>
            <color indexed="8"/>
            <rFont val="Tahoma"/>
            <family val="2"/>
            <charset val="1"/>
          </rPr>
          <t>Linked Structural Concrete Temporary Sheet</t>
        </r>
      </text>
    </comment>
    <comment ref="H49" authorId="0" shapeId="0" xr:uid="{00000000-0006-0000-0600-000002000000}">
      <text>
        <r>
          <rPr>
            <b/>
            <sz val="8"/>
            <color indexed="8"/>
            <rFont val="Tahoma"/>
            <family val="2"/>
            <charset val="1"/>
          </rPr>
          <t xml:space="preserve">lizae:
</t>
        </r>
        <r>
          <rPr>
            <sz val="8"/>
            <color indexed="8"/>
            <rFont val="Tahoma"/>
            <family val="2"/>
            <charset val="1"/>
          </rPr>
          <t>Linked Prelim Temporary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M15" authorId="0" shapeId="0" xr:uid="{00000000-0006-0000-0900-000001000000}">
      <text>
        <r>
          <rPr>
            <b/>
            <sz val="8"/>
            <color indexed="8"/>
            <rFont val="Tahoma"/>
            <family val="2"/>
            <charset val="1"/>
          </rPr>
          <t xml:space="preserve">lizae:
</t>
        </r>
      </text>
    </comment>
  </commentList>
</comments>
</file>

<file path=xl/sharedStrings.xml><?xml version="1.0" encoding="utf-8"?>
<sst xmlns="http://schemas.openxmlformats.org/spreadsheetml/2006/main" count="2814" uniqueCount="961">
  <si>
    <t>PROJECT:</t>
  </si>
  <si>
    <t>Plot 18, BUSINESS BAY DUBAI, UAE</t>
  </si>
  <si>
    <t xml:space="preserve">Certificate No:   </t>
  </si>
  <si>
    <t>Date of Certificate :</t>
  </si>
  <si>
    <t>Issued By :</t>
  </si>
  <si>
    <t>Employer's Representative</t>
  </si>
  <si>
    <t>Invoice No.</t>
  </si>
  <si>
    <t>Cost Code:</t>
  </si>
  <si>
    <t>Dubai, UAE</t>
  </si>
  <si>
    <t>Company :</t>
  </si>
  <si>
    <t>Contract Start Date :</t>
  </si>
  <si>
    <t>PO Box 48926</t>
  </si>
  <si>
    <t>Date of  Application:</t>
  </si>
  <si>
    <t>Period for Works Certified:</t>
  </si>
  <si>
    <t>Payment Due Date : Prior to</t>
  </si>
  <si>
    <t>Certificate Currency:</t>
  </si>
  <si>
    <t>AED</t>
  </si>
  <si>
    <t>VALUE COMPLETE</t>
  </si>
  <si>
    <t>CERTIFIED FOR PAYMENT</t>
  </si>
  <si>
    <t>Currency</t>
  </si>
  <si>
    <t>Original Contract Value</t>
  </si>
  <si>
    <t>(A) Contract Advance Payment in this certificate</t>
  </si>
  <si>
    <t xml:space="preserve">Advance Payment </t>
  </si>
  <si>
    <t>LESS:</t>
  </si>
  <si>
    <t xml:space="preserve"> Advance Payment in this certificate</t>
  </si>
  <si>
    <t>(B) Value of Works Completed To Date (Valuation of Work In Place)</t>
  </si>
  <si>
    <t>Variations</t>
  </si>
  <si>
    <t>(C=A+B) Certified Value - Cumulative</t>
  </si>
  <si>
    <t>(D) LESS Retention (10%)</t>
  </si>
  <si>
    <t>(E) ADD: Release of Retention (50%)</t>
  </si>
  <si>
    <t>(F=C-D-E) Net Certificate Value After Retention &amp; Advances</t>
  </si>
  <si>
    <t>(G) LESS Previous Certified Value</t>
  </si>
  <si>
    <t>(H=F-G) Net Certified for payment</t>
  </si>
  <si>
    <t xml:space="preserve">(I) 5% VAT </t>
  </si>
  <si>
    <t>(H=F-G) NET AMOUNT CERTIFIED FOR PAYMENT 
             (CHANGE OVER LAST CERTIFICATE):</t>
  </si>
  <si>
    <t>RESIDUAL ADVANCE VALUE</t>
  </si>
  <si>
    <t>LESS Recovery form this Certificate</t>
  </si>
  <si>
    <t>RESIDUAL ADVANCE VALUE OF THIS CERTIFICATE</t>
  </si>
  <si>
    <t>Notes:</t>
  </si>
  <si>
    <t>Payment Terms:</t>
  </si>
  <si>
    <t>APPROVALS</t>
  </si>
  <si>
    <t>We certify that the above to be true and correct for and on behalf of OMNIYAT MIDDLE EAST REAL ESTATE DEVELOPMENTS LLC</t>
  </si>
  <si>
    <t>Peter Stephenson</t>
  </si>
  <si>
    <t>Ishan Garga</t>
  </si>
  <si>
    <t>Authorized Signatory</t>
  </si>
  <si>
    <t xml:space="preserve">Project Name  :                                      </t>
  </si>
  <si>
    <t>Plot 18, Business Bay Dubai, UAE</t>
  </si>
  <si>
    <t xml:space="preserve">Company :                                      </t>
  </si>
  <si>
    <t>Payment Cert. No.</t>
  </si>
  <si>
    <t>Budget</t>
  </si>
  <si>
    <t>Contract Title:</t>
  </si>
  <si>
    <t>SN</t>
  </si>
  <si>
    <t>PC No.</t>
  </si>
  <si>
    <t>INVOICE NO.</t>
  </si>
  <si>
    <t>PHASE</t>
  </si>
  <si>
    <t>CERTIFIED TO DATE</t>
  </si>
  <si>
    <t>TOTAL</t>
  </si>
  <si>
    <t>Client Provisional Sums</t>
  </si>
  <si>
    <t>SUMMARY - Bill 2</t>
  </si>
  <si>
    <t>Accepted Contract Amount</t>
  </si>
  <si>
    <t>PROGRESS  VALUATION</t>
  </si>
  <si>
    <t>Item</t>
  </si>
  <si>
    <t>Package</t>
  </si>
  <si>
    <t>Last Month</t>
  </si>
  <si>
    <t>This Month</t>
  </si>
  <si>
    <t>To Date</t>
  </si>
  <si>
    <t>%</t>
  </si>
  <si>
    <t>Value</t>
  </si>
  <si>
    <t>Provisional Sum Packages</t>
  </si>
  <si>
    <t>Structure - Steel</t>
  </si>
  <si>
    <t>Roof Coverings</t>
  </si>
  <si>
    <r>
      <rPr>
        <sz val="12"/>
        <rFont val="Arial Narrow"/>
        <family val="2"/>
        <charset val="1"/>
      </rPr>
      <t xml:space="preserve">External Walls - </t>
    </r>
    <r>
      <rPr>
        <b/>
        <sz val="12"/>
        <rFont val="Arial Narrow"/>
        <family val="2"/>
        <charset val="1"/>
      </rPr>
      <t>Gartners</t>
    </r>
  </si>
  <si>
    <t>External Walls - Remaining Provisional Sum</t>
  </si>
  <si>
    <t>BMU</t>
  </si>
  <si>
    <t>External Doors</t>
  </si>
  <si>
    <t>Internal Walls &amp; Partitions</t>
  </si>
  <si>
    <t>Contractor Floor Finishes</t>
  </si>
  <si>
    <t>Contractor Wall Finishes</t>
  </si>
  <si>
    <t>Contractor Ceiling Finishes</t>
  </si>
  <si>
    <t>Sanitary Appliances</t>
  </si>
  <si>
    <t>Electrical Installations</t>
  </si>
  <si>
    <t>Mechanical Installations</t>
  </si>
  <si>
    <r>
      <rPr>
        <sz val="12"/>
        <rFont val="Arial Narrow"/>
        <family val="2"/>
        <charset val="1"/>
      </rPr>
      <t xml:space="preserve">Vertical Transportation - </t>
    </r>
    <r>
      <rPr>
        <b/>
        <sz val="12"/>
        <rFont val="Arial Narrow"/>
        <family val="2"/>
        <charset val="1"/>
      </rPr>
      <t>KONE</t>
    </r>
  </si>
  <si>
    <t>BWIC</t>
  </si>
  <si>
    <t>Drainage</t>
  </si>
  <si>
    <t>External Works</t>
  </si>
  <si>
    <t>External Lighting</t>
  </si>
  <si>
    <t>Client Finishes, Incl Doors, Ironmongery, Fixtures &amp; Fittings &amp; Oyster Fit Out</t>
  </si>
  <si>
    <t>IT Building Automation</t>
  </si>
  <si>
    <t>Totals</t>
  </si>
  <si>
    <t>NASA MULTIPLEX L.L.C.</t>
  </si>
  <si>
    <t>THE OPUS, BUSINESS BAY</t>
  </si>
  <si>
    <t>CONTRACTOR'S  APPLICATION  FOR  INTERIM  CERTIFICATE</t>
  </si>
  <si>
    <t>The Opus, Business Bay</t>
  </si>
  <si>
    <t>Application No:</t>
  </si>
  <si>
    <t>Date of Contract:</t>
  </si>
  <si>
    <t>9th March 2008 (Letter of Acceptance)</t>
  </si>
  <si>
    <t>Date of Application:</t>
  </si>
  <si>
    <t>Contractor:</t>
  </si>
  <si>
    <t>Nasa Multiplex L.L.C.</t>
  </si>
  <si>
    <t>Contract Sum:</t>
  </si>
  <si>
    <t>UAE Dirhams 794,057,000</t>
  </si>
  <si>
    <t>Contractor's Application for Interim Certificate  No:</t>
  </si>
  <si>
    <t>We hereby apply for an Interim Certificate in accordance with Clause 14.2 (Advance Payment) and 14.3 (Application for Interim Payment</t>
  </si>
  <si>
    <t>Certificates ) the amount of such Interim Certificate being as set out below.</t>
  </si>
  <si>
    <t>Advance Payment (In Accordance with Item 41 of the LOA dated 9th March 08)</t>
  </si>
  <si>
    <t>Estimate of the Contract Value of the Works carried out on Site</t>
  </si>
  <si>
    <t>up to Date of Application</t>
  </si>
  <si>
    <t>90% of the Invoice Value delivered to Site of all Plant on Site</t>
  </si>
  <si>
    <t>Any other amounts to which we consider ourselves to be</t>
  </si>
  <si>
    <t>entitled</t>
  </si>
  <si>
    <t>GROSS  AMOUNT OF INTERIM CERTIFICATE APPLICATION</t>
  </si>
  <si>
    <r>
      <rPr>
        <u/>
        <sz val="11"/>
        <rFont val="Arial Narrow"/>
        <family val="2"/>
        <charset val="1"/>
      </rPr>
      <t>Deduct</t>
    </r>
    <r>
      <rPr>
        <sz val="11"/>
        <rFont val="Arial Narrow"/>
        <family val="2"/>
        <charset val="1"/>
      </rPr>
      <t xml:space="preserve"> Recovery of Advance Payment</t>
    </r>
  </si>
  <si>
    <t xml:space="preserve">    (Subject to Receipt of Advanced Payment)</t>
  </si>
  <si>
    <t>Amount owed by Omniyat for NMX portion of Certificate No 1</t>
  </si>
  <si>
    <t>Amount owed by Omniyat for NMX against Certificate No 5</t>
  </si>
  <si>
    <t>Amount owed by Omniyat for NMX against Certificate No 6</t>
  </si>
  <si>
    <t>Advance Abatement uopto and Including Certificate No 6</t>
  </si>
  <si>
    <t>Amount owed by Omniyat for NMX against Certificate No7</t>
  </si>
  <si>
    <t>Amount owed by Omniyat for NMX against Certificate No 8</t>
  </si>
  <si>
    <t>Amount Owed by Omniyat for NMx against Certificate No 9</t>
  </si>
  <si>
    <t>Amount Owed by Omniyat for NMx against Certificate No 10</t>
  </si>
  <si>
    <t>Amount Owed by Omniyat for NMx against Certificate No 11</t>
  </si>
  <si>
    <t>NET AMOUNT TO DATE</t>
  </si>
  <si>
    <r>
      <rPr>
        <u/>
        <sz val="11"/>
        <rFont val="Arial Narrow"/>
        <family val="2"/>
        <charset val="1"/>
      </rPr>
      <t>Deduct</t>
    </r>
    <r>
      <rPr>
        <sz val="11"/>
        <rFont val="Arial Narrow"/>
        <family val="2"/>
        <charset val="1"/>
      </rPr>
      <t>: Retention</t>
    </r>
  </si>
  <si>
    <t>Add: Retention Bond</t>
  </si>
  <si>
    <r>
      <rPr>
        <u/>
        <sz val="11"/>
        <rFont val="Arial Narrow"/>
        <family val="2"/>
        <charset val="1"/>
      </rPr>
      <t>Deduc</t>
    </r>
    <r>
      <rPr>
        <sz val="11"/>
        <rFont val="Arial Narrow"/>
        <family val="2"/>
        <charset val="1"/>
      </rPr>
      <t>t: Previous Employer's Representatives Certificate</t>
    </r>
  </si>
  <si>
    <t>NETT  AMOUNT OF INTERIM CERTIFICATE APPLICATION</t>
  </si>
  <si>
    <t>For and on behalf of</t>
  </si>
  <si>
    <t>Mr. Andrew Phillips</t>
  </si>
  <si>
    <t>Contractor's Representative</t>
  </si>
  <si>
    <t>Distribution 
(By the Engineer):</t>
  </si>
  <si>
    <t>Original: Employer's Representative</t>
  </si>
  <si>
    <t>Copies: (1) Employer  (2) Quantity Surveyor</t>
  </si>
  <si>
    <t>NASA MULTIPLEX L.L.C</t>
  </si>
  <si>
    <t>Date of Application</t>
  </si>
  <si>
    <t>Application Value</t>
  </si>
  <si>
    <t>Total Application Value</t>
  </si>
  <si>
    <t>Structural Concrete :</t>
  </si>
  <si>
    <t>(Refer to the Breakdown Appended)</t>
  </si>
  <si>
    <t>Provisional Sum Packages :</t>
  </si>
  <si>
    <t>Design Fees :</t>
  </si>
  <si>
    <t>Structural Engineer :</t>
  </si>
  <si>
    <t>MEP :</t>
  </si>
  <si>
    <t>Preliminaries :</t>
  </si>
  <si>
    <t>Attendances for Enabling Works :</t>
  </si>
  <si>
    <t>Professional Indemnity Insurance :</t>
  </si>
  <si>
    <t>Variation Works :</t>
  </si>
  <si>
    <t>Remeasurements :</t>
  </si>
  <si>
    <t>Sub Total</t>
  </si>
  <si>
    <t>Margin</t>
  </si>
  <si>
    <t>Materials On Site:</t>
  </si>
  <si>
    <t>NMX Works :</t>
  </si>
  <si>
    <t>Additional Expenditure for Preliminaries, EOT :</t>
  </si>
  <si>
    <t>GROSS AMOUNT DUE</t>
  </si>
  <si>
    <t>LESS RETENTION</t>
  </si>
  <si>
    <t>Advance Payment</t>
  </si>
  <si>
    <t>Advance Payment Claim</t>
  </si>
  <si>
    <t>Advance Payment Abatement</t>
  </si>
  <si>
    <t>Description</t>
  </si>
  <si>
    <t>Works Complete</t>
  </si>
  <si>
    <t>Bill No. 1</t>
  </si>
  <si>
    <t>Structural Concrete Frame</t>
  </si>
  <si>
    <t>Bill No. 2</t>
  </si>
  <si>
    <r>
      <rPr>
        <sz val="12"/>
        <rFont val="Arial Narrow"/>
        <family val="2"/>
        <charset val="1"/>
      </rPr>
      <t xml:space="preserve">External Walls - </t>
    </r>
    <r>
      <rPr>
        <b/>
        <sz val="12"/>
        <rFont val="Arial Narrow"/>
        <family val="2"/>
        <charset val="1"/>
      </rPr>
      <t>Remaining PS Allowance</t>
    </r>
  </si>
  <si>
    <t>Bill No. 3</t>
  </si>
  <si>
    <t>Provisional Sum for Completion of Mechanical, Electrical and Plumbing (MEP) Design and Structural Design Supervision and Inspections :</t>
  </si>
  <si>
    <r>
      <rPr>
        <sz val="12"/>
        <rFont val="Arial Narrow"/>
        <family val="2"/>
        <charset val="1"/>
      </rPr>
      <t xml:space="preserve">Structural - </t>
    </r>
    <r>
      <rPr>
        <b/>
        <sz val="12"/>
        <rFont val="Arial Narrow"/>
        <family val="2"/>
        <charset val="1"/>
      </rPr>
      <t>BG&amp;E</t>
    </r>
  </si>
  <si>
    <r>
      <rPr>
        <sz val="12"/>
        <rFont val="Arial Narrow"/>
        <family val="2"/>
        <charset val="1"/>
      </rPr>
      <t xml:space="preserve">MEP </t>
    </r>
    <r>
      <rPr>
        <b/>
        <sz val="12"/>
        <rFont val="Arial Narrow"/>
        <family val="2"/>
        <charset val="1"/>
      </rPr>
      <t>- Whitby &amp; Bird LOI</t>
    </r>
  </si>
  <si>
    <t>Remaining Design Provisional Sum</t>
  </si>
  <si>
    <t>Preliminaries (Fixed)</t>
  </si>
  <si>
    <t>Bill No. 4(a)</t>
  </si>
  <si>
    <t>Attendances for Piling, Shoring and Enabling Works (Fixed)</t>
  </si>
  <si>
    <t>Bill No. 4(b)</t>
  </si>
  <si>
    <t>Professional Indemnity Insurance (Fixed)</t>
  </si>
  <si>
    <t>Sub Totals</t>
  </si>
  <si>
    <r>
      <rPr>
        <b/>
        <sz val="12"/>
        <rFont val="Arial Narrow"/>
        <family val="2"/>
        <charset val="1"/>
      </rPr>
      <t>Add</t>
    </r>
    <r>
      <rPr>
        <sz val="12"/>
        <rFont val="Arial Narrow"/>
        <family val="2"/>
        <charset val="1"/>
      </rPr>
      <t xml:space="preserve"> Contractor's Profit Margin at 10%</t>
    </r>
  </si>
  <si>
    <t>Structural Concrete</t>
  </si>
  <si>
    <t>Percentage Complete</t>
  </si>
  <si>
    <t>Application Amount</t>
  </si>
  <si>
    <t>Remarks</t>
  </si>
  <si>
    <t>System Formwork</t>
  </si>
  <si>
    <t>Included within Advance Payment</t>
  </si>
  <si>
    <t>Jumpform</t>
  </si>
  <si>
    <t xml:space="preserve">Substructure Waterproofing </t>
  </si>
  <si>
    <t>SUMMARY - Bill 1</t>
  </si>
  <si>
    <t>Dewatering</t>
  </si>
  <si>
    <t>Excluded</t>
  </si>
  <si>
    <t>Earthworks</t>
  </si>
  <si>
    <t>Termite Treatment</t>
  </si>
  <si>
    <t>Pile Head Cut Off</t>
  </si>
  <si>
    <t>Road Markings</t>
  </si>
  <si>
    <t>Formwork</t>
  </si>
  <si>
    <t>Expansion / Construction Joints</t>
  </si>
  <si>
    <t>Reinforcement</t>
  </si>
  <si>
    <t>Concrete</t>
  </si>
  <si>
    <t>Post Tensioning Works</t>
  </si>
  <si>
    <t>Waterproofing Works</t>
  </si>
  <si>
    <t>Omniyat Properties</t>
  </si>
  <si>
    <t xml:space="preserve">Contract  : </t>
  </si>
  <si>
    <t>The Opus At Business Bay, Dubai, U.A.E.</t>
  </si>
  <si>
    <t xml:space="preserve">Item      : </t>
  </si>
  <si>
    <t>Ref:</t>
  </si>
  <si>
    <t>Qty</t>
  </si>
  <si>
    <t>Unit</t>
  </si>
  <si>
    <t>Rate</t>
  </si>
  <si>
    <t>Amount</t>
  </si>
  <si>
    <t>Remeasured Surplus/ Deficit</t>
  </si>
  <si>
    <t>Estimated Qty Tower</t>
  </si>
  <si>
    <t>Diff from      Orig Qty</t>
  </si>
  <si>
    <t>Value                                              At Risk</t>
  </si>
  <si>
    <t>A</t>
  </si>
  <si>
    <t>To Pile Caps</t>
  </si>
  <si>
    <t>m2</t>
  </si>
  <si>
    <t>B</t>
  </si>
  <si>
    <t>To Raft slab</t>
  </si>
  <si>
    <t>C</t>
  </si>
  <si>
    <t>To Retaining Walls</t>
  </si>
  <si>
    <t>D</t>
  </si>
  <si>
    <t>To Staircases</t>
  </si>
  <si>
    <t>E</t>
  </si>
  <si>
    <t>To Walls</t>
  </si>
  <si>
    <t>F</t>
  </si>
  <si>
    <t>To Columns</t>
  </si>
  <si>
    <t>G</t>
  </si>
  <si>
    <t>To Columns (inclined)</t>
  </si>
  <si>
    <t>H</t>
  </si>
  <si>
    <t>To Post Tensioned Beams &amp; Slabs</t>
  </si>
  <si>
    <t>I</t>
  </si>
  <si>
    <t>To Suspended  Slabs</t>
  </si>
  <si>
    <t>J</t>
  </si>
  <si>
    <t xml:space="preserve">To Suspended Beams </t>
  </si>
  <si>
    <t>K</t>
  </si>
  <si>
    <t>To Civil Works concrete</t>
  </si>
  <si>
    <t>L</t>
  </si>
  <si>
    <t>To Miscellaneous Concrete</t>
  </si>
  <si>
    <t>M</t>
  </si>
  <si>
    <t>To edges of slab: 600mm thick</t>
  </si>
  <si>
    <t>m</t>
  </si>
  <si>
    <t>N</t>
  </si>
  <si>
    <t>To edges of slab: 500mm thick</t>
  </si>
  <si>
    <t>O</t>
  </si>
  <si>
    <t>To edges of slab: 350mm thick</t>
  </si>
  <si>
    <t>P</t>
  </si>
  <si>
    <t>To edges of slab: 350mm thick (curved)</t>
  </si>
  <si>
    <t>Q</t>
  </si>
  <si>
    <t>To edges of slab: 300mm thick</t>
  </si>
  <si>
    <t>R</t>
  </si>
  <si>
    <t>To edges of slab: 400mm thick</t>
  </si>
  <si>
    <t>S</t>
  </si>
  <si>
    <t>To edges of slab: 300mm thick (curved)</t>
  </si>
  <si>
    <t>T</t>
  </si>
  <si>
    <t>To edges of slab: 275mm thick</t>
  </si>
  <si>
    <t>U</t>
  </si>
  <si>
    <t>To edges of slab: 275mm thick (curved)</t>
  </si>
  <si>
    <t>Formwork Continued</t>
  </si>
  <si>
    <t>To edges of slab: 250mm thick</t>
  </si>
  <si>
    <t>To edges of slab: 280mm thick</t>
  </si>
  <si>
    <t>To edges of slab: 280mm thick (curved)</t>
  </si>
  <si>
    <t>To edges of slab: 250mm thick (curved)</t>
  </si>
  <si>
    <t>To edges of slab: 225mm thick</t>
  </si>
  <si>
    <t>To edges of slab: 150mm thick</t>
  </si>
  <si>
    <t>To edges of slab: 150mm thick (curved)</t>
  </si>
  <si>
    <t>To edges of slab: 225mm thick (curved)</t>
  </si>
  <si>
    <t>Formwork to edges to form Construction Joints</t>
  </si>
  <si>
    <t>Formwork to edges to form Expansion Joints</t>
  </si>
  <si>
    <t>Provisional Sums - Design</t>
  </si>
  <si>
    <t>Total Claim</t>
  </si>
  <si>
    <t>Previous Claims</t>
  </si>
  <si>
    <t>This Claim</t>
  </si>
  <si>
    <t>Structure</t>
  </si>
  <si>
    <r>
      <rPr>
        <sz val="12"/>
        <rFont val="Arial Narrow"/>
        <family val="2"/>
        <charset val="1"/>
      </rPr>
      <t xml:space="preserve">Structure - </t>
    </r>
    <r>
      <rPr>
        <b/>
        <sz val="12"/>
        <rFont val="Arial Narrow"/>
        <family val="2"/>
        <charset val="1"/>
      </rPr>
      <t>BG&amp;E Engineers</t>
    </r>
  </si>
  <si>
    <t>Supervision</t>
  </si>
  <si>
    <t>MEP</t>
  </si>
  <si>
    <r>
      <rPr>
        <sz val="12"/>
        <rFont val="Arial Narrow"/>
        <family val="2"/>
        <charset val="1"/>
      </rPr>
      <t xml:space="preserve">MEP - </t>
    </r>
    <r>
      <rPr>
        <b/>
        <sz val="12"/>
        <rFont val="Arial Narrow"/>
        <family val="2"/>
        <charset val="1"/>
      </rPr>
      <t>Whitby &amp; Bird</t>
    </r>
  </si>
  <si>
    <t>MEP Design - Outstanding Provisional Sum Value</t>
  </si>
  <si>
    <t>Preliminaries</t>
  </si>
  <si>
    <t>Site Administration and Supervision(Pre &amp; Post Construction,Staff - Management &amp; Supervision)</t>
  </si>
  <si>
    <t>Miscellaneous Labour (Labour for site)</t>
  </si>
  <si>
    <t>Crane Operator, Alimak, Drivers and Banksman</t>
  </si>
  <si>
    <t>Transport of People</t>
  </si>
  <si>
    <t>Health and Safety Programme(Safety Training, First Aid, Safety Signage, Extinguishers)</t>
  </si>
  <si>
    <t>Site Accomodation (Temporary Buildings, Office Furniture , IT &amp; Software Set Up, Consumables, Plotter, Photocopy machines)</t>
  </si>
  <si>
    <t>Site Signage</t>
  </si>
  <si>
    <t>Temporary Utilities ( Site Power, Water, Drainage, Genset, Fuel)</t>
  </si>
  <si>
    <t>Telecommunications (Telephone, &amp; Telephone Set up, Fax &amp; Mobile Phones)</t>
  </si>
  <si>
    <t>Plant and Cranage ( Crane, Hoist, Other Plant &amp; Equipment, FOL)</t>
  </si>
  <si>
    <t>Scaffolding-Access / Edge Protection</t>
  </si>
  <si>
    <t>Site Clean Up( Rubbish Removal )</t>
  </si>
  <si>
    <t xml:space="preserve">Final Cleaning </t>
  </si>
  <si>
    <t>Site Security (Security Guards, Protection of Permanent Works)</t>
  </si>
  <si>
    <t>Surveys ( Survey and Surveying Equipment )</t>
  </si>
  <si>
    <t>Photographs and Records</t>
  </si>
  <si>
    <t>Facilities for Employer</t>
  </si>
  <si>
    <t>Insurance and Bonds</t>
  </si>
  <si>
    <t>MPXPE / HOA / OPUS - 001</t>
  </si>
  <si>
    <t>OPUS - Business Bay</t>
  </si>
  <si>
    <t>Appendix A</t>
  </si>
  <si>
    <t>Multiplex Plant &amp; Equipment LLC</t>
  </si>
  <si>
    <t>TC1</t>
  </si>
  <si>
    <t>TC2</t>
  </si>
  <si>
    <t>TC3</t>
  </si>
  <si>
    <t>TC4</t>
  </si>
  <si>
    <t>Tower Crane Specification</t>
  </si>
  <si>
    <t>Make</t>
  </si>
  <si>
    <t>HKTC</t>
  </si>
  <si>
    <t>Model</t>
  </si>
  <si>
    <t>290-HC 12</t>
  </si>
  <si>
    <t>Y.O.M</t>
  </si>
  <si>
    <t>Jib Length</t>
  </si>
  <si>
    <t>60m</t>
  </si>
  <si>
    <t>55m</t>
  </si>
  <si>
    <t>Maximum Capacity Freestand</t>
  </si>
  <si>
    <t>12T</t>
  </si>
  <si>
    <t>Tip Load</t>
  </si>
  <si>
    <t>4.1T@60m</t>
  </si>
  <si>
    <t>4.8T@55m</t>
  </si>
  <si>
    <t>Freestand Height</t>
  </si>
  <si>
    <t>69.9m</t>
  </si>
  <si>
    <t>57.3m</t>
  </si>
  <si>
    <t>Final Height</t>
  </si>
  <si>
    <t>119.58m</t>
  </si>
  <si>
    <t>131.82m</t>
  </si>
  <si>
    <t>Additional Tower Sections Required</t>
  </si>
  <si>
    <t>No Collars Required</t>
  </si>
  <si>
    <t>Mast Dimension</t>
  </si>
  <si>
    <t>2.3 x 2.3 x 4.14</t>
  </si>
  <si>
    <t>Rental (Incl. Maintenance)</t>
  </si>
  <si>
    <t>Minimum Hire Duration (Months)</t>
  </si>
  <si>
    <t xml:space="preserve">Rental / Month </t>
  </si>
  <si>
    <t>Total Rent Payable</t>
  </si>
  <si>
    <t>Extras</t>
  </si>
  <si>
    <t>Fixing Angles</t>
  </si>
  <si>
    <t>Transport to Site</t>
  </si>
  <si>
    <t>First Erection</t>
  </si>
  <si>
    <t>Tie Installation (Dhs 4000 / Set)</t>
  </si>
  <si>
    <t>Jacking Up or Down (Dhs 1400 / Section)</t>
  </si>
  <si>
    <t>Third party Inspections (Dhs 1,500 / Test)</t>
  </si>
  <si>
    <t>Dismantling</t>
  </si>
  <si>
    <t>Transport from Site</t>
  </si>
  <si>
    <t>Total Extras</t>
  </si>
  <si>
    <t>Minimum Payable to Multiplex Plant &amp; Equipment LLC</t>
  </si>
  <si>
    <t>Enabling Work Attendances</t>
  </si>
  <si>
    <t>SUMMARY - Bill 4(b)</t>
  </si>
  <si>
    <t>Month No</t>
  </si>
  <si>
    <t>Month</t>
  </si>
  <si>
    <t>Enabling Works Attendances</t>
  </si>
  <si>
    <t>May 2008</t>
  </si>
  <si>
    <t>June 2008</t>
  </si>
  <si>
    <t>July 2008</t>
  </si>
  <si>
    <t>Áugust 2008</t>
  </si>
  <si>
    <t>September 2008</t>
  </si>
  <si>
    <t>Óctober 2008</t>
  </si>
  <si>
    <t>November 2008</t>
  </si>
  <si>
    <t>December 2008</t>
  </si>
  <si>
    <t>Januray 2009</t>
  </si>
  <si>
    <t>February 2009</t>
  </si>
  <si>
    <t>March 2009</t>
  </si>
  <si>
    <t>Professional Indemnity Insurance</t>
  </si>
  <si>
    <t>2008</t>
  </si>
  <si>
    <t>Ápril 2008</t>
  </si>
  <si>
    <t>November 2009</t>
  </si>
  <si>
    <t>2009</t>
  </si>
  <si>
    <t>January 2009</t>
  </si>
  <si>
    <t>Ápril 2009</t>
  </si>
  <si>
    <t>May 2009</t>
  </si>
  <si>
    <t>June 2009</t>
  </si>
  <si>
    <t>July 2009</t>
  </si>
  <si>
    <t>Áugust 2009</t>
  </si>
  <si>
    <t>September 2009</t>
  </si>
  <si>
    <t>Óctober 2009</t>
  </si>
  <si>
    <t>December 2009</t>
  </si>
  <si>
    <t>2010</t>
  </si>
  <si>
    <t>January 2010</t>
  </si>
  <si>
    <t>February 2010</t>
  </si>
  <si>
    <t>March 2010</t>
  </si>
  <si>
    <t>Ápril 2010</t>
  </si>
  <si>
    <t>May 2010</t>
  </si>
  <si>
    <t>June 2010</t>
  </si>
  <si>
    <t>July 2010</t>
  </si>
  <si>
    <t>Áugust 2010</t>
  </si>
  <si>
    <t>September 2010</t>
  </si>
  <si>
    <t>Óctober 2010</t>
  </si>
  <si>
    <t>November 2010</t>
  </si>
  <si>
    <t>Additional Expenditure for Preliminaries Extension of Time</t>
  </si>
  <si>
    <t>Month 1 - Nov 08</t>
  </si>
  <si>
    <t>Month 2 - Dec 08</t>
  </si>
  <si>
    <t>Month 3 - Jan 09</t>
  </si>
  <si>
    <t>Month 4 - Feb 09</t>
  </si>
  <si>
    <t>Month 5 - Mar 09</t>
  </si>
  <si>
    <t>Month 6 - Apr 09</t>
  </si>
  <si>
    <t>Month 7 - May 09</t>
  </si>
  <si>
    <t>Note : Month 7 May 09 based on proposed</t>
  </si>
  <si>
    <t>start date on site 15/05/09</t>
  </si>
  <si>
    <t>INTERIM PAYMENT CERTIFICATE</t>
  </si>
  <si>
    <t>ANWA, DUBAI MARITIME CITY</t>
  </si>
  <si>
    <t>014</t>
  </si>
  <si>
    <t>(invoice submitted by the supplier)</t>
  </si>
  <si>
    <t>Omniyat Asset Management LLC</t>
  </si>
  <si>
    <t>(cost codes supplied by Omniyat accounts)</t>
  </si>
  <si>
    <t>Development Management</t>
  </si>
  <si>
    <t>Omniyat Asset Manamgement LLC</t>
  </si>
  <si>
    <t>Employer :</t>
  </si>
  <si>
    <t>ANWA Real Estate Developments LLC</t>
  </si>
  <si>
    <t>Payment Due Date :</t>
  </si>
  <si>
    <t>PO Box 709298</t>
  </si>
  <si>
    <t>Contractor/Consultant :</t>
  </si>
  <si>
    <t>(Address)</t>
  </si>
  <si>
    <t>Variations Approved to Date</t>
  </si>
  <si>
    <t>AdjustedContract Value</t>
  </si>
  <si>
    <t>(A) Contract Residual Advance Payment Balance After This certificate</t>
  </si>
  <si>
    <t>Advance Payment Recovery - Works Completed</t>
  </si>
  <si>
    <t>Residual Advance Carried from Last Certificate</t>
  </si>
  <si>
    <t xml:space="preserve"> </t>
  </si>
  <si>
    <t>Residual Advance After this certificate</t>
  </si>
  <si>
    <t>(B) Value of Works Completed To Date (Valuation of Work In Place)-AED</t>
  </si>
  <si>
    <t>Contract Works</t>
  </si>
  <si>
    <t>(D) LESS Retention (%)</t>
  </si>
  <si>
    <t>Refer to calculation</t>
  </si>
  <si>
    <t>(E) LESS: Deferred (%)</t>
  </si>
  <si>
    <t>We certify that the above to be true and correct for and on behalf of OMNIYAT ASSET MANAGEMENT LLC</t>
  </si>
  <si>
    <t>Oliver Keegan</t>
  </si>
  <si>
    <t>Tore Zeidler</t>
  </si>
  <si>
    <t>Dean Lander</t>
  </si>
  <si>
    <t>Project Manager</t>
  </si>
  <si>
    <t>Development Manager</t>
  </si>
  <si>
    <t>Development Director</t>
  </si>
  <si>
    <t>ANWA REAL ESTATE DEVELOPMENT LLC approval to proceed the net amount certified for approval</t>
  </si>
  <si>
    <t>Mohammad Ali Al Rahma</t>
  </si>
  <si>
    <t>Date</t>
  </si>
  <si>
    <t>Manager</t>
  </si>
  <si>
    <t>ALMASA MARITIME ONE LIMITED approval to proceed the net amount certified for approval</t>
  </si>
  <si>
    <t>Mark Phoenix</t>
  </si>
  <si>
    <r>
      <rPr>
        <b/>
        <sz val="10"/>
        <color indexed="10"/>
        <rFont val="Arial"/>
        <family val="2"/>
        <charset val="1"/>
      </rPr>
      <t>Note:</t>
    </r>
    <r>
      <rPr>
        <sz val="10"/>
        <rFont val="Arial"/>
        <family val="2"/>
        <charset val="1"/>
      </rPr>
      <t xml:space="preserve"> MA is POA of M. Ali Al Rahma</t>
    </r>
  </si>
  <si>
    <t>The Sterling East House</t>
  </si>
  <si>
    <t>Business Bay Dubai UAE</t>
  </si>
  <si>
    <t>Omniyat Middle East Real Estate Developments LLC</t>
  </si>
  <si>
    <t>OP 17 Limited</t>
  </si>
  <si>
    <t xml:space="preserve">We certify that the above to be true and correct for and on behalf of OMINIYAT MIDDLE EAST REAL ESTATE DEVELOPMENTS LLC </t>
  </si>
  <si>
    <t>Director - Corporate Finance</t>
  </si>
  <si>
    <t>Managing Director</t>
  </si>
  <si>
    <t>OP 17 LIMITED approval to proceed the net amount certified for approval</t>
  </si>
  <si>
    <t>Anthony Manning</t>
  </si>
  <si>
    <t>The Sterling West House</t>
  </si>
  <si>
    <t>Omniyat Properties Seventeen Ltd.</t>
  </si>
  <si>
    <t>OMNIYAT PROPERTIES SEVENTEEN LTD. approval to proceed the net amount certified for approval</t>
  </si>
  <si>
    <t>Zainab T A M Ali</t>
  </si>
  <si>
    <t>The Gemini, Business Bay Dubai UAE</t>
  </si>
  <si>
    <t>Omniyat Properties Ten Limited</t>
  </si>
  <si>
    <t>Colin James</t>
  </si>
  <si>
    <t>Joel Shearer</t>
  </si>
  <si>
    <t>John Airey</t>
  </si>
  <si>
    <t>Senior Development  Manager</t>
  </si>
  <si>
    <t>OMNIYAT PROPERTIES TEN LIMITED approval to proceed the net amount certified</t>
  </si>
  <si>
    <t xml:space="preserve">The Opus Boutique Hotel </t>
  </si>
  <si>
    <t>Opus HM Limited</t>
  </si>
  <si>
    <t>PO Box 506503</t>
  </si>
  <si>
    <t>We certify that the above to be true and correct for and on behalf of OMNIYAT ASSET MANAGEMENT  LLC</t>
  </si>
  <si>
    <t>OPUS HM LIMITED approval to proceed the net amount certified</t>
  </si>
  <si>
    <t>EMPLOYER'S REPRESENTATIVE CERTIFICATION</t>
  </si>
  <si>
    <t>We certify that the above to be true and correct.</t>
  </si>
  <si>
    <t>APPROVAL BY EMPLOYER</t>
  </si>
  <si>
    <t>Employer's approval of the net amount certified.</t>
  </si>
  <si>
    <t>For on behalf of SKY PALACES REAL ESTATE DEVELOPMENT LLC</t>
  </si>
  <si>
    <t>INTERNAL CERTIFICATION ONLY</t>
  </si>
  <si>
    <t xml:space="preserve"> PREVIOUS PAYMENTS -ANNEXURE 2</t>
  </si>
  <si>
    <t xml:space="preserve">Sky Palaces Real Estate Development LLC </t>
  </si>
  <si>
    <t>PO Box 12501</t>
  </si>
  <si>
    <t>SKY PALACES REAL ESTATE DEVELOPMENT LLC approval to proceed the net amount certified for approval</t>
  </si>
  <si>
    <r>
      <t xml:space="preserve">Omniyat Concept Investments </t>
    </r>
    <r>
      <rPr>
        <sz val="12"/>
        <rFont val="Arial"/>
        <family val="2"/>
        <charset val="1"/>
      </rPr>
      <t>LLC</t>
    </r>
  </si>
  <si>
    <r>
      <t xml:space="preserve">We certify that the above to be true and correct for and on behalf of </t>
    </r>
    <r>
      <rPr>
        <b/>
        <sz val="12"/>
        <rFont val="Arial"/>
        <family val="2"/>
      </rPr>
      <t>OMNIYAT CONCEPT INVESTMENTS LLC</t>
    </r>
  </si>
  <si>
    <t>For on behalf of OMNIYAT CONCEPT INVESTMENTS LLC</t>
  </si>
  <si>
    <t>Managing Director - Development</t>
  </si>
  <si>
    <t>Managing Director - Corporate Finance &amp; Investments</t>
  </si>
  <si>
    <t>PREVIOUSLY CERTIFIED</t>
  </si>
  <si>
    <t xml:space="preserve">Christopher Thomas </t>
  </si>
  <si>
    <t>Commercial Director</t>
  </si>
  <si>
    <t>Current Final Value</t>
  </si>
  <si>
    <t>PC No (Please don’t delete this)</t>
  </si>
  <si>
    <t>Invoice No (Please don’t delete this)</t>
  </si>
  <si>
    <t>Work Done (Please don’t delete this)</t>
  </si>
  <si>
    <t>Type</t>
  </si>
  <si>
    <t>Name</t>
  </si>
  <si>
    <t>Address 01</t>
  </si>
  <si>
    <t>Address 02</t>
  </si>
  <si>
    <t>Contract Start Date</t>
  </si>
  <si>
    <t>Date of  Application</t>
  </si>
  <si>
    <t>Period for Works Certified</t>
  </si>
  <si>
    <t>Payment Due Date</t>
  </si>
  <si>
    <t>Certificate Currency</t>
  </si>
  <si>
    <t>Cost Code</t>
  </si>
  <si>
    <t>Payment Terms</t>
  </si>
  <si>
    <t>Supply, Installation, Testing and Commissioning of Kitchen Equipment</t>
  </si>
  <si>
    <t>Contractor :</t>
  </si>
  <si>
    <t>P.O. Box 69</t>
  </si>
  <si>
    <t>D171</t>
  </si>
  <si>
    <t>Refer the attachment</t>
  </si>
  <si>
    <t>Advance Payment Recovery 30% - Works Completed</t>
  </si>
  <si>
    <t>Contract Amount</t>
  </si>
  <si>
    <t>Variation</t>
  </si>
  <si>
    <r>
      <t xml:space="preserve">Project : </t>
    </r>
    <r>
      <rPr>
        <sz val="12"/>
        <rFont val="Times New Roman"/>
        <family val="1"/>
      </rPr>
      <t>Dorchester Collection, Dubai</t>
    </r>
  </si>
  <si>
    <r>
      <t>Sub Contractor :</t>
    </r>
    <r>
      <rPr>
        <sz val="12"/>
        <rFont val="Times New Roman"/>
        <family val="1"/>
      </rPr>
      <t xml:space="preserve"> TSSC Kitchen &amp; Laundry Equipment Trading LLC</t>
    </r>
  </si>
  <si>
    <r>
      <t xml:space="preserve">Package : </t>
    </r>
    <r>
      <rPr>
        <sz val="12"/>
        <rFont val="Times New Roman"/>
        <family val="1"/>
      </rPr>
      <t>Supply &amp; Installation of Kitchen Equipment</t>
    </r>
  </si>
  <si>
    <r>
      <t>Document Ref. :</t>
    </r>
    <r>
      <rPr>
        <sz val="12"/>
        <rFont val="Times New Roman"/>
        <family val="1"/>
      </rPr>
      <t xml:space="preserve"> DCD/KE/13A22/IC/INV003</t>
    </r>
  </si>
  <si>
    <r>
      <t xml:space="preserve">Client : </t>
    </r>
    <r>
      <rPr>
        <sz val="12"/>
        <rFont val="Times New Roman"/>
        <family val="1"/>
      </rPr>
      <t>Sky Palaces Real Estate Development LLC</t>
    </r>
  </si>
  <si>
    <r>
      <t>Date</t>
    </r>
    <r>
      <rPr>
        <sz val="12"/>
        <rFont val="Times New Roman"/>
        <family val="1"/>
      </rPr>
      <t xml:space="preserve"> : 13</t>
    </r>
    <r>
      <rPr>
        <vertAlign val="superscript"/>
        <sz val="12"/>
        <rFont val="Times New Roman"/>
        <family val="1"/>
      </rPr>
      <t>th</t>
    </r>
    <r>
      <rPr>
        <sz val="12"/>
        <rFont val="Times New Roman"/>
        <family val="1"/>
      </rPr>
      <t xml:space="preserve"> January 2023</t>
    </r>
  </si>
  <si>
    <t>Bill Of Quantities for Kitchen Equipment with claim for work done until 13/Jan/2023</t>
  </si>
  <si>
    <t>Claim for Materials Delivered &amp; Work Done</t>
  </si>
  <si>
    <t>‡ - Basis of Cumulative Rate: Advance Payment - 30%, Material On Site - 90 % Installed - 95% &amp; Commissioned Equipment - 100%.</t>
  </si>
  <si>
    <t>Calc Change</t>
  </si>
  <si>
    <t>Area</t>
  </si>
  <si>
    <t>Price Updated</t>
  </si>
  <si>
    <t>Details Updated</t>
  </si>
  <si>
    <t>Equipment Category</t>
  </si>
  <si>
    <t>Composite Item No.</t>
  </si>
  <si>
    <t>Item No</t>
  </si>
  <si>
    <t>Area / Item Description</t>
  </si>
  <si>
    <t>Manufacturer</t>
  </si>
  <si>
    <t xml:space="preserve">Model </t>
  </si>
  <si>
    <t>Origin</t>
  </si>
  <si>
    <t>Unit Rate
(UAE Dirhams)</t>
  </si>
  <si>
    <t>Amount
(UAE Dirhams)</t>
  </si>
  <si>
    <t>MIR # Ref</t>
  </si>
  <si>
    <t>Invoice Qty</t>
  </si>
  <si>
    <t>% of Work Completed</t>
  </si>
  <si>
    <t>Value of Work Completed</t>
  </si>
  <si>
    <t>Prev. Claimed Amount For Work Complete</t>
  </si>
  <si>
    <t>Net Current Claim (AED)</t>
  </si>
  <si>
    <t>Comments</t>
  </si>
  <si>
    <t>Description Change</t>
  </si>
  <si>
    <t>BASEMENT 1</t>
  </si>
  <si>
    <t/>
  </si>
  <si>
    <t>FL.00 FLOWER ROOM</t>
  </si>
  <si>
    <t>Item No. Change</t>
  </si>
  <si>
    <t>FL.01</t>
  </si>
  <si>
    <t>No.</t>
  </si>
  <si>
    <t>Modular Coldroom complete with</t>
  </si>
  <si>
    <t>TSSC.</t>
  </si>
  <si>
    <t>Custom</t>
  </si>
  <si>
    <t>U. A. E.</t>
  </si>
  <si>
    <t>FL.01A</t>
  </si>
  <si>
    <t>Control Panel</t>
  </si>
  <si>
    <t>INCLUDED IN FL.01</t>
  </si>
  <si>
    <t>FL.01B</t>
  </si>
  <si>
    <t>Evaporator</t>
  </si>
  <si>
    <t>LU-VE</t>
  </si>
  <si>
    <t xml:space="preserve"> -</t>
  </si>
  <si>
    <t>GERMANY</t>
  </si>
  <si>
    <t>FL.01C</t>
  </si>
  <si>
    <t>Remote Air Cooled Compressor</t>
  </si>
  <si>
    <t>COPELAND - HERMETIC COMPRESSOR / RIVACOLD</t>
  </si>
  <si>
    <t>-</t>
  </si>
  <si>
    <t>LD.00 LOADING DOCK</t>
  </si>
  <si>
    <t>LD.07</t>
  </si>
  <si>
    <t>Floor drain with stainless steel gratings. 200 x 200</t>
  </si>
  <si>
    <t>PKI  / Techsteel</t>
  </si>
  <si>
    <t>MIR # 001</t>
  </si>
  <si>
    <t>LD.08</t>
  </si>
  <si>
    <t>Floor drain with stainless steel gratings. 10300 x 500</t>
  </si>
  <si>
    <t>Item deleted</t>
  </si>
  <si>
    <t>RD.00 RECEIVING &amp; DECANT</t>
  </si>
  <si>
    <t>RD.08</t>
  </si>
  <si>
    <t>RW.00 RAW WASH</t>
  </si>
  <si>
    <t>RW.03</t>
  </si>
  <si>
    <t>Floor drain with stainless steel gratings. 1200 x 300</t>
  </si>
  <si>
    <t>CS.00 CENTRL FOOD AND BEVERAGE STORES</t>
  </si>
  <si>
    <t>CS.01</t>
  </si>
  <si>
    <t>5 Compartment Modular Coldroom/Freezer Room Suite Comprising:</t>
  </si>
  <si>
    <t>CS.01A</t>
  </si>
  <si>
    <t>Control Panels</t>
  </si>
  <si>
    <t>CS.01B</t>
  </si>
  <si>
    <t>Evaporator (Vegetable &amp; Fruit Coldroom)</t>
  </si>
  <si>
    <t>CS.01C</t>
  </si>
  <si>
    <t>Air Cooled Compressor (Vegetable &amp; Fruit Coldroom)</t>
  </si>
  <si>
    <t>CS.01D</t>
  </si>
  <si>
    <t>Evaporator (Meat Coldroom)</t>
  </si>
  <si>
    <t>CS.01E</t>
  </si>
  <si>
    <t>Air Cooled Compressor (Meat Coldroom)</t>
  </si>
  <si>
    <t>CS.01F</t>
  </si>
  <si>
    <t>Evaporator (Poultry Coldroom)</t>
  </si>
  <si>
    <t>CS.01G</t>
  </si>
  <si>
    <t>Air Cooled Compressor (Poultry Coldroom)</t>
  </si>
  <si>
    <t>CS.01H</t>
  </si>
  <si>
    <t>Evaporator (Seafood Coldroom)</t>
  </si>
  <si>
    <t>CS.01I</t>
  </si>
  <si>
    <t>Air Cooled Compressor (Seafood Coldroom)</t>
  </si>
  <si>
    <t>CS.01J</t>
  </si>
  <si>
    <t>Evaporator (Fish Coldroom)</t>
  </si>
  <si>
    <t>CS.01K</t>
  </si>
  <si>
    <t>Air Cooled Compressor (Fish Coldroom)</t>
  </si>
  <si>
    <t>CS.06</t>
  </si>
  <si>
    <t>MIR # 002</t>
  </si>
  <si>
    <t>CS.08</t>
  </si>
  <si>
    <t>3 Compartment Modular Coldroom Suite Comprising:</t>
  </si>
  <si>
    <t>CS.08a</t>
  </si>
  <si>
    <t>CS.08b</t>
  </si>
  <si>
    <t>Evaporator (General Purpose Coldroom)</t>
  </si>
  <si>
    <t>CS.08c</t>
  </si>
  <si>
    <t>Air Cooled Compressor (General Purpose Coldroom)</t>
  </si>
  <si>
    <t>CS.08d</t>
  </si>
  <si>
    <t>Evaporator (Beverage Coldroom 1)</t>
  </si>
  <si>
    <t>CS.08e</t>
  </si>
  <si>
    <t>Air Cooled Compressor(Beverage Coldroom 1)</t>
  </si>
  <si>
    <t>CS.08f</t>
  </si>
  <si>
    <t>Evaporator (Beverage Coldroom 2)</t>
  </si>
  <si>
    <t>CS.08g</t>
  </si>
  <si>
    <t>Air Cooled Compressor(Beverage Coldroom 2)</t>
  </si>
  <si>
    <t>CS.09</t>
  </si>
  <si>
    <t>2 Compartment Modular Coldroom Suite Comprising:</t>
  </si>
  <si>
    <t>CS.09a</t>
  </si>
  <si>
    <t>CS.09b</t>
  </si>
  <si>
    <t>Evaporator (Freezer Room 1)</t>
  </si>
  <si>
    <t>CS.09c</t>
  </si>
  <si>
    <t>Air Cooled Compressor (Freezer Room 1)</t>
  </si>
  <si>
    <t>CS.09d</t>
  </si>
  <si>
    <t>Evaporator (Freezer Room 2)</t>
  </si>
  <si>
    <t>CS.09e</t>
  </si>
  <si>
    <t>Air Cooled Compressor(Freezer Room 2)</t>
  </si>
  <si>
    <t>CS.14</t>
  </si>
  <si>
    <t>Modular Coldroom Comprising:</t>
  </si>
  <si>
    <t>CS.14a</t>
  </si>
  <si>
    <t>CS.14b</t>
  </si>
  <si>
    <t>CS.14c</t>
  </si>
  <si>
    <t>Air Cooled Compressor</t>
  </si>
  <si>
    <t>P.00 PREPARATION AREAS - Vegetable and Fruit Preparation Area</t>
  </si>
  <si>
    <t>P.09</t>
  </si>
  <si>
    <t>P.00 PREPARATION AREAS - Meat Prep &amp; Poultry Preparation Areas</t>
  </si>
  <si>
    <t>P.19</t>
  </si>
  <si>
    <t>P.00 PREPARATION AREAS - Fish and Seafood Preparation Area</t>
  </si>
  <si>
    <t>P.32</t>
  </si>
  <si>
    <t>Floor drain with stainless steel gratings. 1000 x 300</t>
  </si>
  <si>
    <t>P.47</t>
  </si>
  <si>
    <t>Floor drain with stainless steel gratings. 500+1900+500 x 300</t>
  </si>
  <si>
    <t>P.48</t>
  </si>
  <si>
    <t>2 Compartment Modular Coldroom Suite</t>
  </si>
  <si>
    <t>P.48a</t>
  </si>
  <si>
    <t>Dual Compartment Control Panel</t>
  </si>
  <si>
    <t>P.48b</t>
  </si>
  <si>
    <t>Evaporator (Coldroom 1)</t>
  </si>
  <si>
    <t>P.48c</t>
  </si>
  <si>
    <t>Evaporator (Coldroom 2)</t>
  </si>
  <si>
    <t>P.48d</t>
  </si>
  <si>
    <t>Air Cooled Compressor (Coldroom 1)</t>
  </si>
  <si>
    <t>P.48e</t>
  </si>
  <si>
    <t>Air Cooled Compressor (Coldroom 2)</t>
  </si>
  <si>
    <t>BP.00 BAKERY &amp; PASTRY</t>
  </si>
  <si>
    <t>BP.11</t>
  </si>
  <si>
    <t>BP.11a</t>
  </si>
  <si>
    <t>BP.11b</t>
  </si>
  <si>
    <t>Evaporator (Coldroom)</t>
  </si>
  <si>
    <t>BP.11c</t>
  </si>
  <si>
    <t>Evaporator (Freezer Room)</t>
  </si>
  <si>
    <t>BP.11d</t>
  </si>
  <si>
    <t>Air Cooled Compressor (Coldroom)</t>
  </si>
  <si>
    <t>BP.11e</t>
  </si>
  <si>
    <t>Air Cooled Compressor (Freezer Room)</t>
  </si>
  <si>
    <t>BP.20</t>
  </si>
  <si>
    <t>Floor drain with stainless steel gratings. 2030 x 300</t>
  </si>
  <si>
    <t>BP.24</t>
  </si>
  <si>
    <t>BP.35</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</si>
  <si>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</si>
  <si>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GINOX Hoods</t>
  </si>
  <si>
    <t>CUSTOM HOOD</t>
  </si>
  <si>
    <t>BP.35.1</t>
  </si>
  <si>
    <t>Incl. 3 x Automated Dampers, 1 x Touchpad (On/Off Control)</t>
  </si>
  <si>
    <t>CUSTOM</t>
  </si>
  <si>
    <t>BP.35a</t>
  </si>
  <si>
    <t>Fire Suppression System</t>
  </si>
  <si>
    <t>AVENGER</t>
  </si>
  <si>
    <t>WET CHEMICAL</t>
  </si>
  <si>
    <t>U. S. A.</t>
  </si>
  <si>
    <t>INCLUDED IN BP.37a</t>
  </si>
  <si>
    <t>BP.36</t>
  </si>
  <si>
    <t>service distribution unit with grid shelf. 2850 x 200</t>
  </si>
  <si>
    <t>Custom - SDU</t>
  </si>
  <si>
    <t>BP.37</t>
  </si>
  <si>
    <t>Hood type: UV - Wall mount - Wall type - Double skin
Hood dimension: 2300 (L) x 1500 (W) x 600 (H) , in 1 section(s)
Material: AISI 304, 1.2 mm - Brush Finish
Exhaust air: 1530 m3/h
Make-up air by Ginox: 0 m3/h - Hood front
Lights: Flurorescent panel, 1 unit(s)
Drain type: Not applicable</t>
  </si>
  <si>
    <t>BP.37.1</t>
  </si>
  <si>
    <t xml:space="preserve"> Incl. 2 x Automated Dampers, 1 x Touchpad (On/Off Control)</t>
  </si>
  <si>
    <t>BP.37a</t>
  </si>
  <si>
    <t>GM.00 GARDE MANGER</t>
  </si>
  <si>
    <t>GM.11</t>
  </si>
  <si>
    <t>Modular Coldroom comprising</t>
  </si>
  <si>
    <t>GM.11a</t>
  </si>
  <si>
    <t>GM.11b</t>
  </si>
  <si>
    <t>GM.11c</t>
  </si>
  <si>
    <t>HK.00 HOT KITCHEN</t>
  </si>
  <si>
    <t>HK.09</t>
  </si>
  <si>
    <t>Floor drain with stainless steel gratings. 3150+350+350 x 400/350</t>
  </si>
  <si>
    <t>HK.10</t>
  </si>
  <si>
    <t>Floor drain with stainless steel gratings. 850+300 x 400/350</t>
  </si>
  <si>
    <t>HK.11</t>
  </si>
  <si>
    <t>service distribution unit with grid shelf. 5460 x 250</t>
  </si>
  <si>
    <t>HK.12</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</si>
  <si>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</si>
  <si>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HK.12.1</t>
  </si>
  <si>
    <t xml:space="preserve"> Incl. 6 x Automated Dampers, 1 x Touchpad (On/Off Control)</t>
  </si>
  <si>
    <t>HK.12a</t>
  </si>
  <si>
    <t>HK.15</t>
  </si>
  <si>
    <t>HK.15a</t>
  </si>
  <si>
    <t>HK.15b</t>
  </si>
  <si>
    <t>HK.15c</t>
  </si>
  <si>
    <t>HK.20</t>
  </si>
  <si>
    <t>Modular Coldroom/Freezer comprising:</t>
  </si>
  <si>
    <t>HK.20a</t>
  </si>
  <si>
    <t>HK.20b</t>
  </si>
  <si>
    <t>HK.20c</t>
  </si>
  <si>
    <t>HK.24</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</si>
  <si>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</si>
  <si>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HK.24.1</t>
  </si>
  <si>
    <t>Incl. 4 x Automated Dampers, 1 x Touchpad (On/Off Control)</t>
  </si>
  <si>
    <t>HK.24a</t>
  </si>
  <si>
    <t>HK.30</t>
  </si>
  <si>
    <t>Hood type: Steam - Wall mount - Wall type - Single skin
Hood dimension: 1500 (L) x 1250 (W) x 600 (H) , in 1 section(s)
Material: AISI 304, 1.2 mm - Brush Finish
Exhaust air: 2,425 m3/h
Make-up air by Ginox: 0 m3/h - none
Lights: No, 0 unit(s)
Drain type: Not applicable</t>
  </si>
  <si>
    <t>MIR # 005</t>
  </si>
  <si>
    <t>HK.34</t>
  </si>
  <si>
    <t>Floor drain with stainless steel gratings. 1400 x 300</t>
  </si>
  <si>
    <t>SDP.00 STAFF DINING SUPPORT PANTRY</t>
  </si>
  <si>
    <t>SDP.07</t>
  </si>
  <si>
    <t>SD.09</t>
  </si>
  <si>
    <t>WW.00 STAFF DINING ROOM WAREWASH</t>
  </si>
  <si>
    <t>WW.07</t>
  </si>
  <si>
    <t>Hood type: Steam - Wall mount - Wall type - Single skin
Hood dimension: 1140 (L) x 1050 (W) x 600 (H) , in 1 section(s)
Material: AISI 304, 1.2 mm - Brush Finish
Exhaust air: 825 m3/h
Make-up air by Ginox: 0 m3/h - none
Lights: No, 0 unit(s)
Drain type: Not applicable</t>
  </si>
  <si>
    <t>WW.08</t>
  </si>
  <si>
    <t>WW.10</t>
  </si>
  <si>
    <t>R.00 CENTRAL REFUSE AREA</t>
  </si>
  <si>
    <t>R.05</t>
  </si>
  <si>
    <t>R.12</t>
  </si>
  <si>
    <t xml:space="preserve">Modular Coldroom comprising:
</t>
  </si>
  <si>
    <t>R.12a</t>
  </si>
  <si>
    <t>R.12b</t>
  </si>
  <si>
    <t>R.12c</t>
  </si>
  <si>
    <t>Evaporators</t>
  </si>
  <si>
    <t>R.13</t>
  </si>
  <si>
    <t>Floor drain with stainless steel gratings. 2770 x 2500</t>
  </si>
  <si>
    <t>R1.03</t>
  </si>
  <si>
    <t>Floor drain with stainless steel gratings. 2000 x 300</t>
  </si>
  <si>
    <t>R1.00 REFUSE STORE 1</t>
  </si>
  <si>
    <t>R2.03</t>
  </si>
  <si>
    <t>Sub-Total for BASEMENT 1 :</t>
  </si>
  <si>
    <t>Sub-Total for Basement 1 :</t>
  </si>
  <si>
    <t>UAE Dirhams</t>
  </si>
  <si>
    <t>Laundry Room</t>
  </si>
  <si>
    <t>LAUNDRY BASEMENT 1</t>
  </si>
  <si>
    <t>UD.00 UNIFORM DISTRIBUTION AREA</t>
  </si>
  <si>
    <t>UD.06</t>
  </si>
  <si>
    <t>GV.07</t>
  </si>
  <si>
    <t>LAUNDRY BASEMENT 2</t>
  </si>
  <si>
    <t>LL.00 LOBBY LOUNGE SUPPORT AREAS</t>
  </si>
  <si>
    <t>DL.08</t>
  </si>
  <si>
    <t>Sub-Total for Laundry Room :</t>
  </si>
  <si>
    <t>GROUND FLOOR</t>
  </si>
  <si>
    <t>BQ.00 BANQUET KITCHEN AND SUPPORT</t>
  </si>
  <si>
    <t>BQ.06</t>
  </si>
  <si>
    <t>BQ.08</t>
  </si>
  <si>
    <t>Hood type: UV - Wall mount - Wall type - Double skin
Hood dimension: 3850 (L) x 1550 (W) x 600 (H) , in 1 section(s)
Material: AISI 304, 1.2 mm - Brush Finish
Exhaust air: 3269 m3/h
Make-up air by Ginox: 0 m3/h - Hood front
Lights: Flurorescent panel, 2 unit(s)
Drain type: Not applicable</t>
  </si>
  <si>
    <t>MIR # 003</t>
  </si>
  <si>
    <t>BQ.08.1</t>
  </si>
  <si>
    <t xml:space="preserve"> Incl. 3 x Automated Dampers, 1 x Touchpad (On/Off Control)</t>
  </si>
  <si>
    <t>BQ.08A</t>
  </si>
  <si>
    <t>service distribution unit. 
3460 x 200</t>
  </si>
  <si>
    <t>MIR # 004</t>
  </si>
  <si>
    <t>BQ.08B</t>
  </si>
  <si>
    <t>BQ.13</t>
  </si>
  <si>
    <t>Hood type: UV - Wall mount - Wall type - Double skin
Hood dimension: 2050 (L) x 1300 (W) x 600 (H) , in 1 section(s)
Material: AISI 304, 1.2 mm - Brush Finish
Exhaust air: 1339 m3/h
Make-up air by Ginox: 0 m3/h - Hood front
Lights: Flurorescent panel, 1 unit(s)
Drain type: Not applicable</t>
  </si>
  <si>
    <t>BQ.13.1</t>
  </si>
  <si>
    <t>BQ.13A</t>
  </si>
  <si>
    <t>INCLUDED IN BQ.08B</t>
  </si>
  <si>
    <t>BQ.14</t>
  </si>
  <si>
    <t>Coldroom Comprising:</t>
  </si>
  <si>
    <t>MIR # 006</t>
  </si>
  <si>
    <t>BQ.14A</t>
  </si>
  <si>
    <t>Panel Sytem with 2 Single Door</t>
  </si>
  <si>
    <t>BQ.14B</t>
  </si>
  <si>
    <t>BQ.14C</t>
  </si>
  <si>
    <t>Evaporator (Coldroom 01)</t>
  </si>
  <si>
    <t>RIVACOLD</t>
  </si>
  <si>
    <t>MONOBLOCK</t>
  </si>
  <si>
    <t>ITALY</t>
  </si>
  <si>
    <t>BQ.14D</t>
  </si>
  <si>
    <t>Evaporator(Coldroom 02)</t>
  </si>
  <si>
    <t>BQ.14E</t>
  </si>
  <si>
    <t>Air-Cooled Compressor (Coldroom 01)</t>
  </si>
  <si>
    <t>BQ.14F</t>
  </si>
  <si>
    <t>Air- Cooled Compressor(Coldroom 02)</t>
  </si>
  <si>
    <t>BQ.23</t>
  </si>
  <si>
    <t>Floor drain with stainless steel gratings. 
1000 x 300
1200+525 x 300</t>
  </si>
  <si>
    <t>BQ.48</t>
  </si>
  <si>
    <t>Hood type: Steam - Wall mount - Wall type - Single skin
Hood dimension: 2000 (L) x 1200 (W) x 600 (H) , in 1 section(s)
Material: AISI 304, 1.2 mm - Brush Finish
Exhaust air: - m3/h
Make-up air by Ginox: 0 m3/h - none
Lights: No, 0 unit(s)
Drain type: Not applicable</t>
  </si>
  <si>
    <t>ADDITIONAL UNIT</t>
  </si>
  <si>
    <t>1</t>
  </si>
  <si>
    <t>Lot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</si>
  <si>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</si>
  <si>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TSSC..</t>
  </si>
  <si>
    <t>2</t>
  </si>
  <si>
    <t xml:space="preserve">FIRE SUPPRESSION SYSTEM PRE PIPING
</t>
  </si>
  <si>
    <t>Sub-Total for GROUND FLOOR :</t>
  </si>
  <si>
    <t>Sub-Total for Ground Floor :</t>
  </si>
  <si>
    <t>LEVEL 2</t>
  </si>
  <si>
    <t>LP.00 LOBBY PATISSERIE</t>
  </si>
  <si>
    <t>LP.01</t>
  </si>
  <si>
    <t>Refrigerated Display Counter</t>
  </si>
  <si>
    <t>GINOX</t>
  </si>
  <si>
    <t>INCLUDED IN LP.01A</t>
  </si>
  <si>
    <t>LP.01A</t>
  </si>
  <si>
    <t>Refrigerated venitlated display for cakes 1060 x 800 x 1200
Finishes on the front fascia, sides and stone not to be
included within this package
Remote compressor to be located within 20 lineal meters (excluded)</t>
  </si>
  <si>
    <t>GINOX Refri.</t>
  </si>
  <si>
    <t>DISPLAY</t>
  </si>
  <si>
    <t>LP.01B</t>
  </si>
  <si>
    <t>LP.01C</t>
  </si>
  <si>
    <t>Work counter with:
* Closed storage cabinet with shelf,
* Void under.
Excludes: Front fascia and any decorative/joinery works.
2200 x 800 x 900</t>
  </si>
  <si>
    <t>LP.01D</t>
  </si>
  <si>
    <t>Undercounter refrigerator with two sets of two drawers
1350 x 660 x 780</t>
  </si>
  <si>
    <t>LP.01E</t>
  </si>
  <si>
    <t>Closed storage cabinet with shelf</t>
  </si>
  <si>
    <t>INCLUDED IN LP.01C</t>
  </si>
  <si>
    <t>LP.02</t>
  </si>
  <si>
    <t>Work counter with:
* 3 x Utensil drawer with closed storage cabinet,
* Service riser.
Excludes: Front fascia and any decorative/joinery works.
1810 x 445 x 900</t>
  </si>
  <si>
    <t>LP.03</t>
  </si>
  <si>
    <t>Pastry Working Counter with:
* 1 x Utensil drawer with closed storage cabinet,
* Void under.
Excludes: Front fascia and any decorative/joinery works.
1715 x 750 x 900</t>
  </si>
  <si>
    <t>LP.03A</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</si>
  <si>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</si>
  <si>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CB721‐HD‐HD</t>
  </si>
  <si>
    <t>LP.03B</t>
  </si>
  <si>
    <t>Utensil drawer with closed storage cabinet</t>
  </si>
  <si>
    <t>INCLUDED IN LP.03</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</si>
  <si>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</si>
  <si>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</si>
  <si>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</si>
  <si>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</si>
  <si>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</si>
  <si>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</si>
  <si>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TB.00 TERRACE BAR</t>
  </si>
  <si>
    <t>TB.05</t>
  </si>
  <si>
    <t>Floor drain with stainless steel gratings. 
200 x 200</t>
  </si>
  <si>
    <t>SBP.00 SECRET BAR PANTRY</t>
  </si>
  <si>
    <t>SBP.08</t>
  </si>
  <si>
    <t>LL.00 LOBBY LOUNGE SUPPORT PANTRY</t>
  </si>
  <si>
    <t>LL.04</t>
  </si>
  <si>
    <t>Floor drain with stainless steel gratings. 1200+525 x 300</t>
  </si>
  <si>
    <t>LL.16</t>
  </si>
  <si>
    <t>LL.22</t>
  </si>
  <si>
    <t>Hood type: Steam - Wall mount - Wall type - Single skin
Hood dimension: 1000 (L) x 1000 (W) x 600 (H) , in 1 section(s)
Material: AISI 304, 1.2 mm - Brush Finish
Exhaust air: 1350 m3/h
Make-up air by Ginox: 0 m3/h - none
Lights: No, 0 unit(s)
Drain type: Not applicable</t>
  </si>
  <si>
    <t>LL.46</t>
  </si>
  <si>
    <t>Services Distribution Unit with Potshelf and panels</t>
  </si>
  <si>
    <t>LL.49</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</si>
  <si>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</si>
  <si>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LL.49.1</t>
  </si>
  <si>
    <t>LL.49A</t>
  </si>
  <si>
    <t>Sub-Total for LEVEL 2 :</t>
  </si>
  <si>
    <t>LEVEL 4</t>
  </si>
  <si>
    <t>RS.00 ROOM SERVICE BOH</t>
  </si>
  <si>
    <t>RS.24</t>
  </si>
  <si>
    <t>RS.27</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</si>
  <si>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</si>
  <si>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RS.27.1</t>
  </si>
  <si>
    <t>RS.27A</t>
  </si>
  <si>
    <t>RS.27B</t>
  </si>
  <si>
    <t>Service distribution unit. 
3950 x 200</t>
  </si>
  <si>
    <t>RS.27C</t>
  </si>
  <si>
    <t>Demand control: Incl. 0 automated damper(s), 1 pair(s) optical sensors, 2 temp. sensor(s).</t>
  </si>
  <si>
    <t>DELETED</t>
  </si>
  <si>
    <t>ADK.00 ALL DAY DNING KITCHEN</t>
  </si>
  <si>
    <t>ADK.07</t>
  </si>
  <si>
    <t>Floor drain with stainless steel gratings. 
900 x 300
1200 X 250</t>
  </si>
  <si>
    <t>ADK.09</t>
  </si>
  <si>
    <t>Hood type: Steam - Wall mount - Wall type - Single skin
Hood dimension: 1025 (L) x 990 (W) x 600 (H) , in 1 section(s)
Material: AISI 304, 1.2 mm - Brush Finish
Exhaust air: 600 m3/h
Make-up air by Ginox: 0 m3/h - none
Lights: No, 0 unit(s)
Drain type: Not applicable</t>
  </si>
  <si>
    <t>ADK.14</t>
  </si>
  <si>
    <t>ADK.48</t>
  </si>
  <si>
    <t>Stone Hearth Oven</t>
  </si>
  <si>
    <t>Clay Oven</t>
  </si>
  <si>
    <t>Bespoke</t>
  </si>
  <si>
    <t>U. K.</t>
  </si>
  <si>
    <t>ADK.49</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</si>
  <si>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</si>
  <si>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ADK.49.1</t>
  </si>
  <si>
    <t>ADK.49a</t>
  </si>
  <si>
    <t>ADK.49b</t>
  </si>
  <si>
    <t>Demand control: Incl. 0 automated damper(s), 2 pair(s) optical sensors, 4 temp. sensor(s).</t>
  </si>
  <si>
    <t>ADK.55</t>
  </si>
  <si>
    <t>Hood type: Steam - Wall mount - Wall type - Single skin
Hood dimension: 2165 (L) x 900 (W) x 600 (H) , in 1 section(s)
Material: AISI 304, 1.2 mm - Brush Finish
Exhaust air: 918 m3/h
Make-up air by Ginox: 0 m3/h - none
Lights: No, 0 unit(s)
Drain type: Not applicable</t>
  </si>
  <si>
    <t>ADK.56a</t>
  </si>
  <si>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</si>
  <si>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ADK.56b</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</si>
  <si>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</si>
  <si>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ADK.57</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</si>
  <si>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</si>
  <si>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CB.00 CAFÉ BAR</t>
  </si>
  <si>
    <t>CB.01</t>
  </si>
  <si>
    <t>Kombucha Dispenser</t>
  </si>
  <si>
    <t>KEGCO</t>
  </si>
  <si>
    <t>KOM20S-1</t>
  </si>
  <si>
    <t>CB.05</t>
  </si>
  <si>
    <t>Nitro Cold Brew Dispenser With Filter</t>
  </si>
  <si>
    <t>K163S-2</t>
  </si>
  <si>
    <t>CB.11</t>
  </si>
  <si>
    <t>CB.15</t>
  </si>
  <si>
    <t>4 WELL ICE CREAM CHURNER</t>
  </si>
  <si>
    <t xml:space="preserve">Carpigiani </t>
  </si>
  <si>
    <t>CC400</t>
  </si>
  <si>
    <t>CB.16</t>
  </si>
  <si>
    <t>Double door bottle cooler (two sets of two drawers) with digital temperature display and controller
Dim: 900 x 505 x 840</t>
  </si>
  <si>
    <t>CF</t>
  </si>
  <si>
    <t>CB.17</t>
  </si>
  <si>
    <t>Refrigerated ventilated display 700 x 500 x 1200
Finishes on the front fascia, sides and stone not to be
included within this package
Remote compressor to be located within 20 lineal meters (excluded)</t>
  </si>
  <si>
    <t>CB.18</t>
  </si>
  <si>
    <t>Hot display 700 x 500 x 1200
Finishes on the front fascia, sides and stone not to be
included within this package</t>
  </si>
  <si>
    <t>CB.19</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</si>
  <si>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</si>
  <si>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CB.19a</t>
  </si>
  <si>
    <t>Preparation Counter with inset cutting boards</t>
  </si>
  <si>
    <t>included in CB.19</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</si>
  <si>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</si>
  <si>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</si>
  <si>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</si>
  <si>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</si>
  <si>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</si>
  <si>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</si>
  <si>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</si>
  <si>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</si>
  <si>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</si>
  <si>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</si>
  <si>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</si>
  <si>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</si>
  <si>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</si>
  <si>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</si>
  <si>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</si>
  <si>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</si>
  <si>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</si>
  <si>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Sub-Total for Level 4 :</t>
  </si>
  <si>
    <t>Remote Condensing Unit of Display Refrigeration as per the quotation ref: Ref: DCD/KLE/13A20/HP/MTS/BOQ013Pkg.1 a</t>
  </si>
  <si>
    <t>RCU-01</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</si>
  <si>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</si>
  <si>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GINOX Refri..</t>
  </si>
  <si>
    <t>Design Charges - Engineering Work, Quotation Ref: VQTE-0002-HP-DCD-EW/KL/P1-27D21-JA-02</t>
  </si>
  <si>
    <t>DC-01</t>
  </si>
  <si>
    <t xml:space="preserve">Scope of Engineering Work:
(As per work completed under RPJV before change in scope)
1. Material Submittal for Approval
2. Shop Drawings including Equipment Layout &amp; MEP Requirements in 2D
3. Coordination of drawings with Main Contractor
</t>
  </si>
  <si>
    <t>TSSC Dubai</t>
  </si>
  <si>
    <t>Service</t>
  </si>
  <si>
    <t>Total For Food Service Equipment In All Areas As Listed (Installed &amp; Commissioned)   :</t>
  </si>
  <si>
    <t>Grand Total For Kitchen Equipment In All Areas As Listed (Installed &amp; Commissioned) :</t>
  </si>
  <si>
    <t>Special Discount</t>
  </si>
  <si>
    <t>Total Amount After Discount</t>
  </si>
  <si>
    <t>VAT 5%</t>
  </si>
  <si>
    <t>Grand Total</t>
  </si>
  <si>
    <t>(Three Million, Five Hundred and Fifty Two Thousand, Eight Hundred and Sixty Six UAE Dirhams)</t>
  </si>
  <si>
    <t>M/s TSSC Kitchen &amp; Laundry Equipment Trading LLC</t>
  </si>
  <si>
    <t>The Payment shall be released within 30 days of the Payment Application</t>
  </si>
  <si>
    <t>Delivery of Kitchen Equipment to the site</t>
  </si>
  <si>
    <t>10/SIP/21186-R1</t>
  </si>
  <si>
    <t>23007/R1</t>
  </si>
  <si>
    <t>MIR # 007</t>
  </si>
  <si>
    <t>TSSC/IPA002</t>
  </si>
  <si>
    <t>MIR # 008</t>
  </si>
  <si>
    <r>
      <t xml:space="preserve">03             </t>
    </r>
    <r>
      <rPr>
        <sz val="8"/>
        <color rgb="FF000000"/>
        <rFont val="Arial"/>
        <family val="2"/>
      </rPr>
      <t>(Rename of IPC No. TSSC-01)</t>
    </r>
  </si>
  <si>
    <t>TSSC/IPA003</t>
  </si>
  <si>
    <t>MIR # 012</t>
  </si>
  <si>
    <t>MIR # 010</t>
  </si>
  <si>
    <t>MIR # 011</t>
  </si>
  <si>
    <t>MIR # 013</t>
  </si>
  <si>
    <t>Cold rooms
For 13 nos of cold rooms 83.33% of BOQ value = 285,800.66
Refrigeration
For 3 nos of panel 83.33% of BOQ value = 43,969.30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</si>
</sst>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9">
    <numFmt numFmtId="41" formatCode="_(* #,##0_);_(* \(#,##0\);_(* &quot;-&quot;_);_(@_)"/>
    <numFmt numFmtId="43" formatCode="_(* #,##0.00_);_(* \(#,##0.00\);_(* &quot;-&quot;??_);_(@_)"/>
    <numFmt numFmtId="164" formatCode="_-* #,##0.00_-;\-* #,##0.00_-;_-* \-??_-;_-@_-"/>
    <numFmt numFmtId="165" formatCode="#,##0&quot; m2&quot;_);\(#,##0&quot; m2)&quot;"/>
    <numFmt numFmtId="166" formatCode="d\-mmm\-yy;@"/>
    <numFmt numFmtId="167" formatCode="_(* #,##0.000000_);_(* \(#,##0.000000\);_(* \-??_);_(@_)"/>
    <numFmt numFmtId="168" formatCode="_(* #,##0.00_);_(* \(#,##0.00\);_(* \-??_);_(@_)"/>
    <numFmt numFmtId="169" formatCode="_ * #,##0.00_ ;_ * \-#,##0.00_ ;_ * \-??_ ;_ @_ "/>
    <numFmt numFmtId="170" formatCode="00#"/>
    <numFmt numFmtId="171" formatCode="_(\$* #,##0.00_);_(\$* \(#,##0.00\);_(\$* \-??_);_(@_)"/>
    <numFmt numFmtId="172" formatCode="&quot;Dhs &quot;* #,##0,&quot; K&quot;_);&quot;(Dhs &quot;* #,##0,&quot; K)&quot;"/>
    <numFmt numFmtId="173" formatCode="&quot;Dhs &quot;* #,##0,,&quot; M&quot;_);&quot;(Dhs  &quot;#,##0,,&quot; M)&quot;"/>
    <numFmt numFmtId="174" formatCode=";;;"/>
    <numFmt numFmtId="175" formatCode="&quot;ج.م.&quot;#,##0_-;&quot;ج.م.&quot;#,##0\-"/>
    <numFmt numFmtId="176" formatCode="###0.0_);[Red]\(###0.0\)"/>
    <numFmt numFmtId="177" formatCode="dd\ mmmm\ yyyy;@"/>
    <numFmt numFmtId="178" formatCode="d\ mmmm\ yyyy;@"/>
    <numFmt numFmtId="179" formatCode="\$#,##0;&quot;-$&quot;#,##0"/>
    <numFmt numFmtId="180" formatCode="&quot;Dhs &quot;* #,##0_-;&quot;(Dhs  &quot;#,##0_-\);_-&quot;Dhs  -&quot;_-;_-@_-"/>
    <numFmt numFmtId="181" formatCode="&quot;Dhs &quot;* #,##0&quot; /m2&quot;_);&quot;(Dhs &quot;* #,##0&quot; /m2)&quot;"/>
    <numFmt numFmtId="182" formatCode="_-* #,##0_-;\-* #,##0_-;_-* \-_-;_-@_-"/>
    <numFmt numFmtId="183" formatCode="_ * #,##0_ ;_ * \-#,##0_ ;_ * \-_ ;_ @_ "/>
    <numFmt numFmtId="184" formatCode="_ \\* #,##0.00_ ;_ \\* &quot;\\\\\\-&quot;#,##0.00_ ;_ \\* \-??_ ;_ @_ "/>
    <numFmt numFmtId="185" formatCode="\\#,##0.00;&quot;\\\\-&quot;#,##0.00"/>
    <numFmt numFmtId="186" formatCode="_ * #,##0.00_ ;_ * &quot;\\\\\\-&quot;#,##0.00_ ;_ * \-??_ ;_ @_ "/>
    <numFmt numFmtId="187" formatCode="\\#,##0.00;[Red]&quot;\-&quot;#,##0.00"/>
    <numFmt numFmtId="188" formatCode="\\#,##0;[Red]&quot;\-&quot;#,##0"/>
    <numFmt numFmtId="189" formatCode="\\#,##0;[Red]&quot;\\\\-&quot;#,##0"/>
    <numFmt numFmtId="190" formatCode="\\#,##0.00;[Red]&quot;\\\\-&quot;#,##0.00"/>
    <numFmt numFmtId="191" formatCode="\\#,##0;&quot;\\\\-&quot;#,##0"/>
    <numFmt numFmtId="192" formatCode="_ \\* #,##0_ ;_ \\* &quot;\\\\\\\\\\\\\\\\-&quot;#,##0_ ;_ \\* \-_ ;_ @_ "/>
    <numFmt numFmtId="193" formatCode="mmmm\ d&quot;, &quot;yyyy;@"/>
    <numFmt numFmtId="194" formatCode="_([$AED]\ * #,##0.00_);_([$AED]\ * \(#,##0.00\);_([$AED]\ * \-??_);_(@_)"/>
    <numFmt numFmtId="195" formatCode="mmm/yyyy"/>
    <numFmt numFmtId="196" formatCode="_-* #,##0_-;\-* #,##0_-;_-* \-??_-;_-@_-"/>
    <numFmt numFmtId="197" formatCode="d\ mmmm\ yyyy"/>
    <numFmt numFmtId="198" formatCode="[$-F800]dddd&quot;, &quot;mmmm\ dd&quot;, &quot;yyyy"/>
    <numFmt numFmtId="199" formatCode="_(* #,##0_);_(* \(#,##0\);_(* \-??_);_(@_)"/>
    <numFmt numFmtId="200" formatCode="#,###&quot; Dh&quot;_-;\(#,###&quot; Dh)&quot;"/>
    <numFmt numFmtId="201" formatCode="#,###&quot; Dh&quot;_-;#,###&quot; Dh-&quot;"/>
    <numFmt numFmtId="202" formatCode="#,###.00&quot; Dh&quot;_-;\(#,###.00&quot; Dh)&quot;"/>
    <numFmt numFmtId="203" formatCode="_(* #,##0_);_(* \(#,##0\);_(* \-_);_(@_)"/>
    <numFmt numFmtId="204" formatCode="[$AED]\ #,##0.00"/>
    <numFmt numFmtId="205" formatCode="mmmm\ yyyy"/>
    <numFmt numFmtId="206" formatCode="0#,##0"/>
    <numFmt numFmtId="207" formatCode="_(\ #,##0_);_(\ \(#,##0\);_(\ &quot;-&quot;_);_(@_)"/>
    <numFmt numFmtId="208" formatCode="0.0"/>
    <numFmt numFmtId="209" formatCode="#."/>
    <numFmt numFmtId="210" formatCode="_(* #,##0.0_);_(* \(#,##0.0\);_(* &quot;-&quot;?_);_(@_)"/>
  </numFmts>
  <fonts count="149">
    <font>
      <sz val="10"/>
      <name val="Arial"/>
      <charset val="1"/>
    </font>
    <font>
      <sz val="11"/>
      <color theme="1"/>
      <name val="Calibri"/>
      <family val="2"/>
      <scheme val="minor"/>
    </font>
    <font>
      <sz val="11"/>
      <color indexed="8"/>
      <name val="Calibri"/>
      <family val="2"/>
      <charset val="1"/>
    </font>
    <font>
      <sz val="11"/>
      <color indexed="9"/>
      <name val="Calibri"/>
      <family val="2"/>
      <charset val="1"/>
    </font>
    <font>
      <sz val="8"/>
      <name val="Times New Roman"/>
      <family val="1"/>
      <charset val="1"/>
    </font>
    <font>
      <b/>
      <sz val="12"/>
      <color indexed="9"/>
      <name val="Arial"/>
      <family val="2"/>
      <charset val="1"/>
    </font>
    <font>
      <sz val="11"/>
      <color indexed="25"/>
      <name val="Calibri"/>
      <family val="2"/>
      <charset val="1"/>
    </font>
    <font>
      <sz val="11"/>
      <color indexed="16"/>
      <name val="Calibri"/>
      <family val="2"/>
      <charset val="1"/>
    </font>
    <font>
      <sz val="10"/>
      <name val="Arial"/>
      <family val="2"/>
      <charset val="1"/>
    </font>
    <font>
      <b/>
      <sz val="11"/>
      <color indexed="52"/>
      <name val="Calibri"/>
      <family val="2"/>
      <charset val="1"/>
    </font>
    <font>
      <b/>
      <sz val="11"/>
      <color indexed="53"/>
      <name val="Calibri"/>
      <family val="2"/>
      <charset val="1"/>
    </font>
    <font>
      <b/>
      <sz val="11"/>
      <color indexed="9"/>
      <name val="Calibri"/>
      <family val="2"/>
      <charset val="1"/>
    </font>
    <font>
      <b/>
      <sz val="8"/>
      <name val="Arial"/>
      <family val="2"/>
      <charset val="1"/>
    </font>
    <font>
      <sz val="10"/>
      <name val="MS Serif"/>
      <family val="1"/>
      <charset val="1"/>
    </font>
    <font>
      <sz val="10"/>
      <name val="Courier New"/>
      <family val="3"/>
      <charset val="1"/>
    </font>
    <font>
      <b/>
      <sz val="11"/>
      <color indexed="8"/>
      <name val="Calibri"/>
      <family val="2"/>
      <charset val="1"/>
    </font>
    <font>
      <sz val="10"/>
      <color indexed="16"/>
      <name val="MS Serif"/>
      <family val="1"/>
      <charset val="1"/>
    </font>
    <font>
      <i/>
      <sz val="11"/>
      <color indexed="23"/>
      <name val="Calibri"/>
      <family val="2"/>
      <charset val="1"/>
    </font>
    <font>
      <i/>
      <sz val="11"/>
      <color indexed="19"/>
      <name val="Calibri"/>
      <family val="2"/>
      <charset val="1"/>
    </font>
    <font>
      <sz val="11"/>
      <color indexed="17"/>
      <name val="Calibri"/>
      <family val="2"/>
      <charset val="1"/>
    </font>
    <font>
      <sz val="11"/>
      <color indexed="17"/>
      <name val="Calibri"/>
      <family val="2"/>
      <charset val="1"/>
    </font>
    <font>
      <sz val="8"/>
      <name val="Arial"/>
      <family val="2"/>
      <charset val="1"/>
    </font>
    <font>
      <b/>
      <sz val="12"/>
      <name val="Arial"/>
      <family val="2"/>
      <charset val="1"/>
    </font>
    <font>
      <b/>
      <sz val="15"/>
      <color indexed="63"/>
      <name val="Calibri"/>
      <family val="2"/>
      <charset val="1"/>
    </font>
    <font>
      <b/>
      <sz val="15"/>
      <color indexed="56"/>
      <name val="Calibri"/>
      <family val="2"/>
      <charset val="1"/>
    </font>
    <font>
      <b/>
      <sz val="13"/>
      <color indexed="63"/>
      <name val="Calibri"/>
      <family val="2"/>
      <charset val="1"/>
    </font>
    <font>
      <b/>
      <sz val="13"/>
      <color indexed="56"/>
      <name val="Calibri"/>
      <family val="2"/>
      <charset val="1"/>
    </font>
    <font>
      <b/>
      <i/>
      <sz val="10"/>
      <name val="Arial"/>
      <family val="2"/>
      <charset val="1"/>
    </font>
    <font>
      <b/>
      <sz val="11"/>
      <color indexed="63"/>
      <name val="Calibri"/>
      <family val="2"/>
      <charset val="1"/>
    </font>
    <font>
      <b/>
      <sz val="11"/>
      <color indexed="56"/>
      <name val="Calibri"/>
      <family val="2"/>
      <charset val="1"/>
    </font>
    <font>
      <b/>
      <sz val="8"/>
      <name val="MS Sans Serif"/>
      <family val="2"/>
      <charset val="1"/>
    </font>
    <font>
      <u/>
      <sz val="10"/>
      <color indexed="12"/>
      <name val="Arial"/>
      <family val="2"/>
      <charset val="1"/>
    </font>
    <font>
      <u/>
      <sz val="7.5"/>
      <color indexed="12"/>
      <name val="Arial"/>
      <family val="2"/>
      <charset val="1"/>
    </font>
    <font>
      <sz val="11"/>
      <color indexed="62"/>
      <name val="Calibri"/>
      <family val="2"/>
      <charset val="1"/>
    </font>
    <font>
      <sz val="11"/>
      <color indexed="62"/>
      <name val="Calibri"/>
      <family val="2"/>
      <charset val="1"/>
    </font>
    <font>
      <sz val="11"/>
      <color indexed="52"/>
      <name val="Calibri"/>
      <family val="2"/>
      <charset val="1"/>
    </font>
    <font>
      <sz val="11"/>
      <color indexed="53"/>
      <name val="Calibri"/>
      <family val="2"/>
      <charset val="1"/>
    </font>
    <font>
      <sz val="10"/>
      <name val="Arabic Transparent"/>
      <charset val="178"/>
    </font>
    <font>
      <sz val="11"/>
      <color indexed="60"/>
      <name val="Calibri"/>
      <family val="2"/>
      <charset val="1"/>
    </font>
    <font>
      <sz val="11"/>
      <color indexed="60"/>
      <name val="Calibri"/>
      <family val="2"/>
      <charset val="1"/>
    </font>
    <font>
      <sz val="12"/>
      <name val="Arial"/>
      <family val="2"/>
      <charset val="1"/>
    </font>
    <font>
      <sz val="12"/>
      <name val="宋体"/>
      <charset val="134"/>
    </font>
    <font>
      <sz val="11"/>
      <color indexed="8"/>
      <name val="Arial"/>
      <family val="2"/>
      <charset val="1"/>
    </font>
    <font>
      <sz val="10"/>
      <color indexed="8"/>
      <name val="Arial"/>
      <family val="2"/>
      <charset val="1"/>
    </font>
    <font>
      <sz val="10"/>
      <name val="Bookman Old"/>
      <family val="2"/>
      <charset val="1"/>
    </font>
    <font>
      <sz val="10"/>
      <color indexed="8"/>
      <name val="Times New Roman"/>
      <family val="1"/>
      <charset val="1"/>
    </font>
    <font>
      <sz val="12"/>
      <name val="Times New Roman"/>
      <family val="1"/>
      <charset val="1"/>
    </font>
    <font>
      <sz val="11"/>
      <color indexed="8"/>
      <name val="Arial Narrow"/>
      <family val="2"/>
      <charset val="1"/>
    </font>
    <font>
      <sz val="13"/>
      <name val="Humanst521 Lt BT"/>
      <charset val="1"/>
    </font>
    <font>
      <b/>
      <sz val="11"/>
      <color indexed="59"/>
      <name val="Calibri"/>
      <family val="2"/>
      <charset val="1"/>
    </font>
    <font>
      <sz val="10"/>
      <name val="Times New Roman"/>
      <family val="1"/>
    </font>
    <font>
      <sz val="8"/>
      <name val="Arial"/>
      <family val="2"/>
    </font>
    <font>
      <b/>
      <sz val="10"/>
      <name val="Arial"/>
      <family val="2"/>
      <charset val="1"/>
    </font>
    <font>
      <sz val="8"/>
      <name val="MS Sans Serif"/>
      <family val="2"/>
      <charset val="1"/>
    </font>
    <font>
      <sz val="10"/>
      <name val="Times New Roman"/>
      <family val="1"/>
      <charset val="1"/>
    </font>
    <font>
      <sz val="10"/>
      <name val="Arial"/>
      <family val="2"/>
    </font>
    <font>
      <b/>
      <sz val="18"/>
      <color indexed="63"/>
      <name val="Cambria"/>
      <family val="2"/>
      <charset val="1"/>
    </font>
    <font>
      <sz val="11"/>
      <color indexed="10"/>
      <name val="Calibri"/>
      <family val="2"/>
      <charset val="1"/>
    </font>
    <font>
      <sz val="10"/>
      <name val="¿¬Ìå"/>
      <family val="1"/>
      <charset val="1"/>
    </font>
    <font>
      <sz val="1"/>
      <color indexed="8"/>
      <name val="Courier New"/>
      <family val="3"/>
      <charset val="1"/>
    </font>
    <font>
      <sz val="12"/>
      <name val="官帕眉"/>
      <charset val="134"/>
    </font>
    <font>
      <b/>
      <sz val="1"/>
      <color indexed="8"/>
      <name val="Courier New"/>
      <family val="3"/>
      <charset val="1"/>
    </font>
    <font>
      <sz val="11"/>
      <name val="Arial"/>
      <family val="2"/>
      <charset val="1"/>
    </font>
    <font>
      <b/>
      <sz val="22"/>
      <color indexed="9"/>
      <name val="Arial"/>
      <family val="2"/>
      <charset val="1"/>
    </font>
    <font>
      <sz val="14"/>
      <name val="Arial"/>
      <family val="2"/>
      <charset val="1"/>
    </font>
    <font>
      <b/>
      <sz val="16"/>
      <name val="Arial"/>
      <family val="2"/>
      <charset val="1"/>
    </font>
    <font>
      <b/>
      <sz val="14"/>
      <name val="Arial"/>
      <family val="2"/>
      <charset val="1"/>
    </font>
    <font>
      <sz val="13"/>
      <color indexed="8"/>
      <name val="Arial"/>
      <family val="2"/>
      <charset val="1"/>
    </font>
    <font>
      <b/>
      <sz val="13"/>
      <name val="Arial"/>
      <family val="2"/>
      <charset val="1"/>
    </font>
    <font>
      <sz val="13"/>
      <name val="Arial"/>
      <family val="2"/>
      <charset val="1"/>
    </font>
    <font>
      <b/>
      <sz val="11"/>
      <name val="Arial"/>
      <family val="2"/>
      <charset val="1"/>
    </font>
    <font>
      <b/>
      <sz val="13"/>
      <color indexed="8"/>
      <name val="Arial"/>
      <family val="2"/>
      <charset val="1"/>
    </font>
    <font>
      <strike/>
      <sz val="13"/>
      <name val="Arial"/>
      <family val="2"/>
      <charset val="1"/>
    </font>
    <font>
      <b/>
      <strike/>
      <sz val="13"/>
      <name val="Arial"/>
      <family val="2"/>
      <charset val="1"/>
    </font>
    <font>
      <b/>
      <sz val="18"/>
      <name val="Arial"/>
      <family val="2"/>
      <charset val="1"/>
    </font>
    <font>
      <sz val="12"/>
      <name val="Arial Narrow"/>
      <family val="2"/>
      <charset val="1"/>
    </font>
    <font>
      <b/>
      <sz val="12"/>
      <name val="Arial Narrow"/>
      <family val="2"/>
      <charset val="1"/>
    </font>
    <font>
      <b/>
      <sz val="14"/>
      <name val="Arial Narrow"/>
      <family val="2"/>
      <charset val="1"/>
    </font>
    <font>
      <sz val="10"/>
      <name val="Arial Narrow"/>
      <family val="2"/>
      <charset val="1"/>
    </font>
    <font>
      <sz val="11"/>
      <name val="Arial Narrow"/>
      <family val="2"/>
      <charset val="1"/>
    </font>
    <font>
      <b/>
      <sz val="16"/>
      <name val="Arial Narrow"/>
      <family val="2"/>
      <charset val="1"/>
    </font>
    <font>
      <b/>
      <sz val="11"/>
      <name val="Arial Narrow"/>
      <family val="2"/>
      <charset val="1"/>
    </font>
    <font>
      <b/>
      <sz val="12"/>
      <color indexed="55"/>
      <name val="Arial Narrow"/>
      <family val="2"/>
      <charset val="1"/>
    </font>
    <font>
      <u/>
      <sz val="11"/>
      <name val="Arial Narrow"/>
      <family val="2"/>
      <charset val="1"/>
    </font>
    <font>
      <sz val="9"/>
      <name val="Arial Narrow"/>
      <family val="2"/>
      <charset val="1"/>
    </font>
    <font>
      <sz val="11"/>
      <color indexed="12"/>
      <name val="Arial Narrow"/>
      <family val="2"/>
      <charset val="1"/>
    </font>
    <font>
      <sz val="11"/>
      <color indexed="10"/>
      <name val="Arial Narrow"/>
      <family val="2"/>
      <charset val="1"/>
    </font>
    <font>
      <b/>
      <sz val="8"/>
      <color indexed="8"/>
      <name val="Tahoma"/>
      <family val="2"/>
      <charset val="1"/>
    </font>
    <font>
      <sz val="8"/>
      <color indexed="8"/>
      <name val="Tahoma"/>
      <family val="2"/>
      <charset val="1"/>
    </font>
    <font>
      <b/>
      <u/>
      <sz val="12"/>
      <name val="Arial Narrow"/>
      <family val="2"/>
      <charset val="1"/>
    </font>
    <font>
      <b/>
      <sz val="11"/>
      <color indexed="10"/>
      <name val="Arial Narrow"/>
      <family val="2"/>
      <charset val="1"/>
    </font>
    <font>
      <sz val="14"/>
      <name val="Arial Narrow"/>
      <family val="2"/>
      <charset val="1"/>
    </font>
    <font>
      <sz val="12"/>
      <color indexed="12"/>
      <name val="Arial Narrow"/>
      <family val="2"/>
      <charset val="1"/>
    </font>
    <font>
      <b/>
      <sz val="12"/>
      <color indexed="12"/>
      <name val="Arial Narrow"/>
      <family val="2"/>
      <charset val="1"/>
    </font>
    <font>
      <sz val="12"/>
      <color indexed="8"/>
      <name val="Arial Narrow"/>
      <family val="2"/>
      <charset val="1"/>
    </font>
    <font>
      <b/>
      <u/>
      <sz val="12"/>
      <color indexed="8"/>
      <name val="Arial Narrow"/>
      <family val="2"/>
      <charset val="1"/>
    </font>
    <font>
      <b/>
      <sz val="12"/>
      <color indexed="8"/>
      <name val="Arial Narrow"/>
      <family val="2"/>
      <charset val="1"/>
    </font>
    <font>
      <b/>
      <u/>
      <sz val="11"/>
      <name val="Arial Narrow"/>
      <family val="2"/>
      <charset val="1"/>
    </font>
    <font>
      <b/>
      <sz val="20"/>
      <name val="Arial"/>
      <family val="2"/>
      <charset val="1"/>
    </font>
    <font>
      <sz val="12"/>
      <color indexed="10"/>
      <name val="Arial Narrow"/>
      <family val="2"/>
      <charset val="1"/>
    </font>
    <font>
      <b/>
      <sz val="26"/>
      <color indexed="9"/>
      <name val="Arial"/>
      <family val="2"/>
      <charset val="1"/>
    </font>
    <font>
      <sz val="10"/>
      <color indexed="10"/>
      <name val="Arial"/>
      <family val="2"/>
      <charset val="1"/>
    </font>
    <font>
      <b/>
      <sz val="13"/>
      <color indexed="10"/>
      <name val="Arial"/>
      <family val="2"/>
      <charset val="1"/>
    </font>
    <font>
      <b/>
      <sz val="22"/>
      <name val="Arial"/>
      <family val="2"/>
      <charset val="1"/>
    </font>
    <font>
      <b/>
      <sz val="10"/>
      <color indexed="10"/>
      <name val="Arial"/>
      <family val="2"/>
      <charset val="1"/>
    </font>
    <font>
      <sz val="10"/>
      <name val="Arial"/>
      <family val="2"/>
    </font>
    <font>
      <b/>
      <sz val="14"/>
      <name val="Arial"/>
      <family val="2"/>
    </font>
    <font>
      <sz val="14"/>
      <name val="Arial"/>
      <family val="2"/>
    </font>
    <font>
      <sz val="8"/>
      <name val="Arial"/>
      <family val="2"/>
    </font>
    <font>
      <b/>
      <sz val="12"/>
      <name val="Arial"/>
      <family val="2"/>
    </font>
    <font>
      <b/>
      <sz val="18"/>
      <color rgb="FFFF0000"/>
      <name val="Arial"/>
      <family val="2"/>
      <charset val="1"/>
    </font>
    <font>
      <sz val="13"/>
      <name val="Arial"/>
      <family val="2"/>
    </font>
    <font>
      <sz val="11"/>
      <color indexed="8"/>
      <name val="Arial"/>
      <family val="2"/>
    </font>
    <font>
      <sz val="11"/>
      <name val="Arial"/>
      <family val="2"/>
    </font>
    <font>
      <sz val="10"/>
      <color indexed="8"/>
      <name val="Arial"/>
      <family val="2"/>
    </font>
    <font>
      <b/>
      <sz val="12"/>
      <name val="Times New Roman"/>
      <family val="1"/>
    </font>
    <font>
      <sz val="12"/>
      <name val="Times New Roman"/>
      <family val="1"/>
    </font>
    <font>
      <vertAlign val="superscript"/>
      <sz val="12"/>
      <name val="Times New Roman"/>
      <family val="1"/>
    </font>
    <font>
      <b/>
      <i/>
      <sz val="12"/>
      <name val="Times New Roman"/>
      <family val="1"/>
    </font>
    <font>
      <b/>
      <sz val="10"/>
      <name val="Times New Roman"/>
      <family val="1"/>
    </font>
    <font>
      <b/>
      <sz val="10"/>
      <name val="Arial"/>
      <family val="2"/>
    </font>
    <font>
      <sz val="9"/>
      <color indexed="8"/>
      <name val="Times New Roman"/>
      <family val="1"/>
    </font>
    <font>
      <b/>
      <sz val="11"/>
      <name val="Arial"/>
      <family val="2"/>
    </font>
    <font>
      <sz val="10"/>
      <color theme="0" tint="-0.499984740745262"/>
      <name val="Arial"/>
      <family val="2"/>
    </font>
    <font>
      <sz val="10"/>
      <color theme="0" tint="-0.499984740745262"/>
      <name val="Times New Roman"/>
      <family val="1"/>
    </font>
    <font>
      <b/>
      <i/>
      <sz val="11"/>
      <name val="Times New Roman"/>
      <family val="1"/>
    </font>
    <font>
      <b/>
      <sz val="11"/>
      <name val="Times New Roman"/>
      <family val="1"/>
    </font>
    <font>
      <sz val="10"/>
      <color rgb="FFFF0000"/>
      <name val="Arial"/>
      <family val="2"/>
    </font>
    <font>
      <b/>
      <sz val="16"/>
      <name val="Times New Roman"/>
      <family val="1"/>
    </font>
    <font>
      <b/>
      <sz val="12"/>
      <color rgb="FFFF0000"/>
      <name val="Times New Roman"/>
      <family val="1"/>
    </font>
    <font>
      <sz val="8"/>
      <color rgb="FF000000"/>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88">
    <fill>
      <patternFill patternType="none"/>
    </fill>
    <fill>
      <patternFill patternType="gray125"/>
    </fill>
    <fill>
      <patternFill patternType="solid">
        <fgColor indexed="47"/>
        <bgColor indexed="33"/>
      </patternFill>
    </fill>
    <fill>
      <patternFill patternType="solid">
        <fgColor indexed="58"/>
        <bgColor indexed="41"/>
      </patternFill>
    </fill>
    <fill>
      <patternFill patternType="solid">
        <fgColor indexed="45"/>
        <bgColor indexed="29"/>
      </patternFill>
    </fill>
    <fill>
      <patternFill patternType="solid">
        <fgColor indexed="28"/>
        <bgColor indexed="37"/>
      </patternFill>
    </fill>
    <fill>
      <patternFill patternType="solid">
        <fgColor indexed="44"/>
        <bgColor indexed="40"/>
      </patternFill>
    </fill>
    <fill>
      <patternFill patternType="solid">
        <fgColor indexed="39"/>
        <bgColor indexed="32"/>
      </patternFill>
    </fill>
    <fill>
      <patternFill patternType="solid">
        <fgColor indexed="42"/>
        <bgColor indexed="27"/>
      </patternFill>
    </fill>
    <fill>
      <patternFill patternType="solid">
        <fgColor indexed="37"/>
        <bgColor indexed="30"/>
      </patternFill>
    </fill>
    <fill>
      <patternFill patternType="mediumGray">
        <fgColor indexed="22"/>
        <bgColor indexed="57"/>
      </patternFill>
    </fill>
    <fill>
      <patternFill patternType="solid">
        <fgColor indexed="41"/>
        <bgColor indexed="58"/>
      </patternFill>
    </fill>
    <fill>
      <patternFill patternType="solid">
        <fgColor indexed="26"/>
        <bgColor indexed="39"/>
      </patternFill>
    </fill>
    <fill>
      <patternFill patternType="solid">
        <fgColor indexed="18"/>
        <bgColor indexed="39"/>
      </patternFill>
    </fill>
    <fill>
      <patternFill patternType="darkGray">
        <fgColor indexed="40"/>
        <bgColor indexed="31"/>
      </patternFill>
    </fill>
    <fill>
      <patternFill patternType="solid">
        <fgColor indexed="38"/>
        <bgColor indexed="33"/>
      </patternFill>
    </fill>
    <fill>
      <patternFill patternType="darkGray">
        <fgColor indexed="35"/>
        <bgColor indexed="11"/>
      </patternFill>
    </fill>
    <fill>
      <patternFill patternType="mediumGray">
        <fgColor indexed="17"/>
        <bgColor indexed="48"/>
      </patternFill>
    </fill>
    <fill>
      <patternFill patternType="solid">
        <fgColor indexed="22"/>
        <bgColor indexed="57"/>
      </patternFill>
    </fill>
    <fill>
      <patternFill patternType="solid">
        <fgColor indexed="40"/>
        <bgColor indexed="11"/>
      </patternFill>
    </fill>
    <fill>
      <patternFill patternType="solid">
        <fgColor indexed="36"/>
        <bgColor indexed="47"/>
      </patternFill>
    </fill>
    <fill>
      <patternFill patternType="solid">
        <fgColor indexed="24"/>
        <bgColor indexed="46"/>
      </patternFill>
    </fill>
    <fill>
      <patternFill patternType="darkGray">
        <fgColor indexed="25"/>
        <bgColor indexed="60"/>
      </patternFill>
    </fill>
    <fill>
      <patternFill patternType="solid">
        <fgColor indexed="21"/>
        <bgColor indexed="29"/>
      </patternFill>
    </fill>
    <fill>
      <patternFill patternType="darkGray">
        <fgColor indexed="49"/>
        <bgColor indexed="15"/>
      </patternFill>
    </fill>
    <fill>
      <patternFill patternType="darkGray">
        <fgColor indexed="35"/>
        <bgColor indexed="22"/>
      </patternFill>
    </fill>
    <fill>
      <patternFill patternType="solid">
        <fgColor indexed="46"/>
        <bgColor indexed="24"/>
      </patternFill>
    </fill>
    <fill>
      <patternFill patternType="solid">
        <fgColor indexed="54"/>
        <bgColor indexed="61"/>
      </patternFill>
    </fill>
    <fill>
      <patternFill patternType="darkGray">
        <fgColor indexed="44"/>
        <bgColor indexed="24"/>
      </patternFill>
    </fill>
    <fill>
      <patternFill patternType="solid">
        <fgColor indexed="33"/>
        <bgColor indexed="47"/>
      </patternFill>
    </fill>
    <fill>
      <patternFill patternType="solid">
        <fgColor indexed="31"/>
        <bgColor indexed="11"/>
      </patternFill>
    </fill>
    <fill>
      <patternFill patternType="solid">
        <fgColor indexed="52"/>
        <bgColor indexed="53"/>
      </patternFill>
    </fill>
    <fill>
      <patternFill patternType="solid">
        <fgColor indexed="48"/>
        <bgColor indexed="54"/>
      </patternFill>
    </fill>
    <fill>
      <patternFill patternType="solid">
        <fgColor indexed="55"/>
        <bgColor indexed="23"/>
      </patternFill>
    </fill>
    <fill>
      <patternFill patternType="darkGray">
        <fgColor indexed="60"/>
        <bgColor indexed="61"/>
      </patternFill>
    </fill>
    <fill>
      <patternFill patternType="solid">
        <fgColor indexed="62"/>
        <bgColor indexed="56"/>
      </patternFill>
    </fill>
    <fill>
      <patternFill patternType="solid">
        <fgColor indexed="50"/>
        <bgColor indexed="55"/>
      </patternFill>
    </fill>
    <fill>
      <patternFill patternType="solid">
        <fgColor indexed="61"/>
        <bgColor indexed="54"/>
      </patternFill>
    </fill>
    <fill>
      <patternFill patternType="solid">
        <fgColor indexed="27"/>
        <bgColor indexed="41"/>
      </patternFill>
    </fill>
    <fill>
      <patternFill patternType="darkGray">
        <fgColor indexed="49"/>
        <bgColor indexed="48"/>
      </patternFill>
    </fill>
    <fill>
      <patternFill patternType="solid">
        <fgColor indexed="51"/>
        <bgColor indexed="52"/>
      </patternFill>
    </fill>
    <fill>
      <patternFill patternType="solid">
        <fgColor indexed="20"/>
        <bgColor indexed="36"/>
      </patternFill>
    </fill>
    <fill>
      <patternFill patternType="solid">
        <fgColor indexed="32"/>
        <bgColor indexed="39"/>
      </patternFill>
    </fill>
    <fill>
      <patternFill patternType="darkGray">
        <fgColor indexed="46"/>
        <bgColor indexed="55"/>
      </patternFill>
    </fill>
    <fill>
      <patternFill patternType="darkGray">
        <fgColor indexed="46"/>
        <bgColor indexed="57"/>
      </patternFill>
    </fill>
    <fill>
      <patternFill patternType="solid">
        <fgColor indexed="29"/>
        <bgColor indexed="45"/>
      </patternFill>
    </fill>
    <fill>
      <patternFill patternType="mediumGray">
        <fgColor indexed="11"/>
        <bgColor indexed="22"/>
      </patternFill>
    </fill>
    <fill>
      <patternFill patternType="mediumGray">
        <fgColor indexed="42"/>
        <bgColor indexed="35"/>
      </patternFill>
    </fill>
    <fill>
      <patternFill patternType="solid">
        <fgColor indexed="15"/>
        <bgColor indexed="49"/>
      </patternFill>
    </fill>
    <fill>
      <patternFill patternType="solid">
        <fgColor indexed="12"/>
        <bgColor indexed="62"/>
      </patternFill>
    </fill>
    <fill>
      <patternFill patternType="solid">
        <fgColor indexed="43"/>
        <bgColor indexed="34"/>
      </patternFill>
    </fill>
    <fill>
      <patternFill patternType="solid">
        <fgColor indexed="34"/>
        <bgColor indexed="43"/>
      </patternFill>
    </fill>
    <fill>
      <patternFill patternType="solid">
        <fgColor indexed="23"/>
        <bgColor indexed="19"/>
      </patternFill>
    </fill>
    <fill>
      <patternFill patternType="solid">
        <fgColor indexed="30"/>
        <bgColor indexed="37"/>
      </patternFill>
    </fill>
    <fill>
      <patternFill patternType="solid">
        <fgColor indexed="57"/>
        <bgColor indexed="22"/>
      </patternFill>
    </fill>
    <fill>
      <patternFill patternType="solid">
        <fgColor indexed="11"/>
        <bgColor indexed="30"/>
      </patternFill>
    </fill>
    <fill>
      <patternFill patternType="solid">
        <fgColor indexed="9"/>
        <bgColor indexed="32"/>
      </patternFill>
    </fill>
    <fill>
      <patternFill patternType="solid">
        <fgColor indexed="13"/>
        <bgColor indexed="43"/>
      </patternFill>
    </fill>
    <fill>
      <patternFill patternType="darkGray">
        <fgColor indexed="16"/>
        <bgColor indexed="10"/>
      </patternFill>
    </fill>
    <fill>
      <patternFill patternType="solid">
        <fgColor rgb="FFFFFF00"/>
        <bgColor indexed="64"/>
      </patternFill>
    </fill>
    <fill>
      <patternFill patternType="solid">
        <fgColor indexed="47"/>
        <bgColor indexed="64"/>
      </patternFill>
    </fill>
    <fill>
      <patternFill patternType="solid">
        <fgColor indexed="24"/>
        <bgColor indexed="64"/>
      </patternFill>
    </fill>
    <fill>
      <patternFill patternType="solid">
        <fgColor indexed="4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CC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17">
    <border>
      <left/>
      <right/>
      <top/>
      <bottom/>
      <diagonal/>
    </border>
    <border>
      <left style="thin">
        <color indexed="8"/>
      </left>
      <right style="thin">
        <color indexed="8"/>
      </right>
      <top style="thin">
        <color indexed="8"/>
      </top>
      <bottom style="thin">
        <color indexed="8"/>
      </bottom>
      <diagonal/>
    </border>
    <border>
      <left style="thin">
        <color indexed="19"/>
      </left>
      <right style="thin">
        <color indexed="19"/>
      </right>
      <top style="thin">
        <color indexed="19"/>
      </top>
      <bottom style="thin">
        <color indexed="19"/>
      </bottom>
      <diagonal/>
    </border>
    <border>
      <left style="thin">
        <color indexed="23"/>
      </left>
      <right style="thin">
        <color indexed="23"/>
      </right>
      <top style="thin">
        <color indexed="23"/>
      </top>
      <bottom style="thin">
        <color indexed="23"/>
      </bottom>
      <diagonal/>
    </border>
    <border>
      <left style="double">
        <color indexed="59"/>
      </left>
      <right style="double">
        <color indexed="59"/>
      </right>
      <top style="double">
        <color indexed="59"/>
      </top>
      <bottom style="double">
        <color indexed="59"/>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48"/>
      </bottom>
      <diagonal/>
    </border>
    <border>
      <left/>
      <right/>
      <top/>
      <bottom style="thick">
        <color indexed="52"/>
      </bottom>
      <diagonal/>
    </border>
    <border>
      <left/>
      <right/>
      <top/>
      <bottom style="thick">
        <color indexed="24"/>
      </bottom>
      <diagonal/>
    </border>
    <border>
      <left/>
      <right/>
      <top/>
      <bottom style="thick">
        <color indexed="47"/>
      </bottom>
      <diagonal/>
    </border>
    <border>
      <left/>
      <right/>
      <top/>
      <bottom style="medium">
        <color indexed="47"/>
      </bottom>
      <diagonal/>
    </border>
    <border>
      <left/>
      <right/>
      <top/>
      <bottom style="medium">
        <color indexed="24"/>
      </bottom>
      <diagonal/>
    </border>
    <border>
      <left/>
      <right/>
      <top/>
      <bottom style="medium">
        <color indexed="8"/>
      </bottom>
      <diagonal/>
    </border>
    <border>
      <left/>
      <right/>
      <top/>
      <bottom style="double">
        <color indexed="5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6"/>
      </left>
      <right style="thin">
        <color indexed="46"/>
      </right>
      <top style="thin">
        <color indexed="46"/>
      </top>
      <bottom style="thin">
        <color indexed="46"/>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48"/>
      </top>
      <bottom style="double">
        <color indexed="48"/>
      </bottom>
      <diagonal/>
    </border>
    <border>
      <left/>
      <right/>
      <top style="thin">
        <color indexed="52"/>
      </top>
      <bottom style="double">
        <color indexed="52"/>
      </bottom>
      <diagonal/>
    </border>
    <border>
      <left/>
      <right/>
      <top style="double">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style="medium">
        <color indexed="8"/>
      </top>
      <bottom/>
      <diagonal/>
    </border>
    <border>
      <left/>
      <right style="medium">
        <color indexed="8"/>
      </right>
      <top style="medium">
        <color indexed="8"/>
      </top>
      <bottom/>
      <diagonal/>
    </border>
    <border>
      <left style="thin">
        <color indexed="8"/>
      </left>
      <right style="medium">
        <color indexed="8"/>
      </right>
      <top/>
      <bottom/>
      <diagonal/>
    </border>
    <border>
      <left style="medium">
        <color indexed="8"/>
      </left>
      <right/>
      <top/>
      <bottom style="thin">
        <color indexed="8"/>
      </bottom>
      <diagonal/>
    </border>
    <border>
      <left/>
      <right/>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bottom style="medium">
        <color indexed="8"/>
      </bottom>
      <diagonal/>
    </border>
    <border>
      <left style="medium">
        <color indexed="8"/>
      </left>
      <right/>
      <top style="medium">
        <color indexed="8"/>
      </top>
      <bottom style="thick">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8"/>
      </left>
      <right style="dashed">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bottom/>
      <diagonal/>
    </border>
    <border>
      <left style="medium">
        <color indexed="8"/>
      </left>
      <right style="dashed">
        <color indexed="8"/>
      </right>
      <top style="medium">
        <color indexed="8"/>
      </top>
      <bottom/>
      <diagonal/>
    </border>
    <border>
      <left style="dashed">
        <color indexed="8"/>
      </left>
      <right style="medium">
        <color indexed="8"/>
      </right>
      <top style="medium">
        <color indexed="8"/>
      </top>
      <bottom/>
      <diagonal/>
    </border>
    <border>
      <left style="dashed">
        <color indexed="8"/>
      </left>
      <right/>
      <top style="medium">
        <color indexed="8"/>
      </top>
      <bottom/>
      <diagonal/>
    </border>
    <border>
      <left style="medium">
        <color indexed="8"/>
      </left>
      <right style="dashed">
        <color indexed="8"/>
      </right>
      <top/>
      <bottom/>
      <diagonal/>
    </border>
    <border>
      <left style="dashed">
        <color indexed="8"/>
      </left>
      <right style="medium">
        <color indexed="8"/>
      </right>
      <top/>
      <bottom/>
      <diagonal/>
    </border>
    <border>
      <left style="dashed">
        <color indexed="8"/>
      </left>
      <right/>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dotted">
        <color indexed="8"/>
      </right>
      <top style="medium">
        <color indexed="8"/>
      </top>
      <bottom/>
      <diagonal/>
    </border>
    <border>
      <left style="dotted">
        <color indexed="8"/>
      </left>
      <right style="medium">
        <color indexed="8"/>
      </right>
      <top style="medium">
        <color indexed="8"/>
      </top>
      <bottom/>
      <diagonal/>
    </border>
    <border>
      <left style="dotted">
        <color indexed="8"/>
      </left>
      <right style="medium">
        <color indexed="8"/>
      </right>
      <top/>
      <bottom/>
      <diagonal/>
    </border>
    <border>
      <left style="thin">
        <color indexed="8"/>
      </left>
      <right/>
      <top/>
      <bottom style="medium">
        <color indexed="8"/>
      </bottom>
      <diagonal/>
    </border>
    <border>
      <left style="medium">
        <color indexed="8"/>
      </left>
      <right style="dotted">
        <color indexed="8"/>
      </right>
      <top/>
      <bottom style="medium">
        <color indexed="8"/>
      </bottom>
      <diagonal/>
    </border>
    <border>
      <left style="dotted">
        <color indexed="8"/>
      </left>
      <right style="medium">
        <color indexed="8"/>
      </right>
      <top/>
      <bottom style="medium">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medium">
        <color indexed="8"/>
      </top>
      <bottom/>
      <diagonal/>
    </border>
    <border>
      <left style="thin">
        <color indexed="8"/>
      </left>
      <right style="thin">
        <color indexed="8"/>
      </right>
      <top/>
      <bottom style="medium">
        <color indexed="8"/>
      </bottom>
      <diagonal/>
    </border>
    <border>
      <left style="medium">
        <color indexed="8"/>
      </left>
      <right style="dotted">
        <color indexed="8"/>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dashed">
        <color indexed="8"/>
      </right>
      <top style="thin">
        <color indexed="8"/>
      </top>
      <bottom style="medium">
        <color indexed="8"/>
      </bottom>
      <diagonal/>
    </border>
    <border>
      <left style="dashed">
        <color indexed="8"/>
      </left>
      <right style="dashed">
        <color indexed="8"/>
      </right>
      <top style="thin">
        <color indexed="8"/>
      </top>
      <bottom style="medium">
        <color indexed="8"/>
      </bottom>
      <diagonal/>
    </border>
    <border>
      <left style="medium">
        <color indexed="8"/>
      </left>
      <right style="thin">
        <color indexed="8"/>
      </right>
      <top style="medium">
        <color indexed="8"/>
      </top>
      <bottom style="hair">
        <color indexed="8"/>
      </bottom>
      <diagonal/>
    </border>
    <border>
      <left style="thin">
        <color indexed="8"/>
      </left>
      <right style="thin">
        <color indexed="8"/>
      </right>
      <top style="medium">
        <color indexed="8"/>
      </top>
      <bottom style="hair">
        <color indexed="8"/>
      </bottom>
      <diagonal/>
    </border>
    <border>
      <left style="thin">
        <color indexed="8"/>
      </left>
      <right/>
      <top style="medium">
        <color indexed="8"/>
      </top>
      <bottom style="hair">
        <color indexed="8"/>
      </bottom>
      <diagonal/>
    </border>
    <border>
      <left style="medium">
        <color indexed="8"/>
      </left>
      <right style="dotted">
        <color indexed="8"/>
      </right>
      <top style="medium">
        <color indexed="8"/>
      </top>
      <bottom style="hair">
        <color indexed="8"/>
      </bottom>
      <diagonal/>
    </border>
    <border>
      <left/>
      <right/>
      <top style="medium">
        <color indexed="8"/>
      </top>
      <bottom style="hair">
        <color indexed="8"/>
      </bottom>
      <diagonal/>
    </border>
    <border>
      <left style="dotted">
        <color indexed="8"/>
      </left>
      <right style="medium">
        <color indexed="8"/>
      </right>
      <top style="medium">
        <color indexed="8"/>
      </top>
      <bottom style="hair">
        <color indexed="8"/>
      </bottom>
      <diagonal/>
    </border>
    <border>
      <left style="thin">
        <color indexed="8"/>
      </left>
      <right style="thin">
        <color indexed="8"/>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medium">
        <color indexed="8"/>
      </left>
      <right style="dotted">
        <color indexed="8"/>
      </right>
      <top style="hair">
        <color indexed="8"/>
      </top>
      <bottom style="hair">
        <color indexed="8"/>
      </bottom>
      <diagonal/>
    </border>
    <border>
      <left/>
      <right/>
      <top style="hair">
        <color indexed="8"/>
      </top>
      <bottom style="hair">
        <color indexed="8"/>
      </bottom>
      <diagonal/>
    </border>
    <border>
      <left style="dotted">
        <color indexed="8"/>
      </left>
      <right style="medium">
        <color indexed="8"/>
      </right>
      <top style="hair">
        <color indexed="8"/>
      </top>
      <bottom style="hair">
        <color indexed="8"/>
      </bottom>
      <diagonal/>
    </border>
    <border>
      <left style="dotted">
        <color indexed="8"/>
      </left>
      <right style="dotted">
        <color indexed="8"/>
      </right>
      <top style="hair">
        <color indexed="8"/>
      </top>
      <bottom style="hair">
        <color indexed="8"/>
      </bottom>
      <diagonal/>
    </border>
    <border>
      <left style="medium">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top style="hair">
        <color indexed="8"/>
      </top>
      <bottom/>
      <diagonal/>
    </border>
    <border>
      <left style="medium">
        <color indexed="8"/>
      </left>
      <right style="thin">
        <color indexed="8"/>
      </right>
      <top style="hair">
        <color indexed="8"/>
      </top>
      <bottom style="double">
        <color indexed="8"/>
      </bottom>
      <diagonal/>
    </border>
    <border>
      <left style="thin">
        <color indexed="8"/>
      </left>
      <right style="thin">
        <color indexed="8"/>
      </right>
      <top style="hair">
        <color indexed="8"/>
      </top>
      <bottom style="double">
        <color indexed="8"/>
      </bottom>
      <diagonal/>
    </border>
    <border>
      <left style="thin">
        <color indexed="8"/>
      </left>
      <right/>
      <top style="hair">
        <color indexed="8"/>
      </top>
      <bottom style="double">
        <color indexed="8"/>
      </bottom>
      <diagonal/>
    </border>
    <border>
      <left style="medium">
        <color indexed="8"/>
      </left>
      <right style="dotted">
        <color indexed="8"/>
      </right>
      <top style="hair">
        <color indexed="8"/>
      </top>
      <bottom style="double">
        <color indexed="8"/>
      </bottom>
      <diagonal/>
    </border>
    <border>
      <left/>
      <right/>
      <top style="hair">
        <color indexed="8"/>
      </top>
      <bottom style="double">
        <color indexed="8"/>
      </bottom>
      <diagonal/>
    </border>
    <border>
      <left style="dotted">
        <color indexed="8"/>
      </left>
      <right style="medium">
        <color indexed="8"/>
      </right>
      <top style="hair">
        <color indexed="8"/>
      </top>
      <bottom style="double">
        <color indexed="8"/>
      </bottom>
      <diagonal/>
    </border>
    <border>
      <left style="medium">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top style="double">
        <color indexed="8"/>
      </top>
      <bottom style="hair">
        <color indexed="8"/>
      </bottom>
      <diagonal/>
    </border>
    <border>
      <left style="medium">
        <color indexed="8"/>
      </left>
      <right style="dotted">
        <color indexed="8"/>
      </right>
      <top style="double">
        <color indexed="8"/>
      </top>
      <bottom style="hair">
        <color indexed="8"/>
      </bottom>
      <diagonal/>
    </border>
    <border>
      <left/>
      <right/>
      <top style="double">
        <color indexed="8"/>
      </top>
      <bottom style="hair">
        <color indexed="8"/>
      </bottom>
      <diagonal/>
    </border>
    <border>
      <left style="dotted">
        <color indexed="8"/>
      </left>
      <right style="medium">
        <color indexed="8"/>
      </right>
      <top style="double">
        <color indexed="8"/>
      </top>
      <bottom style="hair">
        <color indexed="8"/>
      </bottom>
      <diagonal/>
    </border>
    <border>
      <left style="medium">
        <color indexed="8"/>
      </left>
      <right style="thin">
        <color indexed="8"/>
      </right>
      <top/>
      <bottom style="hair">
        <color indexed="8"/>
      </bottom>
      <diagonal/>
    </border>
    <border>
      <left style="medium">
        <color indexed="8"/>
      </left>
      <right style="dotted">
        <color indexed="8"/>
      </right>
      <top/>
      <bottom style="hair">
        <color indexed="8"/>
      </bottom>
      <diagonal/>
    </border>
    <border>
      <left/>
      <right/>
      <top/>
      <bottom style="hair">
        <color indexed="8"/>
      </bottom>
      <diagonal/>
    </border>
    <border>
      <left style="dotted">
        <color indexed="8"/>
      </left>
      <right style="medium">
        <color indexed="8"/>
      </right>
      <top/>
      <bottom style="hair">
        <color indexed="8"/>
      </bottom>
      <diagonal/>
    </border>
    <border>
      <left style="medium">
        <color indexed="8"/>
      </left>
      <right style="dotted">
        <color indexed="8"/>
      </right>
      <top style="hair">
        <color indexed="8"/>
      </top>
      <bottom/>
      <diagonal/>
    </border>
    <border>
      <left/>
      <right/>
      <top style="hair">
        <color indexed="8"/>
      </top>
      <bottom/>
      <diagonal/>
    </border>
    <border>
      <left style="dotted">
        <color indexed="8"/>
      </left>
      <right style="medium">
        <color indexed="8"/>
      </right>
      <top style="hair">
        <color indexed="8"/>
      </top>
      <bottom/>
      <diagonal/>
    </border>
    <border>
      <left style="medium">
        <color indexed="8"/>
      </left>
      <right style="dotted">
        <color indexed="8"/>
      </right>
      <top style="hair">
        <color indexed="8"/>
      </top>
      <bottom style="medium">
        <color indexed="8"/>
      </bottom>
      <diagonal/>
    </border>
    <border>
      <left style="dotted">
        <color indexed="8"/>
      </left>
      <right style="dotted">
        <color indexed="8"/>
      </right>
      <top style="hair">
        <color indexed="8"/>
      </top>
      <bottom style="medium">
        <color indexed="8"/>
      </bottom>
      <diagonal/>
    </border>
    <border>
      <left style="dotted">
        <color indexed="8"/>
      </left>
      <right style="medium">
        <color indexed="8"/>
      </right>
      <top style="hair">
        <color indexed="8"/>
      </top>
      <bottom style="medium">
        <color indexed="8"/>
      </bottom>
      <diagonal/>
    </border>
    <border>
      <left style="medium">
        <color indexed="8"/>
      </left>
      <right style="medium">
        <color indexed="8"/>
      </right>
      <top/>
      <bottom style="thin">
        <color indexed="8"/>
      </bottom>
      <diagonal/>
    </border>
    <border>
      <left style="medium">
        <color indexed="8"/>
      </left>
      <right style="dashed">
        <color indexed="8"/>
      </right>
      <top/>
      <bottom style="thin">
        <color indexed="8"/>
      </bottom>
      <diagonal/>
    </border>
    <border>
      <left style="dashed">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dashed">
        <color indexed="8"/>
      </right>
      <top style="thin">
        <color indexed="8"/>
      </top>
      <bottom/>
      <diagonal/>
    </border>
    <border>
      <left style="dashed">
        <color indexed="8"/>
      </left>
      <right style="medium">
        <color indexed="8"/>
      </right>
      <top style="thin">
        <color indexed="8"/>
      </top>
      <bottom/>
      <diagonal/>
    </border>
    <border>
      <left style="medium">
        <color indexed="8"/>
      </left>
      <right style="dashed">
        <color indexed="8"/>
      </right>
      <top/>
      <bottom style="medium">
        <color indexed="8"/>
      </bottom>
      <diagonal/>
    </border>
    <border>
      <left style="dashed">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ck">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style="thin">
        <color indexed="8"/>
      </right>
      <top style="medium">
        <color indexed="8"/>
      </top>
      <bottom style="thick">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8"/>
      </top>
      <bottom style="thin">
        <color indexed="8"/>
      </bottom>
      <diagonal/>
    </border>
    <border>
      <left style="medium">
        <color indexed="8"/>
      </left>
      <right style="thin">
        <color indexed="8"/>
      </right>
      <top style="medium">
        <color indexed="8"/>
      </top>
      <bottom style="thick">
        <color indexed="8"/>
      </bottom>
      <diagonal/>
    </border>
    <border>
      <left/>
      <right style="medium">
        <color indexed="8"/>
      </right>
      <top style="thin">
        <color indexed="64"/>
      </top>
      <bottom style="double">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54"/>
      </left>
      <right/>
      <top style="medium">
        <color indexed="54"/>
      </top>
      <bottom style="thin">
        <color indexed="54"/>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54"/>
      </left>
      <right/>
      <top/>
      <bottom/>
      <diagonal/>
    </border>
    <border>
      <left style="thin">
        <color indexed="64"/>
      </left>
      <right/>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style="thin">
        <color indexed="64"/>
      </left>
      <right/>
      <top style="thin">
        <color indexed="64"/>
      </top>
      <bottom style="medium">
        <color indexed="64"/>
      </bottom>
      <diagonal/>
    </border>
    <border>
      <left style="medium">
        <color indexed="54"/>
      </left>
      <right/>
      <top style="thin">
        <color indexed="5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55">
    <xf numFmtId="0" fontId="0" fillId="0" borderId="0"/>
    <xf numFmtId="164" fontId="105" fillId="0" borderId="0" applyFill="0" applyBorder="0" applyProtection="0"/>
    <xf numFmtId="0" fontId="2" fillId="2" borderId="0" applyNumberFormat="0" applyBorder="0" applyProtection="0"/>
    <xf numFmtId="0" fontId="2" fillId="3" borderId="0" applyNumberFormat="0" applyBorder="0" applyProtection="0"/>
    <xf numFmtId="0" fontId="2" fillId="4" borderId="0" applyNumberFormat="0" applyBorder="0" applyProtection="0"/>
    <xf numFmtId="0" fontId="2" fillId="5" borderId="0" applyNumberFormat="0" applyBorder="0" applyProtection="0"/>
    <xf numFmtId="0" fontId="2" fillId="6" borderId="0" applyNumberFormat="0" applyBorder="0" applyProtection="0"/>
    <xf numFmtId="0" fontId="2" fillId="7" borderId="0" applyNumberFormat="0" applyBorder="0" applyProtection="0"/>
    <xf numFmtId="0" fontId="2" fillId="8" borderId="0" applyNumberFormat="0" applyBorder="0" applyProtection="0"/>
    <xf numFmtId="0" fontId="2" fillId="9" borderId="0" applyNumberFormat="0" applyBorder="0" applyProtection="0"/>
    <xf numFmtId="0" fontId="2" fillId="10" borderId="0" applyNumberFormat="0" applyBorder="0" applyProtection="0"/>
    <xf numFmtId="0" fontId="2" fillId="11" borderId="0" applyNumberFormat="0" applyBorder="0" applyProtection="0"/>
    <xf numFmtId="0" fontId="2" fillId="12" borderId="0" applyNumberFormat="0" applyBorder="0" applyProtection="0"/>
    <xf numFmtId="0" fontId="2" fillId="13" borderId="0" applyNumberFormat="0" applyBorder="0" applyProtection="0"/>
    <xf numFmtId="0" fontId="2" fillId="2" borderId="0" applyNumberFormat="0" applyBorder="0" applyProtection="0"/>
    <xf numFmtId="0" fontId="2" fillId="14" borderId="0" applyNumberFormat="0" applyBorder="0" applyProtection="0"/>
    <xf numFmtId="0" fontId="2" fillId="4" borderId="0" applyNumberFormat="0" applyBorder="0" applyProtection="0"/>
    <xf numFmtId="0" fontId="2" fillId="15" borderId="0" applyNumberFormat="0" applyBorder="0" applyProtection="0"/>
    <xf numFmtId="0" fontId="2" fillId="6" borderId="0" applyNumberFormat="0" applyBorder="0" applyProtection="0"/>
    <xf numFmtId="0" fontId="2" fillId="16" borderId="0" applyNumberFormat="0" applyBorder="0" applyProtection="0"/>
    <xf numFmtId="0" fontId="2" fillId="17" borderId="0" applyNumberFormat="0" applyBorder="0" applyProtection="0"/>
    <xf numFmtId="0" fontId="2" fillId="18" borderId="0" applyNumberFormat="0" applyBorder="0" applyProtection="0"/>
    <xf numFmtId="0" fontId="2" fillId="10" borderId="0" applyNumberFormat="0" applyBorder="0" applyProtection="0"/>
    <xf numFmtId="0" fontId="2" fillId="19" borderId="0" applyNumberFormat="0" applyBorder="0" applyProtection="0"/>
    <xf numFmtId="0" fontId="2" fillId="2" borderId="0" applyNumberFormat="0" applyBorder="0" applyProtection="0"/>
    <xf numFmtId="0" fontId="2" fillId="20" borderId="0" applyNumberFormat="0" applyBorder="0" applyProtection="0"/>
    <xf numFmtId="0" fontId="3" fillId="2" borderId="0" applyNumberFormat="0" applyBorder="0" applyProtection="0"/>
    <xf numFmtId="0" fontId="3" fillId="21" borderId="0" applyNumberFormat="0" applyBorder="0" applyProtection="0"/>
    <xf numFmtId="0" fontId="3" fillId="22" borderId="0" applyNumberFormat="0" applyBorder="0" applyProtection="0"/>
    <xf numFmtId="0" fontId="3" fillId="23" borderId="0" applyNumberFormat="0" applyBorder="0" applyProtection="0"/>
    <xf numFmtId="0" fontId="3" fillId="24" borderId="0" applyNumberFormat="0" applyBorder="0" applyProtection="0"/>
    <xf numFmtId="0" fontId="3" fillId="25" borderId="0" applyNumberFormat="0" applyBorder="0" applyProtection="0"/>
    <xf numFmtId="0" fontId="3" fillId="17" borderId="0" applyNumberFormat="0" applyBorder="0" applyProtection="0"/>
    <xf numFmtId="0" fontId="3" fillId="26" borderId="0" applyNumberFormat="0" applyBorder="0" applyProtection="0"/>
    <xf numFmtId="0" fontId="3" fillId="27" borderId="0" applyNumberFormat="0" applyBorder="0" applyProtection="0"/>
    <xf numFmtId="0" fontId="3" fillId="28" borderId="0" applyNumberFormat="0" applyBorder="0" applyProtection="0"/>
    <xf numFmtId="0" fontId="3" fillId="2" borderId="0" applyNumberFormat="0" applyBorder="0" applyProtection="0"/>
    <xf numFmtId="0" fontId="3" fillId="29" borderId="0" applyNumberFormat="0" applyBorder="0" applyProtection="0"/>
    <xf numFmtId="0" fontId="2" fillId="30" borderId="0" applyNumberFormat="0" applyBorder="0" applyProtection="0"/>
    <xf numFmtId="0" fontId="2" fillId="30" borderId="0" applyNumberFormat="0" applyBorder="0" applyProtection="0"/>
    <xf numFmtId="0" fontId="3" fillId="6" borderId="0" applyNumberFormat="0" applyBorder="0" applyProtection="0"/>
    <xf numFmtId="0" fontId="3" fillId="31" borderId="0" applyNumberFormat="0" applyBorder="0" applyProtection="0"/>
    <xf numFmtId="0" fontId="3" fillId="32" borderId="0" applyNumberFormat="0" applyBorder="0" applyProtection="0"/>
    <xf numFmtId="0" fontId="3" fillId="32" borderId="0" applyNumberFormat="0" applyBorder="0" applyProtection="0"/>
    <xf numFmtId="0" fontId="2" fillId="12" borderId="0" applyNumberFormat="0" applyBorder="0" applyProtection="0"/>
    <xf numFmtId="0" fontId="2" fillId="10" borderId="0" applyNumberFormat="0" applyBorder="0" applyProtection="0"/>
    <xf numFmtId="0" fontId="3" fillId="33" borderId="0" applyNumberFormat="0" applyBorder="0" applyProtection="0"/>
    <xf numFmtId="0" fontId="3" fillId="22" borderId="0" applyNumberFormat="0" applyBorder="0" applyProtection="0"/>
    <xf numFmtId="0" fontId="3" fillId="34" borderId="0" applyNumberFormat="0" applyBorder="0" applyProtection="0"/>
    <xf numFmtId="0" fontId="3" fillId="34" borderId="0" applyNumberFormat="0" applyBorder="0" applyProtection="0"/>
    <xf numFmtId="0" fontId="2" fillId="12" borderId="0" applyNumberFormat="0" applyBorder="0" applyProtection="0"/>
    <xf numFmtId="0" fontId="2" fillId="8" borderId="0" applyNumberFormat="0" applyBorder="0" applyProtection="0"/>
    <xf numFmtId="0" fontId="3" fillId="10" borderId="0" applyNumberFormat="0" applyBorder="0" applyProtection="0"/>
    <xf numFmtId="0" fontId="3" fillId="35" borderId="0" applyNumberFormat="0" applyBorder="0" applyProtection="0"/>
    <xf numFmtId="0" fontId="3" fillId="36" borderId="0" applyNumberFormat="0" applyBorder="0" applyProtection="0"/>
    <xf numFmtId="0" fontId="3" fillId="36" borderId="0" applyNumberFormat="0" applyBorder="0" applyProtection="0"/>
    <xf numFmtId="0" fontId="2" fillId="30" borderId="0" applyNumberFormat="0" applyBorder="0" applyProtection="0"/>
    <xf numFmtId="0" fontId="2" fillId="10" borderId="0" applyNumberFormat="0" applyBorder="0" applyProtection="0"/>
    <xf numFmtId="0" fontId="3" fillId="10" borderId="0" applyNumberFormat="0" applyBorder="0" applyProtection="0"/>
    <xf numFmtId="0" fontId="3" fillId="17" borderId="0" applyNumberFormat="0" applyBorder="0" applyProtection="0"/>
    <xf numFmtId="0" fontId="3" fillId="37" borderId="0" applyNumberFormat="0" applyBorder="0" applyProtection="0"/>
    <xf numFmtId="0" fontId="3" fillId="37" borderId="0" applyNumberFormat="0" applyBorder="0" applyProtection="0"/>
    <xf numFmtId="0" fontId="2" fillId="38" borderId="0" applyNumberFormat="0" applyBorder="0" applyProtection="0"/>
    <xf numFmtId="0" fontId="2" fillId="30" borderId="0" applyNumberFormat="0" applyBorder="0" applyProtection="0"/>
    <xf numFmtId="0" fontId="3" fillId="6" borderId="0" applyNumberFormat="0" applyBorder="0" applyProtection="0"/>
    <xf numFmtId="0" fontId="3" fillId="27" borderId="0" applyNumberFormat="0" applyBorder="0" applyProtection="0"/>
    <xf numFmtId="0" fontId="3" fillId="39" borderId="0" applyNumberFormat="0" applyBorder="0" applyProtection="0"/>
    <xf numFmtId="0" fontId="3" fillId="39" borderId="0" applyNumberFormat="0" applyBorder="0" applyProtection="0"/>
    <xf numFmtId="0" fontId="2" fillId="12" borderId="0" applyNumberFormat="0" applyBorder="0" applyProtection="0"/>
    <xf numFmtId="0" fontId="2" fillId="2" borderId="0" applyNumberFormat="0" applyBorder="0" applyProtection="0"/>
    <xf numFmtId="0" fontId="3" fillId="2" borderId="0" applyNumberFormat="0" applyBorder="0" applyProtection="0"/>
    <xf numFmtId="0" fontId="3" fillId="31" borderId="0" applyNumberFormat="0" applyBorder="0" applyProtection="0"/>
    <xf numFmtId="0" fontId="3" fillId="40" borderId="0" applyNumberFormat="0" applyBorder="0" applyProtection="0"/>
    <xf numFmtId="0" fontId="3" fillId="40" borderId="0" applyNumberFormat="0" applyBorder="0" applyProtection="0"/>
    <xf numFmtId="0" fontId="58" fillId="0" borderId="0"/>
    <xf numFmtId="165" fontId="105" fillId="0" borderId="0" applyFill="0" applyBorder="0" applyProtection="0"/>
    <xf numFmtId="165" fontId="105" fillId="0" borderId="0" applyFill="0" applyBorder="0" applyProtection="0"/>
    <xf numFmtId="165" fontId="105" fillId="0" borderId="0" applyFill="0" applyBorder="0" applyProtection="0"/>
    <xf numFmtId="165" fontId="105" fillId="0" borderId="0" applyFill="0" applyBorder="0" applyProtection="0"/>
    <xf numFmtId="165" fontId="105" fillId="0" borderId="0" applyFill="0" applyBorder="0" applyProtection="0"/>
    <xf numFmtId="165" fontId="105" fillId="0" borderId="0" applyFill="0" applyBorder="0" applyProtection="0"/>
    <xf numFmtId="0" fontId="4" fillId="0" borderId="0">
      <alignment horizontal="center" wrapText="1"/>
      <protection locked="0"/>
    </xf>
    <xf numFmtId="166" fontId="5" fillId="33" borderId="0"/>
    <xf numFmtId="0" fontId="6" fillId="4" borderId="0" applyNumberFormat="0" applyBorder="0" applyProtection="0"/>
    <xf numFmtId="0" fontId="7" fillId="41" borderId="0" applyNumberFormat="0" applyBorder="0" applyProtection="0"/>
    <xf numFmtId="0" fontId="105" fillId="0" borderId="1" applyNumberFormat="0" applyFill="0" applyProtection="0"/>
    <xf numFmtId="167" fontId="8" fillId="0" borderId="0" applyFill="0" applyBorder="0"/>
    <xf numFmtId="167" fontId="8" fillId="0" borderId="0" applyFill="0" applyBorder="0"/>
    <xf numFmtId="167" fontId="8" fillId="0" borderId="0" applyFill="0" applyBorder="0"/>
    <xf numFmtId="0" fontId="9" fillId="10" borderId="3" applyNumberFormat="0" applyProtection="0"/>
    <xf numFmtId="0" fontId="9" fillId="10" borderId="3" applyNumberFormat="0" applyProtection="0"/>
    <xf numFmtId="0" fontId="10" fillId="42" borderId="2" applyNumberFormat="0" applyProtection="0"/>
    <xf numFmtId="0" fontId="11" fillId="33" borderId="5" applyNumberFormat="0" applyProtection="0"/>
    <xf numFmtId="0" fontId="11" fillId="43" borderId="4" applyNumberFormat="0" applyProtection="0"/>
    <xf numFmtId="0" fontId="12" fillId="38" borderId="1">
      <alignment horizontal="center" vertical="center" wrapText="1"/>
    </xf>
    <xf numFmtId="164"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169"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55" fillId="0" borderId="0" applyFill="0" applyBorder="0" applyProtection="0"/>
    <xf numFmtId="168" fontId="105" fillId="0" borderId="0" applyFill="0" applyBorder="0" applyProtection="0"/>
    <xf numFmtId="168" fontId="105" fillId="0" borderId="0" applyFill="0" applyBorder="0" applyProtection="0"/>
    <xf numFmtId="170" fontId="105" fillId="0" borderId="0" applyFill="0" applyBorder="0" applyProtection="0"/>
    <xf numFmtId="170" fontId="105" fillId="0" borderId="0" applyFill="0" applyBorder="0" applyProtection="0"/>
    <xf numFmtId="164"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164" fontId="105" fillId="0" borderId="0" applyFill="0" applyBorder="0" applyProtection="0"/>
    <xf numFmtId="164" fontId="105" fillId="0" borderId="0" applyFill="0" applyBorder="0" applyProtection="0"/>
    <xf numFmtId="168" fontId="105" fillId="0" borderId="0" applyFill="0" applyBorder="0" applyProtection="0"/>
    <xf numFmtId="0" fontId="105" fillId="0" borderId="0" applyFill="0" applyBorder="0" applyProtection="0"/>
    <xf numFmtId="168" fontId="105" fillId="0" borderId="0" applyFill="0" applyBorder="0" applyProtection="0"/>
    <xf numFmtId="169"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105" fillId="0" borderId="0" applyFill="0" applyBorder="0" applyProtection="0"/>
    <xf numFmtId="168" fontId="105" fillId="0" borderId="0" applyFill="0" applyBorder="0" applyProtection="0"/>
    <xf numFmtId="168" fontId="105" fillId="0" borderId="0" applyFill="0" applyBorder="0" applyProtection="0"/>
    <xf numFmtId="168" fontId="105" fillId="0" borderId="0" applyFill="0" applyBorder="0" applyProtection="0"/>
    <xf numFmtId="164"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168" fontId="105" fillId="0" borderId="0" applyFill="0" applyBorder="0" applyProtection="0"/>
    <xf numFmtId="164" fontId="105" fillId="0" borderId="0" applyFill="0" applyBorder="0" applyProtection="0"/>
    <xf numFmtId="164" fontId="105" fillId="0" borderId="0" applyFill="0" applyBorder="0" applyProtection="0"/>
    <xf numFmtId="40" fontId="105" fillId="0" borderId="0" applyFill="0" applyBorder="0" applyProtection="0"/>
    <xf numFmtId="164" fontId="105" fillId="0" borderId="0" applyFill="0" applyBorder="0" applyProtection="0"/>
    <xf numFmtId="0" fontId="13" fillId="0" borderId="0" applyNumberFormat="0"/>
    <xf numFmtId="0" fontId="14" fillId="0" borderId="0" applyNumberFormat="0"/>
    <xf numFmtId="171" fontId="105" fillId="0" borderId="0" applyFill="0" applyBorder="0" applyProtection="0"/>
    <xf numFmtId="172" fontId="105" fillId="0" borderId="0" applyFill="0" applyBorder="0" applyProtection="0"/>
    <xf numFmtId="172" fontId="105" fillId="0" borderId="0" applyFill="0" applyBorder="0" applyProtection="0"/>
    <xf numFmtId="172" fontId="105" fillId="0" borderId="0" applyFill="0" applyBorder="0" applyProtection="0"/>
    <xf numFmtId="173" fontId="105" fillId="0" borderId="0" applyFill="0" applyBorder="0" applyProtection="0"/>
    <xf numFmtId="173" fontId="105" fillId="0" borderId="0" applyFill="0" applyBorder="0" applyProtection="0"/>
    <xf numFmtId="173" fontId="105" fillId="0" borderId="0" applyFill="0" applyBorder="0" applyProtection="0"/>
    <xf numFmtId="171" fontId="105" fillId="0" borderId="0" applyFill="0" applyBorder="0" applyProtection="0"/>
    <xf numFmtId="0" fontId="15" fillId="44" borderId="0" applyNumberFormat="0" applyBorder="0" applyProtection="0"/>
    <xf numFmtId="0" fontId="15" fillId="45" borderId="0" applyNumberFormat="0" applyBorder="0" applyProtection="0"/>
    <xf numFmtId="0" fontId="15" fillId="46" borderId="0" applyNumberFormat="0" applyBorder="0" applyProtection="0"/>
    <xf numFmtId="0" fontId="16" fillId="0" borderId="0" applyNumberFormat="0"/>
    <xf numFmtId="0" fontId="17" fillId="0" borderId="0" applyNumberFormat="0" applyFill="0" applyBorder="0" applyProtection="0"/>
    <xf numFmtId="0" fontId="18" fillId="0" borderId="0" applyNumberFormat="0" applyFill="0" applyBorder="0" applyProtection="0"/>
    <xf numFmtId="0" fontId="19" fillId="8" borderId="0" applyNumberFormat="0" applyBorder="0" applyProtection="0"/>
    <xf numFmtId="0" fontId="20" fillId="47" borderId="0" applyNumberFormat="0" applyBorder="0" applyProtection="0"/>
    <xf numFmtId="0" fontId="21" fillId="10" borderId="0" applyNumberFormat="0" applyBorder="0" applyProtection="0"/>
    <xf numFmtId="0" fontId="22" fillId="0" borderId="6" applyNumberFormat="0" applyProtection="0"/>
    <xf numFmtId="0" fontId="22" fillId="0" borderId="7">
      <alignment horizontal="left" vertical="center"/>
    </xf>
    <xf numFmtId="0" fontId="22" fillId="0" borderId="7">
      <alignment horizontal="left" vertical="center"/>
    </xf>
    <xf numFmtId="0" fontId="23" fillId="0" borderId="9" applyNumberFormat="0" applyFill="0" applyProtection="0"/>
    <xf numFmtId="0" fontId="24" fillId="0" borderId="8" applyNumberFormat="0" applyFill="0" applyProtection="0"/>
    <xf numFmtId="0" fontId="25" fillId="0" borderId="11" applyNumberFormat="0" applyFill="0" applyProtection="0"/>
    <xf numFmtId="0" fontId="26" fillId="0" borderId="10" applyNumberFormat="0" applyFill="0" applyProtection="0"/>
    <xf numFmtId="0" fontId="27" fillId="0" borderId="0"/>
    <xf numFmtId="0" fontId="28" fillId="0" borderId="12" applyNumberFormat="0" applyFill="0" applyProtection="0"/>
    <xf numFmtId="0" fontId="29" fillId="0" borderId="13" applyNumberFormat="0" applyFill="0" applyProtection="0"/>
    <xf numFmtId="0" fontId="28" fillId="0" borderId="0" applyNumberFormat="0" applyFill="0" applyBorder="0" applyProtection="0"/>
    <xf numFmtId="0" fontId="29" fillId="0" borderId="0" applyNumberFormat="0" applyFill="0" applyBorder="0" applyProtection="0"/>
    <xf numFmtId="0" fontId="30" fillId="0" borderId="14">
      <alignment horizontal="center"/>
    </xf>
    <xf numFmtId="0" fontId="30" fillId="0" borderId="14">
      <alignment horizontal="center"/>
    </xf>
    <xf numFmtId="0" fontId="30" fillId="0" borderId="0">
      <alignment horizontal="center"/>
    </xf>
    <xf numFmtId="174" fontId="105" fillId="0" borderId="0" applyFill="0" applyBorder="0" applyProtection="0"/>
    <xf numFmtId="174" fontId="105" fillId="0" borderId="0" applyFill="0" applyBorder="0" applyProtection="0"/>
    <xf numFmtId="174" fontId="105" fillId="0" borderId="0" applyFill="0" applyBorder="0" applyProtection="0"/>
    <xf numFmtId="0" fontId="31" fillId="0" borderId="0" applyNumberFormat="0" applyFill="0" applyBorder="0" applyProtection="0"/>
    <xf numFmtId="0" fontId="32" fillId="0" borderId="0" applyNumberFormat="0" applyFill="0" applyBorder="0" applyProtection="0"/>
    <xf numFmtId="0" fontId="21" fillId="12" borderId="0" applyNumberFormat="0" applyBorder="0" applyProtection="0"/>
    <xf numFmtId="0" fontId="21" fillId="12" borderId="0" applyNumberFormat="0" applyBorder="0" applyProtection="0"/>
    <xf numFmtId="0" fontId="33" fillId="2" borderId="3" applyNumberFormat="0" applyProtection="0"/>
    <xf numFmtId="0" fontId="33" fillId="2" borderId="3" applyNumberFormat="0" applyProtection="0"/>
    <xf numFmtId="0" fontId="34" fillId="2" borderId="2" applyNumberFormat="0" applyProtection="0"/>
    <xf numFmtId="0" fontId="34" fillId="2" borderId="2" applyNumberFormat="0" applyProtection="0"/>
    <xf numFmtId="175" fontId="8" fillId="48" borderId="0"/>
    <xf numFmtId="0" fontId="35" fillId="0" borderId="16" applyNumberFormat="0" applyFill="0" applyProtection="0"/>
    <xf numFmtId="0" fontId="36" fillId="0" borderId="15" applyNumberFormat="0" applyFill="0" applyProtection="0"/>
    <xf numFmtId="175" fontId="8" fillId="49" borderId="0"/>
    <xf numFmtId="0" fontId="105" fillId="0" borderId="0" applyFill="0" applyBorder="0" applyProtection="0"/>
    <xf numFmtId="0" fontId="105" fillId="0" borderId="0" applyFill="0" applyBorder="0" applyProtection="0"/>
    <xf numFmtId="0" fontId="105" fillId="0" borderId="0" applyFill="0" applyBorder="0" applyProtection="0"/>
    <xf numFmtId="0" fontId="105" fillId="0" borderId="0" applyFill="0" applyBorder="0" applyProtection="0"/>
    <xf numFmtId="0" fontId="37" fillId="0" borderId="0" applyNumberFormat="0">
      <alignment horizontal="right"/>
    </xf>
    <xf numFmtId="0" fontId="38" fillId="50" borderId="0" applyNumberFormat="0" applyBorder="0" applyProtection="0"/>
    <xf numFmtId="0" fontId="39" fillId="51" borderId="0" applyNumberFormat="0" applyBorder="0" applyProtection="0"/>
    <xf numFmtId="176" fontId="8" fillId="0" borderId="0"/>
    <xf numFmtId="176" fontId="8" fillId="0" borderId="0"/>
    <xf numFmtId="176" fontId="8" fillId="0" borderId="0"/>
    <xf numFmtId="0" fontId="8" fillId="0" borderId="0"/>
    <xf numFmtId="39" fontId="40" fillId="0" borderId="0"/>
    <xf numFmtId="0" fontId="2" fillId="0" borderId="0"/>
    <xf numFmtId="0" fontId="41" fillId="0" borderId="0"/>
    <xf numFmtId="0" fontId="2" fillId="0" borderId="0"/>
    <xf numFmtId="0" fontId="8" fillId="0" borderId="0"/>
    <xf numFmtId="0" fontId="41" fillId="0" borderId="0"/>
    <xf numFmtId="0" fontId="2" fillId="0" borderId="0"/>
    <xf numFmtId="0" fontId="8" fillId="0" borderId="0"/>
    <xf numFmtId="0" fontId="8" fillId="0" borderId="0"/>
    <xf numFmtId="0" fontId="2" fillId="0" borderId="0"/>
    <xf numFmtId="0" fontId="2" fillId="0" borderId="0"/>
    <xf numFmtId="177" fontId="8"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2" fillId="0" borderId="0"/>
    <xf numFmtId="0" fontId="2" fillId="0" borderId="0"/>
    <xf numFmtId="0" fontId="8" fillId="0" borderId="0"/>
    <xf numFmtId="0" fontId="43" fillId="0" borderId="0"/>
    <xf numFmtId="178" fontId="8" fillId="0" borderId="0"/>
    <xf numFmtId="178" fontId="8" fillId="0" borderId="0"/>
    <xf numFmtId="166" fontId="8" fillId="0" borderId="0"/>
    <xf numFmtId="0" fontId="8" fillId="0" borderId="0"/>
    <xf numFmtId="166" fontId="8" fillId="0" borderId="0"/>
    <xf numFmtId="0" fontId="43" fillId="0" borderId="0"/>
    <xf numFmtId="0" fontId="8" fillId="0" borderId="0"/>
    <xf numFmtId="0" fontId="8" fillId="0" borderId="0"/>
    <xf numFmtId="0" fontId="8" fillId="0" borderId="0"/>
    <xf numFmtId="0" fontId="44" fillId="0" borderId="0">
      <alignment horizontal="left" vertical="center"/>
    </xf>
    <xf numFmtId="0" fontId="45" fillId="0" borderId="0"/>
    <xf numFmtId="0" fontId="43" fillId="0" borderId="0"/>
    <xf numFmtId="0" fontId="2" fillId="0" borderId="0"/>
    <xf numFmtId="14" fontId="46"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166" fontId="47" fillId="0" borderId="0"/>
    <xf numFmtId="0" fontId="8" fillId="0" borderId="0"/>
    <xf numFmtId="0" fontId="2" fillId="0" borderId="0"/>
    <xf numFmtId="0" fontId="2" fillId="0" borderId="0"/>
    <xf numFmtId="0" fontId="2" fillId="0" borderId="0"/>
    <xf numFmtId="0" fontId="2" fillId="0" borderId="0"/>
    <xf numFmtId="39" fontId="4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3" fillId="0" borderId="0"/>
    <xf numFmtId="0" fontId="8" fillId="0" borderId="0"/>
    <xf numFmtId="166" fontId="8" fillId="0" borderId="0"/>
    <xf numFmtId="166"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5" fillId="12" borderId="17" applyNumberFormat="0" applyProtection="0"/>
    <xf numFmtId="0" fontId="105" fillId="12" borderId="17" applyNumberFormat="0" applyProtection="0"/>
    <xf numFmtId="0" fontId="105" fillId="12" borderId="18" applyNumberFormat="0" applyProtection="0"/>
    <xf numFmtId="164" fontId="105" fillId="0" borderId="0" applyFill="0" applyBorder="0" applyProtection="0"/>
    <xf numFmtId="182" fontId="105" fillId="0" borderId="0" applyFill="0" applyBorder="0" applyProtection="0"/>
    <xf numFmtId="0" fontId="28" fillId="10" borderId="20" applyNumberFormat="0" applyProtection="0"/>
    <xf numFmtId="0" fontId="28" fillId="10" borderId="20" applyNumberFormat="0" applyProtection="0"/>
    <xf numFmtId="0" fontId="49" fillId="42" borderId="19" applyNumberFormat="0" applyProtection="0"/>
    <xf numFmtId="14" fontId="4" fillId="0" borderId="0">
      <alignment horizontal="center" wrapText="1"/>
      <protection locked="0"/>
    </xf>
    <xf numFmtId="9" fontId="105" fillId="0" borderId="0" applyFill="0" applyBorder="0" applyProtection="0"/>
    <xf numFmtId="10" fontId="105" fillId="0" borderId="0" applyFill="0" applyBorder="0" applyProtection="0"/>
    <xf numFmtId="10" fontId="105" fillId="0" borderId="0" applyFill="0" applyBorder="0" applyProtection="0"/>
    <xf numFmtId="10"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9" fontId="105" fillId="0" borderId="0" applyFill="0" applyBorder="0" applyProtection="0"/>
    <xf numFmtId="179" fontId="50" fillId="0" borderId="0"/>
    <xf numFmtId="0" fontId="105" fillId="0" borderId="0" applyNumberFormat="0" applyFill="0" applyBorder="0" applyProtection="0"/>
    <xf numFmtId="0" fontId="105" fillId="52" borderId="0" applyNumberFormat="0" applyBorder="0"/>
    <xf numFmtId="0" fontId="51" fillId="0" borderId="0" applyNumberFormat="0" applyFill="0" applyBorder="0" applyProtection="0"/>
    <xf numFmtId="0" fontId="105" fillId="53" borderId="7" applyNumberFormat="0"/>
    <xf numFmtId="0" fontId="105" fillId="53" borderId="7" applyNumberFormat="0"/>
    <xf numFmtId="0" fontId="52" fillId="50" borderId="0" applyNumberFormat="0" applyBorder="0"/>
    <xf numFmtId="0" fontId="52" fillId="50" borderId="0" applyNumberFormat="0" applyBorder="0"/>
    <xf numFmtId="0" fontId="52" fillId="50" borderId="0" applyNumberFormat="0" applyBorder="0"/>
    <xf numFmtId="0" fontId="53" fillId="0" borderId="0" applyNumberFormat="0" applyFill="0" applyBorder="0"/>
    <xf numFmtId="0" fontId="54" fillId="0" borderId="0"/>
    <xf numFmtId="0" fontId="55" fillId="0" borderId="0"/>
    <xf numFmtId="180" fontId="52" fillId="0" borderId="21"/>
    <xf numFmtId="0" fontId="56" fillId="0" borderId="0" applyNumberFormat="0" applyFill="0" applyBorder="0" applyProtection="0"/>
    <xf numFmtId="0" fontId="15" fillId="0" borderId="23" applyNumberFormat="0" applyFill="0" applyProtection="0"/>
    <xf numFmtId="0" fontId="15" fillId="0" borderId="23" applyNumberFormat="0" applyFill="0" applyProtection="0"/>
    <xf numFmtId="0" fontId="15" fillId="0" borderId="22" applyNumberFormat="0" applyFill="0" applyProtection="0"/>
    <xf numFmtId="181" fontId="105" fillId="0" borderId="0" applyFill="0" applyBorder="0" applyProtection="0"/>
    <xf numFmtId="181" fontId="105" fillId="0" borderId="0" applyFill="0" applyBorder="0" applyProtection="0"/>
    <xf numFmtId="181" fontId="105" fillId="0" borderId="0" applyFill="0" applyBorder="0" applyProtection="0"/>
    <xf numFmtId="0" fontId="57" fillId="0" borderId="0" applyNumberFormat="0" applyFill="0" applyBorder="0" applyProtection="0"/>
    <xf numFmtId="0" fontId="57" fillId="0" borderId="0" applyNumberFormat="0" applyFill="0" applyBorder="0" applyProtection="0"/>
    <xf numFmtId="0" fontId="8" fillId="0" borderId="0"/>
    <xf numFmtId="183" fontId="105" fillId="0" borderId="0" applyFill="0" applyBorder="0" applyProtection="0"/>
    <xf numFmtId="169" fontId="105" fillId="0" borderId="0" applyFill="0" applyBorder="0" applyProtection="0"/>
    <xf numFmtId="0" fontId="59" fillId="0" borderId="0">
      <protection locked="0"/>
    </xf>
    <xf numFmtId="0" fontId="41" fillId="0" borderId="0"/>
    <xf numFmtId="184" fontId="8" fillId="0" borderId="0">
      <protection locked="0"/>
    </xf>
    <xf numFmtId="185" fontId="60" fillId="0" borderId="0">
      <protection locked="0"/>
    </xf>
    <xf numFmtId="0" fontId="8" fillId="0" borderId="0"/>
    <xf numFmtId="0" fontId="59" fillId="0" borderId="0">
      <protection locked="0"/>
    </xf>
    <xf numFmtId="186" fontId="8" fillId="0" borderId="0">
      <protection locked="0"/>
    </xf>
    <xf numFmtId="187" fontId="105" fillId="0" borderId="0" applyFill="0" applyBorder="0" applyProtection="0"/>
    <xf numFmtId="188" fontId="105" fillId="0" borderId="0" applyFill="0" applyBorder="0" applyProtection="0"/>
    <xf numFmtId="4" fontId="59" fillId="0" borderId="0">
      <protection locked="0"/>
    </xf>
    <xf numFmtId="189" fontId="60" fillId="0" borderId="0">
      <protection locked="0"/>
    </xf>
    <xf numFmtId="190" fontId="8" fillId="0" borderId="0">
      <alignment vertical="center"/>
    </xf>
    <xf numFmtId="0" fontId="61" fillId="0" borderId="0">
      <protection locked="0"/>
    </xf>
    <xf numFmtId="0" fontId="61" fillId="0" borderId="0">
      <protection locked="0"/>
    </xf>
    <xf numFmtId="191" fontId="60" fillId="0" borderId="0">
      <protection locked="0"/>
    </xf>
    <xf numFmtId="0" fontId="60" fillId="0" borderId="0"/>
    <xf numFmtId="0" fontId="59" fillId="0" borderId="24">
      <protection locked="0"/>
    </xf>
    <xf numFmtId="190" fontId="105" fillId="0" borderId="0" applyFill="0" applyBorder="0" applyProtection="0"/>
    <xf numFmtId="192" fontId="105" fillId="0" borderId="0" applyFill="0" applyBorder="0" applyProtection="0"/>
    <xf numFmtId="0" fontId="114" fillId="0" borderId="0"/>
    <xf numFmtId="0" fontId="55" fillId="0" borderId="0"/>
    <xf numFmtId="0" fontId="55" fillId="0" borderId="0"/>
    <xf numFmtId="43" fontId="121" fillId="0" borderId="0" applyFont="0" applyFill="0" applyBorder="0" applyAlignment="0" applyProtection="0"/>
    <xf numFmtId="9" fontId="114" fillId="0" borderId="0" applyFont="0" applyFill="0" applyBorder="0" applyAlignment="0" applyProtection="0"/>
    <xf numFmtId="0" fontId="131" fillId="0" borderId="0"/>
    <xf numFmtId="0" fontId="132" fillId="66" borderId="0" applyNumberFormat="0" applyBorder="0" applyAlignment="0" applyProtection="0"/>
    <xf numFmtId="0" fontId="132" fillId="67" borderId="0" applyNumberFormat="0" applyBorder="0" applyAlignment="0" applyProtection="0"/>
    <xf numFmtId="0" fontId="132" fillId="68" borderId="0" applyNumberFormat="0" applyBorder="0" applyAlignment="0" applyProtection="0"/>
    <xf numFmtId="0" fontId="132" fillId="69" borderId="0" applyNumberFormat="0" applyBorder="0" applyAlignment="0" applyProtection="0"/>
    <xf numFmtId="0" fontId="132" fillId="70" borderId="0" applyNumberFormat="0" applyBorder="0" applyAlignment="0" applyProtection="0"/>
    <xf numFmtId="0" fontId="132" fillId="71" borderId="0" applyNumberFormat="0" applyBorder="0" applyAlignment="0" applyProtection="0"/>
    <xf numFmtId="0" fontId="132" fillId="72" borderId="0" applyNumberFormat="0" applyBorder="0" applyAlignment="0" applyProtection="0"/>
    <xf numFmtId="0" fontId="132" fillId="73" borderId="0" applyNumberFormat="0" applyBorder="0" applyAlignment="0" applyProtection="0"/>
    <xf numFmtId="0" fontId="132" fillId="74" borderId="0" applyNumberFormat="0" applyBorder="0" applyAlignment="0" applyProtection="0"/>
    <xf numFmtId="0" fontId="132" fillId="69" borderId="0" applyNumberFormat="0" applyBorder="0" applyAlignment="0" applyProtection="0"/>
    <xf numFmtId="0" fontId="132" fillId="72" borderId="0" applyNumberFormat="0" applyBorder="0" applyAlignment="0" applyProtection="0"/>
    <xf numFmtId="0" fontId="132" fillId="75" borderId="0" applyNumberFormat="0" applyBorder="0" applyAlignment="0" applyProtection="0"/>
    <xf numFmtId="0" fontId="133" fillId="76" borderId="0" applyNumberFormat="0" applyBorder="0" applyAlignment="0" applyProtection="0"/>
    <xf numFmtId="0" fontId="133" fillId="73" borderId="0" applyNumberFormat="0" applyBorder="0" applyAlignment="0" applyProtection="0"/>
    <xf numFmtId="0" fontId="133" fillId="74" borderId="0" applyNumberFormat="0" applyBorder="0" applyAlignment="0" applyProtection="0"/>
    <xf numFmtId="0" fontId="133" fillId="77" borderId="0" applyNumberFormat="0" applyBorder="0" applyAlignment="0" applyProtection="0"/>
    <xf numFmtId="0" fontId="133" fillId="78" borderId="0" applyNumberFormat="0" applyBorder="0" applyAlignment="0" applyProtection="0"/>
    <xf numFmtId="0" fontId="133" fillId="79" borderId="0" applyNumberFormat="0" applyBorder="0" applyAlignment="0" applyProtection="0"/>
    <xf numFmtId="0" fontId="133" fillId="80" borderId="0" applyNumberFormat="0" applyBorder="0" applyAlignment="0" applyProtection="0"/>
    <xf numFmtId="0" fontId="133" fillId="81" borderId="0" applyNumberFormat="0" applyBorder="0" applyAlignment="0" applyProtection="0"/>
    <xf numFmtId="0" fontId="133" fillId="82" borderId="0" applyNumberFormat="0" applyBorder="0" applyAlignment="0" applyProtection="0"/>
    <xf numFmtId="0" fontId="133" fillId="77" borderId="0" applyNumberFormat="0" applyBorder="0" applyAlignment="0" applyProtection="0"/>
    <xf numFmtId="0" fontId="133" fillId="78" borderId="0" applyNumberFormat="0" applyBorder="0" applyAlignment="0" applyProtection="0"/>
    <xf numFmtId="0" fontId="133" fillId="83" borderId="0" applyNumberFormat="0" applyBorder="0" applyAlignment="0" applyProtection="0"/>
    <xf numFmtId="0" fontId="134" fillId="67" borderId="0" applyNumberFormat="0" applyBorder="0" applyAlignment="0" applyProtection="0"/>
    <xf numFmtId="0" fontId="135" fillId="84" borderId="3" applyNumberFormat="0" applyAlignment="0" applyProtection="0"/>
    <xf numFmtId="0" fontId="136" fillId="85" borderId="5" applyNumberFormat="0" applyAlignment="0" applyProtection="0"/>
    <xf numFmtId="43" fontId="55" fillId="0" borderId="0" applyFont="0" applyFill="0" applyBorder="0" applyAlignment="0" applyProtection="0"/>
    <xf numFmtId="0" fontId="137" fillId="0" borderId="0" applyNumberFormat="0" applyFill="0" applyBorder="0" applyAlignment="0" applyProtection="0"/>
    <xf numFmtId="0" fontId="138" fillId="68" borderId="0" applyNumberFormat="0" applyBorder="0" applyAlignment="0" applyProtection="0"/>
    <xf numFmtId="0" fontId="139" fillId="0" borderId="213" applyNumberFormat="0" applyFill="0" applyAlignment="0" applyProtection="0"/>
    <xf numFmtId="0" fontId="140" fillId="0" borderId="214" applyNumberFormat="0" applyFill="0" applyAlignment="0" applyProtection="0"/>
    <xf numFmtId="0" fontId="141" fillId="0" borderId="215" applyNumberFormat="0" applyFill="0" applyAlignment="0" applyProtection="0"/>
    <xf numFmtId="0" fontId="141" fillId="0" borderId="0" applyNumberFormat="0" applyFill="0" applyBorder="0" applyAlignment="0" applyProtection="0"/>
    <xf numFmtId="0" fontId="142" fillId="71" borderId="3" applyNumberFormat="0" applyAlignment="0" applyProtection="0"/>
    <xf numFmtId="0" fontId="143" fillId="0" borderId="16" applyNumberFormat="0" applyFill="0" applyAlignment="0" applyProtection="0"/>
    <xf numFmtId="0" fontId="144" fillId="86" borderId="0" applyNumberFormat="0" applyBorder="0" applyAlignment="0" applyProtection="0"/>
    <xf numFmtId="0" fontId="114" fillId="0" borderId="0"/>
    <xf numFmtId="0" fontId="1" fillId="0" borderId="0"/>
    <xf numFmtId="0" fontId="55" fillId="0" borderId="0"/>
    <xf numFmtId="0" fontId="55" fillId="0" borderId="0"/>
    <xf numFmtId="0" fontId="132" fillId="87" borderId="17" applyNumberFormat="0" applyFont="0" applyAlignment="0" applyProtection="0"/>
    <xf numFmtId="0" fontId="145" fillId="84" borderId="20" applyNumberFormat="0" applyAlignment="0" applyProtection="0"/>
    <xf numFmtId="9" fontId="55" fillId="0" borderId="0" applyFont="0" applyFill="0" applyBorder="0" applyAlignment="0" applyProtection="0"/>
    <xf numFmtId="0" fontId="146" fillId="0" borderId="0" applyNumberFormat="0" applyFill="0" applyBorder="0" applyAlignment="0" applyProtection="0"/>
    <xf numFmtId="0" fontId="147" fillId="0" borderId="216" applyNumberFormat="0" applyFill="0" applyAlignment="0" applyProtection="0"/>
    <xf numFmtId="0" fontId="148" fillId="0" borderId="0" applyNumberFormat="0" applyFill="0" applyBorder="0" applyAlignment="0" applyProtection="0"/>
    <xf numFmtId="9" fontId="114" fillId="0" borderId="0" applyFont="0" applyFill="0" applyBorder="0" applyAlignment="0" applyProtection="0"/>
    <xf numFmtId="0" fontId="114" fillId="0" borderId="0"/>
    <xf numFmtId="9" fontId="114" fillId="0" borderId="0" applyFont="0" applyFill="0" applyBorder="0" applyAlignment="0" applyProtection="0"/>
    <xf numFmtId="9" fontId="114" fillId="0" borderId="0" applyFont="0" applyFill="0" applyBorder="0" applyAlignment="0" applyProtection="0"/>
  </cellStyleXfs>
  <cellXfs count="1073">
    <xf numFmtId="0" fontId="0" fillId="0" borderId="0" xfId="0"/>
    <xf numFmtId="0" fontId="62" fillId="0" borderId="0" xfId="0" applyFont="1"/>
    <xf numFmtId="0" fontId="64" fillId="0" borderId="0" xfId="0" applyFont="1"/>
    <xf numFmtId="0" fontId="65" fillId="0" borderId="25" xfId="0" applyFont="1" applyBorder="1"/>
    <xf numFmtId="0" fontId="65" fillId="0" borderId="0" xfId="0" applyFont="1"/>
    <xf numFmtId="3" fontId="64" fillId="0" borderId="0" xfId="0" applyNumberFormat="1" applyFont="1"/>
    <xf numFmtId="3" fontId="66" fillId="0" borderId="0" xfId="0" applyNumberFormat="1" applyFont="1" applyAlignment="1">
      <alignment horizontal="left"/>
    </xf>
    <xf numFmtId="3" fontId="66" fillId="0" borderId="26" xfId="0" applyNumberFormat="1" applyFont="1" applyBorder="1" applyAlignment="1">
      <alignment horizontal="right"/>
    </xf>
    <xf numFmtId="0" fontId="64" fillId="0" borderId="27" xfId="0" applyFont="1" applyBorder="1"/>
    <xf numFmtId="0" fontId="64" fillId="0" borderId="14" xfId="0" applyFont="1" applyBorder="1"/>
    <xf numFmtId="3" fontId="64" fillId="0" borderId="14" xfId="0" applyNumberFormat="1" applyFont="1" applyBorder="1"/>
    <xf numFmtId="193" fontId="67" fillId="0" borderId="28" xfId="0" applyNumberFormat="1" applyFont="1" applyBorder="1" applyAlignment="1">
      <alignment horizontal="right"/>
    </xf>
    <xf numFmtId="0" fontId="68" fillId="0" borderId="25" xfId="0" applyFont="1" applyBorder="1"/>
    <xf numFmtId="0" fontId="68" fillId="0" borderId="0" xfId="0" applyFont="1"/>
    <xf numFmtId="0" fontId="69" fillId="0" borderId="0" xfId="0" applyFont="1"/>
    <xf numFmtId="3" fontId="69" fillId="0" borderId="0" xfId="0" applyNumberFormat="1" applyFont="1"/>
    <xf numFmtId="0" fontId="67" fillId="0" borderId="26" xfId="0" applyFont="1" applyBorder="1" applyAlignment="1">
      <alignment horizontal="right"/>
    </xf>
    <xf numFmtId="0" fontId="62" fillId="0" borderId="25" xfId="0" applyFont="1" applyBorder="1"/>
    <xf numFmtId="193" fontId="67" fillId="0" borderId="26" xfId="0" applyNumberFormat="1" applyFont="1" applyBorder="1" applyAlignment="1">
      <alignment horizontal="right"/>
    </xf>
    <xf numFmtId="193" fontId="69" fillId="0" borderId="26" xfId="0" applyNumberFormat="1" applyFont="1" applyBorder="1" applyAlignment="1">
      <alignment horizontal="right"/>
    </xf>
    <xf numFmtId="0" fontId="40" fillId="0" borderId="0" xfId="0" applyFont="1"/>
    <xf numFmtId="0" fontId="22" fillId="0" borderId="0" xfId="0" applyFont="1"/>
    <xf numFmtId="0" fontId="69" fillId="0" borderId="26" xfId="0" applyFont="1" applyBorder="1" applyAlignment="1">
      <alignment horizontal="right"/>
    </xf>
    <xf numFmtId="0" fontId="0" fillId="0" borderId="26" xfId="0" applyBorder="1"/>
    <xf numFmtId="3" fontId="68" fillId="0" borderId="0" xfId="0" applyNumberFormat="1" applyFont="1"/>
    <xf numFmtId="3" fontId="68" fillId="0" borderId="0" xfId="0" applyNumberFormat="1" applyFont="1" applyAlignment="1">
      <alignment vertical="center" wrapText="1"/>
    </xf>
    <xf numFmtId="0" fontId="62" fillId="0" borderId="27" xfId="0" applyFont="1" applyBorder="1"/>
    <xf numFmtId="3" fontId="62" fillId="0" borderId="0" xfId="0" applyNumberFormat="1" applyFont="1"/>
    <xf numFmtId="3" fontId="66" fillId="0" borderId="14" xfId="0" applyNumberFormat="1" applyFont="1" applyBorder="1" applyAlignment="1">
      <alignment wrapText="1"/>
    </xf>
    <xf numFmtId="10" fontId="66" fillId="0" borderId="26" xfId="0" applyNumberFormat="1" applyFont="1" applyBorder="1"/>
    <xf numFmtId="0" fontId="70" fillId="0" borderId="29" xfId="0" applyFont="1" applyBorder="1"/>
    <xf numFmtId="0" fontId="62" fillId="0" borderId="29" xfId="0" applyFont="1" applyBorder="1"/>
    <xf numFmtId="3" fontId="62" fillId="0" borderId="29" xfId="0" applyNumberFormat="1" applyFont="1" applyBorder="1"/>
    <xf numFmtId="3" fontId="62" fillId="0" borderId="30" xfId="0" applyNumberFormat="1" applyFont="1" applyBorder="1"/>
    <xf numFmtId="0" fontId="70" fillId="0" borderId="0" xfId="0" applyFont="1"/>
    <xf numFmtId="0" fontId="71" fillId="0" borderId="0" xfId="0" applyFont="1" applyAlignment="1">
      <alignment horizontal="right" vertical="center"/>
    </xf>
    <xf numFmtId="194" fontId="68" fillId="0" borderId="26" xfId="95" applyNumberFormat="1" applyFont="1" applyFill="1" applyBorder="1" applyAlignment="1" applyProtection="1">
      <alignment horizontal="right" vertical="center"/>
    </xf>
    <xf numFmtId="0" fontId="40" fillId="0" borderId="25" xfId="0" applyFont="1" applyBorder="1"/>
    <xf numFmtId="0" fontId="71" fillId="0" borderId="0" xfId="0" applyFont="1" applyAlignment="1">
      <alignment horizontal="right"/>
    </xf>
    <xf numFmtId="168" fontId="68" fillId="0" borderId="26" xfId="163" applyNumberFormat="1" applyFont="1" applyFill="1" applyBorder="1" applyAlignment="1" applyProtection="1">
      <alignment vertical="center"/>
    </xf>
    <xf numFmtId="0" fontId="62" fillId="0" borderId="14" xfId="0" applyFont="1" applyBorder="1"/>
    <xf numFmtId="0" fontId="70" fillId="0" borderId="14" xfId="0" applyFont="1" applyBorder="1"/>
    <xf numFmtId="3" fontId="62" fillId="0" borderId="14" xfId="0" applyNumberFormat="1" applyFont="1" applyBorder="1"/>
    <xf numFmtId="0" fontId="0" fillId="0" borderId="14" xfId="0" applyBorder="1"/>
    <xf numFmtId="0" fontId="0" fillId="0" borderId="28" xfId="0" applyBorder="1"/>
    <xf numFmtId="4" fontId="68" fillId="0" borderId="31" xfId="0" applyNumberFormat="1" applyFont="1" applyBorder="1"/>
    <xf numFmtId="0" fontId="69" fillId="0" borderId="0" xfId="0" applyFont="1" applyAlignment="1">
      <alignment horizontal="left" indent="3"/>
    </xf>
    <xf numFmtId="4" fontId="69" fillId="0" borderId="0" xfId="0" applyNumberFormat="1" applyFont="1" applyAlignment="1">
      <alignment horizontal="right"/>
    </xf>
    <xf numFmtId="4" fontId="69" fillId="0" borderId="31" xfId="0" applyNumberFormat="1" applyFont="1" applyBorder="1"/>
    <xf numFmtId="164" fontId="0" fillId="0" borderId="0" xfId="95" applyFont="1" applyFill="1" applyBorder="1" applyProtection="1"/>
    <xf numFmtId="0" fontId="0" fillId="0" borderId="0" xfId="0" applyProtection="1">
      <protection locked="0"/>
    </xf>
    <xf numFmtId="0" fontId="62" fillId="0" borderId="32" xfId="0" applyFont="1" applyBorder="1"/>
    <xf numFmtId="0" fontId="69" fillId="0" borderId="33" xfId="0" applyFont="1" applyBorder="1" applyAlignment="1">
      <alignment horizontal="left" indent="3"/>
    </xf>
    <xf numFmtId="0" fontId="69" fillId="0" borderId="33" xfId="0" applyFont="1" applyBorder="1"/>
    <xf numFmtId="0" fontId="68" fillId="0" borderId="33" xfId="0" applyFont="1" applyBorder="1"/>
    <xf numFmtId="0" fontId="69" fillId="0" borderId="33" xfId="0" applyFont="1" applyBorder="1" applyAlignment="1">
      <alignment horizontal="right"/>
    </xf>
    <xf numFmtId="4" fontId="69" fillId="0" borderId="33" xfId="0" applyNumberFormat="1" applyFont="1" applyBorder="1"/>
    <xf numFmtId="4" fontId="68" fillId="0" borderId="34" xfId="0" applyNumberFormat="1" applyFont="1" applyBorder="1"/>
    <xf numFmtId="0" fontId="64" fillId="0" borderId="25" xfId="0" applyFont="1" applyBorder="1"/>
    <xf numFmtId="0" fontId="69" fillId="0" borderId="0" xfId="0" applyFont="1" applyAlignment="1">
      <alignment horizontal="right"/>
    </xf>
    <xf numFmtId="4" fontId="69" fillId="0" borderId="0" xfId="0" applyNumberFormat="1" applyFont="1"/>
    <xf numFmtId="0" fontId="40" fillId="0" borderId="32" xfId="0" applyFont="1" applyBorder="1"/>
    <xf numFmtId="4" fontId="73" fillId="0" borderId="31" xfId="0" applyNumberFormat="1" applyFont="1" applyBorder="1"/>
    <xf numFmtId="0" fontId="69" fillId="0" borderId="0" xfId="0" applyFont="1" applyAlignment="1">
      <alignment horizontal="left"/>
    </xf>
    <xf numFmtId="39" fontId="68" fillId="0" borderId="31" xfId="0" applyNumberFormat="1" applyFont="1" applyBorder="1"/>
    <xf numFmtId="164" fontId="69" fillId="0" borderId="0" xfId="95" applyFont="1" applyFill="1" applyBorder="1" applyProtection="1"/>
    <xf numFmtId="168" fontId="68" fillId="0" borderId="31" xfId="0" applyNumberFormat="1" applyFont="1" applyBorder="1"/>
    <xf numFmtId="164" fontId="69" fillId="0" borderId="33" xfId="95" applyFont="1" applyFill="1" applyBorder="1" applyProtection="1"/>
    <xf numFmtId="39" fontId="68" fillId="0" borderId="34" xfId="0" applyNumberFormat="1" applyFont="1" applyBorder="1"/>
    <xf numFmtId="0" fontId="40" fillId="0" borderId="27" xfId="0" applyFont="1" applyBorder="1"/>
    <xf numFmtId="0" fontId="22" fillId="0" borderId="14" xfId="0" applyFont="1" applyBorder="1"/>
    <xf numFmtId="0" fontId="40" fillId="0" borderId="14" xfId="0" applyFont="1" applyBorder="1"/>
    <xf numFmtId="4" fontId="40" fillId="0" borderId="14" xfId="0" applyNumberFormat="1" applyFont="1" applyBorder="1"/>
    <xf numFmtId="4" fontId="40" fillId="0" borderId="35" xfId="0" applyNumberFormat="1" applyFont="1" applyBorder="1"/>
    <xf numFmtId="0" fontId="40" fillId="54" borderId="36" xfId="0" applyFont="1" applyFill="1" applyBorder="1"/>
    <xf numFmtId="168" fontId="40" fillId="0" borderId="0" xfId="0" applyNumberFormat="1" applyFont="1"/>
    <xf numFmtId="4" fontId="69" fillId="0" borderId="31" xfId="95" applyNumberFormat="1" applyFont="1" applyFill="1" applyBorder="1" applyProtection="1"/>
    <xf numFmtId="3" fontId="62" fillId="0" borderId="35" xfId="0" applyNumberFormat="1" applyFont="1" applyBorder="1"/>
    <xf numFmtId="0" fontId="62" fillId="0" borderId="37" xfId="0" applyFont="1" applyBorder="1"/>
    <xf numFmtId="0" fontId="68" fillId="0" borderId="38" xfId="0" applyFont="1" applyBorder="1" applyAlignment="1">
      <alignment vertical="center"/>
    </xf>
    <xf numFmtId="0" fontId="62" fillId="55" borderId="37" xfId="0" applyFont="1" applyFill="1" applyBorder="1"/>
    <xf numFmtId="0" fontId="68" fillId="0" borderId="25" xfId="296" applyFont="1" applyBorder="1"/>
    <xf numFmtId="0" fontId="22" fillId="0" borderId="0" xfId="296" applyFont="1"/>
    <xf numFmtId="3" fontId="22" fillId="0" borderId="0" xfId="296" applyNumberFormat="1" applyFont="1"/>
    <xf numFmtId="3" fontId="22" fillId="0" borderId="26" xfId="296" applyNumberFormat="1" applyFont="1" applyBorder="1"/>
    <xf numFmtId="0" fontId="62" fillId="0" borderId="0" xfId="0" applyFont="1" applyAlignment="1">
      <alignment vertical="center"/>
    </xf>
    <xf numFmtId="0" fontId="64" fillId="0" borderId="25" xfId="296" applyFont="1" applyBorder="1"/>
    <xf numFmtId="0" fontId="64" fillId="0" borderId="14" xfId="296" applyFont="1" applyBorder="1"/>
    <xf numFmtId="0" fontId="64" fillId="0" borderId="26" xfId="296" applyFont="1" applyBorder="1"/>
    <xf numFmtId="0" fontId="64" fillId="0" borderId="25" xfId="296" applyFont="1" applyBorder="1" applyAlignment="1">
      <alignment vertical="top"/>
    </xf>
    <xf numFmtId="0" fontId="64" fillId="0" borderId="26" xfId="296" applyFont="1" applyBorder="1" applyAlignment="1">
      <alignment vertical="top"/>
    </xf>
    <xf numFmtId="3" fontId="66" fillId="0" borderId="26" xfId="296" applyNumberFormat="1" applyFont="1" applyBorder="1" applyAlignment="1">
      <alignment horizontal="left" vertical="top" wrapText="1"/>
    </xf>
    <xf numFmtId="0" fontId="64" fillId="0" borderId="27" xfId="296" applyFont="1" applyBorder="1"/>
    <xf numFmtId="3" fontId="66" fillId="0" borderId="14" xfId="296" applyNumberFormat="1" applyFont="1" applyBorder="1"/>
    <xf numFmtId="0" fontId="64" fillId="0" borderId="28" xfId="296" applyFont="1" applyBorder="1"/>
    <xf numFmtId="0" fontId="62" fillId="0" borderId="0" xfId="242" applyFont="1"/>
    <xf numFmtId="0" fontId="62" fillId="0" borderId="0" xfId="242" applyFont="1" applyAlignment="1">
      <alignment horizontal="center"/>
    </xf>
    <xf numFmtId="0" fontId="70" fillId="0" borderId="1" xfId="242" applyFont="1" applyBorder="1" applyAlignment="1">
      <alignment vertical="center"/>
    </xf>
    <xf numFmtId="0" fontId="70" fillId="0" borderId="7" xfId="242" applyFont="1" applyBorder="1" applyAlignment="1">
      <alignment vertical="center"/>
    </xf>
    <xf numFmtId="0" fontId="70" fillId="0" borderId="39" xfId="242" applyFont="1" applyBorder="1" applyAlignment="1">
      <alignment vertical="center"/>
    </xf>
    <xf numFmtId="0" fontId="70" fillId="0" borderId="1" xfId="242" applyFont="1" applyBorder="1" applyAlignment="1">
      <alignment horizontal="left" vertical="center"/>
    </xf>
    <xf numFmtId="0" fontId="70" fillId="0" borderId="7" xfId="242" applyFont="1" applyBorder="1" applyAlignment="1">
      <alignment horizontal="left" vertical="center"/>
    </xf>
    <xf numFmtId="0" fontId="70" fillId="0" borderId="39" xfId="242" applyFont="1" applyBorder="1" applyAlignment="1">
      <alignment horizontal="left" vertical="center"/>
    </xf>
    <xf numFmtId="0" fontId="70" fillId="0" borderId="40" xfId="242" applyFont="1" applyBorder="1" applyAlignment="1">
      <alignment vertical="center"/>
    </xf>
    <xf numFmtId="1" fontId="62" fillId="0" borderId="0" xfId="242" applyNumberFormat="1" applyFont="1" applyAlignment="1">
      <alignment horizontal="center" vertical="center" wrapText="1"/>
    </xf>
    <xf numFmtId="0" fontId="70" fillId="0" borderId="41" xfId="242" applyFont="1" applyBorder="1" applyAlignment="1">
      <alignment vertical="center"/>
    </xf>
    <xf numFmtId="166" fontId="62" fillId="0" borderId="40" xfId="242" applyNumberFormat="1" applyFont="1" applyBorder="1" applyAlignment="1">
      <alignment horizontal="center" vertical="center"/>
    </xf>
    <xf numFmtId="0" fontId="62" fillId="0" borderId="0" xfId="242" applyFont="1" applyAlignment="1">
      <alignment vertical="center"/>
    </xf>
    <xf numFmtId="0" fontId="62" fillId="0" borderId="42" xfId="242" applyFont="1" applyBorder="1"/>
    <xf numFmtId="0" fontId="62" fillId="0" borderId="43" xfId="242" applyFont="1" applyBorder="1"/>
    <xf numFmtId="0" fontId="70" fillId="56" borderId="1" xfId="242" applyFont="1" applyFill="1" applyBorder="1" applyAlignment="1">
      <alignment horizontal="center" vertical="center" wrapText="1"/>
    </xf>
    <xf numFmtId="196" fontId="62" fillId="0" borderId="0" xfId="242" applyNumberFormat="1" applyFont="1"/>
    <xf numFmtId="0" fontId="62" fillId="0" borderId="0" xfId="242" applyFont="1" applyAlignment="1">
      <alignment horizontal="center" vertical="center"/>
    </xf>
    <xf numFmtId="164" fontId="62" fillId="0" borderId="0" xfId="242" applyNumberFormat="1" applyFont="1" applyAlignment="1">
      <alignment vertical="center"/>
    </xf>
    <xf numFmtId="0" fontId="75" fillId="0" borderId="0" xfId="0" applyFont="1" applyAlignment="1">
      <alignment vertical="top"/>
    </xf>
    <xf numFmtId="0" fontId="75" fillId="0" borderId="0" xfId="0" applyFont="1" applyAlignment="1">
      <alignment horizontal="center" vertical="top"/>
    </xf>
    <xf numFmtId="0" fontId="75" fillId="0" borderId="0" xfId="0" applyFont="1" applyAlignment="1">
      <alignment vertical="top" wrapText="1"/>
    </xf>
    <xf numFmtId="4" fontId="75" fillId="0" borderId="0" xfId="0" applyNumberFormat="1" applyFont="1" applyAlignment="1">
      <alignment vertical="top"/>
    </xf>
    <xf numFmtId="9" fontId="75" fillId="0" borderId="0" xfId="328" applyFont="1" applyFill="1" applyBorder="1" applyAlignment="1" applyProtection="1">
      <alignment vertical="top"/>
    </xf>
    <xf numFmtId="4" fontId="76" fillId="0" borderId="0" xfId="0" applyNumberFormat="1" applyFont="1" applyAlignment="1">
      <alignment vertical="top"/>
    </xf>
    <xf numFmtId="0" fontId="76" fillId="0" borderId="0" xfId="0" applyFont="1" applyAlignment="1">
      <alignment horizontal="left" vertical="top"/>
    </xf>
    <xf numFmtId="197" fontId="76" fillId="0" borderId="0" xfId="317" applyNumberFormat="1" applyFont="1" applyAlignment="1">
      <alignment vertical="center"/>
    </xf>
    <xf numFmtId="1" fontId="76" fillId="0" borderId="0" xfId="0" applyNumberFormat="1" applyFont="1" applyAlignment="1">
      <alignment horizontal="right" vertical="top"/>
    </xf>
    <xf numFmtId="0" fontId="77" fillId="0" borderId="0" xfId="0" applyFont="1" applyAlignment="1">
      <alignment horizontal="left" vertical="top"/>
    </xf>
    <xf numFmtId="198" fontId="76" fillId="0" borderId="0" xfId="0" applyNumberFormat="1" applyFont="1" applyAlignment="1">
      <alignment horizontal="right" vertical="top"/>
    </xf>
    <xf numFmtId="164" fontId="77" fillId="0" borderId="0" xfId="95" applyFont="1" applyFill="1" applyBorder="1" applyAlignment="1" applyProtection="1">
      <alignment horizontal="center" vertical="center"/>
    </xf>
    <xf numFmtId="0" fontId="75" fillId="8" borderId="44" xfId="0" applyFont="1" applyFill="1" applyBorder="1" applyAlignment="1">
      <alignment horizontal="center" vertical="top"/>
    </xf>
    <xf numFmtId="0" fontId="75" fillId="8" borderId="29" xfId="0" applyFont="1" applyFill="1" applyBorder="1" applyAlignment="1">
      <alignment vertical="top" wrapText="1"/>
    </xf>
    <xf numFmtId="0" fontId="76" fillId="8" borderId="45" xfId="0" applyFont="1" applyFill="1" applyBorder="1" applyAlignment="1">
      <alignment horizontal="center" vertical="top"/>
    </xf>
    <xf numFmtId="0" fontId="76" fillId="8" borderId="0" xfId="0" applyFont="1" applyFill="1" applyAlignment="1">
      <alignment vertical="top" wrapText="1"/>
    </xf>
    <xf numFmtId="0" fontId="75" fillId="8" borderId="46" xfId="0" applyFont="1" applyFill="1" applyBorder="1" applyAlignment="1">
      <alignment horizontal="center" vertical="top"/>
    </xf>
    <xf numFmtId="0" fontId="75" fillId="8" borderId="14" xfId="0" applyFont="1" applyFill="1" applyBorder="1" applyAlignment="1">
      <alignment vertical="top" wrapText="1"/>
    </xf>
    <xf numFmtId="9" fontId="76" fillId="8" borderId="47" xfId="328" applyFont="1" applyFill="1" applyBorder="1" applyAlignment="1" applyProtection="1">
      <alignment horizontal="center" vertical="center"/>
    </xf>
    <xf numFmtId="0" fontId="76" fillId="8" borderId="48" xfId="0" applyFont="1" applyFill="1" applyBorder="1" applyAlignment="1">
      <alignment horizontal="center" vertical="center"/>
    </xf>
    <xf numFmtId="0" fontId="75" fillId="0" borderId="45" xfId="0" applyFont="1" applyBorder="1" applyAlignment="1">
      <alignment horizontal="center" vertical="top"/>
    </xf>
    <xf numFmtId="0" fontId="75" fillId="0" borderId="42" xfId="0" applyFont="1" applyBorder="1" applyAlignment="1">
      <alignment vertical="top" wrapText="1"/>
    </xf>
    <xf numFmtId="4" fontId="75" fillId="0" borderId="49" xfId="0" applyNumberFormat="1" applyFont="1" applyBorder="1" applyAlignment="1">
      <alignment vertical="top"/>
    </xf>
    <xf numFmtId="9" fontId="76" fillId="0" borderId="50" xfId="328" applyFont="1" applyFill="1" applyBorder="1" applyAlignment="1" applyProtection="1">
      <alignment horizontal="center" vertical="center" wrapText="1"/>
    </xf>
    <xf numFmtId="196" fontId="76" fillId="0" borderId="51" xfId="95" applyNumberFormat="1" applyFont="1" applyFill="1" applyBorder="1" applyAlignment="1" applyProtection="1">
      <alignment horizontal="center" vertical="center" wrapText="1"/>
    </xf>
    <xf numFmtId="196" fontId="76" fillId="0" borderId="52" xfId="95" applyNumberFormat="1" applyFont="1" applyFill="1" applyBorder="1" applyAlignment="1" applyProtection="1">
      <alignment horizontal="center" vertical="center" wrapText="1"/>
    </xf>
    <xf numFmtId="0" fontId="76" fillId="0" borderId="45" xfId="0" applyFont="1" applyBorder="1" applyAlignment="1">
      <alignment horizontal="center" vertical="top"/>
    </xf>
    <xf numFmtId="0" fontId="76" fillId="0" borderId="42" xfId="0" applyFont="1" applyBorder="1" applyAlignment="1">
      <alignment vertical="top" wrapText="1"/>
    </xf>
    <xf numFmtId="9" fontId="76" fillId="0" borderId="53" xfId="328" applyFont="1" applyFill="1" applyBorder="1" applyAlignment="1" applyProtection="1">
      <alignment horizontal="center" vertical="center" wrapText="1"/>
    </xf>
    <xf numFmtId="196" fontId="76" fillId="0" borderId="54" xfId="95" applyNumberFormat="1" applyFont="1" applyFill="1" applyBorder="1" applyAlignment="1" applyProtection="1">
      <alignment horizontal="center" vertical="center" wrapText="1"/>
    </xf>
    <xf numFmtId="196" fontId="76" fillId="0" borderId="55" xfId="95" applyNumberFormat="1" applyFont="1" applyFill="1" applyBorder="1" applyAlignment="1" applyProtection="1">
      <alignment horizontal="center" vertical="center" wrapText="1"/>
    </xf>
    <xf numFmtId="3" fontId="75" fillId="0" borderId="49" xfId="0" applyNumberFormat="1" applyFont="1" applyBorder="1" applyAlignment="1">
      <alignment vertical="top"/>
    </xf>
    <xf numFmtId="17" fontId="75" fillId="0" borderId="42" xfId="0" applyNumberFormat="1" applyFont="1" applyBorder="1" applyAlignment="1">
      <alignment vertical="top" wrapText="1"/>
    </xf>
    <xf numFmtId="0" fontId="75" fillId="0" borderId="25" xfId="0" applyFont="1" applyBorder="1" applyAlignment="1">
      <alignment horizontal="center" vertical="top"/>
    </xf>
    <xf numFmtId="199" fontId="75" fillId="0" borderId="49" xfId="318" applyNumberFormat="1" applyFont="1" applyBorder="1" applyAlignment="1">
      <alignment horizontal="right"/>
    </xf>
    <xf numFmtId="4" fontId="75" fillId="0" borderId="25" xfId="0" applyNumberFormat="1" applyFont="1" applyBorder="1" applyAlignment="1">
      <alignment horizontal="center" vertical="top"/>
    </xf>
    <xf numFmtId="0" fontId="75" fillId="0" borderId="44" xfId="0" applyFont="1" applyBorder="1" applyAlignment="1">
      <alignment horizontal="center" vertical="top"/>
    </xf>
    <xf numFmtId="0" fontId="75" fillId="0" borderId="56" xfId="0" applyFont="1" applyBorder="1" applyAlignment="1">
      <alignment vertical="top" wrapText="1"/>
    </xf>
    <xf numFmtId="3" fontId="75" fillId="0" borderId="57" xfId="0" applyNumberFormat="1" applyFont="1" applyBorder="1" applyAlignment="1">
      <alignment vertical="top"/>
    </xf>
    <xf numFmtId="9" fontId="75" fillId="0" borderId="58" xfId="328" applyFont="1" applyFill="1" applyBorder="1" applyAlignment="1" applyProtection="1">
      <alignment vertical="top"/>
    </xf>
    <xf numFmtId="196" fontId="75" fillId="0" borderId="59" xfId="95" applyNumberFormat="1" applyFont="1" applyFill="1" applyBorder="1" applyAlignment="1" applyProtection="1">
      <alignment vertical="top"/>
    </xf>
    <xf numFmtId="3" fontId="76" fillId="0" borderId="31" xfId="0" applyNumberFormat="1" applyFont="1" applyBorder="1" applyAlignment="1">
      <alignment vertical="top"/>
    </xf>
    <xf numFmtId="9" fontId="76" fillId="0" borderId="25" xfId="328" applyFont="1" applyFill="1" applyBorder="1" applyAlignment="1" applyProtection="1">
      <alignment horizontal="center" vertical="top"/>
    </xf>
    <xf numFmtId="196" fontId="76" fillId="0" borderId="60" xfId="95" applyNumberFormat="1" applyFont="1" applyFill="1" applyBorder="1" applyAlignment="1" applyProtection="1">
      <alignment vertical="top"/>
    </xf>
    <xf numFmtId="0" fontId="75" fillId="0" borderId="46" xfId="0" applyFont="1" applyBorder="1" applyAlignment="1">
      <alignment horizontal="center" vertical="top"/>
    </xf>
    <xf numFmtId="0" fontId="75" fillId="0" borderId="61" xfId="0" applyFont="1" applyBorder="1" applyAlignment="1">
      <alignment vertical="top" wrapText="1"/>
    </xf>
    <xf numFmtId="3" fontId="75" fillId="0" borderId="35" xfId="0" applyNumberFormat="1" applyFont="1" applyBorder="1" applyAlignment="1">
      <alignment vertical="top"/>
    </xf>
    <xf numFmtId="9" fontId="75" fillId="0" borderId="62" xfId="328" applyFont="1" applyFill="1" applyBorder="1" applyAlignment="1" applyProtection="1">
      <alignment vertical="top"/>
    </xf>
    <xf numFmtId="196" fontId="75" fillId="0" borderId="63" xfId="95" applyNumberFormat="1" applyFont="1" applyFill="1" applyBorder="1" applyAlignment="1" applyProtection="1">
      <alignment vertical="top"/>
    </xf>
    <xf numFmtId="0" fontId="78" fillId="0" borderId="0" xfId="318" applyFont="1"/>
    <xf numFmtId="3" fontId="78" fillId="0" borderId="0" xfId="318" applyNumberFormat="1" applyFont="1"/>
    <xf numFmtId="0" fontId="79" fillId="0" borderId="0" xfId="318" applyFont="1"/>
    <xf numFmtId="0" fontId="81" fillId="0" borderId="0" xfId="318" applyFont="1" applyAlignment="1">
      <alignment horizontal="center" vertical="center"/>
    </xf>
    <xf numFmtId="0" fontId="79" fillId="0" borderId="0" xfId="318" applyFont="1" applyAlignment="1">
      <alignment horizontal="center" vertical="center"/>
    </xf>
    <xf numFmtId="3" fontId="79" fillId="0" borderId="0" xfId="318" applyNumberFormat="1" applyFont="1" applyAlignment="1">
      <alignment horizontal="center" vertical="center"/>
    </xf>
    <xf numFmtId="0" fontId="82" fillId="0" borderId="0" xfId="318" applyFont="1" applyAlignment="1">
      <alignment horizontal="center" vertical="center"/>
    </xf>
    <xf numFmtId="0" fontId="79" fillId="0" borderId="7" xfId="318" applyFont="1" applyBorder="1" applyAlignment="1">
      <alignment horizontal="center" vertical="center"/>
    </xf>
    <xf numFmtId="0" fontId="81" fillId="0" borderId="64" xfId="318" applyFont="1" applyBorder="1" applyAlignment="1">
      <alignment vertical="center"/>
    </xf>
    <xf numFmtId="0" fontId="79" fillId="0" borderId="65" xfId="318" applyFont="1" applyBorder="1" applyAlignment="1">
      <alignment vertical="center"/>
    </xf>
    <xf numFmtId="0" fontId="79" fillId="0" borderId="65" xfId="318" applyFont="1" applyBorder="1" applyAlignment="1">
      <alignment horizontal="left" vertical="center"/>
    </xf>
    <xf numFmtId="0" fontId="81" fillId="0" borderId="65" xfId="318" applyFont="1" applyBorder="1" applyAlignment="1">
      <alignment horizontal="right" vertical="center"/>
    </xf>
    <xf numFmtId="0" fontId="79" fillId="0" borderId="65" xfId="318" applyFont="1" applyBorder="1" applyAlignment="1">
      <alignment horizontal="right" vertical="center"/>
    </xf>
    <xf numFmtId="0" fontId="79" fillId="0" borderId="66" xfId="318" applyFont="1" applyBorder="1" applyAlignment="1">
      <alignment vertical="center"/>
    </xf>
    <xf numFmtId="0" fontId="81" fillId="0" borderId="42" xfId="318" applyFont="1" applyBorder="1" applyAlignment="1">
      <alignment vertical="center"/>
    </xf>
    <xf numFmtId="0" fontId="79" fillId="0" borderId="0" xfId="318" applyFont="1" applyAlignment="1">
      <alignment vertical="center"/>
    </xf>
    <xf numFmtId="15" fontId="79" fillId="0" borderId="0" xfId="316" applyNumberFormat="1" applyFont="1" applyAlignment="1">
      <alignment horizontal="left" vertical="center"/>
    </xf>
    <xf numFmtId="0" fontId="81" fillId="0" borderId="0" xfId="318" applyFont="1" applyAlignment="1">
      <alignment horizontal="right" vertical="center"/>
    </xf>
    <xf numFmtId="197" fontId="79" fillId="0" borderId="0" xfId="317" applyNumberFormat="1" applyFont="1" applyAlignment="1">
      <alignment horizontal="right" vertical="center"/>
    </xf>
    <xf numFmtId="0" fontId="79" fillId="0" borderId="0" xfId="0" applyFont="1"/>
    <xf numFmtId="0" fontId="79" fillId="0" borderId="43" xfId="318" applyFont="1" applyBorder="1" applyAlignment="1">
      <alignment vertical="center"/>
    </xf>
    <xf numFmtId="0" fontId="79" fillId="0" borderId="0" xfId="316" applyFont="1" applyAlignment="1">
      <alignment horizontal="left" vertical="center"/>
    </xf>
    <xf numFmtId="0" fontId="79" fillId="0" borderId="0" xfId="318" applyFont="1" applyAlignment="1">
      <alignment horizontal="right" vertical="center"/>
    </xf>
    <xf numFmtId="0" fontId="81" fillId="0" borderId="41" xfId="318" applyFont="1" applyBorder="1" applyAlignment="1">
      <alignment vertical="center"/>
    </xf>
    <xf numFmtId="0" fontId="79" fillId="0" borderId="33" xfId="318" applyFont="1" applyBorder="1" applyAlignment="1">
      <alignment vertical="center"/>
    </xf>
    <xf numFmtId="0" fontId="79" fillId="0" borderId="33" xfId="316" applyFont="1" applyBorder="1" applyAlignment="1">
      <alignment horizontal="left" vertical="center"/>
    </xf>
    <xf numFmtId="0" fontId="79" fillId="0" borderId="67" xfId="318" applyFont="1" applyBorder="1" applyAlignment="1">
      <alignment vertical="center"/>
    </xf>
    <xf numFmtId="0" fontId="81" fillId="0" borderId="68" xfId="318" applyFont="1" applyBorder="1" applyAlignment="1">
      <alignment vertical="center"/>
    </xf>
    <xf numFmtId="0" fontId="79" fillId="0" borderId="7" xfId="318" applyFont="1" applyBorder="1" applyAlignment="1">
      <alignment vertical="center"/>
    </xf>
    <xf numFmtId="0" fontId="79" fillId="0" borderId="7" xfId="0" applyFont="1" applyBorder="1"/>
    <xf numFmtId="0" fontId="79" fillId="0" borderId="39" xfId="318" applyFont="1" applyBorder="1" applyAlignment="1">
      <alignment vertical="center"/>
    </xf>
    <xf numFmtId="0" fontId="79" fillId="0" borderId="0" xfId="318" applyFont="1" applyProtection="1">
      <protection locked="0"/>
    </xf>
    <xf numFmtId="3" fontId="78" fillId="0" borderId="33" xfId="318" applyNumberFormat="1" applyFont="1" applyBorder="1"/>
    <xf numFmtId="0" fontId="78" fillId="0" borderId="33" xfId="318" applyFont="1" applyBorder="1"/>
    <xf numFmtId="3" fontId="79" fillId="8" borderId="42" xfId="318" applyNumberFormat="1" applyFont="1" applyFill="1" applyBorder="1"/>
    <xf numFmtId="0" fontId="79" fillId="8" borderId="43" xfId="318" applyFont="1" applyFill="1" applyBorder="1"/>
    <xf numFmtId="200" fontId="79" fillId="8" borderId="42" xfId="0" applyNumberFormat="1" applyFont="1" applyFill="1" applyBorder="1" applyAlignment="1">
      <alignment horizontal="right" vertical="top"/>
    </xf>
    <xf numFmtId="4" fontId="79" fillId="8" borderId="43" xfId="318" applyNumberFormat="1" applyFont="1" applyFill="1" applyBorder="1"/>
    <xf numFmtId="0" fontId="79" fillId="0" borderId="0" xfId="317" applyFont="1" applyProtection="1">
      <protection locked="0"/>
    </xf>
    <xf numFmtId="200" fontId="79" fillId="8" borderId="42" xfId="318" applyNumberFormat="1" applyFont="1" applyFill="1" applyBorder="1"/>
    <xf numFmtId="200" fontId="79" fillId="8" borderId="42" xfId="318" applyNumberFormat="1" applyFont="1" applyFill="1" applyBorder="1" applyAlignment="1" applyProtection="1">
      <alignment horizontal="right"/>
      <protection locked="0"/>
    </xf>
    <xf numFmtId="200" fontId="79" fillId="8" borderId="41" xfId="318" applyNumberFormat="1" applyFont="1" applyFill="1" applyBorder="1"/>
    <xf numFmtId="0" fontId="79" fillId="8" borderId="67" xfId="318" applyFont="1" applyFill="1" applyBorder="1"/>
    <xf numFmtId="200" fontId="79" fillId="0" borderId="65" xfId="318" applyNumberFormat="1" applyFont="1" applyBorder="1"/>
    <xf numFmtId="0" fontId="79" fillId="0" borderId="65" xfId="318" applyFont="1" applyBorder="1"/>
    <xf numFmtId="200" fontId="79" fillId="8" borderId="64" xfId="318" applyNumberFormat="1" applyFont="1" applyFill="1" applyBorder="1"/>
    <xf numFmtId="0" fontId="79" fillId="8" borderId="66" xfId="318" applyFont="1" applyFill="1" applyBorder="1"/>
    <xf numFmtId="0" fontId="81" fillId="0" borderId="0" xfId="318" applyFont="1" applyAlignment="1">
      <alignment horizontal="left"/>
    </xf>
    <xf numFmtId="0" fontId="81" fillId="0" borderId="0" xfId="318" applyFont="1" applyAlignment="1">
      <alignment horizontal="right"/>
    </xf>
    <xf numFmtId="200" fontId="76" fillId="8" borderId="42" xfId="318" applyNumberFormat="1" applyFont="1" applyFill="1" applyBorder="1"/>
    <xf numFmtId="0" fontId="83" fillId="0" borderId="0" xfId="318" applyFont="1" applyAlignment="1">
      <alignment horizontal="left" indent="1"/>
    </xf>
    <xf numFmtId="10" fontId="84" fillId="0" borderId="0" xfId="318" applyNumberFormat="1" applyFont="1"/>
    <xf numFmtId="200" fontId="79" fillId="8" borderId="42" xfId="318" applyNumberFormat="1" applyFont="1" applyFill="1" applyBorder="1" applyProtection="1">
      <protection locked="0"/>
    </xf>
    <xf numFmtId="0" fontId="79" fillId="0" borderId="0" xfId="318" applyFont="1" applyAlignment="1">
      <alignment horizontal="left" indent="1"/>
    </xf>
    <xf numFmtId="200" fontId="79" fillId="8" borderId="42" xfId="318" applyNumberFormat="1" applyFont="1" applyFill="1" applyBorder="1" applyAlignment="1">
      <alignment horizontal="right"/>
    </xf>
    <xf numFmtId="200" fontId="79" fillId="8" borderId="41" xfId="318" applyNumberFormat="1" applyFont="1" applyFill="1" applyBorder="1" applyAlignment="1">
      <alignment horizontal="right"/>
    </xf>
    <xf numFmtId="0" fontId="81" fillId="0" borderId="0" xfId="318" applyFont="1"/>
    <xf numFmtId="200" fontId="76" fillId="8" borderId="42" xfId="318" applyNumberFormat="1" applyFont="1" applyFill="1" applyBorder="1" applyAlignment="1">
      <alignment horizontal="right"/>
    </xf>
    <xf numFmtId="200" fontId="79" fillId="8" borderId="69" xfId="318" applyNumberFormat="1" applyFont="1" applyFill="1" applyBorder="1"/>
    <xf numFmtId="0" fontId="79" fillId="8" borderId="30" xfId="318" applyFont="1" applyFill="1" applyBorder="1"/>
    <xf numFmtId="200" fontId="76" fillId="8" borderId="25" xfId="318" applyNumberFormat="1" applyFont="1" applyFill="1" applyBorder="1"/>
    <xf numFmtId="0" fontId="79" fillId="8" borderId="26" xfId="318" applyFont="1" applyFill="1" applyBorder="1"/>
    <xf numFmtId="201" fontId="79" fillId="8" borderId="27" xfId="318" applyNumberFormat="1" applyFont="1" applyFill="1" applyBorder="1"/>
    <xf numFmtId="0" fontId="79" fillId="8" borderId="28" xfId="318" applyFont="1" applyFill="1" applyBorder="1"/>
    <xf numFmtId="3" fontId="79" fillId="0" borderId="0" xfId="318" applyNumberFormat="1" applyFont="1"/>
    <xf numFmtId="0" fontId="79" fillId="0" borderId="64" xfId="318" applyFont="1" applyBorder="1"/>
    <xf numFmtId="3" fontId="79" fillId="0" borderId="65" xfId="318" applyNumberFormat="1" applyFont="1" applyBorder="1"/>
    <xf numFmtId="0" fontId="79" fillId="0" borderId="66" xfId="318" applyFont="1" applyBorder="1"/>
    <xf numFmtId="0" fontId="79" fillId="0" borderId="42" xfId="318" applyFont="1" applyBorder="1" applyAlignment="1">
      <alignment horizontal="left" indent="4"/>
    </xf>
    <xf numFmtId="0" fontId="79" fillId="0" borderId="43" xfId="318" applyFont="1" applyBorder="1"/>
    <xf numFmtId="0" fontId="81" fillId="0" borderId="42" xfId="318" applyFont="1" applyBorder="1" applyAlignment="1">
      <alignment horizontal="left" indent="4"/>
    </xf>
    <xf numFmtId="0" fontId="79" fillId="0" borderId="42" xfId="318" applyFont="1" applyBorder="1"/>
    <xf numFmtId="0" fontId="79" fillId="0" borderId="0" xfId="318" applyFont="1" applyAlignment="1">
      <alignment horizontal="center"/>
    </xf>
    <xf numFmtId="0" fontId="78" fillId="0" borderId="41" xfId="318" applyFont="1" applyBorder="1"/>
    <xf numFmtId="0" fontId="79" fillId="0" borderId="33" xfId="318" applyFont="1" applyBorder="1"/>
    <xf numFmtId="3" fontId="79" fillId="0" borderId="33" xfId="318" applyNumberFormat="1" applyFont="1" applyBorder="1"/>
    <xf numFmtId="0" fontId="79" fillId="0" borderId="67" xfId="318" applyFont="1" applyBorder="1"/>
    <xf numFmtId="164" fontId="85" fillId="0" borderId="0" xfId="95" applyFont="1" applyFill="1" applyBorder="1" applyProtection="1"/>
    <xf numFmtId="200" fontId="86" fillId="0" borderId="0" xfId="318" applyNumberFormat="1" applyFont="1"/>
    <xf numFmtId="0" fontId="81" fillId="0" borderId="0" xfId="0" applyFont="1" applyAlignment="1">
      <alignment horizontal="center"/>
    </xf>
    <xf numFmtId="0" fontId="79" fillId="0" borderId="0" xfId="0" applyFont="1" applyAlignment="1">
      <alignment horizontal="center"/>
    </xf>
    <xf numFmtId="200" fontId="79" fillId="0" borderId="0" xfId="0" applyNumberFormat="1" applyFont="1"/>
    <xf numFmtId="0" fontId="81" fillId="0" borderId="0" xfId="0" applyFont="1" applyAlignment="1">
      <alignment horizontal="left"/>
    </xf>
    <xf numFmtId="0" fontId="76" fillId="0" borderId="0" xfId="0" applyFont="1" applyAlignment="1">
      <alignment horizontal="left"/>
    </xf>
    <xf numFmtId="0" fontId="75" fillId="0" borderId="0" xfId="0" applyFont="1"/>
    <xf numFmtId="0" fontId="75" fillId="0" borderId="0" xfId="0" applyFont="1" applyAlignment="1">
      <alignment horizontal="center"/>
    </xf>
    <xf numFmtId="200" fontId="75" fillId="0" borderId="0" xfId="0" applyNumberFormat="1" applyFont="1"/>
    <xf numFmtId="0" fontId="81" fillId="0" borderId="0" xfId="0" applyFont="1" applyAlignment="1">
      <alignment horizontal="left" vertical="center"/>
    </xf>
    <xf numFmtId="0" fontId="76" fillId="0" borderId="0" xfId="0" applyFont="1" applyAlignment="1">
      <alignment horizontal="left" vertical="center"/>
    </xf>
    <xf numFmtId="0" fontId="89" fillId="0" borderId="0" xfId="0" applyFont="1" applyAlignment="1">
      <alignment horizontal="center"/>
    </xf>
    <xf numFmtId="0" fontId="76" fillId="0" borderId="0" xfId="0" applyFont="1"/>
    <xf numFmtId="0" fontId="81" fillId="0" borderId="0" xfId="0" applyFont="1" applyAlignment="1">
      <alignment horizontal="left" vertical="top"/>
    </xf>
    <xf numFmtId="0" fontId="79" fillId="0" borderId="0" xfId="0" applyFont="1" applyAlignment="1">
      <alignment vertical="top"/>
    </xf>
    <xf numFmtId="0" fontId="79" fillId="0" borderId="0" xfId="0" applyFont="1" applyAlignment="1">
      <alignment horizontal="center" vertical="top"/>
    </xf>
    <xf numFmtId="0" fontId="81" fillId="0" borderId="0" xfId="0" applyFont="1" applyAlignment="1">
      <alignment horizontal="center" vertical="top"/>
    </xf>
    <xf numFmtId="1" fontId="81" fillId="0" borderId="0" xfId="0" applyNumberFormat="1" applyFont="1" applyAlignment="1">
      <alignment vertical="top"/>
    </xf>
    <xf numFmtId="0" fontId="81" fillId="8" borderId="7" xfId="0" applyFont="1" applyFill="1" applyBorder="1" applyAlignment="1">
      <alignment horizontal="left" vertical="top"/>
    </xf>
    <xf numFmtId="0" fontId="79" fillId="8" borderId="7" xfId="0" applyFont="1" applyFill="1" applyBorder="1" applyAlignment="1">
      <alignment vertical="top"/>
    </xf>
    <xf numFmtId="0" fontId="79" fillId="8" borderId="7" xfId="0" applyFont="1" applyFill="1" applyBorder="1" applyAlignment="1">
      <alignment horizontal="center" vertical="top"/>
    </xf>
    <xf numFmtId="0" fontId="81" fillId="8" borderId="7" xfId="0" applyFont="1" applyFill="1" applyBorder="1" applyAlignment="1">
      <alignment horizontal="center" vertical="center" wrapText="1"/>
    </xf>
    <xf numFmtId="0" fontId="81" fillId="8" borderId="7" xfId="0" applyFont="1" applyFill="1" applyBorder="1" applyAlignment="1">
      <alignment horizontal="center" vertical="center"/>
    </xf>
    <xf numFmtId="1" fontId="81" fillId="8" borderId="7" xfId="0" applyNumberFormat="1" applyFont="1" applyFill="1" applyBorder="1" applyAlignment="1">
      <alignment vertical="center"/>
    </xf>
    <xf numFmtId="1" fontId="81" fillId="8" borderId="7" xfId="0" applyNumberFormat="1" applyFont="1" applyFill="1" applyBorder="1" applyAlignment="1">
      <alignment horizontal="center" vertical="center" wrapText="1"/>
    </xf>
    <xf numFmtId="200" fontId="79" fillId="0" borderId="0" xfId="0" applyNumberFormat="1" applyFont="1" applyAlignment="1">
      <alignment horizontal="center" vertical="top"/>
    </xf>
    <xf numFmtId="0" fontId="81" fillId="0" borderId="0" xfId="0" applyFont="1" applyAlignment="1">
      <alignment vertical="top"/>
    </xf>
    <xf numFmtId="200" fontId="79" fillId="0" borderId="0" xfId="0" applyNumberFormat="1" applyFont="1" applyAlignment="1">
      <alignment horizontal="right" vertical="top"/>
    </xf>
    <xf numFmtId="200" fontId="79" fillId="0" borderId="0" xfId="318" applyNumberFormat="1" applyFont="1" applyAlignment="1">
      <alignment vertical="top"/>
    </xf>
    <xf numFmtId="0" fontId="79" fillId="0" borderId="0" xfId="0" applyFont="1" applyAlignment="1">
      <alignment horizontal="right" vertical="top"/>
    </xf>
    <xf numFmtId="200" fontId="79" fillId="0" borderId="0" xfId="0" applyNumberFormat="1" applyFont="1" applyAlignment="1">
      <alignment vertical="top"/>
    </xf>
    <xf numFmtId="202" fontId="79" fillId="0" borderId="0" xfId="0" applyNumberFormat="1" applyFont="1" applyAlignment="1">
      <alignment horizontal="right" vertical="top"/>
    </xf>
    <xf numFmtId="0" fontId="79" fillId="0" borderId="0" xfId="0" applyFont="1" applyAlignment="1">
      <alignment horizontal="right"/>
    </xf>
    <xf numFmtId="0" fontId="79" fillId="0" borderId="0" xfId="0" applyFont="1" applyAlignment="1">
      <alignment vertical="center"/>
    </xf>
    <xf numFmtId="202" fontId="79" fillId="0" borderId="33" xfId="0" applyNumberFormat="1" applyFont="1" applyBorder="1" applyAlignment="1">
      <alignment horizontal="right" vertical="top"/>
    </xf>
    <xf numFmtId="200" fontId="79" fillId="0" borderId="33" xfId="0" applyNumberFormat="1" applyFont="1" applyBorder="1" applyAlignment="1">
      <alignment vertical="top"/>
    </xf>
    <xf numFmtId="200" fontId="79" fillId="0" borderId="33" xfId="0" applyNumberFormat="1" applyFont="1" applyBorder="1" applyAlignment="1">
      <alignment horizontal="center" vertical="top"/>
    </xf>
    <xf numFmtId="0" fontId="79" fillId="0" borderId="33" xfId="0" applyFont="1" applyBorder="1" applyAlignment="1">
      <alignment horizontal="right" vertical="top"/>
    </xf>
    <xf numFmtId="200" fontId="81" fillId="0" borderId="0" xfId="0" applyNumberFormat="1" applyFont="1" applyAlignment="1">
      <alignment vertical="top"/>
    </xf>
    <xf numFmtId="200" fontId="81" fillId="0" borderId="0" xfId="0" applyNumberFormat="1" applyFont="1" applyAlignment="1">
      <alignment horizontal="center" vertical="top"/>
    </xf>
    <xf numFmtId="200" fontId="81" fillId="0" borderId="0" xfId="0" applyNumberFormat="1" applyFont="1" applyAlignment="1">
      <alignment horizontal="right" vertical="top"/>
    </xf>
    <xf numFmtId="9" fontId="81" fillId="0" borderId="0" xfId="0" applyNumberFormat="1" applyFont="1" applyAlignment="1">
      <alignment vertical="top"/>
    </xf>
    <xf numFmtId="202" fontId="79" fillId="0" borderId="65" xfId="0" applyNumberFormat="1" applyFont="1" applyBorder="1" applyAlignment="1">
      <alignment horizontal="right" vertical="top"/>
    </xf>
    <xf numFmtId="202" fontId="79" fillId="0" borderId="0" xfId="0" applyNumberFormat="1" applyFont="1" applyAlignment="1">
      <alignment horizontal="center" vertical="top"/>
    </xf>
    <xf numFmtId="0" fontId="79" fillId="0" borderId="0" xfId="0" applyFont="1" applyAlignment="1">
      <alignment horizontal="left" vertical="top"/>
    </xf>
    <xf numFmtId="0" fontId="81" fillId="0" borderId="0" xfId="0" applyFont="1" applyAlignment="1">
      <alignment horizontal="right" vertical="top"/>
    </xf>
    <xf numFmtId="0" fontId="90" fillId="0" borderId="0" xfId="0" applyFont="1" applyAlignment="1">
      <alignment horizontal="center" vertical="top"/>
    </xf>
    <xf numFmtId="10" fontId="81" fillId="0" borderId="0" xfId="0" applyNumberFormat="1" applyFont="1" applyAlignment="1">
      <alignment horizontal="center" vertical="top"/>
    </xf>
    <xf numFmtId="0" fontId="90" fillId="0" borderId="33" xfId="0" applyFont="1" applyBorder="1" applyAlignment="1">
      <alignment horizontal="center" vertical="top"/>
    </xf>
    <xf numFmtId="0" fontId="79" fillId="0" borderId="33" xfId="0" applyFont="1" applyBorder="1" applyAlignment="1">
      <alignment vertical="top"/>
    </xf>
    <xf numFmtId="0" fontId="81" fillId="0" borderId="33" xfId="0" applyFont="1" applyBorder="1" applyAlignment="1">
      <alignment horizontal="right" vertical="top"/>
    </xf>
    <xf numFmtId="0" fontId="79" fillId="0" borderId="33" xfId="0" applyFont="1" applyBorder="1" applyAlignment="1">
      <alignment horizontal="center" vertical="top"/>
    </xf>
    <xf numFmtId="202" fontId="79" fillId="0" borderId="33" xfId="0" applyNumberFormat="1" applyFont="1" applyBorder="1" applyAlignment="1">
      <alignment horizontal="center" vertical="top"/>
    </xf>
    <xf numFmtId="200" fontId="81" fillId="0" borderId="33" xfId="0" applyNumberFormat="1" applyFont="1" applyBorder="1" applyAlignment="1">
      <alignment vertical="top"/>
    </xf>
    <xf numFmtId="0" fontId="86" fillId="0" borderId="0" xfId="0" applyFont="1" applyAlignment="1">
      <alignment vertical="top"/>
    </xf>
    <xf numFmtId="0" fontId="86" fillId="0" borderId="0" xfId="0" applyFont="1" applyAlignment="1">
      <alignment horizontal="center" vertical="top"/>
    </xf>
    <xf numFmtId="200" fontId="86" fillId="0" borderId="0" xfId="0" applyNumberFormat="1" applyFont="1" applyAlignment="1">
      <alignment vertical="top"/>
    </xf>
    <xf numFmtId="10" fontId="75" fillId="0" borderId="0" xfId="0" applyNumberFormat="1" applyFont="1" applyAlignment="1">
      <alignment horizontal="center" vertical="top"/>
    </xf>
    <xf numFmtId="0" fontId="76" fillId="0" borderId="0" xfId="0" applyFont="1" applyAlignment="1">
      <alignment vertical="top"/>
    </xf>
    <xf numFmtId="0" fontId="75" fillId="8" borderId="29" xfId="0" applyFont="1" applyFill="1" applyBorder="1" applyAlignment="1">
      <alignment horizontal="center" vertical="top"/>
    </xf>
    <xf numFmtId="0" fontId="76" fillId="8" borderId="0" xfId="0" applyFont="1" applyFill="1" applyAlignment="1">
      <alignment horizontal="center" vertical="top"/>
    </xf>
    <xf numFmtId="0" fontId="75" fillId="8" borderId="14" xfId="0" applyFont="1" applyFill="1" applyBorder="1" applyAlignment="1">
      <alignment horizontal="center" vertical="top"/>
    </xf>
    <xf numFmtId="0" fontId="91" fillId="0" borderId="0" xfId="0" applyFont="1" applyAlignment="1">
      <alignment horizontal="center" vertical="top"/>
    </xf>
    <xf numFmtId="4" fontId="76" fillId="0" borderId="42" xfId="0" applyNumberFormat="1" applyFont="1" applyBorder="1" applyAlignment="1">
      <alignment vertical="top"/>
    </xf>
    <xf numFmtId="0" fontId="75" fillId="0" borderId="49" xfId="0" applyFont="1" applyBorder="1" applyAlignment="1">
      <alignment vertical="top"/>
    </xf>
    <xf numFmtId="10" fontId="75" fillId="0" borderId="49" xfId="0" applyNumberFormat="1" applyFont="1" applyBorder="1" applyAlignment="1">
      <alignment horizontal="center" vertical="top"/>
    </xf>
    <xf numFmtId="9" fontId="75" fillId="0" borderId="49" xfId="0" applyNumberFormat="1" applyFont="1" applyBorder="1" applyAlignment="1">
      <alignment horizontal="center" vertical="top"/>
    </xf>
    <xf numFmtId="3" fontId="76" fillId="0" borderId="42" xfId="0" applyNumberFormat="1" applyFont="1" applyBorder="1" applyAlignment="1">
      <alignment vertical="top"/>
    </xf>
    <xf numFmtId="10" fontId="92" fillId="10" borderId="49" xfId="0" applyNumberFormat="1" applyFont="1" applyFill="1" applyBorder="1" applyAlignment="1">
      <alignment horizontal="center" vertical="top"/>
    </xf>
    <xf numFmtId="3" fontId="93" fillId="10" borderId="31" xfId="0" applyNumberFormat="1" applyFont="1" applyFill="1" applyBorder="1" applyAlignment="1">
      <alignment vertical="top"/>
    </xf>
    <xf numFmtId="0" fontId="75" fillId="0" borderId="70" xfId="0" applyFont="1" applyBorder="1" applyAlignment="1">
      <alignment horizontal="center" vertical="top"/>
    </xf>
    <xf numFmtId="0" fontId="91" fillId="0" borderId="33" xfId="0" applyFont="1" applyBorder="1" applyAlignment="1">
      <alignment horizontal="center" vertical="top"/>
    </xf>
    <xf numFmtId="0" fontId="75" fillId="0" borderId="41" xfId="0" applyFont="1" applyBorder="1" applyAlignment="1">
      <alignment vertical="top" wrapText="1"/>
    </xf>
    <xf numFmtId="4" fontId="75" fillId="0" borderId="40" xfId="0" applyNumberFormat="1" applyFont="1" applyBorder="1" applyAlignment="1">
      <alignment vertical="top"/>
    </xf>
    <xf numFmtId="9" fontId="75" fillId="0" borderId="40" xfId="0" applyNumberFormat="1" applyFont="1" applyBorder="1" applyAlignment="1">
      <alignment horizontal="center" vertical="top"/>
    </xf>
    <xf numFmtId="4" fontId="76" fillId="0" borderId="41" xfId="0" applyNumberFormat="1" applyFont="1" applyBorder="1" applyAlignment="1">
      <alignment vertical="top"/>
    </xf>
    <xf numFmtId="3" fontId="75" fillId="0" borderId="40" xfId="0" applyNumberFormat="1" applyFont="1" applyBorder="1" applyAlignment="1">
      <alignment vertical="top"/>
    </xf>
    <xf numFmtId="10" fontId="75" fillId="0" borderId="40" xfId="0" applyNumberFormat="1" applyFont="1" applyBorder="1" applyAlignment="1">
      <alignment horizontal="center" vertical="top"/>
    </xf>
    <xf numFmtId="3" fontId="76" fillId="0" borderId="34" xfId="0" applyNumberFormat="1" applyFont="1" applyBorder="1" applyAlignment="1">
      <alignment vertical="top"/>
    </xf>
    <xf numFmtId="0" fontId="91" fillId="0" borderId="71" xfId="0" applyFont="1" applyBorder="1" applyAlignment="1">
      <alignment horizontal="center" vertical="top"/>
    </xf>
    <xf numFmtId="0" fontId="91" fillId="0" borderId="49" xfId="0" applyFont="1" applyBorder="1" applyAlignment="1">
      <alignment horizontal="center" vertical="top"/>
    </xf>
    <xf numFmtId="9" fontId="75" fillId="0" borderId="49" xfId="318" applyNumberFormat="1" applyFont="1" applyBorder="1" applyAlignment="1">
      <alignment horizontal="center"/>
    </xf>
    <xf numFmtId="199" fontId="76" fillId="0" borderId="42" xfId="318" applyNumberFormat="1" applyFont="1" applyBorder="1" applyAlignment="1">
      <alignment horizontal="right"/>
    </xf>
    <xf numFmtId="3" fontId="75" fillId="0" borderId="71" xfId="0" applyNumberFormat="1" applyFont="1" applyBorder="1" applyAlignment="1">
      <alignment vertical="top"/>
    </xf>
    <xf numFmtId="10" fontId="75" fillId="0" borderId="71" xfId="0" applyNumberFormat="1" applyFont="1" applyBorder="1" applyAlignment="1">
      <alignment horizontal="center" vertical="top"/>
    </xf>
    <xf numFmtId="3" fontId="76" fillId="0" borderId="72" xfId="0" applyNumberFormat="1" applyFont="1" applyBorder="1" applyAlignment="1">
      <alignment vertical="top"/>
    </xf>
    <xf numFmtId="199" fontId="75" fillId="0" borderId="49" xfId="318" applyNumberFormat="1" applyFont="1" applyBorder="1" applyAlignment="1">
      <alignment horizontal="right" vertical="top"/>
    </xf>
    <xf numFmtId="9" fontId="75" fillId="0" borderId="49" xfId="318" applyNumberFormat="1" applyFont="1" applyBorder="1" applyAlignment="1">
      <alignment horizontal="center" vertical="top"/>
    </xf>
    <xf numFmtId="199" fontId="76" fillId="0" borderId="42" xfId="318" applyNumberFormat="1" applyFont="1" applyBorder="1" applyAlignment="1">
      <alignment horizontal="right" vertical="top"/>
    </xf>
    <xf numFmtId="0" fontId="75" fillId="0" borderId="71" xfId="0" applyFont="1" applyBorder="1" applyAlignment="1">
      <alignment vertical="top"/>
    </xf>
    <xf numFmtId="0" fontId="75" fillId="0" borderId="40" xfId="0" applyFont="1" applyBorder="1" applyAlignment="1">
      <alignment vertical="top" wrapText="1"/>
    </xf>
    <xf numFmtId="0" fontId="75" fillId="0" borderId="40" xfId="0" applyFont="1" applyBorder="1" applyAlignment="1">
      <alignment vertical="top"/>
    </xf>
    <xf numFmtId="0" fontId="75" fillId="0" borderId="73" xfId="0" applyFont="1" applyBorder="1" applyAlignment="1">
      <alignment horizontal="center" vertical="top"/>
    </xf>
    <xf numFmtId="0" fontId="75" fillId="0" borderId="64" xfId="0" applyFont="1" applyBorder="1" applyAlignment="1">
      <alignment vertical="top" wrapText="1"/>
    </xf>
    <xf numFmtId="9" fontId="75" fillId="0" borderId="71" xfId="0" applyNumberFormat="1" applyFont="1" applyBorder="1" applyAlignment="1">
      <alignment horizontal="center" vertical="top"/>
    </xf>
    <xf numFmtId="3" fontId="76" fillId="0" borderId="64" xfId="0" applyNumberFormat="1" applyFont="1" applyBorder="1" applyAlignment="1">
      <alignment vertical="top"/>
    </xf>
    <xf numFmtId="3" fontId="76" fillId="0" borderId="41" xfId="0" applyNumberFormat="1" applyFont="1" applyBorder="1" applyAlignment="1">
      <alignment vertical="top"/>
    </xf>
    <xf numFmtId="0" fontId="91" fillId="0" borderId="65" xfId="0" applyFont="1" applyBorder="1" applyAlignment="1">
      <alignment horizontal="center" vertical="top"/>
    </xf>
    <xf numFmtId="3" fontId="76" fillId="0" borderId="49" xfId="0" applyNumberFormat="1" applyFont="1" applyBorder="1" applyAlignment="1">
      <alignment vertical="top"/>
    </xf>
    <xf numFmtId="9" fontId="76" fillId="0" borderId="49" xfId="0" applyNumberFormat="1" applyFont="1" applyBorder="1" applyAlignment="1">
      <alignment horizontal="center" vertical="top"/>
    </xf>
    <xf numFmtId="3" fontId="75" fillId="0" borderId="42" xfId="0" applyNumberFormat="1" applyFont="1" applyBorder="1" applyAlignment="1">
      <alignment vertical="top"/>
    </xf>
    <xf numFmtId="3" fontId="75" fillId="0" borderId="74" xfId="0" applyNumberFormat="1" applyFont="1" applyBorder="1" applyAlignment="1">
      <alignment vertical="top"/>
    </xf>
    <xf numFmtId="9" fontId="75" fillId="0" borderId="74" xfId="0" applyNumberFormat="1" applyFont="1" applyBorder="1" applyAlignment="1">
      <alignment horizontal="center" vertical="top"/>
    </xf>
    <xf numFmtId="3" fontId="76" fillId="0" borderId="56" xfId="0" applyNumberFormat="1" applyFont="1" applyBorder="1" applyAlignment="1">
      <alignment vertical="top"/>
    </xf>
    <xf numFmtId="0" fontId="75" fillId="0" borderId="74" xfId="0" applyFont="1" applyBorder="1" applyAlignment="1">
      <alignment vertical="top"/>
    </xf>
    <xf numFmtId="10" fontId="75" fillId="0" borderId="74" xfId="0" applyNumberFormat="1" applyFont="1" applyBorder="1" applyAlignment="1">
      <alignment horizontal="center" vertical="top"/>
    </xf>
    <xf numFmtId="3" fontId="76" fillId="0" borderId="57" xfId="0" applyNumberFormat="1" applyFont="1" applyBorder="1" applyAlignment="1">
      <alignment vertical="top"/>
    </xf>
    <xf numFmtId="0" fontId="77" fillId="0" borderId="42" xfId="0" applyFont="1" applyBorder="1" applyAlignment="1">
      <alignment vertical="top" wrapText="1"/>
    </xf>
    <xf numFmtId="0" fontId="91" fillId="0" borderId="14" xfId="0" applyFont="1" applyBorder="1" applyAlignment="1">
      <alignment horizontal="center" vertical="top"/>
    </xf>
    <xf numFmtId="3" fontId="75" fillId="0" borderId="75" xfId="0" applyNumberFormat="1" applyFont="1" applyBorder="1" applyAlignment="1">
      <alignment vertical="top"/>
    </xf>
    <xf numFmtId="3" fontId="75" fillId="0" borderId="75" xfId="0" applyNumberFormat="1" applyFont="1" applyBorder="1" applyAlignment="1">
      <alignment horizontal="center" vertical="top"/>
    </xf>
    <xf numFmtId="3" fontId="76" fillId="0" borderId="61" xfId="0" applyNumberFormat="1" applyFont="1" applyBorder="1" applyAlignment="1">
      <alignment vertical="top"/>
    </xf>
    <xf numFmtId="0" fontId="75" fillId="0" borderId="75" xfId="0" applyFont="1" applyBorder="1" applyAlignment="1">
      <alignment vertical="top"/>
    </xf>
    <xf numFmtId="10" fontId="75" fillId="0" borderId="75" xfId="0" applyNumberFormat="1" applyFont="1" applyBorder="1" applyAlignment="1">
      <alignment horizontal="center" vertical="top"/>
    </xf>
    <xf numFmtId="3" fontId="76" fillId="0" borderId="35" xfId="0" applyNumberFormat="1" applyFont="1" applyBorder="1" applyAlignment="1">
      <alignment vertical="top"/>
    </xf>
    <xf numFmtId="164" fontId="66" fillId="0" borderId="0" xfId="95" applyFont="1" applyFill="1" applyBorder="1" applyAlignment="1" applyProtection="1">
      <alignment horizontal="center" vertical="center"/>
    </xf>
    <xf numFmtId="4" fontId="76" fillId="0" borderId="57" xfId="0" applyNumberFormat="1" applyFont="1" applyBorder="1" applyAlignment="1">
      <alignment vertical="top"/>
    </xf>
    <xf numFmtId="4" fontId="76" fillId="0" borderId="31" xfId="0" applyNumberFormat="1" applyFont="1" applyBorder="1" applyAlignment="1">
      <alignment vertical="top"/>
    </xf>
    <xf numFmtId="4" fontId="75" fillId="0" borderId="49" xfId="0" applyNumberFormat="1" applyFont="1" applyBorder="1" applyAlignment="1">
      <alignment horizontal="right" vertical="top"/>
    </xf>
    <xf numFmtId="4" fontId="75" fillId="0" borderId="42" xfId="0" applyNumberFormat="1" applyFont="1" applyBorder="1" applyAlignment="1">
      <alignment horizontal="right" vertical="top"/>
    </xf>
    <xf numFmtId="164" fontId="75" fillId="0" borderId="31" xfId="95" applyFont="1" applyFill="1" applyBorder="1" applyAlignment="1" applyProtection="1">
      <alignment vertical="top"/>
    </xf>
    <xf numFmtId="4" fontId="75" fillId="0" borderId="49" xfId="318" applyNumberFormat="1" applyFont="1" applyBorder="1" applyAlignment="1">
      <alignment horizontal="right"/>
    </xf>
    <xf numFmtId="4" fontId="75" fillId="0" borderId="42" xfId="318" applyNumberFormat="1" applyFont="1" applyBorder="1" applyAlignment="1">
      <alignment horizontal="right"/>
    </xf>
    <xf numFmtId="164" fontId="75" fillId="0" borderId="31" xfId="95" applyFont="1" applyFill="1" applyBorder="1" applyProtection="1"/>
    <xf numFmtId="4" fontId="75" fillId="0" borderId="42" xfId="0" applyNumberFormat="1" applyFont="1" applyBorder="1" applyAlignment="1">
      <alignment vertical="top"/>
    </xf>
    <xf numFmtId="199" fontId="76" fillId="0" borderId="31" xfId="318" applyNumberFormat="1" applyFont="1" applyBorder="1" applyAlignment="1">
      <alignment horizontal="right"/>
    </xf>
    <xf numFmtId="2" fontId="75" fillId="0" borderId="25" xfId="0" applyNumberFormat="1" applyFont="1" applyBorder="1" applyAlignment="1">
      <alignment horizontal="center" vertical="top"/>
    </xf>
    <xf numFmtId="4" fontId="76" fillId="0" borderId="34" xfId="0" applyNumberFormat="1" applyFont="1" applyBorder="1" applyAlignment="1">
      <alignment vertical="top"/>
    </xf>
    <xf numFmtId="4" fontId="75" fillId="0" borderId="71" xfId="0" applyNumberFormat="1" applyFont="1" applyBorder="1" applyAlignment="1">
      <alignment vertical="top"/>
    </xf>
    <xf numFmtId="4" fontId="76" fillId="0" borderId="49" xfId="0" applyNumberFormat="1" applyFont="1" applyBorder="1" applyAlignment="1">
      <alignment vertical="top"/>
    </xf>
    <xf numFmtId="4" fontId="75" fillId="0" borderId="75" xfId="0" applyNumberFormat="1" applyFont="1" applyBorder="1" applyAlignment="1">
      <alignment vertical="top"/>
    </xf>
    <xf numFmtId="166" fontId="76" fillId="0" borderId="0" xfId="317" applyNumberFormat="1" applyFont="1" applyAlignment="1">
      <alignment vertical="center"/>
    </xf>
    <xf numFmtId="0" fontId="76" fillId="8" borderId="47" xfId="0" applyFont="1" applyFill="1" applyBorder="1" applyAlignment="1">
      <alignment horizontal="center" vertical="center"/>
    </xf>
    <xf numFmtId="4" fontId="76" fillId="0" borderId="51" xfId="0" applyNumberFormat="1" applyFont="1" applyBorder="1" applyAlignment="1">
      <alignment horizontal="center" vertical="center" wrapText="1"/>
    </xf>
    <xf numFmtId="4" fontId="76" fillId="0" borderId="52" xfId="0" applyNumberFormat="1" applyFont="1" applyBorder="1" applyAlignment="1">
      <alignment horizontal="center" vertical="center" wrapText="1"/>
    </xf>
    <xf numFmtId="4" fontId="76" fillId="0" borderId="54" xfId="0" applyNumberFormat="1" applyFont="1" applyBorder="1" applyAlignment="1">
      <alignment horizontal="center" vertical="center" wrapText="1"/>
    </xf>
    <xf numFmtId="4" fontId="76" fillId="0" borderId="55" xfId="0" applyNumberFormat="1" applyFont="1" applyBorder="1" applyAlignment="1">
      <alignment horizontal="center" vertical="center" wrapText="1"/>
    </xf>
    <xf numFmtId="9" fontId="75" fillId="0" borderId="53" xfId="328" applyFont="1" applyFill="1" applyBorder="1" applyAlignment="1" applyProtection="1">
      <alignment horizontal="center"/>
    </xf>
    <xf numFmtId="199" fontId="75" fillId="0" borderId="55" xfId="318" applyNumberFormat="1" applyFont="1" applyBorder="1" applyAlignment="1">
      <alignment horizontal="right"/>
    </xf>
    <xf numFmtId="199" fontId="75" fillId="0" borderId="54" xfId="318" applyNumberFormat="1" applyFont="1" applyBorder="1" applyAlignment="1">
      <alignment horizontal="right"/>
    </xf>
    <xf numFmtId="9" fontId="93" fillId="10" borderId="76" xfId="328" applyFont="1" applyFill="1" applyBorder="1" applyAlignment="1" applyProtection="1">
      <alignment horizontal="center" vertical="center" wrapText="1"/>
    </xf>
    <xf numFmtId="199" fontId="93" fillId="10" borderId="60" xfId="318" applyNumberFormat="1" applyFont="1" applyFill="1" applyBorder="1" applyAlignment="1">
      <alignment horizontal="right"/>
    </xf>
    <xf numFmtId="164" fontId="75" fillId="0" borderId="0" xfId="95" applyFont="1" applyFill="1" applyBorder="1" applyAlignment="1" applyProtection="1">
      <alignment vertical="top"/>
    </xf>
    <xf numFmtId="199" fontId="75" fillId="0" borderId="0" xfId="0" applyNumberFormat="1" applyFont="1" applyAlignment="1">
      <alignment vertical="top"/>
    </xf>
    <xf numFmtId="4" fontId="75" fillId="0" borderId="56" xfId="0" applyNumberFormat="1" applyFont="1" applyBorder="1" applyAlignment="1">
      <alignment vertical="top"/>
    </xf>
    <xf numFmtId="4" fontId="75" fillId="0" borderId="58" xfId="0" applyNumberFormat="1" applyFont="1" applyBorder="1" applyAlignment="1">
      <alignment vertical="top"/>
    </xf>
    <xf numFmtId="4" fontId="75" fillId="0" borderId="30" xfId="0" applyNumberFormat="1" applyFont="1" applyBorder="1" applyAlignment="1">
      <alignment vertical="top"/>
    </xf>
    <xf numFmtId="9" fontId="75" fillId="0" borderId="58" xfId="0" applyNumberFormat="1" applyFont="1" applyBorder="1" applyAlignment="1">
      <alignment horizontal="center" vertical="top"/>
    </xf>
    <xf numFmtId="3" fontId="76" fillId="0" borderId="30" xfId="0" applyNumberFormat="1" applyFont="1" applyBorder="1" applyAlignment="1">
      <alignment vertical="top"/>
    </xf>
    <xf numFmtId="9" fontId="76" fillId="0" borderId="76" xfId="328" applyFont="1" applyFill="1" applyBorder="1" applyAlignment="1" applyProtection="1">
      <alignment horizontal="center" vertical="top"/>
    </xf>
    <xf numFmtId="3" fontId="76" fillId="0" borderId="26" xfId="0" applyNumberFormat="1" applyFont="1" applyBorder="1" applyAlignment="1">
      <alignment vertical="top"/>
    </xf>
    <xf numFmtId="4" fontId="75" fillId="0" borderId="61" xfId="0" applyNumberFormat="1" applyFont="1" applyBorder="1" applyAlignment="1">
      <alignment vertical="top"/>
    </xf>
    <xf numFmtId="4" fontId="75" fillId="0" borderId="62" xfId="0" applyNumberFormat="1" applyFont="1" applyBorder="1" applyAlignment="1">
      <alignment vertical="top"/>
    </xf>
    <xf numFmtId="4" fontId="75" fillId="0" borderId="28" xfId="0" applyNumberFormat="1" applyFont="1" applyBorder="1" applyAlignment="1">
      <alignment vertical="top"/>
    </xf>
    <xf numFmtId="3" fontId="75" fillId="0" borderId="62" xfId="0" applyNumberFormat="1" applyFont="1" applyBorder="1" applyAlignment="1">
      <alignment horizontal="center" vertical="top"/>
    </xf>
    <xf numFmtId="3" fontId="76" fillId="0" borderId="28" xfId="0" applyNumberFormat="1" applyFont="1" applyBorder="1" applyAlignment="1">
      <alignment vertical="top"/>
    </xf>
    <xf numFmtId="3" fontId="75" fillId="0" borderId="0" xfId="0" applyNumberFormat="1" applyFont="1" applyAlignment="1">
      <alignment vertical="top"/>
    </xf>
    <xf numFmtId="10" fontId="75" fillId="0" borderId="0" xfId="328" applyNumberFormat="1" applyFont="1" applyFill="1" applyBorder="1" applyAlignment="1" applyProtection="1">
      <alignment vertical="top"/>
    </xf>
    <xf numFmtId="168" fontId="75" fillId="0" borderId="0" xfId="0" applyNumberFormat="1" applyFont="1" applyAlignment="1">
      <alignment vertical="top"/>
    </xf>
    <xf numFmtId="203" fontId="75" fillId="0" borderId="0" xfId="0" applyNumberFormat="1" applyFont="1" applyAlignment="1">
      <alignment vertical="top"/>
    </xf>
    <xf numFmtId="9" fontId="75" fillId="0" borderId="0" xfId="0" applyNumberFormat="1" applyFont="1" applyAlignment="1">
      <alignment horizontal="center" vertical="top"/>
    </xf>
    <xf numFmtId="166" fontId="75" fillId="0" borderId="0" xfId="0" applyNumberFormat="1" applyFont="1" applyAlignment="1">
      <alignment horizontal="center" vertical="top"/>
    </xf>
    <xf numFmtId="203" fontId="76" fillId="0" borderId="0" xfId="0" applyNumberFormat="1" applyFont="1" applyAlignment="1">
      <alignment vertical="top"/>
    </xf>
    <xf numFmtId="168" fontId="89" fillId="0" borderId="0" xfId="0" applyNumberFormat="1" applyFont="1" applyAlignment="1">
      <alignment horizontal="center" vertical="top"/>
    </xf>
    <xf numFmtId="164" fontId="89" fillId="0" borderId="0" xfId="95" applyFont="1" applyFill="1" applyBorder="1" applyAlignment="1" applyProtection="1">
      <alignment horizontal="center" vertical="top"/>
    </xf>
    <xf numFmtId="168" fontId="76" fillId="0" borderId="69" xfId="0" applyNumberFormat="1" applyFont="1" applyBorder="1" applyAlignment="1">
      <alignment vertical="top"/>
    </xf>
    <xf numFmtId="0" fontId="76" fillId="0" borderId="29" xfId="0" applyFont="1" applyBorder="1" applyAlignment="1">
      <alignment horizontal="left" vertical="top"/>
    </xf>
    <xf numFmtId="203" fontId="76" fillId="0" borderId="29" xfId="0" applyNumberFormat="1" applyFont="1" applyBorder="1" applyAlignment="1">
      <alignment horizontal="left" vertical="top"/>
    </xf>
    <xf numFmtId="168" fontId="76" fillId="0" borderId="29" xfId="0" applyNumberFormat="1" applyFont="1" applyBorder="1" applyAlignment="1">
      <alignment horizontal="left" vertical="top"/>
    </xf>
    <xf numFmtId="168" fontId="75" fillId="0" borderId="29" xfId="0" applyNumberFormat="1" applyFont="1" applyBorder="1" applyAlignment="1">
      <alignment horizontal="center" vertical="top"/>
    </xf>
    <xf numFmtId="164" fontId="75" fillId="0" borderId="29" xfId="95" applyFont="1" applyFill="1" applyBorder="1" applyAlignment="1" applyProtection="1">
      <alignment horizontal="center" vertical="top"/>
    </xf>
    <xf numFmtId="9" fontId="75" fillId="0" borderId="29" xfId="0" applyNumberFormat="1" applyFont="1" applyBorder="1" applyAlignment="1">
      <alignment horizontal="center" vertical="top"/>
    </xf>
    <xf numFmtId="168" fontId="75" fillId="0" borderId="30" xfId="0" applyNumberFormat="1" applyFont="1" applyBorder="1" applyAlignment="1">
      <alignment vertical="top"/>
    </xf>
    <xf numFmtId="168" fontId="76" fillId="0" borderId="27" xfId="0" applyNumberFormat="1" applyFont="1" applyBorder="1" applyAlignment="1">
      <alignment vertical="top"/>
    </xf>
    <xf numFmtId="168" fontId="76" fillId="0" borderId="14" xfId="0" applyNumberFormat="1" applyFont="1" applyBorder="1" applyAlignment="1">
      <alignment horizontal="left" vertical="top"/>
    </xf>
    <xf numFmtId="203" fontId="76" fillId="0" borderId="14" xfId="0" applyNumberFormat="1" applyFont="1" applyBorder="1" applyAlignment="1">
      <alignment horizontal="left" vertical="top"/>
    </xf>
    <xf numFmtId="168" fontId="75" fillId="0" borderId="14" xfId="0" applyNumberFormat="1" applyFont="1" applyBorder="1" applyAlignment="1">
      <alignment horizontal="center" vertical="top"/>
    </xf>
    <xf numFmtId="164" fontId="75" fillId="0" borderId="14" xfId="95" applyFont="1" applyFill="1" applyBorder="1" applyAlignment="1" applyProtection="1">
      <alignment horizontal="center" vertical="top"/>
    </xf>
    <xf numFmtId="9" fontId="75" fillId="0" borderId="14" xfId="0" applyNumberFormat="1" applyFont="1" applyBorder="1" applyAlignment="1">
      <alignment horizontal="center" vertical="top"/>
    </xf>
    <xf numFmtId="168" fontId="75" fillId="0" borderId="28" xfId="0" applyNumberFormat="1" applyFont="1" applyBorder="1" applyAlignment="1">
      <alignment vertical="top"/>
    </xf>
    <xf numFmtId="168" fontId="76" fillId="0" borderId="0" xfId="0" applyNumberFormat="1" applyFont="1" applyAlignment="1">
      <alignment vertical="top"/>
    </xf>
    <xf numFmtId="168" fontId="76" fillId="0" borderId="0" xfId="0" applyNumberFormat="1" applyFont="1"/>
    <xf numFmtId="203" fontId="76" fillId="0" borderId="0" xfId="0" applyNumberFormat="1" applyFont="1"/>
    <xf numFmtId="168" fontId="76" fillId="38" borderId="77" xfId="315" applyNumberFormat="1" applyFont="1" applyFill="1" applyBorder="1" applyAlignment="1">
      <alignment horizontal="center" vertical="center"/>
    </xf>
    <xf numFmtId="203" fontId="76" fillId="38" borderId="77" xfId="315" applyNumberFormat="1" applyFont="1" applyFill="1" applyBorder="1" applyAlignment="1">
      <alignment horizontal="center" vertical="center"/>
    </xf>
    <xf numFmtId="168" fontId="75" fillId="38" borderId="78" xfId="315" applyNumberFormat="1" applyFont="1" applyFill="1" applyBorder="1" applyAlignment="1">
      <alignment horizontal="center" vertical="top"/>
    </xf>
    <xf numFmtId="168" fontId="75" fillId="38" borderId="78" xfId="0" applyNumberFormat="1" applyFont="1" applyFill="1" applyBorder="1" applyAlignment="1">
      <alignment horizontal="left" vertical="top"/>
    </xf>
    <xf numFmtId="203" fontId="75" fillId="38" borderId="78" xfId="315" applyNumberFormat="1" applyFont="1" applyFill="1" applyBorder="1" applyAlignment="1">
      <alignment horizontal="center"/>
    </xf>
    <xf numFmtId="168" fontId="75" fillId="38" borderId="78" xfId="315" applyNumberFormat="1" applyFont="1" applyFill="1" applyBorder="1" applyAlignment="1">
      <alignment horizontal="center"/>
    </xf>
    <xf numFmtId="168" fontId="75" fillId="38" borderId="79" xfId="315" applyNumberFormat="1" applyFont="1" applyFill="1" applyBorder="1" applyAlignment="1">
      <alignment horizontal="center" vertical="top"/>
    </xf>
    <xf numFmtId="168" fontId="75" fillId="38" borderId="79" xfId="0" applyNumberFormat="1" applyFont="1" applyFill="1" applyBorder="1" applyAlignment="1">
      <alignment horizontal="left" vertical="top"/>
    </xf>
    <xf numFmtId="203" fontId="75" fillId="38" borderId="79" xfId="315" applyNumberFormat="1" applyFont="1" applyFill="1" applyBorder="1" applyAlignment="1">
      <alignment horizontal="center"/>
    </xf>
    <xf numFmtId="168" fontId="75" fillId="38" borderId="79" xfId="315" applyNumberFormat="1" applyFont="1" applyFill="1" applyBorder="1" applyAlignment="1">
      <alignment horizontal="center"/>
    </xf>
    <xf numFmtId="0" fontId="76" fillId="38" borderId="80" xfId="0" applyFont="1" applyFill="1" applyBorder="1" applyAlignment="1">
      <alignment horizontal="center" vertical="center"/>
    </xf>
    <xf numFmtId="0" fontId="76" fillId="38" borderId="81" xfId="0" applyFont="1" applyFill="1" applyBorder="1" applyAlignment="1">
      <alignment horizontal="center" vertical="center"/>
    </xf>
    <xf numFmtId="164" fontId="76" fillId="38" borderId="48" xfId="95" applyFont="1" applyFill="1" applyBorder="1" applyAlignment="1" applyProtection="1">
      <alignment horizontal="center" vertical="center"/>
    </xf>
    <xf numFmtId="0" fontId="76" fillId="38" borderId="47" xfId="0" applyFont="1" applyFill="1" applyBorder="1" applyAlignment="1">
      <alignment horizontal="center" vertical="center"/>
    </xf>
    <xf numFmtId="0" fontId="76" fillId="38" borderId="48" xfId="0" applyFont="1" applyFill="1" applyBorder="1" applyAlignment="1">
      <alignment horizontal="center" vertical="center"/>
    </xf>
    <xf numFmtId="168" fontId="75" fillId="0" borderId="82" xfId="315" applyNumberFormat="1" applyFont="1" applyBorder="1" applyAlignment="1">
      <alignment horizontal="center" vertical="top"/>
    </xf>
    <xf numFmtId="168" fontId="75" fillId="0" borderId="83" xfId="0" applyNumberFormat="1" applyFont="1" applyBorder="1" applyAlignment="1">
      <alignment horizontal="left" vertical="top"/>
    </xf>
    <xf numFmtId="203" fontId="75" fillId="0" borderId="83" xfId="315" applyNumberFormat="1" applyFont="1" applyBorder="1" applyAlignment="1">
      <alignment horizontal="center"/>
    </xf>
    <xf numFmtId="168" fontId="75" fillId="0" borderId="83" xfId="315" applyNumberFormat="1" applyFont="1" applyBorder="1" applyAlignment="1">
      <alignment horizontal="center"/>
    </xf>
    <xf numFmtId="168" fontId="75" fillId="0" borderId="84" xfId="315" applyNumberFormat="1" applyFont="1" applyBorder="1" applyAlignment="1">
      <alignment horizontal="center"/>
    </xf>
    <xf numFmtId="9" fontId="76" fillId="0" borderId="85" xfId="328" applyFont="1" applyFill="1" applyBorder="1" applyAlignment="1" applyProtection="1">
      <alignment horizontal="center" vertical="center" wrapText="1"/>
    </xf>
    <xf numFmtId="9" fontId="76" fillId="0" borderId="86" xfId="328" applyFont="1" applyFill="1" applyBorder="1" applyAlignment="1" applyProtection="1">
      <alignment horizontal="center" vertical="center" wrapText="1"/>
    </xf>
    <xf numFmtId="164" fontId="76" fillId="0" borderId="87" xfId="95" applyFont="1" applyFill="1" applyBorder="1" applyAlignment="1" applyProtection="1">
      <alignment horizontal="center" vertical="center" wrapText="1"/>
    </xf>
    <xf numFmtId="39" fontId="79" fillId="0" borderId="88" xfId="95" applyNumberFormat="1" applyFont="1" applyFill="1" applyBorder="1" applyAlignment="1" applyProtection="1">
      <alignment vertical="top"/>
      <protection locked="0"/>
    </xf>
    <xf numFmtId="39" fontId="79" fillId="0" borderId="89" xfId="95" applyNumberFormat="1" applyFont="1" applyFill="1" applyBorder="1" applyAlignment="1" applyProtection="1">
      <alignment vertical="top"/>
      <protection locked="0"/>
    </xf>
    <xf numFmtId="39" fontId="79" fillId="0" borderId="90" xfId="95" applyNumberFormat="1" applyFont="1" applyFill="1" applyBorder="1" applyAlignment="1" applyProtection="1">
      <alignment vertical="top"/>
      <protection locked="0"/>
    </xf>
    <xf numFmtId="0" fontId="94" fillId="0" borderId="91" xfId="0" applyFont="1" applyBorder="1" applyAlignment="1">
      <alignment horizontal="center" vertical="center"/>
    </xf>
    <xf numFmtId="0" fontId="95" fillId="0" borderId="92" xfId="0" applyFont="1" applyBorder="1" applyAlignment="1">
      <alignment vertical="top" wrapText="1"/>
    </xf>
    <xf numFmtId="4" fontId="94" fillId="0" borderId="92" xfId="0" applyNumberFormat="1" applyFont="1" applyBorder="1"/>
    <xf numFmtId="0" fontId="94" fillId="0" borderId="92" xfId="0" applyFont="1" applyBorder="1" applyAlignment="1">
      <alignment horizontal="center"/>
    </xf>
    <xf numFmtId="168" fontId="75" fillId="0" borderId="92" xfId="0" applyNumberFormat="1" applyFont="1" applyBorder="1" applyAlignment="1" applyProtection="1">
      <alignment horizontal="right"/>
      <protection locked="0"/>
    </xf>
    <xf numFmtId="168" fontId="75" fillId="0" borderId="93" xfId="0" applyNumberFormat="1" applyFont="1" applyBorder="1" applyAlignment="1" applyProtection="1">
      <alignment wrapText="1"/>
      <protection locked="0"/>
    </xf>
    <xf numFmtId="9" fontId="76" fillId="0" borderId="94" xfId="328" applyFont="1" applyFill="1" applyBorder="1" applyAlignment="1" applyProtection="1">
      <alignment horizontal="center" vertical="center" wrapText="1"/>
    </xf>
    <xf numFmtId="9" fontId="76" fillId="0" borderId="95" xfId="328" applyFont="1" applyFill="1" applyBorder="1" applyAlignment="1" applyProtection="1">
      <alignment horizontal="center" vertical="center" wrapText="1"/>
    </xf>
    <xf numFmtId="164" fontId="76" fillId="0" borderId="96" xfId="95" applyFont="1" applyFill="1" applyBorder="1" applyAlignment="1" applyProtection="1">
      <alignment horizontal="center" vertical="center" wrapText="1"/>
    </xf>
    <xf numFmtId="0" fontId="94" fillId="0" borderId="92" xfId="0" applyFont="1" applyBorder="1" applyAlignment="1">
      <alignment vertical="top" wrapText="1"/>
    </xf>
    <xf numFmtId="168" fontId="75" fillId="0" borderId="93" xfId="0" applyNumberFormat="1" applyFont="1" applyBorder="1" applyAlignment="1" applyProtection="1">
      <alignment horizontal="center" wrapText="1"/>
      <protection locked="0"/>
    </xf>
    <xf numFmtId="9" fontId="75" fillId="0" borderId="94" xfId="0" applyNumberFormat="1" applyFont="1" applyBorder="1" applyAlignment="1">
      <alignment horizontal="center" vertical="top"/>
    </xf>
    <xf numFmtId="9" fontId="75" fillId="0" borderId="95" xfId="0" applyNumberFormat="1" applyFont="1" applyBorder="1" applyAlignment="1">
      <alignment horizontal="center" vertical="top"/>
    </xf>
    <xf numFmtId="164" fontId="75" fillId="0" borderId="96" xfId="95" applyFont="1" applyFill="1" applyBorder="1" applyAlignment="1" applyProtection="1">
      <alignment vertical="top"/>
    </xf>
    <xf numFmtId="9" fontId="75" fillId="0" borderId="0" xfId="328" applyFont="1" applyFill="1" applyBorder="1" applyAlignment="1" applyProtection="1">
      <alignment horizontal="center"/>
    </xf>
    <xf numFmtId="164" fontId="75" fillId="0" borderId="55" xfId="95" applyFont="1" applyFill="1" applyBorder="1" applyAlignment="1" applyProtection="1">
      <alignment horizontal="right"/>
    </xf>
    <xf numFmtId="9" fontId="92" fillId="10" borderId="94" xfId="0" applyNumberFormat="1" applyFont="1" applyFill="1" applyBorder="1" applyAlignment="1">
      <alignment horizontal="center" vertical="top"/>
    </xf>
    <xf numFmtId="9" fontId="92" fillId="10" borderId="95" xfId="0" applyNumberFormat="1" applyFont="1" applyFill="1" applyBorder="1" applyAlignment="1">
      <alignment horizontal="center" vertical="top"/>
    </xf>
    <xf numFmtId="164" fontId="92" fillId="10" borderId="96" xfId="95" applyFont="1" applyFill="1" applyBorder="1" applyAlignment="1" applyProtection="1">
      <alignment vertical="top"/>
    </xf>
    <xf numFmtId="9" fontId="75" fillId="0" borderId="94" xfId="328" applyFont="1" applyFill="1" applyBorder="1" applyAlignment="1" applyProtection="1">
      <alignment horizontal="center" vertical="center" wrapText="1"/>
    </xf>
    <xf numFmtId="9" fontId="75" fillId="0" borderId="95" xfId="328" applyFont="1" applyFill="1" applyBorder="1" applyAlignment="1" applyProtection="1">
      <alignment horizontal="center" vertical="center" wrapText="1"/>
    </xf>
    <xf numFmtId="164" fontId="75" fillId="0" borderId="96" xfId="95" applyFont="1" applyFill="1" applyBorder="1" applyAlignment="1" applyProtection="1">
      <alignment horizontal="center" vertical="center" wrapText="1"/>
    </xf>
    <xf numFmtId="9" fontId="75" fillId="0" borderId="97" xfId="0" applyNumberFormat="1" applyFont="1" applyBorder="1" applyAlignment="1">
      <alignment horizontal="center" vertical="top"/>
    </xf>
    <xf numFmtId="9" fontId="75" fillId="0" borderId="97" xfId="328" applyFont="1" applyFill="1" applyBorder="1" applyAlignment="1" applyProtection="1">
      <alignment horizontal="center" vertical="center" wrapText="1"/>
    </xf>
    <xf numFmtId="9" fontId="76" fillId="0" borderId="97" xfId="328" applyFont="1" applyFill="1" applyBorder="1" applyAlignment="1" applyProtection="1">
      <alignment horizontal="center" vertical="center" wrapText="1"/>
    </xf>
    <xf numFmtId="9" fontId="75" fillId="0" borderId="94" xfId="328" applyFont="1" applyFill="1" applyBorder="1" applyAlignment="1" applyProtection="1">
      <alignment horizontal="center"/>
    </xf>
    <xf numFmtId="9" fontId="75" fillId="0" borderId="97" xfId="328" applyFont="1" applyFill="1" applyBorder="1" applyAlignment="1" applyProtection="1">
      <alignment horizontal="center"/>
    </xf>
    <xf numFmtId="164" fontId="75" fillId="0" borderId="96" xfId="95" applyFont="1" applyFill="1" applyBorder="1" applyAlignment="1" applyProtection="1">
      <alignment horizontal="right"/>
    </xf>
    <xf numFmtId="4" fontId="95" fillId="0" borderId="92" xfId="0" applyNumberFormat="1" applyFont="1" applyBorder="1"/>
    <xf numFmtId="0" fontId="96" fillId="0" borderId="92" xfId="0" applyFont="1" applyBorder="1" applyAlignment="1">
      <alignment horizontal="center"/>
    </xf>
    <xf numFmtId="4" fontId="95" fillId="0" borderId="97" xfId="0" applyNumberFormat="1" applyFont="1" applyBorder="1"/>
    <xf numFmtId="39" fontId="97" fillId="0" borderId="88" xfId="95" applyNumberFormat="1" applyFont="1" applyFill="1" applyBorder="1" applyAlignment="1" applyProtection="1">
      <alignment vertical="top"/>
      <protection locked="0"/>
    </xf>
    <xf numFmtId="164" fontId="94" fillId="0" borderId="92" xfId="95" applyFont="1" applyFill="1" applyBorder="1" applyAlignment="1" applyProtection="1">
      <alignment vertical="center" wrapText="1"/>
    </xf>
    <xf numFmtId="0" fontId="94" fillId="0" borderId="92" xfId="0" applyFont="1" applyBorder="1" applyAlignment="1">
      <alignment horizontal="center" vertical="center"/>
    </xf>
    <xf numFmtId="0" fontId="94" fillId="0" borderId="98" xfId="0" applyFont="1" applyBorder="1" applyAlignment="1">
      <alignment horizontal="center" vertical="center"/>
    </xf>
    <xf numFmtId="0" fontId="94" fillId="0" borderId="99" xfId="0" applyFont="1" applyBorder="1" applyAlignment="1">
      <alignment vertical="top" wrapText="1"/>
    </xf>
    <xf numFmtId="164" fontId="94" fillId="0" borderId="99" xfId="95" applyFont="1" applyFill="1" applyBorder="1" applyAlignment="1" applyProtection="1">
      <alignment vertical="center" wrapText="1"/>
    </xf>
    <xf numFmtId="0" fontId="94" fillId="0" borderId="99" xfId="0" applyFont="1" applyBorder="1" applyAlignment="1">
      <alignment horizontal="center" vertical="center"/>
    </xf>
    <xf numFmtId="168" fontId="75" fillId="0" borderId="99" xfId="0" applyNumberFormat="1" applyFont="1" applyBorder="1" applyAlignment="1" applyProtection="1">
      <alignment horizontal="right"/>
      <protection locked="0"/>
    </xf>
    <xf numFmtId="168" fontId="75" fillId="0" borderId="100" xfId="0" applyNumberFormat="1" applyFont="1" applyBorder="1" applyAlignment="1" applyProtection="1">
      <alignment wrapText="1"/>
      <protection locked="0"/>
    </xf>
    <xf numFmtId="0" fontId="94" fillId="0" borderId="101" xfId="0" applyFont="1" applyBorder="1" applyAlignment="1">
      <alignment horizontal="center" vertical="center"/>
    </xf>
    <xf numFmtId="0" fontId="94" fillId="0" borderId="102" xfId="0" applyFont="1" applyBorder="1" applyAlignment="1">
      <alignment vertical="top" wrapText="1"/>
    </xf>
    <xf numFmtId="4" fontId="94" fillId="0" borderId="102" xfId="0" applyNumberFormat="1" applyFont="1" applyBorder="1"/>
    <xf numFmtId="0" fontId="94" fillId="0" borderId="102" xfId="0" applyFont="1" applyBorder="1" applyAlignment="1">
      <alignment horizontal="center"/>
    </xf>
    <xf numFmtId="168" fontId="75" fillId="0" borderId="102" xfId="0" applyNumberFormat="1" applyFont="1" applyBorder="1" applyAlignment="1" applyProtection="1">
      <alignment horizontal="right"/>
      <protection locked="0"/>
    </xf>
    <xf numFmtId="168" fontId="75" fillId="0" borderId="103" xfId="0" applyNumberFormat="1" applyFont="1" applyBorder="1" applyAlignment="1" applyProtection="1">
      <alignment wrapText="1"/>
      <protection locked="0"/>
    </xf>
    <xf numFmtId="9" fontId="75" fillId="0" borderId="104" xfId="328" applyFont="1" applyFill="1" applyBorder="1" applyAlignment="1" applyProtection="1">
      <alignment horizontal="center" vertical="center" wrapText="1"/>
    </xf>
    <xf numFmtId="9" fontId="75" fillId="0" borderId="105" xfId="328" applyFont="1" applyFill="1" applyBorder="1" applyAlignment="1" applyProtection="1">
      <alignment horizontal="center" vertical="center" wrapText="1"/>
    </xf>
    <xf numFmtId="164" fontId="75" fillId="0" borderId="106" xfId="95" applyFont="1" applyFill="1" applyBorder="1" applyAlignment="1" applyProtection="1">
      <alignment horizontal="center" vertical="center" wrapText="1"/>
    </xf>
    <xf numFmtId="9" fontId="76" fillId="0" borderId="104" xfId="328" applyFont="1" applyFill="1" applyBorder="1" applyAlignment="1" applyProtection="1">
      <alignment horizontal="center" vertical="center" wrapText="1"/>
    </xf>
    <xf numFmtId="9" fontId="76" fillId="0" borderId="105" xfId="328" applyFont="1" applyFill="1" applyBorder="1" applyAlignment="1" applyProtection="1">
      <alignment horizontal="center" vertical="center" wrapText="1"/>
    </xf>
    <xf numFmtId="164" fontId="76" fillId="0" borderId="106" xfId="95" applyFont="1" applyFill="1" applyBorder="1" applyAlignment="1" applyProtection="1">
      <alignment horizontal="center" vertical="center" wrapText="1"/>
    </xf>
    <xf numFmtId="9" fontId="75" fillId="0" borderId="104" xfId="0" applyNumberFormat="1" applyFont="1" applyBorder="1" applyAlignment="1">
      <alignment horizontal="center" vertical="top"/>
    </xf>
    <xf numFmtId="9" fontId="75" fillId="0" borderId="105" xfId="0" applyNumberFormat="1" applyFont="1" applyBorder="1" applyAlignment="1">
      <alignment horizontal="center" vertical="top"/>
    </xf>
    <xf numFmtId="164" fontId="75" fillId="0" borderId="106" xfId="95" applyFont="1" applyFill="1" applyBorder="1" applyAlignment="1" applyProtection="1">
      <alignment vertical="top"/>
    </xf>
    <xf numFmtId="0" fontId="94" fillId="0" borderId="107" xfId="0" applyFont="1" applyBorder="1" applyAlignment="1">
      <alignment horizontal="center" vertical="center"/>
    </xf>
    <xf numFmtId="0" fontId="94" fillId="0" borderId="108" xfId="0" applyFont="1" applyBorder="1" applyAlignment="1">
      <alignment vertical="top" wrapText="1"/>
    </xf>
    <xf numFmtId="4" fontId="94" fillId="0" borderId="108" xfId="0" applyNumberFormat="1" applyFont="1" applyBorder="1"/>
    <xf numFmtId="0" fontId="94" fillId="0" borderId="108" xfId="0" applyFont="1" applyBorder="1" applyAlignment="1">
      <alignment horizontal="center"/>
    </xf>
    <xf numFmtId="168" fontId="75" fillId="0" borderId="108" xfId="0" applyNumberFormat="1" applyFont="1" applyBorder="1" applyAlignment="1" applyProtection="1">
      <alignment horizontal="right"/>
      <protection locked="0"/>
    </xf>
    <xf numFmtId="168" fontId="75" fillId="0" borderId="109" xfId="0" applyNumberFormat="1" applyFont="1" applyBorder="1" applyAlignment="1" applyProtection="1">
      <alignment wrapText="1"/>
      <protection locked="0"/>
    </xf>
    <xf numFmtId="9" fontId="75" fillId="0" borderId="110" xfId="328" applyFont="1" applyFill="1" applyBorder="1" applyAlignment="1" applyProtection="1">
      <alignment horizontal="center" vertical="center" wrapText="1"/>
    </xf>
    <xf numFmtId="9" fontId="75" fillId="0" borderId="111" xfId="328" applyFont="1" applyFill="1" applyBorder="1" applyAlignment="1" applyProtection="1">
      <alignment horizontal="center" vertical="center" wrapText="1"/>
    </xf>
    <xf numFmtId="164" fontId="75" fillId="0" borderId="112" xfId="95" applyFont="1" applyFill="1" applyBorder="1" applyAlignment="1" applyProtection="1">
      <alignment horizontal="center" vertical="center" wrapText="1"/>
    </xf>
    <xf numFmtId="9" fontId="76" fillId="0" borderId="110" xfId="328" applyFont="1" applyFill="1" applyBorder="1" applyAlignment="1" applyProtection="1">
      <alignment horizontal="center" vertical="center" wrapText="1"/>
    </xf>
    <xf numFmtId="9" fontId="76" fillId="0" borderId="111" xfId="328" applyFont="1" applyFill="1" applyBorder="1" applyAlignment="1" applyProtection="1">
      <alignment horizontal="center" vertical="center" wrapText="1"/>
    </xf>
    <xf numFmtId="164" fontId="76" fillId="0" borderId="112" xfId="95" applyFont="1" applyFill="1" applyBorder="1" applyAlignment="1" applyProtection="1">
      <alignment horizontal="center" vertical="center" wrapText="1"/>
    </xf>
    <xf numFmtId="9" fontId="75" fillId="0" borderId="110" xfId="0" applyNumberFormat="1" applyFont="1" applyBorder="1" applyAlignment="1">
      <alignment horizontal="center" vertical="top"/>
    </xf>
    <xf numFmtId="9" fontId="75" fillId="0" borderId="111" xfId="0" applyNumberFormat="1" applyFont="1" applyBorder="1" applyAlignment="1">
      <alignment horizontal="center" vertical="top"/>
    </xf>
    <xf numFmtId="164" fontId="75" fillId="0" borderId="112" xfId="95" applyFont="1" applyFill="1" applyBorder="1" applyAlignment="1" applyProtection="1">
      <alignment vertical="top"/>
    </xf>
    <xf numFmtId="0" fontId="96" fillId="0" borderId="92" xfId="0" applyFont="1" applyBorder="1" applyAlignment="1">
      <alignment vertical="top" wrapText="1"/>
    </xf>
    <xf numFmtId="0" fontId="94" fillId="0" borderId="113" xfId="0" applyFont="1" applyBorder="1" applyAlignment="1">
      <alignment horizontal="center" vertical="center"/>
    </xf>
    <xf numFmtId="0" fontId="94" fillId="0" borderId="88" xfId="0" applyFont="1" applyBorder="1" applyAlignment="1">
      <alignment vertical="top" wrapText="1"/>
    </xf>
    <xf numFmtId="4" fontId="94" fillId="0" borderId="88" xfId="0" applyNumberFormat="1" applyFont="1" applyBorder="1"/>
    <xf numFmtId="0" fontId="94" fillId="0" borderId="88" xfId="0" applyFont="1" applyBorder="1" applyAlignment="1">
      <alignment horizontal="center"/>
    </xf>
    <xf numFmtId="168" fontId="75" fillId="0" borderId="88" xfId="0" applyNumberFormat="1" applyFont="1" applyBorder="1" applyAlignment="1" applyProtection="1">
      <alignment horizontal="right"/>
      <protection locked="0"/>
    </xf>
    <xf numFmtId="168" fontId="75" fillId="0" borderId="89" xfId="0" applyNumberFormat="1" applyFont="1" applyBorder="1" applyAlignment="1" applyProtection="1">
      <alignment wrapText="1"/>
      <protection locked="0"/>
    </xf>
    <xf numFmtId="9" fontId="75" fillId="0" borderId="114" xfId="0" applyNumberFormat="1" applyFont="1" applyBorder="1" applyAlignment="1">
      <alignment horizontal="center" vertical="top"/>
    </xf>
    <xf numFmtId="9" fontId="75" fillId="0" borderId="115" xfId="0" applyNumberFormat="1" applyFont="1" applyBorder="1" applyAlignment="1">
      <alignment horizontal="center" vertical="top"/>
    </xf>
    <xf numFmtId="164" fontId="75" fillId="0" borderId="116" xfId="95" applyFont="1" applyFill="1" applyBorder="1" applyAlignment="1" applyProtection="1">
      <alignment vertical="top"/>
    </xf>
    <xf numFmtId="9" fontId="75" fillId="0" borderId="117" xfId="0" applyNumberFormat="1" applyFont="1" applyBorder="1" applyAlignment="1">
      <alignment horizontal="center" vertical="top"/>
    </xf>
    <xf numFmtId="9" fontId="75" fillId="0" borderId="118" xfId="0" applyNumberFormat="1" applyFont="1" applyBorder="1" applyAlignment="1">
      <alignment horizontal="center" vertical="top"/>
    </xf>
    <xf numFmtId="164" fontId="75" fillId="0" borderId="119" xfId="95" applyFont="1" applyFill="1" applyBorder="1" applyAlignment="1" applyProtection="1">
      <alignment vertical="top"/>
    </xf>
    <xf numFmtId="4" fontId="94" fillId="0" borderId="99" xfId="0" applyNumberFormat="1" applyFont="1" applyBorder="1"/>
    <xf numFmtId="0" fontId="94" fillId="0" borderId="99" xfId="0" applyFont="1" applyBorder="1" applyAlignment="1">
      <alignment horizontal="center"/>
    </xf>
    <xf numFmtId="168" fontId="75" fillId="0" borderId="120" xfId="0" applyNumberFormat="1" applyFont="1" applyBorder="1" applyAlignment="1" applyProtection="1">
      <alignment wrapText="1"/>
      <protection locked="0"/>
    </xf>
    <xf numFmtId="168" fontId="75" fillId="0" borderId="121" xfId="0" applyNumberFormat="1" applyFont="1" applyBorder="1" applyAlignment="1" applyProtection="1">
      <alignment wrapText="1"/>
      <protection locked="0"/>
    </xf>
    <xf numFmtId="164" fontId="75" fillId="0" borderId="122" xfId="95" applyFont="1" applyFill="1" applyBorder="1" applyAlignment="1" applyProtection="1">
      <alignment wrapText="1"/>
      <protection locked="0"/>
    </xf>
    <xf numFmtId="39" fontId="79" fillId="0" borderId="49" xfId="95" applyNumberFormat="1" applyFont="1" applyFill="1" applyBorder="1" applyAlignment="1" applyProtection="1">
      <alignment vertical="top"/>
      <protection locked="0"/>
    </xf>
    <xf numFmtId="39" fontId="79" fillId="0" borderId="42" xfId="95" applyNumberFormat="1" applyFont="1" applyFill="1" applyBorder="1" applyAlignment="1" applyProtection="1">
      <alignment vertical="top"/>
      <protection locked="0"/>
    </xf>
    <xf numFmtId="39" fontId="79" fillId="0" borderId="43" xfId="95" applyNumberFormat="1" applyFont="1" applyFill="1" applyBorder="1" applyAlignment="1" applyProtection="1">
      <alignment vertical="top"/>
      <protection locked="0"/>
    </xf>
    <xf numFmtId="0" fontId="94" fillId="0" borderId="69" xfId="0" applyFont="1" applyBorder="1" applyAlignment="1">
      <alignment horizontal="center" vertical="center"/>
    </xf>
    <xf numFmtId="0" fontId="94" fillId="0" borderId="44" xfId="0" applyFont="1" applyBorder="1" applyAlignment="1">
      <alignment vertical="top" wrapText="1"/>
    </xf>
    <xf numFmtId="4" fontId="94" fillId="0" borderId="74" xfId="0" applyNumberFormat="1" applyFont="1" applyBorder="1"/>
    <xf numFmtId="0" fontId="94" fillId="0" borderId="74" xfId="0" applyFont="1" applyBorder="1" applyAlignment="1">
      <alignment horizontal="center"/>
    </xf>
    <xf numFmtId="168" fontId="75" fillId="0" borderId="74" xfId="0" applyNumberFormat="1" applyFont="1" applyBorder="1" applyAlignment="1" applyProtection="1">
      <alignment horizontal="right"/>
      <protection locked="0"/>
    </xf>
    <xf numFmtId="168" fontId="75" fillId="0" borderId="56" xfId="0" applyNumberFormat="1" applyFont="1" applyBorder="1" applyAlignment="1" applyProtection="1">
      <alignment wrapText="1"/>
      <protection locked="0"/>
    </xf>
    <xf numFmtId="168" fontId="75" fillId="0" borderId="58" xfId="0" applyNumberFormat="1" applyFont="1" applyBorder="1" applyAlignment="1" applyProtection="1">
      <alignment wrapText="1"/>
      <protection locked="0"/>
    </xf>
    <xf numFmtId="168" fontId="75" fillId="0" borderId="29" xfId="0" applyNumberFormat="1" applyFont="1" applyBorder="1" applyAlignment="1" applyProtection="1">
      <alignment wrapText="1"/>
      <protection locked="0"/>
    </xf>
    <xf numFmtId="164" fontId="75" fillId="0" borderId="59" xfId="95" applyFont="1" applyFill="1" applyBorder="1" applyAlignment="1" applyProtection="1">
      <alignment wrapText="1"/>
      <protection locked="0"/>
    </xf>
    <xf numFmtId="164" fontId="75" fillId="0" borderId="59" xfId="95" applyFont="1" applyFill="1" applyBorder="1" applyAlignment="1" applyProtection="1">
      <alignment vertical="top"/>
    </xf>
    <xf numFmtId="39" fontId="79" fillId="0" borderId="77" xfId="95" applyNumberFormat="1" applyFont="1" applyFill="1" applyBorder="1" applyAlignment="1" applyProtection="1">
      <alignment vertical="top"/>
      <protection locked="0"/>
    </xf>
    <xf numFmtId="168" fontId="76" fillId="0" borderId="25" xfId="315" applyNumberFormat="1" applyFont="1" applyBorder="1" applyAlignment="1">
      <alignment horizontal="center" vertical="center"/>
    </xf>
    <xf numFmtId="168" fontId="76" fillId="0" borderId="45" xfId="315" applyNumberFormat="1" applyFont="1" applyBorder="1" applyAlignment="1">
      <alignment horizontal="center" vertical="center"/>
    </xf>
    <xf numFmtId="203" fontId="76" fillId="0" borderId="49" xfId="315" applyNumberFormat="1" applyFont="1" applyBorder="1" applyAlignment="1">
      <alignment horizontal="center" vertical="center"/>
    </xf>
    <xf numFmtId="168" fontId="76" fillId="0" borderId="49" xfId="315" applyNumberFormat="1" applyFont="1" applyBorder="1" applyAlignment="1">
      <alignment horizontal="center" vertical="center"/>
    </xf>
    <xf numFmtId="168" fontId="76" fillId="0" borderId="42" xfId="315" applyNumberFormat="1" applyFont="1" applyBorder="1" applyAlignment="1">
      <alignment horizontal="center" vertical="center"/>
    </xf>
    <xf numFmtId="9" fontId="76" fillId="0" borderId="0" xfId="328" applyFont="1" applyFill="1" applyBorder="1" applyAlignment="1" applyProtection="1">
      <alignment horizontal="center" vertical="top"/>
    </xf>
    <xf numFmtId="164" fontId="76" fillId="0" borderId="60" xfId="95" applyFont="1" applyFill="1" applyBorder="1" applyAlignment="1" applyProtection="1">
      <alignment horizontal="center" vertical="center"/>
    </xf>
    <xf numFmtId="164" fontId="76" fillId="0" borderId="78" xfId="95" applyFont="1" applyFill="1" applyBorder="1" applyAlignment="1" applyProtection="1">
      <alignment horizontal="center" vertical="center"/>
    </xf>
    <xf numFmtId="39" fontId="79" fillId="0" borderId="78" xfId="95" applyNumberFormat="1" applyFont="1" applyFill="1" applyBorder="1" applyAlignment="1" applyProtection="1">
      <alignment vertical="top"/>
      <protection locked="0"/>
    </xf>
    <xf numFmtId="168" fontId="75" fillId="0" borderId="27" xfId="0" applyNumberFormat="1" applyFont="1" applyBorder="1" applyAlignment="1">
      <alignment vertical="top"/>
    </xf>
    <xf numFmtId="168" fontId="75" fillId="0" borderId="46" xfId="0" applyNumberFormat="1" applyFont="1" applyBorder="1" applyAlignment="1">
      <alignment vertical="top"/>
    </xf>
    <xf numFmtId="203" fontId="75" fillId="0" borderId="75" xfId="0" applyNumberFormat="1" applyFont="1" applyBorder="1" applyAlignment="1">
      <alignment vertical="top"/>
    </xf>
    <xf numFmtId="168" fontId="75" fillId="0" borderId="75" xfId="0" applyNumberFormat="1" applyFont="1" applyBorder="1" applyAlignment="1">
      <alignment vertical="top"/>
    </xf>
    <xf numFmtId="168" fontId="75" fillId="0" borderId="61" xfId="0" applyNumberFormat="1" applyFont="1" applyBorder="1" applyAlignment="1">
      <alignment vertical="top"/>
    </xf>
    <xf numFmtId="168" fontId="75" fillId="0" borderId="62" xfId="0" applyNumberFormat="1" applyFont="1" applyBorder="1" applyAlignment="1">
      <alignment vertical="top"/>
    </xf>
    <xf numFmtId="168" fontId="75" fillId="0" borderId="14" xfId="0" applyNumberFormat="1" applyFont="1" applyBorder="1" applyAlignment="1">
      <alignment vertical="top"/>
    </xf>
    <xf numFmtId="164" fontId="75" fillId="0" borderId="63" xfId="95" applyFont="1" applyFill="1" applyBorder="1" applyAlignment="1" applyProtection="1">
      <alignment vertical="top"/>
    </xf>
    <xf numFmtId="9" fontId="75" fillId="0" borderId="62" xfId="0" applyNumberFormat="1" applyFont="1" applyBorder="1" applyAlignment="1">
      <alignment horizontal="center" vertical="top"/>
    </xf>
    <xf numFmtId="39" fontId="79" fillId="0" borderId="79" xfId="95" applyNumberFormat="1" applyFont="1" applyFill="1" applyBorder="1" applyAlignment="1" applyProtection="1">
      <alignment vertical="top"/>
      <protection locked="0"/>
    </xf>
    <xf numFmtId="0" fontId="76" fillId="8" borderId="0" xfId="0" applyFont="1" applyFill="1" applyAlignment="1">
      <alignment horizontal="center" vertical="center"/>
    </xf>
    <xf numFmtId="4" fontId="76" fillId="0" borderId="78" xfId="0" applyNumberFormat="1" applyFont="1" applyBorder="1" applyAlignment="1">
      <alignment horizontal="center" vertical="center" wrapText="1"/>
    </xf>
    <xf numFmtId="0" fontId="76" fillId="0" borderId="0" xfId="0" applyFont="1" applyAlignment="1">
      <alignment vertical="top" wrapText="1"/>
    </xf>
    <xf numFmtId="4" fontId="75" fillId="0" borderId="78" xfId="0" applyNumberFormat="1" applyFont="1" applyBorder="1" applyAlignment="1">
      <alignment vertical="top"/>
    </xf>
    <xf numFmtId="9" fontId="75" fillId="0" borderId="53" xfId="328" applyFont="1" applyFill="1" applyBorder="1" applyAlignment="1" applyProtection="1">
      <alignment horizontal="center" vertical="top"/>
    </xf>
    <xf numFmtId="4" fontId="76" fillId="0" borderId="54" xfId="0" applyNumberFormat="1" applyFont="1" applyBorder="1" applyAlignment="1">
      <alignment vertical="top"/>
    </xf>
    <xf numFmtId="0" fontId="75" fillId="0" borderId="42" xfId="0" applyFont="1" applyBorder="1" applyAlignment="1">
      <alignment horizontal="justify" vertical="top" wrapText="1"/>
    </xf>
    <xf numFmtId="199" fontId="75" fillId="0" borderId="78" xfId="318" applyNumberFormat="1" applyFont="1" applyBorder="1" applyAlignment="1">
      <alignment horizontal="right"/>
    </xf>
    <xf numFmtId="199" fontId="76" fillId="0" borderId="54" xfId="318" applyNumberFormat="1" applyFont="1" applyBorder="1" applyAlignment="1">
      <alignment horizontal="right"/>
    </xf>
    <xf numFmtId="199" fontId="89" fillId="0" borderId="78" xfId="318" applyNumberFormat="1" applyFont="1" applyBorder="1" applyAlignment="1">
      <alignment horizontal="right"/>
    </xf>
    <xf numFmtId="9" fontId="76" fillId="0" borderId="53" xfId="328" applyFont="1" applyFill="1" applyBorder="1" applyAlignment="1" applyProtection="1">
      <alignment horizontal="center"/>
    </xf>
    <xf numFmtId="199" fontId="89" fillId="0" borderId="54" xfId="318" applyNumberFormat="1" applyFont="1" applyBorder="1" applyAlignment="1">
      <alignment horizontal="right"/>
    </xf>
    <xf numFmtId="199" fontId="75" fillId="0" borderId="78" xfId="318" applyNumberFormat="1" applyFont="1" applyBorder="1" applyAlignment="1">
      <alignment horizontal="right" vertical="top"/>
    </xf>
    <xf numFmtId="0" fontId="75" fillId="0" borderId="78" xfId="0" applyFont="1" applyBorder="1" applyAlignment="1">
      <alignment vertical="top"/>
    </xf>
    <xf numFmtId="9" fontId="92" fillId="0" borderId="53" xfId="328" applyFont="1" applyFill="1" applyBorder="1" applyAlignment="1" applyProtection="1">
      <alignment horizontal="center"/>
    </xf>
    <xf numFmtId="199" fontId="92" fillId="0" borderId="54" xfId="318" applyNumberFormat="1" applyFont="1" applyBorder="1" applyAlignment="1">
      <alignment horizontal="right"/>
    </xf>
    <xf numFmtId="3" fontId="75" fillId="0" borderId="78" xfId="0" applyNumberFormat="1" applyFont="1" applyBorder="1" applyAlignment="1">
      <alignment vertical="top"/>
    </xf>
    <xf numFmtId="4" fontId="75" fillId="0" borderId="123" xfId="0" applyNumberFormat="1" applyFont="1" applyBorder="1" applyAlignment="1">
      <alignment vertical="top"/>
    </xf>
    <xf numFmtId="9" fontId="75" fillId="0" borderId="124" xfId="328" applyFont="1" applyFill="1" applyBorder="1" applyAlignment="1" applyProtection="1">
      <alignment horizontal="center" vertical="top"/>
    </xf>
    <xf numFmtId="4" fontId="76" fillId="0" borderId="125" xfId="0" applyNumberFormat="1" applyFont="1" applyBorder="1" applyAlignment="1">
      <alignment vertical="top"/>
    </xf>
    <xf numFmtId="3" fontId="75" fillId="0" borderId="126" xfId="0" applyNumberFormat="1" applyFont="1" applyBorder="1" applyAlignment="1">
      <alignment vertical="top"/>
    </xf>
    <xf numFmtId="9" fontId="75" fillId="0" borderId="127" xfId="328" applyFont="1" applyFill="1" applyBorder="1" applyAlignment="1" applyProtection="1">
      <alignment horizontal="center" vertical="top"/>
    </xf>
    <xf numFmtId="3" fontId="76" fillId="0" borderId="128" xfId="0" applyNumberFormat="1" applyFont="1" applyBorder="1" applyAlignment="1">
      <alignment vertical="top"/>
    </xf>
    <xf numFmtId="3" fontId="76" fillId="0" borderId="78" xfId="0" applyNumberFormat="1" applyFont="1" applyBorder="1" applyAlignment="1">
      <alignment vertical="top"/>
    </xf>
    <xf numFmtId="9" fontId="76" fillId="0" borderId="53" xfId="328" applyFont="1" applyFill="1" applyBorder="1" applyAlignment="1" applyProtection="1">
      <alignment horizontal="center" vertical="top"/>
    </xf>
    <xf numFmtId="3" fontId="76" fillId="0" borderId="54" xfId="0" applyNumberFormat="1" applyFont="1" applyBorder="1" applyAlignment="1">
      <alignment vertical="top"/>
    </xf>
    <xf numFmtId="3" fontId="75" fillId="0" borderId="79" xfId="0" applyNumberFormat="1" applyFont="1" applyBorder="1" applyAlignment="1">
      <alignment vertical="top"/>
    </xf>
    <xf numFmtId="9" fontId="75" fillId="0" borderId="129" xfId="328" applyFont="1" applyFill="1" applyBorder="1" applyAlignment="1" applyProtection="1">
      <alignment horizontal="center" vertical="top"/>
    </xf>
    <xf numFmtId="3" fontId="76" fillId="0" borderId="130" xfId="0" applyNumberFormat="1" applyFont="1" applyBorder="1" applyAlignment="1">
      <alignment vertical="top"/>
    </xf>
    <xf numFmtId="2" fontId="75" fillId="0" borderId="45" xfId="0" applyNumberFormat="1" applyFont="1" applyBorder="1" applyAlignment="1">
      <alignment horizontal="center" vertical="top"/>
    </xf>
    <xf numFmtId="0" fontId="98" fillId="0" borderId="0" xfId="0" applyFont="1" applyAlignment="1">
      <alignment vertical="center"/>
    </xf>
    <xf numFmtId="0" fontId="0" fillId="0" borderId="0" xfId="0" applyAlignment="1">
      <alignment vertical="center"/>
    </xf>
    <xf numFmtId="0" fontId="52" fillId="0" borderId="0" xfId="0" applyFont="1" applyAlignment="1">
      <alignment vertical="center"/>
    </xf>
    <xf numFmtId="0" fontId="22" fillId="0" borderId="131" xfId="0" applyFont="1" applyBorder="1" applyAlignment="1">
      <alignment horizontal="center" vertical="center"/>
    </xf>
    <xf numFmtId="0" fontId="22" fillId="0" borderId="132" xfId="0" applyFont="1" applyBorder="1" applyAlignment="1">
      <alignment horizontal="center" vertical="center"/>
    </xf>
    <xf numFmtId="0" fontId="22" fillId="0" borderId="133" xfId="0" applyFont="1" applyBorder="1" applyAlignment="1">
      <alignment horizontal="center" vertical="center"/>
    </xf>
    <xf numFmtId="0" fontId="22" fillId="0" borderId="25" xfId="0" applyFont="1" applyBorder="1" applyAlignment="1">
      <alignment vertical="center"/>
    </xf>
    <xf numFmtId="0" fontId="22" fillId="0" borderId="134" xfId="0" applyFont="1" applyBorder="1" applyAlignment="1">
      <alignment horizontal="center" vertical="center"/>
    </xf>
    <xf numFmtId="0" fontId="22" fillId="0" borderId="135" xfId="0" applyFont="1" applyBorder="1" applyAlignment="1">
      <alignment horizontal="center" vertical="center"/>
    </xf>
    <xf numFmtId="0" fontId="22" fillId="0" borderId="136" xfId="0" applyFont="1" applyBorder="1" applyAlignment="1">
      <alignment horizontal="center" vertical="center"/>
    </xf>
    <xf numFmtId="0" fontId="40" fillId="0" borderId="137" xfId="0" applyFont="1" applyBorder="1" applyAlignment="1">
      <alignment vertical="center"/>
    </xf>
    <xf numFmtId="0" fontId="40" fillId="0" borderId="138" xfId="0" applyFont="1" applyBorder="1" applyAlignment="1">
      <alignment horizontal="center" vertical="center"/>
    </xf>
    <xf numFmtId="0" fontId="40" fillId="0" borderId="1" xfId="0" applyFont="1" applyBorder="1" applyAlignment="1">
      <alignment horizontal="center" vertical="center"/>
    </xf>
    <xf numFmtId="0" fontId="40" fillId="0" borderId="139" xfId="0" applyFont="1" applyBorder="1" applyAlignment="1">
      <alignment horizontal="center" vertical="center"/>
    </xf>
    <xf numFmtId="0" fontId="22" fillId="0" borderId="137" xfId="0" applyFont="1" applyBorder="1" applyAlignment="1">
      <alignment vertical="center"/>
    </xf>
    <xf numFmtId="4" fontId="40" fillId="0" borderId="138" xfId="0" applyNumberFormat="1" applyFont="1" applyBorder="1" applyAlignment="1">
      <alignment horizontal="center" vertical="center"/>
    </xf>
    <xf numFmtId="4" fontId="40" fillId="0" borderId="1" xfId="0" applyNumberFormat="1" applyFont="1" applyBorder="1" applyAlignment="1">
      <alignment horizontal="center" vertical="center"/>
    </xf>
    <xf numFmtId="4" fontId="40" fillId="0" borderId="139" xfId="0" applyNumberFormat="1" applyFont="1" applyBorder="1" applyAlignment="1">
      <alignment horizontal="center" vertical="center"/>
    </xf>
    <xf numFmtId="4" fontId="22" fillId="0" borderId="138" xfId="0" applyNumberFormat="1" applyFont="1" applyBorder="1" applyAlignment="1">
      <alignment horizontal="center" vertical="center"/>
    </xf>
    <xf numFmtId="4" fontId="22" fillId="0" borderId="1" xfId="0" applyNumberFormat="1" applyFont="1" applyBorder="1" applyAlignment="1">
      <alignment horizontal="center" vertical="center"/>
    </xf>
    <xf numFmtId="4" fontId="22" fillId="0" borderId="139" xfId="0" applyNumberFormat="1" applyFont="1" applyBorder="1" applyAlignment="1">
      <alignment horizontal="center" vertical="center"/>
    </xf>
    <xf numFmtId="0" fontId="40" fillId="0" borderId="138" xfId="0" applyFont="1" applyBorder="1" applyAlignment="1">
      <alignment vertical="center"/>
    </xf>
    <xf numFmtId="0" fontId="40" fillId="0" borderId="1" xfId="0" applyFont="1" applyBorder="1" applyAlignment="1">
      <alignment vertical="center"/>
    </xf>
    <xf numFmtId="0" fontId="40" fillId="0" borderId="139" xfId="0" applyFont="1" applyBorder="1" applyAlignment="1">
      <alignment vertical="center"/>
    </xf>
    <xf numFmtId="0" fontId="22" fillId="0" borderId="140" xfId="0" applyFont="1" applyBorder="1" applyAlignment="1">
      <alignment vertical="center" wrapText="1"/>
    </xf>
    <xf numFmtId="4" fontId="22" fillId="0" borderId="73" xfId="0" applyNumberFormat="1" applyFont="1" applyBorder="1" applyAlignment="1">
      <alignment horizontal="center" vertical="center"/>
    </xf>
    <xf numFmtId="4" fontId="22" fillId="0" borderId="71" xfId="0" applyNumberFormat="1" applyFont="1" applyBorder="1" applyAlignment="1">
      <alignment horizontal="center" vertical="center"/>
    </xf>
    <xf numFmtId="4" fontId="22" fillId="0" borderId="72" xfId="0" applyNumberFormat="1" applyFont="1" applyBorder="1" applyAlignment="1">
      <alignment horizontal="center" vertical="center"/>
    </xf>
    <xf numFmtId="0" fontId="22" fillId="0" borderId="141" xfId="0" applyFont="1" applyBorder="1" applyAlignment="1">
      <alignment horizontal="center" vertical="center"/>
    </xf>
    <xf numFmtId="0" fontId="12" fillId="0" borderId="0" xfId="0" applyFont="1"/>
    <xf numFmtId="199" fontId="99" fillId="0" borderId="49" xfId="318" applyNumberFormat="1" applyFont="1" applyBorder="1" applyAlignment="1">
      <alignment horizontal="right"/>
    </xf>
    <xf numFmtId="199" fontId="99" fillId="0" borderId="54" xfId="318" applyNumberFormat="1" applyFont="1" applyBorder="1" applyAlignment="1">
      <alignment horizontal="right"/>
    </xf>
    <xf numFmtId="9" fontId="92" fillId="10" borderId="53" xfId="328" applyFont="1" applyFill="1" applyBorder="1" applyAlignment="1" applyProtection="1">
      <alignment horizontal="center"/>
    </xf>
    <xf numFmtId="199" fontId="99" fillId="10" borderId="54" xfId="318" applyNumberFormat="1" applyFont="1" applyFill="1" applyBorder="1" applyAlignment="1">
      <alignment horizontal="right"/>
    </xf>
    <xf numFmtId="3" fontId="99" fillId="0" borderId="49" xfId="0" applyNumberFormat="1" applyFont="1" applyBorder="1" applyAlignment="1">
      <alignment vertical="top"/>
    </xf>
    <xf numFmtId="9" fontId="75" fillId="0" borderId="124" xfId="328" applyFont="1" applyFill="1" applyBorder="1" applyAlignment="1" applyProtection="1">
      <alignment horizontal="center"/>
    </xf>
    <xf numFmtId="199" fontId="75" fillId="0" borderId="125" xfId="318" applyNumberFormat="1" applyFont="1" applyBorder="1" applyAlignment="1">
      <alignment horizontal="right"/>
    </xf>
    <xf numFmtId="0" fontId="75" fillId="0" borderId="53" xfId="0" applyFont="1" applyBorder="1" applyAlignment="1">
      <alignment vertical="top"/>
    </xf>
    <xf numFmtId="0" fontId="75" fillId="0" borderId="129" xfId="0" applyFont="1" applyBorder="1" applyAlignment="1">
      <alignment vertical="top"/>
    </xf>
    <xf numFmtId="9" fontId="75" fillId="0" borderId="53" xfId="318" applyNumberFormat="1" applyFont="1" applyBorder="1" applyAlignment="1">
      <alignment horizontal="center"/>
    </xf>
    <xf numFmtId="0" fontId="75" fillId="0" borderId="127" xfId="0" applyFont="1" applyBorder="1" applyAlignment="1">
      <alignment vertical="top"/>
    </xf>
    <xf numFmtId="0" fontId="92" fillId="0" borderId="0" xfId="0" applyFont="1" applyAlignment="1">
      <alignment vertical="top"/>
    </xf>
    <xf numFmtId="0" fontId="92" fillId="0" borderId="0" xfId="0" applyFont="1" applyAlignment="1">
      <alignment horizontal="center" vertical="top"/>
    </xf>
    <xf numFmtId="0" fontId="92" fillId="0" borderId="0" xfId="0" applyFont="1" applyAlignment="1">
      <alignment vertical="top" wrapText="1"/>
    </xf>
    <xf numFmtId="4" fontId="92" fillId="0" borderId="0" xfId="0" applyNumberFormat="1" applyFont="1" applyAlignment="1">
      <alignment horizontal="right" vertical="top"/>
    </xf>
    <xf numFmtId="9" fontId="92" fillId="0" borderId="0" xfId="0" applyNumberFormat="1" applyFont="1" applyAlignment="1">
      <alignment horizontal="center" vertical="top"/>
    </xf>
    <xf numFmtId="4" fontId="93" fillId="0" borderId="0" xfId="0" applyNumberFormat="1" applyFont="1" applyAlignment="1">
      <alignment vertical="top"/>
    </xf>
    <xf numFmtId="0" fontId="74" fillId="0" borderId="25" xfId="0" applyFont="1" applyBorder="1"/>
    <xf numFmtId="0" fontId="74" fillId="0" borderId="0" xfId="0" applyFont="1"/>
    <xf numFmtId="3" fontId="66" fillId="57" borderId="0" xfId="0" applyNumberFormat="1" applyFont="1" applyFill="1" applyAlignment="1">
      <alignment horizontal="left"/>
    </xf>
    <xf numFmtId="3" fontId="66" fillId="57" borderId="26" xfId="0" applyNumberFormat="1" applyFont="1" applyFill="1" applyBorder="1" applyAlignment="1">
      <alignment horizontal="right"/>
    </xf>
    <xf numFmtId="193" fontId="40" fillId="57" borderId="28" xfId="0" applyNumberFormat="1" applyFont="1" applyFill="1" applyBorder="1" applyAlignment="1">
      <alignment horizontal="right"/>
    </xf>
    <xf numFmtId="0" fontId="101" fillId="57" borderId="26" xfId="0" applyFont="1" applyFill="1" applyBorder="1"/>
    <xf numFmtId="0" fontId="69" fillId="0" borderId="25" xfId="0" applyFont="1" applyBorder="1"/>
    <xf numFmtId="15" fontId="101" fillId="57" borderId="26" xfId="0" applyNumberFormat="1" applyFont="1" applyFill="1" applyBorder="1" applyAlignment="1">
      <alignment horizontal="left"/>
    </xf>
    <xf numFmtId="193" fontId="69" fillId="57" borderId="26" xfId="0" applyNumberFormat="1" applyFont="1" applyFill="1" applyBorder="1" applyAlignment="1">
      <alignment horizontal="right"/>
    </xf>
    <xf numFmtId="0" fontId="69" fillId="57" borderId="26" xfId="0" applyFont="1" applyFill="1" applyBorder="1" applyAlignment="1">
      <alignment horizontal="right"/>
    </xf>
    <xf numFmtId="3" fontId="66" fillId="0" borderId="0" xfId="0" applyNumberFormat="1" applyFont="1"/>
    <xf numFmtId="10" fontId="66" fillId="57" borderId="26" xfId="0" applyNumberFormat="1" applyFont="1" applyFill="1" applyBorder="1"/>
    <xf numFmtId="0" fontId="102" fillId="0" borderId="25" xfId="0" applyFont="1" applyBorder="1"/>
    <xf numFmtId="0" fontId="69" fillId="57" borderId="0" xfId="0" applyFont="1" applyFill="1"/>
    <xf numFmtId="0" fontId="70" fillId="0" borderId="69" xfId="0" applyFont="1" applyBorder="1"/>
    <xf numFmtId="204" fontId="68" fillId="57" borderId="26" xfId="95" applyNumberFormat="1" applyFont="1" applyFill="1" applyBorder="1" applyProtection="1"/>
    <xf numFmtId="0" fontId="68" fillId="0" borderId="14" xfId="0" applyFont="1" applyBorder="1"/>
    <xf numFmtId="204" fontId="68" fillId="57" borderId="28" xfId="95" applyNumberFormat="1" applyFont="1" applyFill="1" applyBorder="1" applyProtection="1"/>
    <xf numFmtId="0" fontId="69" fillId="0" borderId="25" xfId="0" applyFont="1" applyBorder="1" applyAlignment="1">
      <alignment horizontal="left" indent="3"/>
    </xf>
    <xf numFmtId="4" fontId="69" fillId="57" borderId="0" xfId="0" applyNumberFormat="1" applyFont="1" applyFill="1" applyAlignment="1">
      <alignment horizontal="right"/>
    </xf>
    <xf numFmtId="0" fontId="69" fillId="0" borderId="25" xfId="0" applyFont="1" applyBorder="1" applyAlignment="1">
      <alignment horizontal="left" indent="6"/>
    </xf>
    <xf numFmtId="0" fontId="69" fillId="0" borderId="32" xfId="0" applyFont="1" applyBorder="1" applyAlignment="1">
      <alignment horizontal="left" indent="6"/>
    </xf>
    <xf numFmtId="4" fontId="69" fillId="0" borderId="14" xfId="0" applyNumberFormat="1" applyFont="1" applyBorder="1" applyAlignment="1">
      <alignment horizontal="right"/>
    </xf>
    <xf numFmtId="0" fontId="68" fillId="0" borderId="32" xfId="0" applyFont="1" applyBorder="1"/>
    <xf numFmtId="39" fontId="68" fillId="57" borderId="31" xfId="0" applyNumberFormat="1" applyFont="1" applyFill="1" applyBorder="1"/>
    <xf numFmtId="39" fontId="0" fillId="0" borderId="0" xfId="0" applyNumberFormat="1"/>
    <xf numFmtId="0" fontId="22" fillId="0" borderId="27" xfId="0" applyFont="1" applyBorder="1"/>
    <xf numFmtId="4" fontId="103" fillId="54" borderId="142" xfId="0" applyNumberFormat="1" applyFont="1" applyFill="1" applyBorder="1" applyAlignment="1">
      <alignment vertical="center"/>
    </xf>
    <xf numFmtId="0" fontId="70" fillId="0" borderId="131" xfId="0" applyFont="1" applyBorder="1" applyAlignment="1">
      <alignment vertical="top"/>
    </xf>
    <xf numFmtId="0" fontId="66" fillId="0" borderId="25" xfId="0" applyFont="1" applyBorder="1"/>
    <xf numFmtId="3" fontId="22" fillId="0" borderId="0" xfId="0" applyNumberFormat="1" applyFont="1"/>
    <xf numFmtId="3" fontId="22" fillId="0" borderId="26" xfId="0" applyNumberFormat="1" applyFont="1" applyBorder="1"/>
    <xf numFmtId="3" fontId="66" fillId="0" borderId="28" xfId="0" applyNumberFormat="1" applyFont="1" applyBorder="1" applyAlignment="1">
      <alignment horizontal="center"/>
    </xf>
    <xf numFmtId="0" fontId="64" fillId="0" borderId="0" xfId="0" applyFont="1" applyAlignment="1">
      <alignment vertical="top"/>
    </xf>
    <xf numFmtId="0" fontId="66" fillId="0" borderId="25" xfId="0" applyFont="1" applyBorder="1" applyAlignment="1">
      <alignment vertical="top"/>
    </xf>
    <xf numFmtId="0" fontId="66" fillId="0" borderId="0" xfId="0" applyFont="1" applyAlignment="1">
      <alignment vertical="top"/>
    </xf>
    <xf numFmtId="0" fontId="66" fillId="0" borderId="26" xfId="0" applyFont="1" applyBorder="1"/>
    <xf numFmtId="0" fontId="0" fillId="0" borderId="0" xfId="0" applyAlignment="1">
      <alignment vertical="top"/>
    </xf>
    <xf numFmtId="0" fontId="66" fillId="0" borderId="27" xfId="0" applyFont="1" applyBorder="1" applyAlignment="1">
      <alignment vertical="top"/>
    </xf>
    <xf numFmtId="0" fontId="64" fillId="0" borderId="14" xfId="0" applyFont="1" applyBorder="1" applyAlignment="1">
      <alignment vertical="top"/>
    </xf>
    <xf numFmtId="3" fontId="66" fillId="0" borderId="14" xfId="0" applyNumberFormat="1" applyFont="1" applyBorder="1" applyAlignment="1">
      <alignment vertical="top"/>
    </xf>
    <xf numFmtId="0" fontId="66" fillId="0" borderId="14" xfId="0" applyFont="1" applyBorder="1"/>
    <xf numFmtId="3" fontId="66" fillId="0" borderId="28" xfId="0" applyNumberFormat="1" applyFont="1" applyBorder="1"/>
    <xf numFmtId="0" fontId="66" fillId="0" borderId="69" xfId="0" applyFont="1" applyBorder="1" applyAlignment="1">
      <alignment vertical="center"/>
    </xf>
    <xf numFmtId="0" fontId="64" fillId="0" borderId="29" xfId="0" applyFont="1" applyBorder="1"/>
    <xf numFmtId="3" fontId="64" fillId="0" borderId="29" xfId="0" applyNumberFormat="1" applyFont="1" applyBorder="1"/>
    <xf numFmtId="0" fontId="66" fillId="0" borderId="29" xfId="0" applyFont="1" applyBorder="1"/>
    <xf numFmtId="0" fontId="64" fillId="0" borderId="30" xfId="0" applyFont="1" applyBorder="1"/>
    <xf numFmtId="0" fontId="66" fillId="0" borderId="0" xfId="0" applyFont="1"/>
    <xf numFmtId="0" fontId="64" fillId="0" borderId="28" xfId="0" applyFont="1" applyBorder="1"/>
    <xf numFmtId="3" fontId="66" fillId="0" borderId="25" xfId="0" applyNumberFormat="1" applyFont="1" applyBorder="1" applyAlignment="1">
      <alignment vertical="top"/>
    </xf>
    <xf numFmtId="0" fontId="64" fillId="0" borderId="26" xfId="0" applyFont="1" applyBorder="1"/>
    <xf numFmtId="3" fontId="66" fillId="0" borderId="27" xfId="0" applyNumberFormat="1" applyFont="1" applyBorder="1"/>
    <xf numFmtId="3" fontId="66" fillId="0" borderId="14" xfId="0" applyNumberFormat="1" applyFont="1" applyBorder="1"/>
    <xf numFmtId="3" fontId="64" fillId="0" borderId="26" xfId="0" applyNumberFormat="1" applyFont="1" applyBorder="1"/>
    <xf numFmtId="3" fontId="64" fillId="0" borderId="28" xfId="0" applyNumberFormat="1" applyFont="1" applyBorder="1"/>
    <xf numFmtId="0" fontId="66" fillId="0" borderId="27" xfId="0" applyFont="1" applyBorder="1"/>
    <xf numFmtId="0" fontId="104" fillId="0" borderId="0" xfId="0" applyFont="1"/>
    <xf numFmtId="0" fontId="74" fillId="0" borderId="14" xfId="0" applyFont="1" applyBorder="1"/>
    <xf numFmtId="0" fontId="66" fillId="0" borderId="69" xfId="0" applyFont="1" applyBorder="1"/>
    <xf numFmtId="0" fontId="22" fillId="0" borderId="29" xfId="0" applyFont="1" applyBorder="1"/>
    <xf numFmtId="3" fontId="22" fillId="0" borderId="29" xfId="0" applyNumberFormat="1" applyFont="1" applyBorder="1"/>
    <xf numFmtId="3" fontId="22" fillId="0" borderId="30" xfId="0" applyNumberFormat="1" applyFont="1" applyBorder="1"/>
    <xf numFmtId="0" fontId="64" fillId="0" borderId="37" xfId="0" applyFont="1" applyBorder="1"/>
    <xf numFmtId="0" fontId="64" fillId="0" borderId="6" xfId="0" applyFont="1" applyBorder="1"/>
    <xf numFmtId="3" fontId="66" fillId="0" borderId="143" xfId="0" applyNumberFormat="1" applyFont="1" applyBorder="1" applyAlignment="1">
      <alignment horizontal="center"/>
    </xf>
    <xf numFmtId="0" fontId="66" fillId="0" borderId="25" xfId="0" applyFont="1" applyBorder="1" applyAlignment="1">
      <alignment vertical="center"/>
    </xf>
    <xf numFmtId="3" fontId="64" fillId="0" borderId="30" xfId="0" applyNumberFormat="1" applyFont="1" applyBorder="1"/>
    <xf numFmtId="0" fontId="66" fillId="0" borderId="37" xfId="0" applyFont="1" applyBorder="1"/>
    <xf numFmtId="3" fontId="64" fillId="0" borderId="6" xfId="0" applyNumberFormat="1" applyFont="1" applyBorder="1"/>
    <xf numFmtId="3" fontId="64" fillId="0" borderId="143" xfId="0" applyNumberFormat="1" applyFont="1" applyBorder="1"/>
    <xf numFmtId="3" fontId="66" fillId="0" borderId="27" xfId="0" applyNumberFormat="1" applyFont="1" applyBorder="1" applyAlignment="1">
      <alignment vertical="top"/>
    </xf>
    <xf numFmtId="3" fontId="66" fillId="0" borderId="25" xfId="0" applyNumberFormat="1" applyFont="1" applyBorder="1"/>
    <xf numFmtId="10" fontId="68" fillId="0" borderId="26" xfId="0" applyNumberFormat="1" applyFont="1" applyBorder="1" applyAlignment="1">
      <alignment horizontal="right"/>
    </xf>
    <xf numFmtId="10" fontId="68" fillId="0" borderId="26" xfId="0" applyNumberFormat="1" applyFont="1" applyBorder="1" applyAlignment="1">
      <alignment horizontal="right" vertical="center"/>
    </xf>
    <xf numFmtId="3" fontId="66" fillId="0" borderId="0" xfId="296" applyNumberFormat="1" applyFont="1" applyAlignment="1">
      <alignment horizontal="left" vertical="top" wrapText="1"/>
    </xf>
    <xf numFmtId="0" fontId="66" fillId="0" borderId="0" xfId="296" applyFont="1"/>
    <xf numFmtId="0" fontId="64" fillId="0" borderId="0" xfId="296" applyFont="1"/>
    <xf numFmtId="0" fontId="66" fillId="0" borderId="0" xfId="296" applyFont="1" applyAlignment="1">
      <alignment vertical="top"/>
    </xf>
    <xf numFmtId="0" fontId="64" fillId="0" borderId="0" xfId="296" applyFont="1" applyAlignment="1">
      <alignment vertical="top"/>
    </xf>
    <xf numFmtId="0" fontId="66" fillId="0" borderId="26" xfId="296" applyFont="1" applyBorder="1" applyAlignment="1">
      <alignment vertical="top"/>
    </xf>
    <xf numFmtId="0" fontId="106" fillId="0" borderId="0" xfId="296" applyFont="1" applyAlignment="1">
      <alignment vertical="top"/>
    </xf>
    <xf numFmtId="3" fontId="66" fillId="0" borderId="0" xfId="296" applyNumberFormat="1" applyFont="1"/>
    <xf numFmtId="0" fontId="66" fillId="0" borderId="14" xfId="296" applyFont="1" applyBorder="1" applyAlignment="1">
      <alignment vertical="center"/>
    </xf>
    <xf numFmtId="0" fontId="106" fillId="0" borderId="25" xfId="296" applyFont="1" applyBorder="1"/>
    <xf numFmtId="164" fontId="70" fillId="0" borderId="7" xfId="119" applyFont="1" applyFill="1" applyBorder="1" applyAlignment="1" applyProtection="1">
      <alignment horizontal="left" vertical="center"/>
    </xf>
    <xf numFmtId="0" fontId="62" fillId="0" borderId="7" xfId="242" applyFont="1" applyBorder="1" applyAlignment="1">
      <alignment horizontal="left" vertical="center"/>
    </xf>
    <xf numFmtId="164" fontId="62" fillId="0" borderId="7" xfId="119" applyFont="1" applyFill="1" applyBorder="1" applyAlignment="1" applyProtection="1">
      <alignment horizontal="left" vertical="center"/>
    </xf>
    <xf numFmtId="0" fontId="62" fillId="0" borderId="39" xfId="242" applyFont="1" applyBorder="1" applyAlignment="1">
      <alignment horizontal="left" vertical="center"/>
    </xf>
    <xf numFmtId="164" fontId="62" fillId="0" borderId="0" xfId="119" applyFont="1" applyFill="1" applyBorder="1" applyProtection="1"/>
    <xf numFmtId="164" fontId="70" fillId="56" borderId="1" xfId="119" applyFont="1" applyFill="1" applyBorder="1" applyAlignment="1" applyProtection="1">
      <alignment horizontal="center" vertical="center" wrapText="1"/>
    </xf>
    <xf numFmtId="0" fontId="70" fillId="0" borderId="0" xfId="242" applyFont="1" applyAlignment="1">
      <alignment vertical="center"/>
    </xf>
    <xf numFmtId="164" fontId="62" fillId="0" borderId="0" xfId="119" applyFont="1" applyFill="1" applyBorder="1" applyAlignment="1" applyProtection="1">
      <alignment vertical="center"/>
    </xf>
    <xf numFmtId="0" fontId="106" fillId="0" borderId="0" xfId="296" applyFont="1"/>
    <xf numFmtId="3" fontId="106" fillId="0" borderId="0" xfId="296" applyNumberFormat="1" applyFont="1" applyAlignment="1">
      <alignment horizontal="left" vertical="top" wrapText="1"/>
    </xf>
    <xf numFmtId="3" fontId="106" fillId="0" borderId="26" xfId="296" applyNumberFormat="1" applyFont="1" applyBorder="1" applyAlignment="1">
      <alignment horizontal="left" vertical="top" wrapText="1"/>
    </xf>
    <xf numFmtId="0" fontId="107" fillId="0" borderId="0" xfId="296" applyFont="1" applyAlignment="1">
      <alignment vertical="top"/>
    </xf>
    <xf numFmtId="0" fontId="106" fillId="0" borderId="0" xfId="296" applyFont="1" applyAlignment="1">
      <alignment vertical="center"/>
    </xf>
    <xf numFmtId="0" fontId="107" fillId="0" borderId="0" xfId="296" applyFont="1"/>
    <xf numFmtId="3" fontId="106" fillId="0" borderId="14" xfId="296" applyNumberFormat="1" applyFont="1" applyBorder="1" applyAlignment="1">
      <alignment horizontal="left" vertical="top" wrapText="1"/>
    </xf>
    <xf numFmtId="0" fontId="107" fillId="0" borderId="14" xfId="296" applyFont="1" applyBorder="1" applyAlignment="1">
      <alignment vertical="top"/>
    </xf>
    <xf numFmtId="3" fontId="106" fillId="0" borderId="28" xfId="296" applyNumberFormat="1" applyFont="1" applyBorder="1" applyAlignment="1">
      <alignment horizontal="left" vertical="top" wrapText="1"/>
    </xf>
    <xf numFmtId="164" fontId="62" fillId="0" borderId="0" xfId="119" applyFont="1" applyFill="1" applyBorder="1" applyAlignment="1" applyProtection="1">
      <alignment horizontal="center" vertical="center" wrapText="1"/>
    </xf>
    <xf numFmtId="0" fontId="70" fillId="54" borderId="41" xfId="242" applyFont="1" applyFill="1" applyBorder="1" applyAlignment="1">
      <alignment vertical="center"/>
    </xf>
    <xf numFmtId="0" fontId="70" fillId="54" borderId="33" xfId="242" applyFont="1" applyFill="1" applyBorder="1" applyAlignment="1">
      <alignment vertical="center"/>
    </xf>
    <xf numFmtId="0" fontId="70" fillId="54" borderId="33" xfId="242" applyFont="1" applyFill="1" applyBorder="1" applyAlignment="1">
      <alignment horizontal="right" vertical="center"/>
    </xf>
    <xf numFmtId="164" fontId="70" fillId="54" borderId="40" xfId="119" applyFont="1" applyFill="1" applyBorder="1" applyAlignment="1" applyProtection="1">
      <alignment horizontal="right" vertical="center"/>
    </xf>
    <xf numFmtId="10" fontId="22" fillId="0" borderId="26" xfId="0" applyNumberFormat="1" applyFont="1" applyBorder="1" applyAlignment="1">
      <alignment horizontal="right"/>
    </xf>
    <xf numFmtId="3" fontId="22" fillId="0" borderId="0" xfId="0" applyNumberFormat="1" applyFont="1" applyAlignment="1">
      <alignment vertical="center" wrapText="1"/>
    </xf>
    <xf numFmtId="10" fontId="22" fillId="0" borderId="26" xfId="0" applyNumberFormat="1" applyFont="1" applyBorder="1" applyAlignment="1">
      <alignment horizontal="right" vertical="center"/>
    </xf>
    <xf numFmtId="39" fontId="68" fillId="0" borderId="31" xfId="0" applyNumberFormat="1" applyFont="1" applyBorder="1" applyAlignment="1">
      <alignment horizontal="right"/>
    </xf>
    <xf numFmtId="193" fontId="69" fillId="0" borderId="26" xfId="0" quotePrefix="1" applyNumberFormat="1" applyFont="1" applyBorder="1" applyAlignment="1">
      <alignment horizontal="right"/>
    </xf>
    <xf numFmtId="3" fontId="70" fillId="0" borderId="7" xfId="242" applyNumberFormat="1" applyFont="1" applyBorder="1" applyAlignment="1">
      <alignment horizontal="center" vertical="center"/>
    </xf>
    <xf numFmtId="0" fontId="8" fillId="0" borderId="0" xfId="242"/>
    <xf numFmtId="0" fontId="8" fillId="0" borderId="0" xfId="242" applyAlignment="1">
      <alignment vertical="center"/>
    </xf>
    <xf numFmtId="3" fontId="106" fillId="0" borderId="0" xfId="296" applyNumberFormat="1" applyFont="1" applyAlignment="1">
      <alignment vertical="top" wrapText="1"/>
    </xf>
    <xf numFmtId="49" fontId="70" fillId="0" borderId="1" xfId="242" applyNumberFormat="1" applyFont="1" applyBorder="1" applyAlignment="1">
      <alignment vertical="center" wrapText="1"/>
    </xf>
    <xf numFmtId="49" fontId="70" fillId="0" borderId="1" xfId="242" applyNumberFormat="1" applyFont="1" applyBorder="1" applyAlignment="1">
      <alignment horizontal="left" vertical="center" wrapText="1"/>
    </xf>
    <xf numFmtId="49" fontId="70" fillId="0" borderId="40" xfId="242" applyNumberFormat="1" applyFont="1" applyBorder="1" applyAlignment="1">
      <alignment vertical="center"/>
    </xf>
    <xf numFmtId="49" fontId="62" fillId="0" borderId="42" xfId="242" applyNumberFormat="1" applyFont="1" applyBorder="1"/>
    <xf numFmtId="49" fontId="70" fillId="56" borderId="1" xfId="242" applyNumberFormat="1" applyFont="1" applyFill="1" applyBorder="1" applyAlignment="1">
      <alignment horizontal="center" vertical="center" wrapText="1"/>
    </xf>
    <xf numFmtId="49" fontId="70" fillId="54" borderId="33" xfId="242" applyNumberFormat="1" applyFont="1" applyFill="1" applyBorder="1" applyAlignment="1">
      <alignment vertical="center"/>
    </xf>
    <xf numFmtId="49" fontId="62" fillId="0" borderId="0" xfId="242" applyNumberFormat="1" applyFont="1" applyAlignment="1">
      <alignment horizontal="center"/>
    </xf>
    <xf numFmtId="49" fontId="62" fillId="0" borderId="0" xfId="242" applyNumberFormat="1" applyFont="1" applyAlignment="1">
      <alignment horizontal="center" vertical="center"/>
    </xf>
    <xf numFmtId="49" fontId="62" fillId="0" borderId="0" xfId="242" applyNumberFormat="1" applyFont="1"/>
    <xf numFmtId="0" fontId="62" fillId="0" borderId="144" xfId="242" applyFont="1" applyBorder="1"/>
    <xf numFmtId="43" fontId="66" fillId="54" borderId="142" xfId="163" applyNumberFormat="1" applyFont="1" applyFill="1" applyBorder="1" applyAlignment="1" applyProtection="1">
      <alignment vertical="center"/>
    </xf>
    <xf numFmtId="205" fontId="69" fillId="0" borderId="26" xfId="0" applyNumberFormat="1" applyFont="1" applyBorder="1" applyAlignment="1">
      <alignment horizontal="right"/>
    </xf>
    <xf numFmtId="206" fontId="43" fillId="0" borderId="1" xfId="242" quotePrefix="1" applyNumberFormat="1" applyFont="1" applyBorder="1" applyAlignment="1">
      <alignment horizontal="center" vertical="center"/>
    </xf>
    <xf numFmtId="206" fontId="62" fillId="0" borderId="0" xfId="242" applyNumberFormat="1" applyFont="1" applyAlignment="1">
      <alignment vertical="center"/>
    </xf>
    <xf numFmtId="0" fontId="66" fillId="0" borderId="26" xfId="0" applyFont="1" applyBorder="1" applyAlignment="1">
      <alignment horizontal="right"/>
    </xf>
    <xf numFmtId="49" fontId="62" fillId="0" borderId="144" xfId="242" applyNumberFormat="1" applyFont="1" applyBorder="1"/>
    <xf numFmtId="49" fontId="67" fillId="0" borderId="26" xfId="0" quotePrefix="1" applyNumberFormat="1" applyFont="1" applyBorder="1" applyAlignment="1">
      <alignment horizontal="right"/>
    </xf>
    <xf numFmtId="168" fontId="68" fillId="0" borderId="153" xfId="163" applyNumberFormat="1" applyFont="1" applyFill="1" applyBorder="1" applyAlignment="1" applyProtection="1">
      <alignment vertical="center"/>
    </xf>
    <xf numFmtId="1" fontId="69" fillId="0" borderId="30" xfId="0" applyNumberFormat="1" applyFont="1" applyBorder="1" applyAlignment="1">
      <alignment horizontal="right"/>
    </xf>
    <xf numFmtId="0" fontId="111" fillId="0" borderId="0" xfId="0" applyFont="1"/>
    <xf numFmtId="0" fontId="112" fillId="0" borderId="1" xfId="242" applyFont="1" applyBorder="1" applyAlignment="1">
      <alignment horizontal="center" vertical="center"/>
    </xf>
    <xf numFmtId="0" fontId="112" fillId="0" borderId="1" xfId="242" quotePrefix="1" applyFont="1" applyBorder="1" applyAlignment="1">
      <alignment horizontal="center" vertical="center"/>
    </xf>
    <xf numFmtId="164" fontId="112" fillId="0" borderId="1" xfId="119" applyFont="1" applyFill="1" applyBorder="1" applyAlignment="1" applyProtection="1">
      <alignment vertical="center"/>
    </xf>
    <xf numFmtId="164" fontId="112" fillId="0" borderId="144" xfId="119" applyFont="1" applyFill="1" applyBorder="1" applyAlignment="1" applyProtection="1">
      <alignment vertical="center"/>
    </xf>
    <xf numFmtId="16" fontId="62" fillId="0" borderId="144" xfId="242" applyNumberFormat="1" applyFont="1" applyBorder="1"/>
    <xf numFmtId="206" fontId="112" fillId="0" borderId="1" xfId="242" quotePrefix="1" applyNumberFormat="1" applyFont="1" applyBorder="1" applyAlignment="1">
      <alignment horizontal="center" vertical="center"/>
    </xf>
    <xf numFmtId="43" fontId="62" fillId="0" borderId="0" xfId="242" applyNumberFormat="1" applyFont="1" applyAlignment="1">
      <alignment horizontal="center" vertical="center"/>
    </xf>
    <xf numFmtId="164" fontId="105" fillId="0" borderId="0" xfId="95"/>
    <xf numFmtId="10" fontId="105" fillId="0" borderId="0" xfId="328" applyNumberFormat="1"/>
    <xf numFmtId="43" fontId="62" fillId="0" borderId="0" xfId="242" applyNumberFormat="1" applyFont="1" applyAlignment="1">
      <alignment vertical="center"/>
    </xf>
    <xf numFmtId="164" fontId="105" fillId="0" borderId="31" xfId="95" applyBorder="1"/>
    <xf numFmtId="43" fontId="68" fillId="0" borderId="26" xfId="95" applyNumberFormat="1" applyFont="1" applyFill="1" applyBorder="1" applyAlignment="1" applyProtection="1">
      <alignment horizontal="right" vertical="center"/>
    </xf>
    <xf numFmtId="43" fontId="40" fillId="0" borderId="0" xfId="0" applyNumberFormat="1" applyFont="1"/>
    <xf numFmtId="0" fontId="55" fillId="0" borderId="0" xfId="398" applyFont="1"/>
    <xf numFmtId="0" fontId="55" fillId="0" borderId="154" xfId="398" applyFont="1" applyBorder="1"/>
    <xf numFmtId="0" fontId="115" fillId="0" borderId="155" xfId="398" applyFont="1" applyBorder="1" applyAlignment="1">
      <alignment vertical="center"/>
    </xf>
    <xf numFmtId="0" fontId="55" fillId="0" borderId="154" xfId="398" applyFont="1" applyBorder="1" applyAlignment="1">
      <alignment horizontal="center"/>
    </xf>
    <xf numFmtId="0" fontId="115" fillId="0" borderId="156" xfId="398" applyFont="1" applyBorder="1" applyAlignment="1">
      <alignment horizontal="right" vertical="center"/>
    </xf>
    <xf numFmtId="0" fontId="50" fillId="0" borderId="0" xfId="399" applyFont="1" applyAlignment="1">
      <alignment vertical="top"/>
    </xf>
    <xf numFmtId="0" fontId="106" fillId="0" borderId="157" xfId="398" applyFont="1" applyBorder="1" applyAlignment="1">
      <alignment horizontal="center" vertical="center" wrapText="1"/>
    </xf>
    <xf numFmtId="0" fontId="115" fillId="0" borderId="158" xfId="398" applyFont="1" applyBorder="1" applyAlignment="1">
      <alignment vertical="center"/>
    </xf>
    <xf numFmtId="0" fontId="115" fillId="0" borderId="159" xfId="398" applyFont="1" applyBorder="1" applyAlignment="1">
      <alignment horizontal="right" vertical="center"/>
    </xf>
    <xf numFmtId="0" fontId="106" fillId="0" borderId="160" xfId="398" applyFont="1" applyBorder="1" applyAlignment="1">
      <alignment horizontal="center" vertical="center" wrapText="1"/>
    </xf>
    <xf numFmtId="0" fontId="115" fillId="0" borderId="161" xfId="398" applyFont="1" applyBorder="1" applyAlignment="1">
      <alignment vertical="center"/>
    </xf>
    <xf numFmtId="0" fontId="106" fillId="0" borderId="162" xfId="398" applyFont="1" applyBorder="1" applyAlignment="1">
      <alignment horizontal="center" vertical="center" wrapText="1"/>
    </xf>
    <xf numFmtId="0" fontId="115" fillId="0" borderId="163" xfId="398" applyFont="1" applyBorder="1" applyAlignment="1">
      <alignment horizontal="right" vertical="center"/>
    </xf>
    <xf numFmtId="0" fontId="55" fillId="0" borderId="0" xfId="399" applyAlignment="1">
      <alignment horizontal="center"/>
    </xf>
    <xf numFmtId="0" fontId="118" fillId="60" borderId="164" xfId="399" applyFont="1" applyFill="1" applyBorder="1" applyAlignment="1">
      <alignment vertical="center"/>
    </xf>
    <xf numFmtId="0" fontId="118" fillId="60" borderId="146" xfId="399" applyFont="1" applyFill="1" applyBorder="1" applyAlignment="1">
      <alignment vertical="center"/>
    </xf>
    <xf numFmtId="0" fontId="118" fillId="60" borderId="165" xfId="399" applyFont="1" applyFill="1" applyBorder="1" applyAlignment="1">
      <alignment vertical="center"/>
    </xf>
    <xf numFmtId="0" fontId="118" fillId="60" borderId="166" xfId="399" applyFont="1" applyFill="1" applyBorder="1" applyAlignment="1">
      <alignment vertical="center"/>
    </xf>
    <xf numFmtId="0" fontId="118" fillId="0" borderId="167" xfId="399" applyFont="1" applyBorder="1" applyAlignment="1">
      <alignment vertical="center"/>
    </xf>
    <xf numFmtId="0" fontId="118" fillId="0" borderId="168" xfId="399" applyFont="1" applyBorder="1" applyAlignment="1">
      <alignment horizontal="center" vertical="center"/>
    </xf>
    <xf numFmtId="0" fontId="118" fillId="0" borderId="0" xfId="399" applyFont="1" applyAlignment="1">
      <alignment horizontal="center" vertical="center"/>
    </xf>
    <xf numFmtId="0" fontId="120" fillId="61" borderId="175" xfId="399" applyFont="1" applyFill="1" applyBorder="1" applyAlignment="1">
      <alignment horizontal="center" vertical="center" wrapText="1"/>
    </xf>
    <xf numFmtId="0" fontId="119" fillId="62" borderId="176" xfId="399" applyFont="1" applyFill="1" applyBorder="1" applyAlignment="1">
      <alignment horizontal="center" vertical="center" wrapText="1"/>
    </xf>
    <xf numFmtId="0" fontId="119" fillId="0" borderId="177" xfId="399" applyFont="1" applyBorder="1" applyAlignment="1">
      <alignment horizontal="center" vertical="center" wrapText="1"/>
    </xf>
    <xf numFmtId="0" fontId="120" fillId="0" borderId="178" xfId="399" applyFont="1" applyBorder="1" applyAlignment="1">
      <alignment horizontal="center" vertical="center" wrapText="1"/>
    </xf>
    <xf numFmtId="0" fontId="119" fillId="0" borderId="179" xfId="399" applyFont="1" applyBorder="1" applyAlignment="1">
      <alignment horizontal="center" vertical="center" wrapText="1"/>
    </xf>
    <xf numFmtId="0" fontId="119" fillId="0" borderId="178" xfId="399" applyFont="1" applyBorder="1" applyAlignment="1">
      <alignment horizontal="center" vertical="center" wrapText="1"/>
    </xf>
    <xf numFmtId="0" fontId="119" fillId="0" borderId="178" xfId="400" applyFont="1" applyBorder="1" applyAlignment="1">
      <alignment horizontal="center" vertical="center" wrapText="1"/>
    </xf>
    <xf numFmtId="0" fontId="119" fillId="63" borderId="178" xfId="400" applyFont="1" applyFill="1" applyBorder="1" applyAlignment="1">
      <alignment horizontal="center" vertical="center" wrapText="1"/>
    </xf>
    <xf numFmtId="0" fontId="119" fillId="0" borderId="0" xfId="399" applyFont="1" applyAlignment="1">
      <alignment vertical="top" wrapText="1"/>
    </xf>
    <xf numFmtId="41" fontId="55" fillId="61" borderId="180" xfId="401" applyNumberFormat="1" applyFont="1" applyFill="1" applyBorder="1" applyAlignment="1" applyProtection="1">
      <alignment horizontal="left" vertical="center" wrapText="1"/>
    </xf>
    <xf numFmtId="0" fontId="55" fillId="0" borderId="146" xfId="399" applyBorder="1" applyAlignment="1">
      <alignment horizontal="center" vertical="top" wrapText="1"/>
    </xf>
    <xf numFmtId="0" fontId="55" fillId="0" borderId="146" xfId="398" applyFont="1" applyBorder="1"/>
    <xf numFmtId="0" fontId="55" fillId="0" borderId="147" xfId="398" applyFont="1" applyBorder="1"/>
    <xf numFmtId="0" fontId="55" fillId="0" borderId="181" xfId="398" applyFont="1" applyBorder="1"/>
    <xf numFmtId="0" fontId="122" fillId="0" borderId="146" xfId="399" applyFont="1" applyBorder="1" applyAlignment="1" applyProtection="1">
      <alignment horizontal="left" vertical="center"/>
      <protection locked="0"/>
    </xf>
    <xf numFmtId="207" fontId="55" fillId="0" borderId="181" xfId="398" applyNumberFormat="1" applyFont="1" applyBorder="1" applyAlignment="1" applyProtection="1">
      <alignment horizontal="center" vertical="top" wrapText="1"/>
      <protection locked="0"/>
    </xf>
    <xf numFmtId="0" fontId="55" fillId="0" borderId="181" xfId="399" applyBorder="1" applyAlignment="1" applyProtection="1">
      <alignment horizontal="center" vertical="top" wrapText="1"/>
      <protection locked="0"/>
    </xf>
    <xf numFmtId="0" fontId="122" fillId="0" borderId="181" xfId="399" applyFont="1" applyBorder="1" applyAlignment="1" applyProtection="1">
      <alignment horizontal="left" vertical="center"/>
      <protection locked="0"/>
    </xf>
    <xf numFmtId="0" fontId="55" fillId="0" borderId="181" xfId="399" applyBorder="1" applyAlignment="1" applyProtection="1">
      <alignment horizontal="left" vertical="top" wrapText="1"/>
      <protection locked="0"/>
    </xf>
    <xf numFmtId="0" fontId="55" fillId="0" borderId="147" xfId="401" applyNumberFormat="1" applyFont="1" applyFill="1" applyBorder="1" applyAlignment="1" applyProtection="1">
      <alignment horizontal="left" vertical="top" wrapText="1"/>
    </xf>
    <xf numFmtId="41" fontId="55" fillId="61" borderId="182" xfId="401" applyNumberFormat="1" applyFont="1" applyFill="1" applyBorder="1" applyAlignment="1" applyProtection="1">
      <alignment horizontal="left" vertical="center" wrapText="1"/>
    </xf>
    <xf numFmtId="0" fontId="55" fillId="0" borderId="158" xfId="399" applyBorder="1" applyAlignment="1">
      <alignment horizontal="center" vertical="top" wrapText="1"/>
    </xf>
    <xf numFmtId="0" fontId="55" fillId="0" borderId="183" xfId="398" applyFont="1" applyBorder="1"/>
    <xf numFmtId="0" fontId="55" fillId="0" borderId="184" xfId="398" applyFont="1" applyBorder="1"/>
    <xf numFmtId="0" fontId="55" fillId="0" borderId="157" xfId="398" applyFont="1" applyBorder="1"/>
    <xf numFmtId="49" fontId="55" fillId="0" borderId="183" xfId="398" applyNumberFormat="1" applyFont="1" applyBorder="1" applyAlignment="1">
      <alignment horizontal="center" vertical="top" wrapText="1"/>
    </xf>
    <xf numFmtId="0" fontId="55" fillId="0" borderId="158" xfId="398" applyFont="1" applyBorder="1" applyAlignment="1">
      <alignment horizontal="left" vertical="top" wrapText="1"/>
    </xf>
    <xf numFmtId="49" fontId="55" fillId="0" borderId="183" xfId="398" applyNumberFormat="1" applyFont="1" applyBorder="1" applyAlignment="1" applyProtection="1">
      <alignment horizontal="center" vertical="top" wrapText="1"/>
      <protection locked="0"/>
    </xf>
    <xf numFmtId="207" fontId="55" fillId="0" borderId="185" xfId="398" applyNumberFormat="1" applyFont="1" applyBorder="1" applyAlignment="1" applyProtection="1">
      <alignment horizontal="center" vertical="top" wrapText="1"/>
      <protection locked="0"/>
    </xf>
    <xf numFmtId="0" fontId="55" fillId="0" borderId="185" xfId="399" applyBorder="1" applyAlignment="1" applyProtection="1">
      <alignment horizontal="center" vertical="top" wrapText="1"/>
      <protection locked="0"/>
    </xf>
    <xf numFmtId="0" fontId="55" fillId="0" borderId="185" xfId="398" applyFont="1" applyBorder="1" applyAlignment="1" applyProtection="1">
      <alignment horizontal="left" vertical="top" wrapText="1"/>
      <protection locked="0"/>
    </xf>
    <xf numFmtId="0" fontId="55" fillId="0" borderId="185" xfId="399" applyBorder="1" applyAlignment="1" applyProtection="1">
      <alignment horizontal="left" vertical="top" wrapText="1"/>
      <protection locked="0"/>
    </xf>
    <xf numFmtId="49" fontId="55" fillId="0" borderId="185" xfId="398" applyNumberFormat="1" applyFont="1" applyBorder="1" applyAlignment="1" applyProtection="1">
      <alignment horizontal="left" vertical="top" wrapText="1"/>
      <protection locked="0"/>
    </xf>
    <xf numFmtId="41" fontId="55" fillId="0" borderId="185" xfId="400" applyNumberFormat="1" applyBorder="1" applyAlignment="1">
      <alignment horizontal="right" vertical="top" wrapText="1"/>
    </xf>
    <xf numFmtId="41" fontId="55" fillId="0" borderId="185" xfId="401" applyNumberFormat="1" applyFont="1" applyFill="1" applyBorder="1" applyAlignment="1" applyProtection="1">
      <alignment horizontal="right" vertical="top" wrapText="1"/>
    </xf>
    <xf numFmtId="41" fontId="55" fillId="0" borderId="184" xfId="401" applyNumberFormat="1" applyFont="1" applyFill="1" applyBorder="1" applyAlignment="1" applyProtection="1">
      <alignment horizontal="center" vertical="top" wrapText="1"/>
    </xf>
    <xf numFmtId="207" fontId="55" fillId="0" borderId="185" xfId="401" applyNumberFormat="1" applyFont="1" applyFill="1" applyBorder="1" applyAlignment="1">
      <alignment horizontal="center" vertical="top" wrapText="1"/>
    </xf>
    <xf numFmtId="41" fontId="55" fillId="0" borderId="184" xfId="401" applyNumberFormat="1" applyFont="1" applyFill="1" applyBorder="1" applyAlignment="1">
      <alignment horizontal="right" vertical="top" wrapText="1"/>
    </xf>
    <xf numFmtId="41" fontId="55" fillId="0" borderId="185" xfId="401" applyNumberFormat="1" applyFont="1" applyFill="1" applyBorder="1" applyAlignment="1">
      <alignment horizontal="right" vertical="top" wrapText="1"/>
    </xf>
    <xf numFmtId="0" fontId="55" fillId="0" borderId="182" xfId="401" applyNumberFormat="1" applyFont="1" applyFill="1" applyBorder="1" applyAlignment="1" applyProtection="1">
      <alignment horizontal="left" vertical="top" wrapText="1"/>
    </xf>
    <xf numFmtId="41" fontId="123" fillId="0" borderId="185" xfId="400" applyNumberFormat="1" applyFont="1" applyBorder="1" applyAlignment="1">
      <alignment horizontal="right" vertical="top" wrapText="1"/>
    </xf>
    <xf numFmtId="41" fontId="123" fillId="0" borderId="185" xfId="401" applyNumberFormat="1" applyFont="1" applyFill="1" applyBorder="1" applyAlignment="1" applyProtection="1">
      <alignment horizontal="right" vertical="top" wrapText="1"/>
    </xf>
    <xf numFmtId="41" fontId="123" fillId="0" borderId="184" xfId="401" applyNumberFormat="1" applyFont="1" applyFill="1" applyBorder="1" applyAlignment="1" applyProtection="1">
      <alignment horizontal="center" vertical="top" wrapText="1"/>
    </xf>
    <xf numFmtId="0" fontId="124" fillId="0" borderId="0" xfId="399" applyFont="1" applyAlignment="1">
      <alignment vertical="top"/>
    </xf>
    <xf numFmtId="0" fontId="55" fillId="0" borderId="185" xfId="398" applyFont="1" applyBorder="1" applyAlignment="1" applyProtection="1">
      <alignment vertical="top" wrapText="1"/>
      <protection locked="0"/>
    </xf>
    <xf numFmtId="41" fontId="55" fillId="59" borderId="182" xfId="401" applyNumberFormat="1" applyFont="1" applyFill="1" applyBorder="1" applyAlignment="1" applyProtection="1">
      <alignment horizontal="left" vertical="center" wrapText="1"/>
    </xf>
    <xf numFmtId="0" fontId="55" fillId="59" borderId="158" xfId="399" applyFill="1" applyBorder="1" applyAlignment="1">
      <alignment horizontal="center" vertical="top" wrapText="1"/>
    </xf>
    <xf numFmtId="0" fontId="55" fillId="59" borderId="183" xfId="398" applyFont="1" applyFill="1" applyBorder="1"/>
    <xf numFmtId="0" fontId="55" fillId="59" borderId="184" xfId="398" applyFont="1" applyFill="1" applyBorder="1"/>
    <xf numFmtId="0" fontId="55" fillId="59" borderId="157" xfId="398" applyFont="1" applyFill="1" applyBorder="1"/>
    <xf numFmtId="49" fontId="55" fillId="59" borderId="183" xfId="398" applyNumberFormat="1" applyFont="1" applyFill="1" applyBorder="1" applyAlignment="1">
      <alignment horizontal="center" vertical="top" wrapText="1"/>
    </xf>
    <xf numFmtId="0" fontId="55" fillId="59" borderId="158" xfId="398" applyFont="1" applyFill="1" applyBorder="1" applyAlignment="1">
      <alignment horizontal="left" vertical="top" wrapText="1"/>
    </xf>
    <xf numFmtId="41" fontId="55" fillId="0" borderId="186" xfId="401" applyNumberFormat="1" applyFont="1" applyFill="1" applyBorder="1" applyAlignment="1" applyProtection="1">
      <alignment horizontal="left" vertical="center" wrapText="1"/>
    </xf>
    <xf numFmtId="208" fontId="120" fillId="0" borderId="175" xfId="398" applyNumberFormat="1" applyFont="1" applyBorder="1" applyAlignment="1">
      <alignment horizontal="left" vertical="center"/>
    </xf>
    <xf numFmtId="0" fontId="55" fillId="64" borderId="175" xfId="398" applyFont="1" applyFill="1" applyBorder="1"/>
    <xf numFmtId="0" fontId="55" fillId="64" borderId="187" xfId="398" applyFont="1" applyFill="1" applyBorder="1"/>
    <xf numFmtId="0" fontId="55" fillId="64" borderId="188" xfId="398" applyFont="1" applyFill="1" applyBorder="1"/>
    <xf numFmtId="208" fontId="122" fillId="64" borderId="175" xfId="398" applyNumberFormat="1" applyFont="1" applyFill="1" applyBorder="1" applyAlignment="1">
      <alignment horizontal="left" vertical="center"/>
    </xf>
    <xf numFmtId="207" fontId="55" fillId="64" borderId="188" xfId="398" applyNumberFormat="1" applyFont="1" applyFill="1" applyBorder="1" applyAlignment="1">
      <alignment horizontal="center" vertical="top" wrapText="1"/>
    </xf>
    <xf numFmtId="0" fontId="55" fillId="64" borderId="188" xfId="399" applyFill="1" applyBorder="1" applyAlignment="1">
      <alignment horizontal="center" vertical="top" wrapText="1"/>
    </xf>
    <xf numFmtId="0" fontId="55" fillId="64" borderId="188" xfId="398" applyFont="1" applyFill="1" applyBorder="1" applyAlignment="1">
      <alignment vertical="top" wrapText="1"/>
    </xf>
    <xf numFmtId="0" fontId="55" fillId="64" borderId="188" xfId="399" applyFill="1" applyBorder="1" applyAlignment="1">
      <alignment vertical="top" wrapText="1"/>
    </xf>
    <xf numFmtId="0" fontId="55" fillId="64" borderId="188" xfId="399" applyFill="1" applyBorder="1" applyAlignment="1">
      <alignment horizontal="left" vertical="top" wrapText="1"/>
    </xf>
    <xf numFmtId="41" fontId="125" fillId="64" borderId="175" xfId="400" applyNumberFormat="1" applyFont="1" applyFill="1" applyBorder="1" applyAlignment="1">
      <alignment horizontal="left" vertical="center" wrapText="1"/>
    </xf>
    <xf numFmtId="41" fontId="126" fillId="64" borderId="187" xfId="401" applyNumberFormat="1" applyFont="1" applyFill="1" applyBorder="1" applyAlignment="1" applyProtection="1">
      <alignment horizontal="right" vertical="center" wrapText="1"/>
    </xf>
    <xf numFmtId="41" fontId="126" fillId="64" borderId="187" xfId="401" applyNumberFormat="1" applyFont="1" applyFill="1" applyBorder="1" applyAlignment="1" applyProtection="1">
      <alignment horizontal="center" vertical="center" wrapText="1"/>
    </xf>
    <xf numFmtId="41" fontId="55" fillId="61" borderId="189" xfId="401" applyNumberFormat="1" applyFont="1" applyFill="1" applyBorder="1" applyAlignment="1" applyProtection="1">
      <alignment horizontal="left" vertical="center" wrapText="1"/>
    </xf>
    <xf numFmtId="0" fontId="55" fillId="0" borderId="190" xfId="399" applyBorder="1" applyAlignment="1">
      <alignment horizontal="center" vertical="top" wrapText="1"/>
    </xf>
    <xf numFmtId="0" fontId="55" fillId="0" borderId="190" xfId="398" applyFont="1" applyBorder="1"/>
    <xf numFmtId="0" fontId="55" fillId="0" borderId="191" xfId="398" applyFont="1" applyBorder="1"/>
    <xf numFmtId="0" fontId="55" fillId="0" borderId="192" xfId="398" applyFont="1" applyBorder="1"/>
    <xf numFmtId="0" fontId="55" fillId="61" borderId="190" xfId="399" applyFill="1" applyBorder="1" applyAlignment="1">
      <alignment horizontal="center" vertical="top" wrapText="1"/>
    </xf>
    <xf numFmtId="0" fontId="109" fillId="63" borderId="193" xfId="399" applyFont="1" applyFill="1" applyBorder="1" applyAlignment="1" applyProtection="1">
      <alignment horizontal="left" vertical="center"/>
      <protection locked="0"/>
    </xf>
    <xf numFmtId="207" fontId="55" fillId="63" borderId="181" xfId="398" applyNumberFormat="1" applyFont="1" applyFill="1" applyBorder="1" applyAlignment="1" applyProtection="1">
      <alignment horizontal="center" vertical="top" wrapText="1"/>
      <protection locked="0"/>
    </xf>
    <xf numFmtId="0" fontId="55" fillId="63" borderId="181" xfId="399" applyFill="1" applyBorder="1" applyAlignment="1" applyProtection="1">
      <alignment horizontal="center" vertical="top" wrapText="1"/>
      <protection locked="0"/>
    </xf>
    <xf numFmtId="209" fontId="109" fillId="63" borderId="181" xfId="399" applyNumberFormat="1" applyFont="1" applyFill="1" applyBorder="1" applyAlignment="1" applyProtection="1">
      <alignment horizontal="left" vertical="center"/>
      <protection locked="0"/>
    </xf>
    <xf numFmtId="0" fontId="55" fillId="63" borderId="181" xfId="399" applyFill="1" applyBorder="1" applyAlignment="1" applyProtection="1">
      <alignment horizontal="left" vertical="top" wrapText="1"/>
      <protection locked="0"/>
    </xf>
    <xf numFmtId="41" fontId="50" fillId="63" borderId="181" xfId="400" applyNumberFormat="1" applyFont="1" applyFill="1" applyBorder="1" applyAlignment="1">
      <alignment horizontal="right" vertical="top" wrapText="1"/>
    </xf>
    <xf numFmtId="41" fontId="50" fillId="63" borderId="181" xfId="401" applyNumberFormat="1" applyFont="1" applyFill="1" applyBorder="1" applyAlignment="1" applyProtection="1">
      <alignment horizontal="right" vertical="top" wrapText="1"/>
    </xf>
    <xf numFmtId="41" fontId="50" fillId="63" borderId="181" xfId="401" applyNumberFormat="1" applyFont="1" applyFill="1" applyBorder="1" applyAlignment="1" applyProtection="1">
      <alignment horizontal="center" vertical="top" wrapText="1"/>
    </xf>
    <xf numFmtId="0" fontId="55" fillId="63" borderId="147" xfId="401" applyNumberFormat="1" applyFont="1" applyFill="1" applyBorder="1" applyAlignment="1" applyProtection="1">
      <alignment horizontal="left" vertical="top" wrapText="1"/>
    </xf>
    <xf numFmtId="0" fontId="50" fillId="63" borderId="0" xfId="399" applyFont="1" applyFill="1" applyAlignment="1">
      <alignment vertical="top"/>
    </xf>
    <xf numFmtId="0" fontId="50" fillId="65" borderId="0" xfId="399" applyFont="1" applyFill="1" applyAlignment="1">
      <alignment vertical="top"/>
    </xf>
    <xf numFmtId="41" fontId="55" fillId="61" borderId="194" xfId="401" applyNumberFormat="1" applyFont="1" applyFill="1" applyBorder="1" applyAlignment="1" applyProtection="1">
      <alignment horizontal="left" vertical="center" wrapText="1"/>
    </xf>
    <xf numFmtId="0" fontId="55" fillId="0" borderId="195" xfId="399" applyBorder="1" applyAlignment="1">
      <alignment horizontal="center" vertical="top" wrapText="1"/>
    </xf>
    <xf numFmtId="0" fontId="55" fillId="0" borderId="196" xfId="398" applyFont="1" applyBorder="1"/>
    <xf numFmtId="0" fontId="55" fillId="0" borderId="197" xfId="398" applyFont="1" applyBorder="1"/>
    <xf numFmtId="0" fontId="55" fillId="0" borderId="198" xfId="398" applyFont="1" applyBorder="1"/>
    <xf numFmtId="49" fontId="55" fillId="0" borderId="196" xfId="398" applyNumberFormat="1" applyFont="1" applyBorder="1" applyAlignment="1">
      <alignment horizontal="center" vertical="top" wrapText="1"/>
    </xf>
    <xf numFmtId="0" fontId="55" fillId="0" borderId="199" xfId="398" applyFont="1" applyBorder="1" applyAlignment="1">
      <alignment horizontal="left" vertical="top" wrapText="1"/>
    </xf>
    <xf numFmtId="49" fontId="55" fillId="0" borderId="196" xfId="398" applyNumberFormat="1" applyFont="1" applyBorder="1" applyAlignment="1" applyProtection="1">
      <alignment horizontal="center" vertical="top" wrapText="1"/>
      <protection locked="0"/>
    </xf>
    <xf numFmtId="207" fontId="55" fillId="0" borderId="200" xfId="398" applyNumberFormat="1" applyFont="1" applyBorder="1" applyAlignment="1" applyProtection="1">
      <alignment horizontal="center" vertical="top" wrapText="1"/>
      <protection locked="0"/>
    </xf>
    <xf numFmtId="0" fontId="55" fillId="0" borderId="200" xfId="399" applyBorder="1" applyAlignment="1" applyProtection="1">
      <alignment horizontal="center" vertical="top" wrapText="1"/>
      <protection locked="0"/>
    </xf>
    <xf numFmtId="0" fontId="55" fillId="0" borderId="200" xfId="398" applyFont="1" applyBorder="1" applyAlignment="1" applyProtection="1">
      <alignment horizontal="left" vertical="top" wrapText="1"/>
      <protection locked="0"/>
    </xf>
    <xf numFmtId="0" fontId="55" fillId="0" borderId="200" xfId="399" applyBorder="1" applyAlignment="1" applyProtection="1">
      <alignment horizontal="left" vertical="top" wrapText="1"/>
      <protection locked="0"/>
    </xf>
    <xf numFmtId="49" fontId="55" fillId="0" borderId="200" xfId="398" applyNumberFormat="1" applyFont="1" applyBorder="1" applyAlignment="1" applyProtection="1">
      <alignment horizontal="left" vertical="top" wrapText="1"/>
      <protection locked="0"/>
    </xf>
    <xf numFmtId="41" fontId="55" fillId="0" borderId="200" xfId="400" applyNumberFormat="1" applyBorder="1" applyAlignment="1">
      <alignment horizontal="right" vertical="top" wrapText="1"/>
    </xf>
    <xf numFmtId="41" fontId="55" fillId="0" borderId="200" xfId="401" applyNumberFormat="1" applyFont="1" applyFill="1" applyBorder="1" applyAlignment="1" applyProtection="1">
      <alignment horizontal="right" vertical="top" wrapText="1"/>
    </xf>
    <xf numFmtId="41" fontId="55" fillId="0" borderId="197" xfId="401" applyNumberFormat="1" applyFont="1" applyFill="1" applyBorder="1" applyAlignment="1" applyProtection="1">
      <alignment horizontal="center" vertical="top" wrapText="1"/>
    </xf>
    <xf numFmtId="0" fontId="55" fillId="0" borderId="201" xfId="401" applyNumberFormat="1" applyFont="1" applyFill="1" applyBorder="1" applyAlignment="1" applyProtection="1">
      <alignment horizontal="left" vertical="top" wrapText="1"/>
    </xf>
    <xf numFmtId="41" fontId="55" fillId="61" borderId="185" xfId="401" applyNumberFormat="1" applyFont="1" applyFill="1" applyBorder="1" applyAlignment="1" applyProtection="1">
      <alignment horizontal="left" vertical="center" wrapText="1"/>
    </xf>
    <xf numFmtId="0" fontId="55" fillId="0" borderId="184" xfId="399" applyBorder="1" applyAlignment="1">
      <alignment horizontal="center" vertical="top" wrapText="1"/>
    </xf>
    <xf numFmtId="41" fontId="55" fillId="61" borderId="202" xfId="401" applyNumberFormat="1" applyFont="1" applyFill="1" applyBorder="1" applyAlignment="1" applyProtection="1">
      <alignment horizontal="left" vertical="center" wrapText="1"/>
    </xf>
    <xf numFmtId="0" fontId="55" fillId="0" borderId="203" xfId="399" applyBorder="1" applyAlignment="1">
      <alignment horizontal="center" vertical="top" wrapText="1"/>
    </xf>
    <xf numFmtId="41" fontId="55" fillId="0" borderId="184" xfId="401" applyNumberFormat="1" applyFont="1" applyFill="1" applyBorder="1" applyAlignment="1" applyProtection="1">
      <alignment horizontal="right" vertical="top" wrapText="1"/>
    </xf>
    <xf numFmtId="41" fontId="55" fillId="61" borderId="204" xfId="401" applyNumberFormat="1" applyFont="1" applyFill="1" applyBorder="1" applyAlignment="1" applyProtection="1">
      <alignment horizontal="left" vertical="center" wrapText="1"/>
    </xf>
    <xf numFmtId="41" fontId="55" fillId="61" borderId="205" xfId="401" applyNumberFormat="1" applyFont="1" applyFill="1" applyBorder="1" applyAlignment="1" applyProtection="1">
      <alignment horizontal="left" vertical="center" wrapText="1"/>
    </xf>
    <xf numFmtId="0" fontId="127" fillId="0" borderId="183" xfId="398" applyFont="1" applyBorder="1"/>
    <xf numFmtId="0" fontId="127" fillId="0" borderId="184" xfId="398" applyFont="1" applyBorder="1"/>
    <xf numFmtId="0" fontId="127" fillId="0" borderId="157" xfId="398" applyFont="1" applyBorder="1"/>
    <xf numFmtId="49" fontId="127" fillId="0" borderId="183" xfId="398" applyNumberFormat="1" applyFont="1" applyBorder="1" applyAlignment="1">
      <alignment horizontal="center" vertical="top" wrapText="1"/>
    </xf>
    <xf numFmtId="0" fontId="127" fillId="0" borderId="158" xfId="398" applyFont="1" applyBorder="1" applyAlignment="1">
      <alignment horizontal="left" vertical="top" wrapText="1"/>
    </xf>
    <xf numFmtId="0" fontId="55" fillId="0" borderId="206" xfId="398" applyFont="1" applyBorder="1"/>
    <xf numFmtId="0" fontId="55" fillId="0" borderId="207" xfId="398" applyFont="1" applyBorder="1"/>
    <xf numFmtId="49" fontId="55" fillId="0" borderId="206" xfId="398" applyNumberFormat="1" applyFont="1" applyBorder="1" applyAlignment="1">
      <alignment horizontal="center" vertical="top" wrapText="1"/>
    </xf>
    <xf numFmtId="0" fontId="55" fillId="0" borderId="146" xfId="398" applyFont="1" applyBorder="1" applyAlignment="1">
      <alignment horizontal="left" vertical="top" wrapText="1"/>
    </xf>
    <xf numFmtId="49" fontId="55" fillId="0" borderId="206" xfId="398" applyNumberFormat="1" applyFont="1" applyBorder="1" applyAlignment="1" applyProtection="1">
      <alignment horizontal="center" vertical="top" wrapText="1"/>
      <protection locked="0"/>
    </xf>
    <xf numFmtId="207" fontId="55" fillId="0" borderId="208" xfId="398" applyNumberFormat="1" applyFont="1" applyBorder="1" applyAlignment="1" applyProtection="1">
      <alignment horizontal="center" vertical="top" wrapText="1"/>
      <protection locked="0"/>
    </xf>
    <xf numFmtId="0" fontId="55" fillId="0" borderId="208" xfId="399" applyBorder="1" applyAlignment="1" applyProtection="1">
      <alignment horizontal="center" vertical="top" wrapText="1"/>
      <protection locked="0"/>
    </xf>
    <xf numFmtId="0" fontId="55" fillId="0" borderId="208" xfId="398" applyFont="1" applyBorder="1" applyAlignment="1" applyProtection="1">
      <alignment vertical="top" wrapText="1"/>
      <protection locked="0"/>
    </xf>
    <xf numFmtId="0" fontId="55" fillId="0" borderId="208" xfId="399" applyBorder="1" applyAlignment="1" applyProtection="1">
      <alignment horizontal="left" vertical="top" wrapText="1"/>
      <protection locked="0"/>
    </xf>
    <xf numFmtId="49" fontId="55" fillId="0" borderId="208" xfId="398" applyNumberFormat="1" applyFont="1" applyBorder="1" applyAlignment="1" applyProtection="1">
      <alignment horizontal="left" vertical="top" wrapText="1"/>
      <protection locked="0"/>
    </xf>
    <xf numFmtId="41" fontId="55" fillId="0" borderId="208" xfId="400" applyNumberFormat="1" applyBorder="1" applyAlignment="1">
      <alignment horizontal="right" vertical="top" wrapText="1"/>
    </xf>
    <xf numFmtId="41" fontId="55" fillId="0" borderId="208" xfId="401" applyNumberFormat="1" applyFont="1" applyFill="1" applyBorder="1" applyAlignment="1" applyProtection="1">
      <alignment horizontal="right" vertical="top" wrapText="1"/>
    </xf>
    <xf numFmtId="41" fontId="55" fillId="0" borderId="207" xfId="401" applyNumberFormat="1" applyFont="1" applyFill="1" applyBorder="1" applyAlignment="1" applyProtection="1">
      <alignment horizontal="center" vertical="top" wrapText="1"/>
    </xf>
    <xf numFmtId="0" fontId="55" fillId="0" borderId="180" xfId="401" applyNumberFormat="1" applyFont="1" applyFill="1" applyBorder="1" applyAlignment="1" applyProtection="1">
      <alignment horizontal="left" vertical="top" wrapText="1"/>
    </xf>
    <xf numFmtId="41" fontId="55" fillId="61" borderId="0" xfId="401" applyNumberFormat="1" applyFont="1" applyFill="1" applyBorder="1" applyAlignment="1" applyProtection="1">
      <alignment horizontal="left" vertical="center" wrapText="1"/>
    </xf>
    <xf numFmtId="0" fontId="55" fillId="0" borderId="0" xfId="399" applyAlignment="1">
      <alignment horizontal="center" vertical="top" wrapText="1"/>
    </xf>
    <xf numFmtId="49" fontId="55" fillId="0" borderId="0" xfId="398" applyNumberFormat="1" applyFont="1" applyAlignment="1">
      <alignment horizontal="center" vertical="top" wrapText="1"/>
    </xf>
    <xf numFmtId="0" fontId="55" fillId="0" borderId="0" xfId="398" applyFont="1" applyAlignment="1">
      <alignment horizontal="left" vertical="top" wrapText="1"/>
    </xf>
    <xf numFmtId="49" fontId="55" fillId="0" borderId="168" xfId="398" applyNumberFormat="1" applyFont="1" applyBorder="1" applyAlignment="1" applyProtection="1">
      <alignment horizontal="center" vertical="top" wrapText="1"/>
      <protection locked="0"/>
    </xf>
    <xf numFmtId="207" fontId="55" fillId="0" borderId="0" xfId="398" applyNumberFormat="1" applyFont="1" applyAlignment="1" applyProtection="1">
      <alignment horizontal="center" vertical="top" wrapText="1"/>
      <protection locked="0"/>
    </xf>
    <xf numFmtId="0" fontId="55" fillId="0" borderId="0" xfId="399" applyAlignment="1" applyProtection="1">
      <alignment horizontal="center" vertical="top" wrapText="1"/>
      <protection locked="0"/>
    </xf>
    <xf numFmtId="0" fontId="55" fillId="0" borderId="0" xfId="398" applyFont="1" applyAlignment="1" applyProtection="1">
      <alignment vertical="top" wrapText="1"/>
      <protection locked="0"/>
    </xf>
    <xf numFmtId="0" fontId="55" fillId="0" borderId="0" xfId="399" applyAlignment="1" applyProtection="1">
      <alignment horizontal="left" vertical="top" wrapText="1"/>
      <protection locked="0"/>
    </xf>
    <xf numFmtId="49" fontId="55" fillId="0" borderId="0" xfId="398" applyNumberFormat="1" applyFont="1" applyAlignment="1" applyProtection="1">
      <alignment horizontal="left" vertical="top" wrapText="1"/>
      <protection locked="0"/>
    </xf>
    <xf numFmtId="41" fontId="55" fillId="0" borderId="0" xfId="400" applyNumberFormat="1" applyAlignment="1">
      <alignment horizontal="right" vertical="top" wrapText="1"/>
    </xf>
    <xf numFmtId="41" fontId="55" fillId="0" borderId="0" xfId="401" applyNumberFormat="1" applyFont="1" applyFill="1" applyBorder="1" applyAlignment="1" applyProtection="1">
      <alignment horizontal="right" vertical="top" wrapText="1"/>
    </xf>
    <xf numFmtId="41" fontId="55" fillId="0" borderId="0" xfId="401" applyNumberFormat="1" applyFont="1" applyFill="1" applyBorder="1" applyAlignment="1" applyProtection="1">
      <alignment horizontal="center" vertical="top" wrapText="1"/>
    </xf>
    <xf numFmtId="0" fontId="55" fillId="0" borderId="209" xfId="401" applyNumberFormat="1" applyFont="1" applyFill="1" applyBorder="1" applyAlignment="1" applyProtection="1">
      <alignment horizontal="left" vertical="top" wrapText="1"/>
    </xf>
    <xf numFmtId="0" fontId="50" fillId="0" borderId="210" xfId="399" applyFont="1" applyBorder="1" applyAlignment="1">
      <alignment horizontal="center" vertical="center" wrapText="1"/>
    </xf>
    <xf numFmtId="0" fontId="120" fillId="0" borderId="211" xfId="401" applyNumberFormat="1" applyFont="1" applyFill="1" applyBorder="1" applyAlignment="1" applyProtection="1">
      <alignment horizontal="right" vertical="center"/>
    </xf>
    <xf numFmtId="0" fontId="120" fillId="0" borderId="210" xfId="401" applyNumberFormat="1" applyFont="1" applyFill="1" applyBorder="1" applyAlignment="1" applyProtection="1">
      <alignment horizontal="right" vertical="center"/>
    </xf>
    <xf numFmtId="0" fontId="115" fillId="0" borderId="212" xfId="399" applyFont="1" applyBorder="1" applyAlignment="1">
      <alignment horizontal="left" vertical="center"/>
    </xf>
    <xf numFmtId="0" fontId="128" fillId="0" borderId="210" xfId="399" applyFont="1" applyBorder="1" applyAlignment="1">
      <alignment horizontal="left" vertical="center"/>
    </xf>
    <xf numFmtId="0" fontId="120" fillId="0" borderId="210" xfId="399" applyFont="1" applyBorder="1" applyAlignment="1">
      <alignment horizontal="center" vertical="center"/>
    </xf>
    <xf numFmtId="41" fontId="125" fillId="0" borderId="212" xfId="400" applyNumberFormat="1" applyFont="1" applyBorder="1" applyAlignment="1">
      <alignment horizontal="left" vertical="center" wrapText="1"/>
    </xf>
    <xf numFmtId="41" fontId="115" fillId="0" borderId="211" xfId="401" applyNumberFormat="1" applyFont="1" applyFill="1" applyBorder="1" applyAlignment="1" applyProtection="1">
      <alignment horizontal="right" vertical="center"/>
    </xf>
    <xf numFmtId="41" fontId="115" fillId="0" borderId="211" xfId="401" applyNumberFormat="1" applyFont="1" applyFill="1" applyBorder="1" applyAlignment="1" applyProtection="1">
      <alignment horizontal="center" vertical="center"/>
    </xf>
    <xf numFmtId="0" fontId="50" fillId="0" borderId="0" xfId="399" applyFont="1" applyAlignment="1">
      <alignment horizontal="center" vertical="center" wrapText="1"/>
    </xf>
    <xf numFmtId="0" fontId="120" fillId="0" borderId="0" xfId="401" applyNumberFormat="1" applyFont="1" applyFill="1" applyBorder="1" applyAlignment="1" applyProtection="1">
      <alignment horizontal="right" vertical="center"/>
    </xf>
    <xf numFmtId="0" fontId="115" fillId="0" borderId="0" xfId="399" applyFont="1" applyAlignment="1">
      <alignment horizontal="left" vertical="center"/>
    </xf>
    <xf numFmtId="0" fontId="129" fillId="0" borderId="212" xfId="399" applyFont="1" applyBorder="1" applyAlignment="1">
      <alignment horizontal="left" vertical="center"/>
    </xf>
    <xf numFmtId="41" fontId="129" fillId="0" borderId="211" xfId="401" applyNumberFormat="1" applyFont="1" applyFill="1" applyBorder="1" applyAlignment="1" applyProtection="1">
      <alignment horizontal="right" vertical="center"/>
    </xf>
    <xf numFmtId="41" fontId="129" fillId="0" borderId="211" xfId="401" applyNumberFormat="1" applyFont="1" applyFill="1" applyBorder="1" applyAlignment="1" applyProtection="1">
      <alignment horizontal="center" vertical="center"/>
    </xf>
    <xf numFmtId="0" fontId="55" fillId="0" borderId="0" xfId="399"/>
    <xf numFmtId="0" fontId="50" fillId="0" borderId="0" xfId="399" applyFont="1" applyAlignment="1">
      <alignment horizontal="left" vertical="top" wrapText="1"/>
    </xf>
    <xf numFmtId="0" fontId="50" fillId="0" borderId="0" xfId="399" applyFont="1" applyAlignment="1">
      <alignment horizontal="center" vertical="top" wrapText="1"/>
    </xf>
    <xf numFmtId="0" fontId="118" fillId="0" borderId="0" xfId="398" applyFont="1" applyAlignment="1">
      <alignment horizontal="right" vertical="top"/>
    </xf>
    <xf numFmtId="0" fontId="118" fillId="0" borderId="0" xfId="398" applyFont="1" applyAlignment="1">
      <alignment horizontal="center" vertical="top"/>
    </xf>
    <xf numFmtId="0" fontId="55" fillId="0" borderId="0" xfId="399" applyAlignment="1">
      <alignment horizontal="left" vertical="top" wrapText="1"/>
    </xf>
    <xf numFmtId="0" fontId="120" fillId="0" borderId="0" xfId="399" applyFont="1" applyAlignment="1">
      <alignment vertical="center"/>
    </xf>
    <xf numFmtId="3" fontId="50" fillId="0" borderId="0" xfId="399" applyNumberFormat="1" applyFont="1" applyAlignment="1">
      <alignment horizontal="left" vertical="top" wrapText="1"/>
    </xf>
    <xf numFmtId="14" fontId="62" fillId="0" borderId="144" xfId="242" applyNumberFormat="1" applyFont="1" applyBorder="1"/>
    <xf numFmtId="164" fontId="113" fillId="0" borderId="1" xfId="95" applyFont="1" applyFill="1" applyBorder="1" applyAlignment="1" applyProtection="1">
      <alignment horizontal="center" vertical="center"/>
    </xf>
    <xf numFmtId="164" fontId="112" fillId="0" borderId="1" xfId="119" applyFont="1" applyFill="1" applyBorder="1" applyAlignment="1" applyProtection="1">
      <alignment horizontal="center" vertical="center"/>
    </xf>
    <xf numFmtId="164" fontId="112" fillId="0" borderId="144" xfId="119" applyFont="1" applyFill="1" applyBorder="1" applyAlignment="1" applyProtection="1">
      <alignment horizontal="center" vertical="center"/>
    </xf>
    <xf numFmtId="206" fontId="112" fillId="0" borderId="1" xfId="242" quotePrefix="1" applyNumberFormat="1" applyFont="1" applyBorder="1" applyAlignment="1">
      <alignment horizontal="center" vertical="center" wrapText="1"/>
    </xf>
    <xf numFmtId="9" fontId="119" fillId="0" borderId="0" xfId="399" applyNumberFormat="1" applyFont="1" applyAlignment="1">
      <alignment vertical="top" wrapText="1"/>
    </xf>
    <xf numFmtId="41" fontId="50" fillId="0" borderId="0" xfId="399" applyNumberFormat="1" applyFont="1" applyAlignment="1">
      <alignment vertical="top"/>
    </xf>
    <xf numFmtId="10" fontId="55" fillId="0" borderId="154" xfId="398" applyNumberFormat="1" applyFont="1" applyBorder="1"/>
    <xf numFmtId="10" fontId="106" fillId="0" borderId="157" xfId="398" applyNumberFormat="1" applyFont="1" applyBorder="1" applyAlignment="1">
      <alignment horizontal="center" vertical="center" wrapText="1"/>
    </xf>
    <xf numFmtId="10" fontId="106" fillId="0" borderId="162" xfId="398" applyNumberFormat="1" applyFont="1" applyBorder="1" applyAlignment="1">
      <alignment horizontal="center" vertical="center" wrapText="1"/>
    </xf>
    <xf numFmtId="10" fontId="118" fillId="60" borderId="165" xfId="399" applyNumberFormat="1" applyFont="1" applyFill="1" applyBorder="1" applyAlignment="1">
      <alignment vertical="center"/>
    </xf>
    <xf numFmtId="10" fontId="119" fillId="0" borderId="178" xfId="400" applyNumberFormat="1" applyFont="1" applyBorder="1" applyAlignment="1">
      <alignment horizontal="center" vertical="center" wrapText="1"/>
    </xf>
    <xf numFmtId="10" fontId="55" fillId="0" borderId="181" xfId="399" applyNumberFormat="1" applyBorder="1" applyAlignment="1" applyProtection="1">
      <alignment horizontal="center" vertical="top" wrapText="1"/>
      <protection locked="0"/>
    </xf>
    <xf numFmtId="10" fontId="55" fillId="0" borderId="184" xfId="401" applyNumberFormat="1" applyFont="1" applyFill="1" applyBorder="1" applyAlignment="1">
      <alignment horizontal="center" vertical="top" wrapText="1"/>
    </xf>
    <xf numFmtId="10" fontId="126" fillId="64" borderId="187" xfId="401" applyNumberFormat="1" applyFont="1" applyFill="1" applyBorder="1" applyAlignment="1" applyProtection="1">
      <alignment horizontal="right" vertical="center" wrapText="1"/>
    </xf>
    <xf numFmtId="10" fontId="50" fillId="63" borderId="181" xfId="401" applyNumberFormat="1" applyFont="1" applyFill="1" applyBorder="1" applyAlignment="1" applyProtection="1">
      <alignment horizontal="right" vertical="top" wrapText="1"/>
    </xf>
    <xf numFmtId="10" fontId="55" fillId="0" borderId="184" xfId="401" applyNumberFormat="1" applyFont="1" applyFill="1" applyBorder="1" applyAlignment="1" applyProtection="1">
      <alignment horizontal="right" vertical="top" wrapText="1"/>
    </xf>
    <xf numFmtId="10" fontId="55" fillId="0" borderId="0" xfId="401" applyNumberFormat="1" applyFont="1" applyFill="1" applyBorder="1" applyAlignment="1" applyProtection="1">
      <alignment horizontal="right" vertical="top" wrapText="1"/>
    </xf>
    <xf numFmtId="10" fontId="115" fillId="0" borderId="211" xfId="401" applyNumberFormat="1" applyFont="1" applyFill="1" applyBorder="1" applyAlignment="1" applyProtection="1">
      <alignment horizontal="right" vertical="center"/>
    </xf>
    <xf numFmtId="10" fontId="129" fillId="0" borderId="211" xfId="402" applyNumberFormat="1" applyFont="1" applyFill="1" applyBorder="1" applyAlignment="1" applyProtection="1">
      <alignment horizontal="right" vertical="center"/>
    </xf>
    <xf numFmtId="10" fontId="118" fillId="0" borderId="0" xfId="398" applyNumberFormat="1" applyFont="1" applyAlignment="1">
      <alignment horizontal="right" vertical="top"/>
    </xf>
    <xf numFmtId="10" fontId="50" fillId="0" borderId="0" xfId="399" applyNumberFormat="1" applyFont="1" applyAlignment="1">
      <alignment horizontal="left" vertical="top" wrapText="1"/>
    </xf>
    <xf numFmtId="210" fontId="50" fillId="0" borderId="0" xfId="399" applyNumberFormat="1" applyFont="1"/>
    <xf numFmtId="0" fontId="74" fillId="55" borderId="6" xfId="0" applyFont="1" applyFill="1" applyBorder="1" applyAlignment="1">
      <alignment horizontal="center"/>
    </xf>
    <xf numFmtId="0" fontId="74" fillId="55" borderId="143" xfId="0" applyFont="1" applyFill="1" applyBorder="1" applyAlignment="1">
      <alignment horizontal="center"/>
    </xf>
    <xf numFmtId="3" fontId="66" fillId="0" borderId="0" xfId="296" applyNumberFormat="1" applyFont="1" applyAlignment="1">
      <alignment horizontal="left" vertical="top" wrapText="1"/>
    </xf>
    <xf numFmtId="3" fontId="66" fillId="0" borderId="26" xfId="296" applyNumberFormat="1" applyFont="1" applyBorder="1" applyAlignment="1">
      <alignment horizontal="left" vertical="top" wrapText="1"/>
    </xf>
    <xf numFmtId="0" fontId="74" fillId="55" borderId="37" xfId="0" applyFont="1" applyFill="1" applyBorder="1" applyAlignment="1">
      <alignment horizontal="center"/>
    </xf>
    <xf numFmtId="0" fontId="63" fillId="58" borderId="77" xfId="0" applyFont="1" applyFill="1" applyBorder="1" applyAlignment="1">
      <alignment horizontal="center" vertical="center"/>
    </xf>
    <xf numFmtId="0" fontId="72" fillId="0" borderId="0" xfId="0" applyFont="1" applyAlignment="1">
      <alignment wrapText="1"/>
    </xf>
    <xf numFmtId="0" fontId="66" fillId="54" borderId="145" xfId="0" applyFont="1" applyFill="1" applyBorder="1" applyAlignment="1">
      <alignment horizontal="left" vertical="center" wrapText="1"/>
    </xf>
    <xf numFmtId="0" fontId="71" fillId="0" borderId="133" xfId="0" applyFont="1" applyBorder="1" applyAlignment="1">
      <alignment horizontal="left" vertical="center" wrapText="1"/>
    </xf>
    <xf numFmtId="0" fontId="110" fillId="55" borderId="143" xfId="0" applyFont="1" applyFill="1" applyBorder="1" applyAlignment="1">
      <alignment horizontal="center"/>
    </xf>
    <xf numFmtId="3" fontId="106" fillId="0" borderId="26" xfId="296" applyNumberFormat="1" applyFont="1" applyBorder="1" applyAlignment="1">
      <alignment horizontal="left" vertical="top" wrapText="1"/>
    </xf>
    <xf numFmtId="0" fontId="119" fillId="0" borderId="169" xfId="399" applyFont="1" applyBorder="1" applyAlignment="1">
      <alignment horizontal="center" vertical="center"/>
    </xf>
    <xf numFmtId="0" fontId="119" fillId="0" borderId="170" xfId="399" applyFont="1" applyBorder="1" applyAlignment="1">
      <alignment horizontal="center" vertical="center"/>
    </xf>
    <xf numFmtId="0" fontId="119" fillId="0" borderId="171" xfId="399" applyFont="1" applyBorder="1" applyAlignment="1">
      <alignment horizontal="center" vertical="center"/>
    </xf>
    <xf numFmtId="0" fontId="119" fillId="0" borderId="172" xfId="399" applyFont="1" applyBorder="1" applyAlignment="1">
      <alignment horizontal="center" vertical="center" wrapText="1"/>
    </xf>
    <xf numFmtId="0" fontId="119" fillId="0" borderId="173" xfId="399" applyFont="1" applyBorder="1" applyAlignment="1">
      <alignment horizontal="center" vertical="center" wrapText="1"/>
    </xf>
    <xf numFmtId="0" fontId="119" fillId="0" borderId="174" xfId="399" applyFont="1" applyBorder="1" applyAlignment="1">
      <alignment horizontal="center" vertical="center" wrapText="1"/>
    </xf>
    <xf numFmtId="0" fontId="112" fillId="0" borderId="68" xfId="242" quotePrefix="1" applyFont="1" applyBorder="1" applyAlignment="1">
      <alignment horizontal="center" vertical="center" wrapText="1"/>
    </xf>
    <xf numFmtId="0" fontId="112" fillId="0" borderId="39" xfId="242" quotePrefix="1" applyFont="1" applyBorder="1" applyAlignment="1">
      <alignment horizontal="center" vertical="center" wrapText="1"/>
    </xf>
    <xf numFmtId="195" fontId="112" fillId="0" borderId="68" xfId="242" applyNumberFormat="1" applyFont="1" applyBorder="1" applyAlignment="1">
      <alignment horizontal="center" vertical="center" wrapText="1"/>
    </xf>
    <xf numFmtId="195" fontId="112" fillId="0" borderId="146" xfId="242" quotePrefix="1" applyNumberFormat="1" applyFont="1" applyBorder="1" applyAlignment="1">
      <alignment horizontal="center" vertical="center" wrapText="1"/>
    </xf>
    <xf numFmtId="195" fontId="112" fillId="0" borderId="147" xfId="242" quotePrefix="1" applyNumberFormat="1" applyFont="1" applyBorder="1" applyAlignment="1">
      <alignment horizontal="center" vertical="center" wrapText="1"/>
    </xf>
    <xf numFmtId="195" fontId="112" fillId="0" borderId="144" xfId="242" applyNumberFormat="1" applyFont="1" applyBorder="1" applyAlignment="1">
      <alignment horizontal="center" vertical="center" wrapText="1"/>
    </xf>
    <xf numFmtId="0" fontId="70" fillId="0" borderId="71" xfId="242" applyFont="1" applyBorder="1" applyAlignment="1">
      <alignment horizontal="center" vertical="center"/>
    </xf>
    <xf numFmtId="0" fontId="70" fillId="0" borderId="40" xfId="242" applyFont="1" applyBorder="1" applyAlignment="1">
      <alignment vertical="center"/>
    </xf>
    <xf numFmtId="0" fontId="62" fillId="0" borderId="1" xfId="242" applyFont="1" applyBorder="1" applyAlignment="1">
      <alignment horizontal="center"/>
    </xf>
    <xf numFmtId="0" fontId="70" fillId="56" borderId="1" xfId="242" applyFont="1" applyFill="1" applyBorder="1" applyAlignment="1">
      <alignment horizontal="center" vertical="center" wrapText="1"/>
    </xf>
    <xf numFmtId="0" fontId="70" fillId="56" borderId="68" xfId="242" applyFont="1" applyFill="1" applyBorder="1" applyAlignment="1">
      <alignment horizontal="center" vertical="center" wrapText="1"/>
    </xf>
    <xf numFmtId="0" fontId="62" fillId="0" borderId="144" xfId="242" applyFont="1" applyBorder="1" applyAlignment="1">
      <alignment horizontal="center"/>
    </xf>
    <xf numFmtId="0" fontId="62" fillId="0" borderId="0" xfId="242" applyFont="1" applyAlignment="1">
      <alignment horizontal="center"/>
    </xf>
    <xf numFmtId="0" fontId="62" fillId="0" borderId="144" xfId="242" applyFont="1" applyBorder="1" applyAlignment="1">
      <alignment horizontal="left" vertical="center"/>
    </xf>
    <xf numFmtId="164" fontId="77" fillId="0" borderId="0" xfId="95" applyFont="1" applyFill="1" applyBorder="1" applyAlignment="1" applyProtection="1">
      <alignment horizontal="center" vertical="center"/>
    </xf>
    <xf numFmtId="4" fontId="76" fillId="8" borderId="132" xfId="0" applyNumberFormat="1" applyFont="1" applyFill="1" applyBorder="1" applyAlignment="1">
      <alignment horizontal="center" vertical="center" wrapText="1"/>
    </xf>
    <xf numFmtId="0" fontId="76" fillId="8" borderId="77" xfId="0" applyFont="1" applyFill="1" applyBorder="1" applyAlignment="1">
      <alignment horizontal="center" vertical="center"/>
    </xf>
    <xf numFmtId="9" fontId="76" fillId="8" borderId="148" xfId="328" applyFont="1" applyFill="1" applyBorder="1" applyAlignment="1" applyProtection="1">
      <alignment horizontal="center" vertical="center"/>
    </xf>
    <xf numFmtId="0" fontId="80" fillId="0" borderId="71" xfId="318" applyFont="1" applyBorder="1" applyAlignment="1" applyProtection="1">
      <alignment horizontal="center" vertical="center"/>
      <protection locked="0"/>
    </xf>
    <xf numFmtId="0" fontId="81" fillId="0" borderId="40" xfId="318" applyFont="1" applyBorder="1" applyAlignment="1">
      <alignment horizontal="center" vertical="center"/>
    </xf>
    <xf numFmtId="0" fontId="76" fillId="8" borderId="1" xfId="318" applyFont="1" applyFill="1" applyBorder="1" applyAlignment="1">
      <alignment horizontal="center" vertical="center"/>
    </xf>
    <xf numFmtId="0" fontId="81" fillId="0" borderId="7" xfId="0" applyFont="1" applyBorder="1" applyAlignment="1">
      <alignment horizontal="left" vertical="center"/>
    </xf>
    <xf numFmtId="0" fontId="81" fillId="0" borderId="68" xfId="318" applyFont="1" applyBorder="1" applyAlignment="1">
      <alignment horizontal="left" vertical="center" wrapText="1"/>
    </xf>
    <xf numFmtId="4" fontId="76" fillId="8" borderId="135" xfId="0" applyNumberFormat="1" applyFont="1" applyFill="1" applyBorder="1" applyAlignment="1">
      <alignment horizontal="center" vertical="center" wrapText="1"/>
    </xf>
    <xf numFmtId="0" fontId="76" fillId="8" borderId="57" xfId="0" applyFont="1" applyFill="1" applyBorder="1" applyAlignment="1">
      <alignment horizontal="center" vertical="center" wrapText="1"/>
    </xf>
    <xf numFmtId="4" fontId="76" fillId="8" borderId="149" xfId="0" applyNumberFormat="1" applyFont="1" applyFill="1" applyBorder="1" applyAlignment="1">
      <alignment horizontal="center" vertical="center" wrapText="1"/>
    </xf>
    <xf numFmtId="4" fontId="76" fillId="8" borderId="149" xfId="0" applyNumberFormat="1" applyFont="1" applyFill="1" applyBorder="1" applyAlignment="1">
      <alignment horizontal="center" vertical="center"/>
    </xf>
    <xf numFmtId="0" fontId="76" fillId="8" borderId="149" xfId="0" applyFont="1" applyFill="1" applyBorder="1" applyAlignment="1">
      <alignment horizontal="center" vertical="center" wrapText="1"/>
    </xf>
    <xf numFmtId="10" fontId="76" fillId="8" borderId="149" xfId="0" applyNumberFormat="1" applyFont="1" applyFill="1" applyBorder="1" applyAlignment="1">
      <alignment horizontal="center" vertical="center" wrapText="1"/>
    </xf>
    <xf numFmtId="0" fontId="76" fillId="8" borderId="150" xfId="0" applyFont="1" applyFill="1" applyBorder="1" applyAlignment="1">
      <alignment horizontal="center" vertical="center" wrapText="1"/>
    </xf>
    <xf numFmtId="4" fontId="76" fillId="8" borderId="133" xfId="0" applyNumberFormat="1" applyFont="1" applyFill="1" applyBorder="1" applyAlignment="1">
      <alignment horizontal="center" vertical="center" wrapText="1"/>
    </xf>
    <xf numFmtId="0" fontId="76" fillId="8" borderId="148" xfId="0" applyFont="1" applyFill="1" applyBorder="1" applyAlignment="1">
      <alignment horizontal="center" vertical="center"/>
    </xf>
    <xf numFmtId="0" fontId="76" fillId="38" borderId="30" xfId="0" applyFont="1" applyFill="1" applyBorder="1" applyAlignment="1">
      <alignment horizontal="center" vertical="center"/>
    </xf>
    <xf numFmtId="4" fontId="81" fillId="0" borderId="71" xfId="0" applyNumberFormat="1" applyFont="1" applyBorder="1" applyAlignment="1" applyProtection="1">
      <alignment horizontal="center" vertical="center" wrapText="1"/>
      <protection locked="0"/>
    </xf>
    <xf numFmtId="0" fontId="76" fillId="38" borderId="151" xfId="0" applyFont="1" applyFill="1" applyBorder="1" applyAlignment="1">
      <alignment horizontal="center" vertical="center"/>
    </xf>
    <xf numFmtId="0" fontId="76" fillId="38" borderId="148" xfId="0" applyFont="1" applyFill="1" applyBorder="1" applyAlignment="1">
      <alignment horizontal="center" vertical="center"/>
    </xf>
    <xf numFmtId="0" fontId="75" fillId="0" borderId="1" xfId="0" applyFont="1" applyBorder="1" applyAlignment="1" applyProtection="1">
      <alignment horizontal="center" vertical="top" wrapText="1"/>
      <protection locked="0"/>
    </xf>
    <xf numFmtId="4" fontId="75" fillId="0" borderId="1" xfId="0" applyNumberFormat="1" applyFont="1" applyBorder="1" applyAlignment="1" applyProtection="1">
      <alignment horizontal="center" vertical="top" wrapText="1"/>
      <protection locked="0"/>
    </xf>
    <xf numFmtId="168" fontId="75" fillId="0" borderId="1" xfId="95" applyNumberFormat="1" applyFont="1" applyFill="1" applyBorder="1" applyAlignment="1" applyProtection="1">
      <alignment horizontal="center" vertical="top" wrapText="1"/>
      <protection locked="0"/>
    </xf>
    <xf numFmtId="4" fontId="76" fillId="8" borderId="141" xfId="0" applyNumberFormat="1" applyFont="1" applyFill="1" applyBorder="1" applyAlignment="1">
      <alignment horizontal="center" vertical="center" wrapText="1"/>
    </xf>
    <xf numFmtId="0" fontId="98" fillId="0" borderId="0" xfId="0" applyFont="1" applyAlignment="1">
      <alignment horizontal="center" vertical="center"/>
    </xf>
    <xf numFmtId="0" fontId="40" fillId="0" borderId="141" xfId="0" applyFont="1" applyBorder="1" applyAlignment="1">
      <alignment horizontal="center" vertical="center"/>
    </xf>
    <xf numFmtId="0" fontId="98" fillId="0" borderId="77" xfId="0" applyFont="1" applyBorder="1" applyAlignment="1">
      <alignment horizontal="center" vertical="center"/>
    </xf>
    <xf numFmtId="4" fontId="22" fillId="0" borderId="141" xfId="0" applyNumberFormat="1" applyFont="1" applyBorder="1" applyAlignment="1">
      <alignment horizontal="center" vertical="center"/>
    </xf>
    <xf numFmtId="0" fontId="76" fillId="8" borderId="131" xfId="0" applyFont="1" applyFill="1" applyBorder="1" applyAlignment="1">
      <alignment horizontal="center" vertical="center" wrapText="1"/>
    </xf>
    <xf numFmtId="0" fontId="70" fillId="0" borderId="143" xfId="0" applyFont="1" applyBorder="1" applyAlignment="1">
      <alignment horizontal="center" vertical="top"/>
    </xf>
    <xf numFmtId="0" fontId="74" fillId="55" borderId="141" xfId="0" applyFont="1" applyFill="1" applyBorder="1" applyAlignment="1">
      <alignment horizontal="center"/>
    </xf>
    <xf numFmtId="0" fontId="100" fillId="58" borderId="77" xfId="0" applyFont="1" applyFill="1" applyBorder="1" applyAlignment="1">
      <alignment horizontal="center" vertical="center"/>
    </xf>
    <xf numFmtId="3" fontId="66" fillId="0" borderId="0" xfId="0" applyNumberFormat="1" applyFont="1" applyAlignment="1">
      <alignment horizontal="left" vertical="center" wrapText="1"/>
    </xf>
    <xf numFmtId="10" fontId="66" fillId="57" borderId="26" xfId="0" applyNumberFormat="1" applyFont="1" applyFill="1" applyBorder="1" applyAlignment="1">
      <alignment horizontal="left" vertical="center"/>
    </xf>
    <xf numFmtId="0" fontId="72" fillId="0" borderId="25" xfId="0" applyFont="1" applyBorder="1" applyAlignment="1">
      <alignment wrapText="1"/>
    </xf>
    <xf numFmtId="0" fontId="66" fillId="54" borderId="152" xfId="0" applyFont="1" applyFill="1" applyBorder="1" applyAlignment="1">
      <alignment horizontal="left" vertical="center" wrapText="1"/>
    </xf>
  </cellXfs>
  <cellStyles count="455">
    <cellStyle name="??|?Revenuenuesy L" xfId="1" xr:uid="{00000000-0005-0000-0000-000000000000}"/>
    <cellStyle name="20% - Accent1 2" xfId="2" xr:uid="{00000000-0005-0000-0000-000001000000}"/>
    <cellStyle name="20% - Accent1 3" xfId="3" xr:uid="{00000000-0005-0000-0000-000002000000}"/>
    <cellStyle name="20% - Accent1 4" xfId="404" xr:uid="{E4CA486C-FEA7-48BC-811D-2456E86AC236}"/>
    <cellStyle name="20% - Accent2 2" xfId="4" xr:uid="{00000000-0005-0000-0000-000003000000}"/>
    <cellStyle name="20% - Accent2 3" xfId="5" xr:uid="{00000000-0005-0000-0000-000004000000}"/>
    <cellStyle name="20% - Accent2 4" xfId="405" xr:uid="{D4858714-7C21-441A-AA07-579E4D338E5B}"/>
    <cellStyle name="20% - Accent3 2" xfId="6" xr:uid="{00000000-0005-0000-0000-000005000000}"/>
    <cellStyle name="20% - Accent3 3" xfId="7" xr:uid="{00000000-0005-0000-0000-000006000000}"/>
    <cellStyle name="20% - Accent3 4" xfId="406" xr:uid="{7BF2788D-272E-439A-9EBA-64E5C2DEB475}"/>
    <cellStyle name="20% - Accent4 2" xfId="8" xr:uid="{00000000-0005-0000-0000-000007000000}"/>
    <cellStyle name="20% - Accent4 3" xfId="9" xr:uid="{00000000-0005-0000-0000-000008000000}"/>
    <cellStyle name="20% - Accent4 4" xfId="407" xr:uid="{7B7E2698-5C49-431F-BBB4-8B04645730A7}"/>
    <cellStyle name="20% - Accent5 2" xfId="10" xr:uid="{00000000-0005-0000-0000-000009000000}"/>
    <cellStyle name="20% - Accent5 3" xfId="11" xr:uid="{00000000-0005-0000-0000-00000A000000}"/>
    <cellStyle name="20% - Accent5 4" xfId="408" xr:uid="{EB2E79A2-1CE7-46F3-B6E4-4885740BD84A}"/>
    <cellStyle name="20% - Accent6 2" xfId="12" xr:uid="{00000000-0005-0000-0000-00000B000000}"/>
    <cellStyle name="20% - Accent6 3" xfId="13" xr:uid="{00000000-0005-0000-0000-00000C000000}"/>
    <cellStyle name="20% - Accent6 4" xfId="409" xr:uid="{86745646-EBF3-4708-A73E-A5534CAB2AAD}"/>
    <cellStyle name="40% - Accent1 2" xfId="14" xr:uid="{00000000-0005-0000-0000-00000D000000}"/>
    <cellStyle name="40% - Accent1 3" xfId="15" xr:uid="{00000000-0005-0000-0000-00000E000000}"/>
    <cellStyle name="40% - Accent1 4" xfId="410" xr:uid="{BD492AA4-B560-4370-B9C6-C0E9F36833A5}"/>
    <cellStyle name="40% - Accent2 2" xfId="16" xr:uid="{00000000-0005-0000-0000-00000F000000}"/>
    <cellStyle name="40% - Accent2 3" xfId="17" xr:uid="{00000000-0005-0000-0000-000010000000}"/>
    <cellStyle name="40% - Accent2 4" xfId="411" xr:uid="{62B08819-8BF7-405C-83DA-432C317007CE}"/>
    <cellStyle name="40% - Accent3 2" xfId="18" xr:uid="{00000000-0005-0000-0000-000011000000}"/>
    <cellStyle name="40% - Accent3 3" xfId="19" xr:uid="{00000000-0005-0000-0000-000012000000}"/>
    <cellStyle name="40% - Accent3 4" xfId="412" xr:uid="{BFAD9B21-6D9C-4C7D-AAC7-F963FE38F5EC}"/>
    <cellStyle name="40% - Accent4 2" xfId="20" xr:uid="{00000000-0005-0000-0000-000013000000}"/>
    <cellStyle name="40% - Accent4 3" xfId="21" xr:uid="{00000000-0005-0000-0000-000014000000}"/>
    <cellStyle name="40% - Accent4 4" xfId="413" xr:uid="{22A3C557-5E4B-4387-B57D-40FF3D99AB2C}"/>
    <cellStyle name="40% - Accent5 2" xfId="22" xr:uid="{00000000-0005-0000-0000-000015000000}"/>
    <cellStyle name="40% - Accent5 3" xfId="23" xr:uid="{00000000-0005-0000-0000-000016000000}"/>
    <cellStyle name="40% - Accent5 4" xfId="414" xr:uid="{D1E94DDF-455D-4BB5-B7C7-5E3FC9301735}"/>
    <cellStyle name="40% - Accent6 2" xfId="24" xr:uid="{00000000-0005-0000-0000-000017000000}"/>
    <cellStyle name="40% - Accent6 3" xfId="25" xr:uid="{00000000-0005-0000-0000-000018000000}"/>
    <cellStyle name="40% - Accent6 4" xfId="415" xr:uid="{876A05BA-EC76-4C47-809B-6FB37FF84D2F}"/>
    <cellStyle name="60% - Accent1 2" xfId="26" xr:uid="{00000000-0005-0000-0000-000019000000}"/>
    <cellStyle name="60% - Accent1 3" xfId="27" xr:uid="{00000000-0005-0000-0000-00001A000000}"/>
    <cellStyle name="60% - Accent1 4" xfId="416" xr:uid="{C5A2BA22-8308-4379-B752-F2D0F1F4ACCB}"/>
    <cellStyle name="60% - Accent2 2" xfId="28" xr:uid="{00000000-0005-0000-0000-00001B000000}"/>
    <cellStyle name="60% - Accent2 3" xfId="29" xr:uid="{00000000-0005-0000-0000-00001C000000}"/>
    <cellStyle name="60% - Accent2 4" xfId="417" xr:uid="{513DCDBD-758B-4F93-86D1-87C7763AD5EF}"/>
    <cellStyle name="60% - Accent3 2" xfId="30" xr:uid="{00000000-0005-0000-0000-00001D000000}"/>
    <cellStyle name="60% - Accent3 3" xfId="31" xr:uid="{00000000-0005-0000-0000-00001E000000}"/>
    <cellStyle name="60% - Accent3 4" xfId="418" xr:uid="{F969E2F2-333E-4446-BE35-8D7828B34686}"/>
    <cellStyle name="60% - Accent4 2" xfId="32" xr:uid="{00000000-0005-0000-0000-00001F000000}"/>
    <cellStyle name="60% - Accent4 3" xfId="33" xr:uid="{00000000-0005-0000-0000-000020000000}"/>
    <cellStyle name="60% - Accent4 4" xfId="419" xr:uid="{B21C24D3-14D7-4B35-9DAA-C0882728A869}"/>
    <cellStyle name="60% - Accent5 2" xfId="34" xr:uid="{00000000-0005-0000-0000-000021000000}"/>
    <cellStyle name="60% - Accent5 3" xfId="35" xr:uid="{00000000-0005-0000-0000-000022000000}"/>
    <cellStyle name="60% - Accent5 4" xfId="420" xr:uid="{DC343057-2F2D-4699-8574-B49A8F5AF4E3}"/>
    <cellStyle name="60% - Accent6 2" xfId="36" xr:uid="{00000000-0005-0000-0000-000023000000}"/>
    <cellStyle name="60% - Accent6 3" xfId="37" xr:uid="{00000000-0005-0000-0000-000024000000}"/>
    <cellStyle name="60% - Accent6 4" xfId="421" xr:uid="{C890AD59-C8CE-4110-9CC1-508884A18C40}"/>
    <cellStyle name="Accent1 - 20%" xfId="38" xr:uid="{00000000-0005-0000-0000-000025000000}"/>
    <cellStyle name="Accent1 - 40%" xfId="39" xr:uid="{00000000-0005-0000-0000-000026000000}"/>
    <cellStyle name="Accent1 - 60%" xfId="40" xr:uid="{00000000-0005-0000-0000-000027000000}"/>
    <cellStyle name="Accent1 2" xfId="41" xr:uid="{00000000-0005-0000-0000-000028000000}"/>
    <cellStyle name="Accent1 3" xfId="42" xr:uid="{00000000-0005-0000-0000-000029000000}"/>
    <cellStyle name="Accent1 4" xfId="43" xr:uid="{00000000-0005-0000-0000-00002A000000}"/>
    <cellStyle name="Accent1 5" xfId="422" xr:uid="{4F3D0BFD-8F24-4FC2-8DF2-86569A6AA47E}"/>
    <cellStyle name="Accent2 - 20%" xfId="44" xr:uid="{00000000-0005-0000-0000-00002B000000}"/>
    <cellStyle name="Accent2 - 40%" xfId="45" xr:uid="{00000000-0005-0000-0000-00002C000000}"/>
    <cellStyle name="Accent2 - 60%" xfId="46" xr:uid="{00000000-0005-0000-0000-00002D000000}"/>
    <cellStyle name="Accent2 2" xfId="47" xr:uid="{00000000-0005-0000-0000-00002E000000}"/>
    <cellStyle name="Accent2 3" xfId="48" xr:uid="{00000000-0005-0000-0000-00002F000000}"/>
    <cellStyle name="Accent2 4" xfId="49" xr:uid="{00000000-0005-0000-0000-000030000000}"/>
    <cellStyle name="Accent2 5" xfId="423" xr:uid="{48613067-9467-4E79-A95E-97DE146046E3}"/>
    <cellStyle name="Accent3 - 20%" xfId="50" xr:uid="{00000000-0005-0000-0000-000031000000}"/>
    <cellStyle name="Accent3 - 40%" xfId="51" xr:uid="{00000000-0005-0000-0000-000032000000}"/>
    <cellStyle name="Accent3 - 60%" xfId="52" xr:uid="{00000000-0005-0000-0000-000033000000}"/>
    <cellStyle name="Accent3 2" xfId="53" xr:uid="{00000000-0005-0000-0000-000034000000}"/>
    <cellStyle name="Accent3 3" xfId="54" xr:uid="{00000000-0005-0000-0000-000035000000}"/>
    <cellStyle name="Accent3 4" xfId="55" xr:uid="{00000000-0005-0000-0000-000036000000}"/>
    <cellStyle name="Accent3 5" xfId="424" xr:uid="{3CB0F683-3404-45A9-BFC2-E910F4469BA0}"/>
    <cellStyle name="Accent4 - 20%" xfId="56" xr:uid="{00000000-0005-0000-0000-000037000000}"/>
    <cellStyle name="Accent4 - 40%" xfId="57" xr:uid="{00000000-0005-0000-0000-000038000000}"/>
    <cellStyle name="Accent4 - 60%" xfId="58" xr:uid="{00000000-0005-0000-0000-000039000000}"/>
    <cellStyle name="Accent4 2" xfId="59" xr:uid="{00000000-0005-0000-0000-00003A000000}"/>
    <cellStyle name="Accent4 3" xfId="60" xr:uid="{00000000-0005-0000-0000-00003B000000}"/>
    <cellStyle name="Accent4 4" xfId="61" xr:uid="{00000000-0005-0000-0000-00003C000000}"/>
    <cellStyle name="Accent4 5" xfId="425" xr:uid="{AB4136AD-EB09-4D58-95A6-13B6ECF62C32}"/>
    <cellStyle name="Accent5 - 20%" xfId="62" xr:uid="{00000000-0005-0000-0000-00003D000000}"/>
    <cellStyle name="Accent5 - 40%" xfId="63" xr:uid="{00000000-0005-0000-0000-00003E000000}"/>
    <cellStyle name="Accent5 - 60%" xfId="64" xr:uid="{00000000-0005-0000-0000-00003F000000}"/>
    <cellStyle name="Accent5 2" xfId="65" xr:uid="{00000000-0005-0000-0000-000040000000}"/>
    <cellStyle name="Accent5 3" xfId="66" xr:uid="{00000000-0005-0000-0000-000041000000}"/>
    <cellStyle name="Accent5 4" xfId="67" xr:uid="{00000000-0005-0000-0000-000042000000}"/>
    <cellStyle name="Accent5 5" xfId="426" xr:uid="{A69BCEAA-C04A-4775-BA86-D3E953C9D692}"/>
    <cellStyle name="Accent6 - 20%" xfId="68" xr:uid="{00000000-0005-0000-0000-000043000000}"/>
    <cellStyle name="Accent6 - 40%" xfId="69" xr:uid="{00000000-0005-0000-0000-000044000000}"/>
    <cellStyle name="Accent6 - 60%" xfId="70" xr:uid="{00000000-0005-0000-0000-000045000000}"/>
    <cellStyle name="Accent6 2" xfId="71" xr:uid="{00000000-0005-0000-0000-000046000000}"/>
    <cellStyle name="Accent6 3" xfId="72" xr:uid="{00000000-0005-0000-0000-000047000000}"/>
    <cellStyle name="Accent6 4" xfId="73" xr:uid="{00000000-0005-0000-0000-000048000000}"/>
    <cellStyle name="Accent6 5" xfId="427" xr:uid="{69A2AE60-F7DC-4DD5-8F03-122D12CF4C7D}"/>
    <cellStyle name="ÆÕÍ¨_ÓÊÍøµãÊý" xfId="74" xr:uid="{00000000-0005-0000-0000-000049000000}"/>
    <cellStyle name="area" xfId="75" xr:uid="{00000000-0005-0000-0000-00004A000000}"/>
    <cellStyle name="area 2" xfId="76" xr:uid="{00000000-0005-0000-0000-00004B000000}"/>
    <cellStyle name="area 2 2" xfId="77" xr:uid="{00000000-0005-0000-0000-00004C000000}"/>
    <cellStyle name="area 3" xfId="78" xr:uid="{00000000-0005-0000-0000-00004D000000}"/>
    <cellStyle name="area 3 2" xfId="79" xr:uid="{00000000-0005-0000-0000-00004E000000}"/>
    <cellStyle name="area 4" xfId="80" xr:uid="{00000000-0005-0000-0000-00004F000000}"/>
    <cellStyle name="args.style" xfId="81" xr:uid="{00000000-0005-0000-0000-000050000000}"/>
    <cellStyle name="Background" xfId="82" xr:uid="{00000000-0005-0000-0000-000051000000}"/>
    <cellStyle name="Bad 2" xfId="83" xr:uid="{00000000-0005-0000-0000-000052000000}"/>
    <cellStyle name="Bad 3" xfId="84" xr:uid="{00000000-0005-0000-0000-000053000000}"/>
    <cellStyle name="Bad 4" xfId="428" xr:uid="{F58419DA-82E7-41E6-A355-1B321A2BFCE0}"/>
    <cellStyle name="bay" xfId="85" xr:uid="{00000000-0005-0000-0000-000054000000}"/>
    <cellStyle name="Calc Currency (0)" xfId="86" xr:uid="{00000000-0005-0000-0000-000055000000}"/>
    <cellStyle name="Calc Currency (0) 2" xfId="87" xr:uid="{00000000-0005-0000-0000-000056000000}"/>
    <cellStyle name="Calc Currency (0) 3" xfId="88" xr:uid="{00000000-0005-0000-0000-000057000000}"/>
    <cellStyle name="Calculation 2" xfId="89" xr:uid="{00000000-0005-0000-0000-000058000000}"/>
    <cellStyle name="Calculation 2 2" xfId="90" xr:uid="{00000000-0005-0000-0000-000059000000}"/>
    <cellStyle name="Calculation 3" xfId="91" xr:uid="{00000000-0005-0000-0000-00005A000000}"/>
    <cellStyle name="Calculation 4" xfId="429" xr:uid="{0817C7CE-5C5D-430A-ACB9-AE2F892DABF1}"/>
    <cellStyle name="Check Cell 2" xfId="92" xr:uid="{00000000-0005-0000-0000-00005B000000}"/>
    <cellStyle name="Check Cell 3" xfId="93" xr:uid="{00000000-0005-0000-0000-00005C000000}"/>
    <cellStyle name="Check Cell 4" xfId="430" xr:uid="{50D3E466-FAD6-47EA-85D0-6F79C561B0D6}"/>
    <cellStyle name="Column_Head" xfId="94" xr:uid="{00000000-0005-0000-0000-00005D000000}"/>
    <cellStyle name="Comma" xfId="95" builtinId="3"/>
    <cellStyle name="Comma 10" xfId="96" xr:uid="{00000000-0005-0000-0000-00005F000000}"/>
    <cellStyle name="Comma 10 2" xfId="97" xr:uid="{00000000-0005-0000-0000-000060000000}"/>
    <cellStyle name="Comma 11" xfId="98" xr:uid="{00000000-0005-0000-0000-000061000000}"/>
    <cellStyle name="Comma 11 2" xfId="99" xr:uid="{00000000-0005-0000-0000-000062000000}"/>
    <cellStyle name="Comma 11 3" xfId="100" xr:uid="{00000000-0005-0000-0000-000063000000}"/>
    <cellStyle name="Comma 11 5 5" xfId="101" xr:uid="{00000000-0005-0000-0000-000064000000}"/>
    <cellStyle name="Comma 11 8" xfId="102" xr:uid="{00000000-0005-0000-0000-000065000000}"/>
    <cellStyle name="Comma 11 8 2" xfId="103" xr:uid="{00000000-0005-0000-0000-000066000000}"/>
    <cellStyle name="Comma 11 8 4" xfId="104" xr:uid="{00000000-0005-0000-0000-000067000000}"/>
    <cellStyle name="Comma 12" xfId="105" xr:uid="{00000000-0005-0000-0000-000068000000}"/>
    <cellStyle name="Comma 12 2" xfId="106" xr:uid="{00000000-0005-0000-0000-000069000000}"/>
    <cellStyle name="Comma 13" xfId="107" xr:uid="{00000000-0005-0000-0000-00006A000000}"/>
    <cellStyle name="Comma 14" xfId="108" xr:uid="{00000000-0005-0000-0000-00006B000000}"/>
    <cellStyle name="Comma 14 2" xfId="109" xr:uid="{00000000-0005-0000-0000-00006C000000}"/>
    <cellStyle name="Comma 15" xfId="110" xr:uid="{00000000-0005-0000-0000-00006D000000}"/>
    <cellStyle name="Comma 15 2" xfId="111" xr:uid="{00000000-0005-0000-0000-00006E000000}"/>
    <cellStyle name="Comma 15 2 2" xfId="112" xr:uid="{00000000-0005-0000-0000-00006F000000}"/>
    <cellStyle name="Comma 16" xfId="113" xr:uid="{00000000-0005-0000-0000-000070000000}"/>
    <cellStyle name="Comma 16 2" xfId="114" xr:uid="{00000000-0005-0000-0000-000071000000}"/>
    <cellStyle name="Comma 16 3" xfId="115" xr:uid="{00000000-0005-0000-0000-000072000000}"/>
    <cellStyle name="Comma 16 4" xfId="116" xr:uid="{00000000-0005-0000-0000-000073000000}"/>
    <cellStyle name="Comma 17" xfId="117" xr:uid="{00000000-0005-0000-0000-000074000000}"/>
    <cellStyle name="Comma 18" xfId="118" xr:uid="{00000000-0005-0000-0000-000075000000}"/>
    <cellStyle name="Comma 19" xfId="119" xr:uid="{00000000-0005-0000-0000-000076000000}"/>
    <cellStyle name="Comma 2" xfId="120" xr:uid="{00000000-0005-0000-0000-000077000000}"/>
    <cellStyle name="Comma 2 2" xfId="121" xr:uid="{00000000-0005-0000-0000-000078000000}"/>
    <cellStyle name="Comma 2 2 2" xfId="122" xr:uid="{00000000-0005-0000-0000-000079000000}"/>
    <cellStyle name="Comma 2 2 2 2" xfId="123" xr:uid="{00000000-0005-0000-0000-00007A000000}"/>
    <cellStyle name="Comma 2 2 3" xfId="124" xr:uid="{00000000-0005-0000-0000-00007B000000}"/>
    <cellStyle name="Comma 2 3" xfId="125" xr:uid="{00000000-0005-0000-0000-00007C000000}"/>
    <cellStyle name="Comma 2 3 2" xfId="126" xr:uid="{00000000-0005-0000-0000-00007D000000}"/>
    <cellStyle name="Comma 2 3 6" xfId="127" xr:uid="{00000000-0005-0000-0000-00007E000000}"/>
    <cellStyle name="Comma 2 3 6 2" xfId="128" xr:uid="{00000000-0005-0000-0000-00007F000000}"/>
    <cellStyle name="Comma 2 4" xfId="129" xr:uid="{00000000-0005-0000-0000-000080000000}"/>
    <cellStyle name="Comma 2 5" xfId="130" xr:uid="{00000000-0005-0000-0000-000081000000}"/>
    <cellStyle name="Comma 2 6" xfId="431" xr:uid="{C9A93CAC-281F-474C-9592-66A61A61D048}"/>
    <cellStyle name="Comma 2 7" xfId="131" xr:uid="{00000000-0005-0000-0000-000082000000}"/>
    <cellStyle name="Comma 20" xfId="401" xr:uid="{0416B144-556B-4DD2-97A6-325AADA5D521}"/>
    <cellStyle name="Comma 3" xfId="132" xr:uid="{00000000-0005-0000-0000-000083000000}"/>
    <cellStyle name="Comma 3 2" xfId="133" xr:uid="{00000000-0005-0000-0000-000084000000}"/>
    <cellStyle name="Comma 3 3" xfId="134" xr:uid="{00000000-0005-0000-0000-000085000000}"/>
    <cellStyle name="Comma 3 4" xfId="135" xr:uid="{00000000-0005-0000-0000-000086000000}"/>
    <cellStyle name="Comma 3 4 2" xfId="136" xr:uid="{00000000-0005-0000-0000-000087000000}"/>
    <cellStyle name="Comma 3 5" xfId="137" xr:uid="{00000000-0005-0000-0000-000088000000}"/>
    <cellStyle name="Comma 4" xfId="138" xr:uid="{00000000-0005-0000-0000-000089000000}"/>
    <cellStyle name="Comma 5" xfId="139" xr:uid="{00000000-0005-0000-0000-00008A000000}"/>
    <cellStyle name="Comma 5 2" xfId="140" xr:uid="{00000000-0005-0000-0000-00008B000000}"/>
    <cellStyle name="Comma 5 2 2" xfId="141" xr:uid="{00000000-0005-0000-0000-00008C000000}"/>
    <cellStyle name="Comma 5 3" xfId="142" xr:uid="{00000000-0005-0000-0000-00008D000000}"/>
    <cellStyle name="Comma 5 4" xfId="143" xr:uid="{00000000-0005-0000-0000-00008E000000}"/>
    <cellStyle name="Comma 5 5" xfId="144" xr:uid="{00000000-0005-0000-0000-00008F000000}"/>
    <cellStyle name="Comma 6" xfId="145" xr:uid="{00000000-0005-0000-0000-000090000000}"/>
    <cellStyle name="Comma 6 2" xfId="146" xr:uid="{00000000-0005-0000-0000-000091000000}"/>
    <cellStyle name="Comma 6 2 2" xfId="147" xr:uid="{00000000-0005-0000-0000-000092000000}"/>
    <cellStyle name="Comma 6 3" xfId="148" xr:uid="{00000000-0005-0000-0000-000093000000}"/>
    <cellStyle name="Comma 6 4" xfId="149" xr:uid="{00000000-0005-0000-0000-000094000000}"/>
    <cellStyle name="Comma 6 4 2" xfId="150" xr:uid="{00000000-0005-0000-0000-000095000000}"/>
    <cellStyle name="Comma 6 4 3" xfId="151" xr:uid="{00000000-0005-0000-0000-000096000000}"/>
    <cellStyle name="Comma 7" xfId="152" xr:uid="{00000000-0005-0000-0000-000097000000}"/>
    <cellStyle name="Comma 7 2" xfId="153" xr:uid="{00000000-0005-0000-0000-000098000000}"/>
    <cellStyle name="Comma 7 3" xfId="154" xr:uid="{00000000-0005-0000-0000-000099000000}"/>
    <cellStyle name="Comma 7 4" xfId="155" xr:uid="{00000000-0005-0000-0000-00009A000000}"/>
    <cellStyle name="Comma 7 5" xfId="156" xr:uid="{00000000-0005-0000-0000-00009B000000}"/>
    <cellStyle name="Comma 8" xfId="157" xr:uid="{00000000-0005-0000-0000-00009C000000}"/>
    <cellStyle name="Comma 8 2" xfId="158" xr:uid="{00000000-0005-0000-0000-00009D000000}"/>
    <cellStyle name="Comma 8 3" xfId="159" xr:uid="{00000000-0005-0000-0000-00009E000000}"/>
    <cellStyle name="Comma 9" xfId="160" xr:uid="{00000000-0005-0000-0000-00009F000000}"/>
    <cellStyle name="Copied" xfId="161" xr:uid="{00000000-0005-0000-0000-0000A0000000}"/>
    <cellStyle name="COST1" xfId="162" xr:uid="{00000000-0005-0000-0000-0000A1000000}"/>
    <cellStyle name="Currency" xfId="163" builtinId="4"/>
    <cellStyle name="Currency [k]" xfId="164" xr:uid="{00000000-0005-0000-0000-0000A3000000}"/>
    <cellStyle name="Currency [k] 2" xfId="165" xr:uid="{00000000-0005-0000-0000-0000A4000000}"/>
    <cellStyle name="Currency [k] 3" xfId="166" xr:uid="{00000000-0005-0000-0000-0000A5000000}"/>
    <cellStyle name="Currency [m]" xfId="167" xr:uid="{00000000-0005-0000-0000-0000A6000000}"/>
    <cellStyle name="Currency [m] 2" xfId="168" xr:uid="{00000000-0005-0000-0000-0000A7000000}"/>
    <cellStyle name="Currency [m] 3" xfId="169" xr:uid="{00000000-0005-0000-0000-0000A8000000}"/>
    <cellStyle name="Currency 2" xfId="170" xr:uid="{00000000-0005-0000-0000-0000A9000000}"/>
    <cellStyle name="Emphasis 1" xfId="171" xr:uid="{00000000-0005-0000-0000-0000AA000000}"/>
    <cellStyle name="Emphasis 2" xfId="172" xr:uid="{00000000-0005-0000-0000-0000AB000000}"/>
    <cellStyle name="Emphasis 3" xfId="173" xr:uid="{00000000-0005-0000-0000-0000AC000000}"/>
    <cellStyle name="Entered" xfId="174" xr:uid="{00000000-0005-0000-0000-0000AD000000}"/>
    <cellStyle name="Explanatory Text 2" xfId="175" xr:uid="{00000000-0005-0000-0000-0000AE000000}"/>
    <cellStyle name="Explanatory Text 3" xfId="176" xr:uid="{00000000-0005-0000-0000-0000AF000000}"/>
    <cellStyle name="Explanatory Text 4" xfId="432" xr:uid="{C8DDF9D7-71F5-4973-B421-E75BCF9CC424}"/>
    <cellStyle name="Good 2" xfId="177" xr:uid="{00000000-0005-0000-0000-0000B0000000}"/>
    <cellStyle name="Good 3" xfId="178" xr:uid="{00000000-0005-0000-0000-0000B1000000}"/>
    <cellStyle name="Good 4" xfId="433" xr:uid="{D204DD95-EDC8-498D-A4CA-11BF8CE01A52}"/>
    <cellStyle name="Grey" xfId="179" xr:uid="{00000000-0005-0000-0000-0000B2000000}"/>
    <cellStyle name="Header1" xfId="180" xr:uid="{00000000-0005-0000-0000-0000B3000000}"/>
    <cellStyle name="Header2" xfId="181" xr:uid="{00000000-0005-0000-0000-0000B4000000}"/>
    <cellStyle name="Header2 2" xfId="182" xr:uid="{00000000-0005-0000-0000-0000B5000000}"/>
    <cellStyle name="Heading 1 2" xfId="183" xr:uid="{00000000-0005-0000-0000-0000B6000000}"/>
    <cellStyle name="Heading 1 3" xfId="184" xr:uid="{00000000-0005-0000-0000-0000B7000000}"/>
    <cellStyle name="Heading 1 4" xfId="434" xr:uid="{BAE9E675-73F7-4387-9F70-89C0EEF5BB29}"/>
    <cellStyle name="Heading 2 2" xfId="185" xr:uid="{00000000-0005-0000-0000-0000B8000000}"/>
    <cellStyle name="Heading 2 3" xfId="186" xr:uid="{00000000-0005-0000-0000-0000B9000000}"/>
    <cellStyle name="Heading 2 4" xfId="435" xr:uid="{CF465158-6156-4DD1-87EC-45A04FAE15E0}"/>
    <cellStyle name="heading 3" xfId="187" xr:uid="{00000000-0005-0000-0000-0000BA000000}"/>
    <cellStyle name="Heading 3 2" xfId="188" xr:uid="{00000000-0005-0000-0000-0000BB000000}"/>
    <cellStyle name="Heading 3 3" xfId="189" xr:uid="{00000000-0005-0000-0000-0000BC000000}"/>
    <cellStyle name="Heading 3 4" xfId="436" xr:uid="{A5B72E28-38D4-42E8-ABB8-4F4B7A0F8ADC}"/>
    <cellStyle name="Heading 4 2" xfId="190" xr:uid="{00000000-0005-0000-0000-0000BD000000}"/>
    <cellStyle name="Heading 4 3" xfId="191" xr:uid="{00000000-0005-0000-0000-0000BE000000}"/>
    <cellStyle name="Heading 4 4" xfId="437" xr:uid="{57BF0E84-D209-4ECF-86F5-32D0CF85AD02}"/>
    <cellStyle name="HEADINGS" xfId="192" xr:uid="{00000000-0005-0000-0000-0000BF000000}"/>
    <cellStyle name="HEADINGS 2" xfId="193" xr:uid="{00000000-0005-0000-0000-0000C0000000}"/>
    <cellStyle name="HEADINGSTOP" xfId="194" xr:uid="{00000000-0005-0000-0000-0000C1000000}"/>
    <cellStyle name="hidden" xfId="195" xr:uid="{00000000-0005-0000-0000-0000C2000000}"/>
    <cellStyle name="hidden 2" xfId="196" xr:uid="{00000000-0005-0000-0000-0000C3000000}"/>
    <cellStyle name="hidden 3" xfId="197" xr:uid="{00000000-0005-0000-0000-0000C4000000}"/>
    <cellStyle name="Hyperlink 2" xfId="198" xr:uid="{00000000-0005-0000-0000-0000C5000000}"/>
    <cellStyle name="Hyperlink 3" xfId="199" xr:uid="{00000000-0005-0000-0000-0000C6000000}"/>
    <cellStyle name="Input [yellow]" xfId="200" xr:uid="{00000000-0005-0000-0000-0000C7000000}"/>
    <cellStyle name="Input [yellow] 2" xfId="201" xr:uid="{00000000-0005-0000-0000-0000C8000000}"/>
    <cellStyle name="Input 2" xfId="202" xr:uid="{00000000-0005-0000-0000-0000C9000000}"/>
    <cellStyle name="Input 2 2" xfId="203" xr:uid="{00000000-0005-0000-0000-0000CA000000}"/>
    <cellStyle name="Input 3" xfId="204" xr:uid="{00000000-0005-0000-0000-0000CB000000}"/>
    <cellStyle name="Input 4" xfId="205" xr:uid="{00000000-0005-0000-0000-0000CC000000}"/>
    <cellStyle name="Input 5" xfId="438" xr:uid="{740E86BF-7C62-4ABD-BCF6-FF76401E0110}"/>
    <cellStyle name="Input Cells" xfId="206" xr:uid="{00000000-0005-0000-0000-0000CD000000}"/>
    <cellStyle name="Linked Cell 2" xfId="207" xr:uid="{00000000-0005-0000-0000-0000CE000000}"/>
    <cellStyle name="Linked Cell 3" xfId="208" xr:uid="{00000000-0005-0000-0000-0000CF000000}"/>
    <cellStyle name="Linked Cell 4" xfId="439" xr:uid="{2BE9E52B-5E98-4AE8-93E3-CEB9BD805447}"/>
    <cellStyle name="Linked Cells" xfId="209" xr:uid="{00000000-0005-0000-0000-0000D0000000}"/>
    <cellStyle name="Milliers [0]_!!!GO" xfId="210" xr:uid="{00000000-0005-0000-0000-0000D1000000}"/>
    <cellStyle name="Milliers_!!!GO" xfId="211" xr:uid="{00000000-0005-0000-0000-0000D2000000}"/>
    <cellStyle name="Monétaire [0]_!!!GO" xfId="212" xr:uid="{00000000-0005-0000-0000-0000D3000000}"/>
    <cellStyle name="Monétaire_!!!GO" xfId="213" xr:uid="{00000000-0005-0000-0000-0000D4000000}"/>
    <cellStyle name="MS_Arabic" xfId="214" xr:uid="{00000000-0005-0000-0000-0000D5000000}"/>
    <cellStyle name="Neutral 2" xfId="215" xr:uid="{00000000-0005-0000-0000-0000D6000000}"/>
    <cellStyle name="Neutral 3" xfId="216" xr:uid="{00000000-0005-0000-0000-0000D7000000}"/>
    <cellStyle name="Neutral 4" xfId="440" xr:uid="{68257507-9E77-4117-A386-709C0F21541E}"/>
    <cellStyle name="Normal" xfId="0" builtinId="0"/>
    <cellStyle name="Normal - Style1" xfId="217" xr:uid="{00000000-0005-0000-0000-0000D9000000}"/>
    <cellStyle name="Normal - Style1 2" xfId="218" xr:uid="{00000000-0005-0000-0000-0000DA000000}"/>
    <cellStyle name="Normal - Style1 3" xfId="219" xr:uid="{00000000-0005-0000-0000-0000DB000000}"/>
    <cellStyle name="Normal - Style1 4" xfId="220" xr:uid="{00000000-0005-0000-0000-0000DC000000}"/>
    <cellStyle name="Normal 10" xfId="221" xr:uid="{00000000-0005-0000-0000-0000DD000000}"/>
    <cellStyle name="Normal 10 2" xfId="222" xr:uid="{00000000-0005-0000-0000-0000DE000000}"/>
    <cellStyle name="Normal 11" xfId="223" xr:uid="{00000000-0005-0000-0000-0000DF000000}"/>
    <cellStyle name="Normal 11 2" xfId="224" xr:uid="{00000000-0005-0000-0000-0000E0000000}"/>
    <cellStyle name="Normal 11 2 2" xfId="225" xr:uid="{00000000-0005-0000-0000-0000E1000000}"/>
    <cellStyle name="Normal 12" xfId="226" xr:uid="{00000000-0005-0000-0000-0000E2000000}"/>
    <cellStyle name="Normal 12 2" xfId="227" xr:uid="{00000000-0005-0000-0000-0000E3000000}"/>
    <cellStyle name="Normal 12 2 2" xfId="228" xr:uid="{00000000-0005-0000-0000-0000E4000000}"/>
    <cellStyle name="Normal 12 2 3" xfId="229" xr:uid="{00000000-0005-0000-0000-0000E5000000}"/>
    <cellStyle name="Normal 13" xfId="230" xr:uid="{00000000-0005-0000-0000-0000E6000000}"/>
    <cellStyle name="Normal 14" xfId="231" xr:uid="{00000000-0005-0000-0000-0000E7000000}"/>
    <cellStyle name="Normal 145" xfId="232" xr:uid="{00000000-0005-0000-0000-0000E8000000}"/>
    <cellStyle name="Normal 15" xfId="233" xr:uid="{00000000-0005-0000-0000-0000E9000000}"/>
    <cellStyle name="Normal 15 2" xfId="234" xr:uid="{00000000-0005-0000-0000-0000EA000000}"/>
    <cellStyle name="Normal 15 2 2" xfId="235" xr:uid="{00000000-0005-0000-0000-0000EB000000}"/>
    <cellStyle name="Normal 16" xfId="236" xr:uid="{00000000-0005-0000-0000-0000EC000000}"/>
    <cellStyle name="Normal 16 2" xfId="237" xr:uid="{00000000-0005-0000-0000-0000ED000000}"/>
    <cellStyle name="Normal 17" xfId="238" xr:uid="{00000000-0005-0000-0000-0000EE000000}"/>
    <cellStyle name="Normal 17 2" xfId="239" xr:uid="{00000000-0005-0000-0000-0000EF000000}"/>
    <cellStyle name="Normal 18" xfId="240" xr:uid="{00000000-0005-0000-0000-0000F0000000}"/>
    <cellStyle name="Normal 19" xfId="241" xr:uid="{00000000-0005-0000-0000-0000F1000000}"/>
    <cellStyle name="Normal 2" xfId="242" xr:uid="{00000000-0005-0000-0000-0000F2000000}"/>
    <cellStyle name="Normal 2 2" xfId="243" xr:uid="{00000000-0005-0000-0000-0000F3000000}"/>
    <cellStyle name="Normal 2 2 2" xfId="244" xr:uid="{00000000-0005-0000-0000-0000F4000000}"/>
    <cellStyle name="Normal 2 2 2 2" xfId="245" xr:uid="{00000000-0005-0000-0000-0000F5000000}"/>
    <cellStyle name="Normal 2 2 2 2 2" xfId="246" xr:uid="{00000000-0005-0000-0000-0000F6000000}"/>
    <cellStyle name="Normal 2 2 2 3" xfId="247" xr:uid="{00000000-0005-0000-0000-0000F7000000}"/>
    <cellStyle name="Normal 2 2 2 4" xfId="248" xr:uid="{00000000-0005-0000-0000-0000F8000000}"/>
    <cellStyle name="Normal 2 2 2 5" xfId="452" xr:uid="{A0DEADDF-3CAA-4E30-8E99-B928009186EA}"/>
    <cellStyle name="Normal 2 2 3" xfId="249" xr:uid="{00000000-0005-0000-0000-0000F9000000}"/>
    <cellStyle name="Normal 2 2 4" xfId="250" xr:uid="{00000000-0005-0000-0000-0000FA000000}"/>
    <cellStyle name="Normal 2 3" xfId="251" xr:uid="{00000000-0005-0000-0000-0000FB000000}"/>
    <cellStyle name="Normal 2 3 2" xfId="252" xr:uid="{00000000-0005-0000-0000-0000FC000000}"/>
    <cellStyle name="Normal 2 4" xfId="253" xr:uid="{00000000-0005-0000-0000-0000FD000000}"/>
    <cellStyle name="Normal 2 5" xfId="254" xr:uid="{00000000-0005-0000-0000-0000FE000000}"/>
    <cellStyle name="Normal 2 6" xfId="255" xr:uid="{00000000-0005-0000-0000-0000FF000000}"/>
    <cellStyle name="Normal 2 7" xfId="256" xr:uid="{00000000-0005-0000-0000-000000010000}"/>
    <cellStyle name="Normal 2 8" xfId="257" xr:uid="{00000000-0005-0000-0000-000001010000}"/>
    <cellStyle name="Normal 2 9" xfId="441" xr:uid="{E3D18D6E-258E-4C27-9792-F83EA4BCB809}"/>
    <cellStyle name="Normal 20" xfId="258" xr:uid="{00000000-0005-0000-0000-000002010000}"/>
    <cellStyle name="Normal 21" xfId="259" xr:uid="{00000000-0005-0000-0000-000003010000}"/>
    <cellStyle name="Normal 22" xfId="260" xr:uid="{00000000-0005-0000-0000-000004010000}"/>
    <cellStyle name="Normal 22 2" xfId="261" xr:uid="{00000000-0005-0000-0000-000005010000}"/>
    <cellStyle name="Normal 23" xfId="262" xr:uid="{00000000-0005-0000-0000-000006010000}"/>
    <cellStyle name="Normal 23 2" xfId="263" xr:uid="{00000000-0005-0000-0000-000007010000}"/>
    <cellStyle name="Normal 24" xfId="264" xr:uid="{00000000-0005-0000-0000-000008010000}"/>
    <cellStyle name="Normal 24 2" xfId="265" xr:uid="{00000000-0005-0000-0000-000009010000}"/>
    <cellStyle name="Normal 25" xfId="266" xr:uid="{00000000-0005-0000-0000-00000A010000}"/>
    <cellStyle name="Normal 25 2" xfId="267" xr:uid="{00000000-0005-0000-0000-00000B010000}"/>
    <cellStyle name="Normal 26" xfId="268" xr:uid="{00000000-0005-0000-0000-00000C010000}"/>
    <cellStyle name="Normal 26 2" xfId="269" xr:uid="{00000000-0005-0000-0000-00000D010000}"/>
    <cellStyle name="Normal 27" xfId="270" xr:uid="{00000000-0005-0000-0000-00000E010000}"/>
    <cellStyle name="Normal 27 2" xfId="271" xr:uid="{00000000-0005-0000-0000-00000F010000}"/>
    <cellStyle name="Normal 28" xfId="272" xr:uid="{00000000-0005-0000-0000-000010010000}"/>
    <cellStyle name="Normal 28 2" xfId="273" xr:uid="{00000000-0005-0000-0000-000011010000}"/>
    <cellStyle name="Normal 29" xfId="274" xr:uid="{00000000-0005-0000-0000-000012010000}"/>
    <cellStyle name="Normal 29 2" xfId="275" xr:uid="{00000000-0005-0000-0000-000013010000}"/>
    <cellStyle name="Normal 3" xfId="276" xr:uid="{00000000-0005-0000-0000-000014010000}"/>
    <cellStyle name="Normal 3 2" xfId="277" xr:uid="{00000000-0005-0000-0000-000015010000}"/>
    <cellStyle name="Normal 3 2 2" xfId="278" xr:uid="{00000000-0005-0000-0000-000016010000}"/>
    <cellStyle name="Normal 3 2 3" xfId="279" xr:uid="{00000000-0005-0000-0000-000017010000}"/>
    <cellStyle name="Normal 3 2 3 2" xfId="280" xr:uid="{00000000-0005-0000-0000-000018010000}"/>
    <cellStyle name="Normal 3 2 3 2 2" xfId="281" xr:uid="{00000000-0005-0000-0000-000019010000}"/>
    <cellStyle name="Normal 3 2 3 2 3" xfId="282" xr:uid="{00000000-0005-0000-0000-00001A010000}"/>
    <cellStyle name="Normal 3 2 4" xfId="443" xr:uid="{B797080E-CA4B-49D9-98E6-ECD18ECFA3EF}"/>
    <cellStyle name="Normal 3 3" xfId="283" xr:uid="{00000000-0005-0000-0000-00001B010000}"/>
    <cellStyle name="Normal 3 4" xfId="442" xr:uid="{BFFB668C-647D-407F-AEE7-7E32902E3CEF}"/>
    <cellStyle name="Normal 3 5" xfId="284" xr:uid="{00000000-0005-0000-0000-00001C010000}"/>
    <cellStyle name="Normal 3 85" xfId="285" xr:uid="{00000000-0005-0000-0000-00001D010000}"/>
    <cellStyle name="Normal 3 85 2" xfId="286" xr:uid="{00000000-0005-0000-0000-00001E010000}"/>
    <cellStyle name="Normal 30" xfId="287" xr:uid="{00000000-0005-0000-0000-00001F010000}"/>
    <cellStyle name="Normal 30 2" xfId="288" xr:uid="{00000000-0005-0000-0000-000020010000}"/>
    <cellStyle name="Normal 31" xfId="289" xr:uid="{00000000-0005-0000-0000-000021010000}"/>
    <cellStyle name="Normal 31 2" xfId="290" xr:uid="{00000000-0005-0000-0000-000022010000}"/>
    <cellStyle name="Normal 32" xfId="291" xr:uid="{00000000-0005-0000-0000-000023010000}"/>
    <cellStyle name="Normal 32 2" xfId="292" xr:uid="{00000000-0005-0000-0000-000024010000}"/>
    <cellStyle name="Normal 33" xfId="293" xr:uid="{00000000-0005-0000-0000-000025010000}"/>
    <cellStyle name="Normal 33 2" xfId="294" xr:uid="{00000000-0005-0000-0000-000026010000}"/>
    <cellStyle name="Normal 34" xfId="295" xr:uid="{00000000-0005-0000-0000-000027010000}"/>
    <cellStyle name="Normal 35" xfId="296" xr:uid="{00000000-0005-0000-0000-000028010000}"/>
    <cellStyle name="Normal 36" xfId="297" xr:uid="{00000000-0005-0000-0000-000029010000}"/>
    <cellStyle name="Normal 37" xfId="398" xr:uid="{154F31A3-4026-43CF-8473-DAFCA0384A1D}"/>
    <cellStyle name="Normal 38" xfId="403" xr:uid="{1554B5DA-F8A3-4046-843B-8CC6B49A0EEC}"/>
    <cellStyle name="Normal 4" xfId="298" xr:uid="{00000000-0005-0000-0000-00002A010000}"/>
    <cellStyle name="Normal 4 2" xfId="299" xr:uid="{00000000-0005-0000-0000-00002B010000}"/>
    <cellStyle name="Normal 4 2 2" xfId="300" xr:uid="{00000000-0005-0000-0000-00002C010000}"/>
    <cellStyle name="Normal 4 3" xfId="301" xr:uid="{00000000-0005-0000-0000-00002D010000}"/>
    <cellStyle name="Normal 4 3 2" xfId="302" xr:uid="{00000000-0005-0000-0000-00002E010000}"/>
    <cellStyle name="Normal 4 4" xfId="303" xr:uid="{00000000-0005-0000-0000-00002F010000}"/>
    <cellStyle name="Normal 4 5" xfId="444" xr:uid="{B90B7AE5-5140-466F-B66F-FA7C6C604896}"/>
    <cellStyle name="Normal 40" xfId="304" xr:uid="{00000000-0005-0000-0000-000030010000}"/>
    <cellStyle name="Normal 40 2" xfId="305" xr:uid="{00000000-0005-0000-0000-000031010000}"/>
    <cellStyle name="Normal 43" xfId="306" xr:uid="{00000000-0005-0000-0000-000032010000}"/>
    <cellStyle name="Normal 5" xfId="307" xr:uid="{00000000-0005-0000-0000-000033010000}"/>
    <cellStyle name="Normal 6" xfId="308" xr:uid="{00000000-0005-0000-0000-000034010000}"/>
    <cellStyle name="Normal 7" xfId="309" xr:uid="{00000000-0005-0000-0000-000035010000}"/>
    <cellStyle name="Normal 8" xfId="310" xr:uid="{00000000-0005-0000-0000-000036010000}"/>
    <cellStyle name="Normal 8 2" xfId="311" xr:uid="{00000000-0005-0000-0000-000037010000}"/>
    <cellStyle name="Normal 8 3" xfId="312" xr:uid="{00000000-0005-0000-0000-000038010000}"/>
    <cellStyle name="Normal 9" xfId="313" xr:uid="{00000000-0005-0000-0000-000039010000}"/>
    <cellStyle name="Normal 9 2" xfId="314" xr:uid="{00000000-0005-0000-0000-00003A010000}"/>
    <cellStyle name="Normal_BOQ_Main Bldg" xfId="315" xr:uid="{00000000-0005-0000-0000-00003B010000}"/>
    <cellStyle name="Normal_Capital Towers (Alternative Submission)-3 ElxMko" xfId="399" xr:uid="{9B1E9A22-F60F-4D85-A9AF-ED6BAEFFA0E3}"/>
    <cellStyle name="Normal_DFC -  Alternative Submission 7 (RKE + Halton Disct+AD&amp;M)" xfId="400" xr:uid="{E9A38D7D-0AB2-4D35-B475-4FE7FCAA02CB}"/>
    <cellStyle name="Normal_INT-CERT 1" xfId="316" xr:uid="{00000000-0005-0000-0000-00003C010000}"/>
    <cellStyle name="Normal_INT-CERT 2" xfId="317" xr:uid="{00000000-0005-0000-0000-00003D010000}"/>
    <cellStyle name="Normal_QS-REC 2" xfId="318" xr:uid="{00000000-0005-0000-0000-00003E010000}"/>
    <cellStyle name="Note 2" xfId="319" xr:uid="{00000000-0005-0000-0000-00003F010000}"/>
    <cellStyle name="Note 2 2" xfId="320" xr:uid="{00000000-0005-0000-0000-000040010000}"/>
    <cellStyle name="Note 3" xfId="321" xr:uid="{00000000-0005-0000-0000-000041010000}"/>
    <cellStyle name="Note 4" xfId="445" xr:uid="{8534F97D-87C0-49D6-A3FD-44AFD52E68F4}"/>
    <cellStyle name="Œ…‹æØ‚è [0.00]_Region Orders (2)" xfId="322" xr:uid="{00000000-0005-0000-0000-000042010000}"/>
    <cellStyle name="Œ…‹æØ‚è_Region Orders (2)" xfId="323" xr:uid="{00000000-0005-0000-0000-000043010000}"/>
    <cellStyle name="Output 2" xfId="324" xr:uid="{00000000-0005-0000-0000-000044010000}"/>
    <cellStyle name="Output 2 2" xfId="325" xr:uid="{00000000-0005-0000-0000-000045010000}"/>
    <cellStyle name="Output 3" xfId="326" xr:uid="{00000000-0005-0000-0000-000046010000}"/>
    <cellStyle name="Output 4" xfId="446" xr:uid="{102D5AFD-6EC6-4E8A-9DE7-CA229F2FBABF}"/>
    <cellStyle name="per.style" xfId="327" xr:uid="{00000000-0005-0000-0000-000047010000}"/>
    <cellStyle name="Percent" xfId="328" builtinId="5"/>
    <cellStyle name="Percent [2]" xfId="329" xr:uid="{00000000-0005-0000-0000-000049010000}"/>
    <cellStyle name="Percent [2] 2" xfId="330" xr:uid="{00000000-0005-0000-0000-00004A010000}"/>
    <cellStyle name="Percent [2] 3" xfId="331" xr:uid="{00000000-0005-0000-0000-00004B010000}"/>
    <cellStyle name="Percent 10" xfId="332" xr:uid="{00000000-0005-0000-0000-00004C010000}"/>
    <cellStyle name="Percent 11" xfId="333" xr:uid="{00000000-0005-0000-0000-00004D010000}"/>
    <cellStyle name="Percent 11 2" xfId="334" xr:uid="{00000000-0005-0000-0000-00004E010000}"/>
    <cellStyle name="Percent 12" xfId="335" xr:uid="{00000000-0005-0000-0000-00004F010000}"/>
    <cellStyle name="Percent 12 2" xfId="336" xr:uid="{00000000-0005-0000-0000-000050010000}"/>
    <cellStyle name="Percent 13" xfId="337" xr:uid="{00000000-0005-0000-0000-000051010000}"/>
    <cellStyle name="Percent 13 2" xfId="338" xr:uid="{00000000-0005-0000-0000-000052010000}"/>
    <cellStyle name="Percent 14" xfId="402" xr:uid="{B111E00C-2B9A-4ED4-8466-B3A3BE235BEF}"/>
    <cellStyle name="Percent 15" xfId="451" xr:uid="{4F5D6C55-0228-46F3-8C72-9D4A2DF588A9}"/>
    <cellStyle name="Percent 2" xfId="339" xr:uid="{00000000-0005-0000-0000-000053010000}"/>
    <cellStyle name="Percent 2 2" xfId="340" xr:uid="{00000000-0005-0000-0000-000054010000}"/>
    <cellStyle name="Percent 2 2 2" xfId="341" xr:uid="{00000000-0005-0000-0000-000055010000}"/>
    <cellStyle name="Percent 2 2 3" xfId="342" xr:uid="{00000000-0005-0000-0000-000056010000}"/>
    <cellStyle name="Percent 2 3" xfId="343" xr:uid="{00000000-0005-0000-0000-000057010000}"/>
    <cellStyle name="Percent 2 4" xfId="344" xr:uid="{00000000-0005-0000-0000-000058010000}"/>
    <cellStyle name="Percent 2 5" xfId="447" xr:uid="{3CF56FB0-13E3-4877-B926-82DE6CE3B719}"/>
    <cellStyle name="Percent 3" xfId="345" xr:uid="{00000000-0005-0000-0000-000059010000}"/>
    <cellStyle name="Percent 3 2" xfId="346" xr:uid="{00000000-0005-0000-0000-00005A010000}"/>
    <cellStyle name="Percent 3 2 2" xfId="347" xr:uid="{00000000-0005-0000-0000-00005B010000}"/>
    <cellStyle name="Percent 3 3" xfId="453" xr:uid="{1635B673-46B6-4E82-BDEF-6D73FE415D8B}"/>
    <cellStyle name="Percent 4" xfId="348" xr:uid="{00000000-0005-0000-0000-00005C010000}"/>
    <cellStyle name="Percent 4 2" xfId="454" xr:uid="{D3223042-21B4-418F-B04D-210154F9FF67}"/>
    <cellStyle name="Percent 5" xfId="349" xr:uid="{00000000-0005-0000-0000-00005D010000}"/>
    <cellStyle name="Percent 6" xfId="350" xr:uid="{00000000-0005-0000-0000-00005E010000}"/>
    <cellStyle name="Percent 7" xfId="351" xr:uid="{00000000-0005-0000-0000-00005F010000}"/>
    <cellStyle name="Percent 8" xfId="352" xr:uid="{00000000-0005-0000-0000-000060010000}"/>
    <cellStyle name="Percent 9" xfId="353" xr:uid="{00000000-0005-0000-0000-000061010000}"/>
    <cellStyle name="pricing" xfId="354" xr:uid="{00000000-0005-0000-0000-000062010000}"/>
    <cellStyle name="PSChar" xfId="355" xr:uid="{00000000-0005-0000-0000-000063010000}"/>
    <cellStyle name="regstoresfromspecstores" xfId="356" xr:uid="{00000000-0005-0000-0000-000064010000}"/>
    <cellStyle name="RevList" xfId="357" xr:uid="{00000000-0005-0000-0000-000065010000}"/>
    <cellStyle name="SHADEDSTORES" xfId="358" xr:uid="{00000000-0005-0000-0000-000066010000}"/>
    <cellStyle name="SHADEDSTORES 2" xfId="359" xr:uid="{00000000-0005-0000-0000-000067010000}"/>
    <cellStyle name="sheet title" xfId="360" xr:uid="{00000000-0005-0000-0000-000068010000}"/>
    <cellStyle name="Sheet Title 2" xfId="361" xr:uid="{00000000-0005-0000-0000-000069010000}"/>
    <cellStyle name="sheet title_Materials on Site AX324 June '07" xfId="362" xr:uid="{00000000-0005-0000-0000-00006A010000}"/>
    <cellStyle name="specstores" xfId="363" xr:uid="{00000000-0005-0000-0000-00006B010000}"/>
    <cellStyle name="Standard_kalk_mara_25_8" xfId="364" xr:uid="{00000000-0005-0000-0000-00006C010000}"/>
    <cellStyle name="Style 1" xfId="365" xr:uid="{00000000-0005-0000-0000-00006D010000}"/>
    <cellStyle name="Subtotal" xfId="366" xr:uid="{00000000-0005-0000-0000-00006E010000}"/>
    <cellStyle name="Title 2" xfId="367" xr:uid="{00000000-0005-0000-0000-00006F010000}"/>
    <cellStyle name="Title 3" xfId="448" xr:uid="{5473C8D9-C3DB-4D9F-8A3D-8F5B2F0BA962}"/>
    <cellStyle name="Total 2" xfId="368" xr:uid="{00000000-0005-0000-0000-000070010000}"/>
    <cellStyle name="Total 2 2" xfId="369" xr:uid="{00000000-0005-0000-0000-000071010000}"/>
    <cellStyle name="Total 3" xfId="370" xr:uid="{00000000-0005-0000-0000-000072010000}"/>
    <cellStyle name="Total 4" xfId="449" xr:uid="{5F1DFA5E-F1E3-41BC-BFAE-8F3384F2D079}"/>
    <cellStyle name="unitrate" xfId="371" xr:uid="{00000000-0005-0000-0000-000073010000}"/>
    <cellStyle name="unitrate 2" xfId="372" xr:uid="{00000000-0005-0000-0000-000074010000}"/>
    <cellStyle name="unitrate 3" xfId="373" xr:uid="{00000000-0005-0000-0000-000075010000}"/>
    <cellStyle name="Warning Text 2" xfId="374" xr:uid="{00000000-0005-0000-0000-000076010000}"/>
    <cellStyle name="Warning Text 3" xfId="375" xr:uid="{00000000-0005-0000-0000-000077010000}"/>
    <cellStyle name="Warning Text 4" xfId="450" xr:uid="{A6683030-A8F2-467C-A3B7-601633E0D5EE}"/>
    <cellStyle name="표준_Civil Summary" xfId="376" xr:uid="{00000000-0005-0000-0000-000078010000}"/>
    <cellStyle name="千位[0]_laroux" xfId="377" xr:uid="{00000000-0005-0000-0000-000079010000}"/>
    <cellStyle name="千位_laroux" xfId="378" xr:uid="{00000000-0005-0000-0000-00007A010000}"/>
    <cellStyle name="崔矾" xfId="379" xr:uid="{00000000-0005-0000-0000-00007B010000}"/>
    <cellStyle name="常规_BOQ of AEME" xfId="380" xr:uid="{00000000-0005-0000-0000-00007C010000}"/>
    <cellStyle name="拳企扁龋" xfId="381" xr:uid="{00000000-0005-0000-0000-00007D010000}"/>
    <cellStyle name="拳企扁龋0" xfId="382" xr:uid="{00000000-0005-0000-0000-00007E010000}"/>
    <cellStyle name="普通_Price List_HQREST" xfId="383" xr:uid="{00000000-0005-0000-0000-00007F010000}"/>
    <cellStyle name="朝楼" xfId="384" xr:uid="{00000000-0005-0000-0000-000080010000}"/>
    <cellStyle name="欺季飘" xfId="385" xr:uid="{00000000-0005-0000-0000-000081010000}"/>
    <cellStyle name="烹拳 [0]_(type)醚褒" xfId="386" xr:uid="{00000000-0005-0000-0000-000082010000}"/>
    <cellStyle name="烹拳_(type)醚褒" xfId="387" xr:uid="{00000000-0005-0000-0000-000083010000}"/>
    <cellStyle name="磊府荐" xfId="388" xr:uid="{00000000-0005-0000-0000-000084010000}"/>
    <cellStyle name="磊府荐0" xfId="389" xr:uid="{00000000-0005-0000-0000-000085010000}"/>
    <cellStyle name="箭磊(R)" xfId="390" xr:uid="{00000000-0005-0000-0000-000086010000}"/>
    <cellStyle name="绊沥免仿1" xfId="391" xr:uid="{00000000-0005-0000-0000-000087010000}"/>
    <cellStyle name="绊沥免仿2" xfId="392" xr:uid="{00000000-0005-0000-0000-000088010000}"/>
    <cellStyle name="绊沥家箭痢" xfId="393" xr:uid="{00000000-0005-0000-0000-000089010000}"/>
    <cellStyle name="钎霖_(type)醚褒" xfId="394" xr:uid="{00000000-0005-0000-0000-00008A010000}"/>
    <cellStyle name="钦魂" xfId="395" xr:uid="{00000000-0005-0000-0000-00008B010000}"/>
    <cellStyle name="霓付 [0]_(type)醚褒" xfId="396" xr:uid="{00000000-0005-0000-0000-00008C010000}"/>
    <cellStyle name="霓付_(type)醚褒" xfId="397" xr:uid="{00000000-0005-0000-0000-00008D010000}"/>
  </cellStyles>
  <dxfs count="0"/>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D8D8D8"/>
      <rgbColor rgb="000000FF"/>
      <rgbColor rgb="00FFFF00"/>
      <rgbColor rgb="00FF00FF"/>
      <rgbColor rgb="0000FFFF"/>
      <rgbColor rgb="00B60000"/>
      <rgbColor rgb="00168F2C"/>
      <rgbColor rgb="00FDEADA"/>
      <rgbColor rgb="007F7F7F"/>
      <rgbColor rgb="00FFC7CE"/>
      <rgbColor rgb="00D99694"/>
      <rgbColor rgb="00C1C0C2"/>
      <rgbColor rgb="00808080"/>
      <rgbColor rgb="0097B5D9"/>
      <rgbColor rgb="00941A6B"/>
      <rgbColor rgb="00FFFFCC"/>
      <rgbColor rgb="00CCFFFF"/>
      <rgbColor rgb="00F2DCDB"/>
      <rgbColor rgb="00FF9F9F"/>
      <rgbColor rgb="00E0E0E0"/>
      <rgbColor rgb="00CCCCFF"/>
      <rgbColor rgb="00F2F2F2"/>
      <rgbColor rgb="00FAC090"/>
      <rgbColor rgb="00FFEB9C"/>
      <rgbColor rgb="00D0E1AC"/>
      <rgbColor rgb="00FCD5B5"/>
      <rgbColor rgb="00E6E0EC"/>
      <rgbColor rgb="00E6B9B8"/>
      <rgbColor rgb="00EBF1DE"/>
      <rgbColor rgb="00B8DAE7"/>
      <rgbColor rgb="00DBEEF4"/>
      <rgbColor rgb="00CCFFCC"/>
      <rgbColor rgb="00FFFF99"/>
      <rgbColor rgb="0099CCFE"/>
      <rgbColor rgb="00FF99CC"/>
      <rgbColor rgb="00AEA9B8"/>
      <rgbColor rgb="00FFCC99"/>
      <rgbColor rgb="004F81BD"/>
      <rgbColor rgb="003FBCC9"/>
      <rgbColor rgb="009BBB59"/>
      <rgbColor rgb="00F79646"/>
      <rgbColor rgb="00FF9900"/>
      <rgbColor rgb="00FB7D00"/>
      <rgbColor rgb="00666699"/>
      <rgbColor rgb="00969696"/>
      <rgbColor rgb="001F497D"/>
      <rgbColor rgb="00BFBFBF"/>
      <rgbColor rgb="00DCE6F2"/>
      <rgbColor rgb="003F3F3F"/>
      <rgbColor rgb="00B94C1A"/>
      <rgbColor rgb="008064A2"/>
      <rgbColor rgb="0035359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66"/>
  <sheetViews>
    <sheetView view="pageBreakPreview" zoomScale="70" zoomScaleNormal="70" zoomScaleSheetLayoutView="70" zoomScalePageLayoutView="55" workbookViewId="0">
      <selection activeCell="G48" sqref="G48"/>
    </sheetView>
  </sheetViews>
  <sheetFormatPr defaultColWidth="8.6328125" defaultRowHeight="12.5"/>
  <cols>
    <col min="1" max="2" width="1.54296875" customWidth="1"/>
    <col min="3" max="3" width="32.54296875" customWidth="1"/>
    <col min="4" max="4" width="32" customWidth="1"/>
    <col min="5" max="5" width="26.08984375" customWidth="1"/>
    <col min="6" max="6" width="32" customWidth="1"/>
    <col min="7" max="7" width="30.36328125" customWidth="1"/>
    <col min="8" max="8" width="8.6328125" customWidth="1"/>
    <col min="9" max="9" width="37.453125" customWidth="1"/>
    <col min="10" max="10" width="8.6328125" customWidth="1"/>
    <col min="11" max="11" width="43.36328125" customWidth="1"/>
  </cols>
  <sheetData>
    <row r="1" spans="1:15" ht="32.25" customHeight="1">
      <c r="A1" s="1"/>
      <c r="B1" s="1009" t="s">
        <v>394</v>
      </c>
      <c r="C1" s="1009"/>
      <c r="D1" s="1009"/>
      <c r="E1" s="1009"/>
      <c r="F1" s="1009"/>
      <c r="G1" s="1009"/>
    </row>
    <row r="2" spans="1:15" s="2" customFormat="1" ht="20">
      <c r="B2" s="3" t="s">
        <v>0</v>
      </c>
      <c r="C2" s="4"/>
      <c r="D2" s="4" t="s">
        <v>1</v>
      </c>
      <c r="E2" s="5"/>
      <c r="F2" s="6" t="s">
        <v>2</v>
      </c>
      <c r="G2" s="778" t="str">
        <f>"TSSC-0"&amp;'CERTIFIED TO DATE'!E20</f>
        <v>TSSC-05</v>
      </c>
    </row>
    <row r="3" spans="1:15" s="2" customFormat="1" ht="18" thickBot="1">
      <c r="B3" s="8"/>
      <c r="C3" s="9"/>
      <c r="D3" s="9"/>
      <c r="E3" s="9"/>
      <c r="F3" s="10" t="s">
        <v>3</v>
      </c>
      <c r="G3" s="11">
        <f ca="1">TODAY()</f>
        <v>45027</v>
      </c>
    </row>
    <row r="4" spans="1:15" ht="17.5">
      <c r="A4" s="1"/>
      <c r="B4" s="12"/>
      <c r="C4" s="13" t="s">
        <v>4</v>
      </c>
      <c r="D4" s="14" t="s">
        <v>5</v>
      </c>
      <c r="E4" s="15"/>
      <c r="F4" s="15" t="s">
        <v>6</v>
      </c>
      <c r="G4" s="782" t="str">
        <f>'CERTIFIED TO DATE'!E21</f>
        <v>TSSC/IPA003</v>
      </c>
      <c r="H4" s="2"/>
      <c r="I4" s="2"/>
    </row>
    <row r="5" spans="1:15" ht="17.5">
      <c r="A5" s="1"/>
      <c r="B5" s="17"/>
      <c r="C5" s="14"/>
      <c r="D5" s="14" t="s">
        <v>469</v>
      </c>
      <c r="E5" s="15"/>
      <c r="F5" s="15" t="s">
        <v>7</v>
      </c>
      <c r="G5" s="16" t="str">
        <f>'CERTIFIED TO DATE'!E29</f>
        <v>D171</v>
      </c>
      <c r="I5" s="2"/>
    </row>
    <row r="6" spans="1:15" ht="16.5" customHeight="1">
      <c r="A6" s="1"/>
      <c r="B6" s="17"/>
      <c r="C6" s="14"/>
      <c r="D6" s="14" t="s">
        <v>8</v>
      </c>
      <c r="E6" s="15"/>
      <c r="F6" s="15"/>
      <c r="G6" s="18"/>
      <c r="I6" s="2"/>
    </row>
    <row r="7" spans="1:15" ht="16.5" customHeight="1">
      <c r="A7" s="1"/>
      <c r="B7" s="17"/>
      <c r="E7" s="15"/>
      <c r="F7" s="15"/>
      <c r="G7" s="18"/>
      <c r="I7" s="2"/>
    </row>
    <row r="8" spans="1:15" ht="17.5">
      <c r="A8" s="1"/>
      <c r="B8" s="17"/>
      <c r="C8" s="13" t="s">
        <v>9</v>
      </c>
      <c r="D8" s="14" t="s">
        <v>466</v>
      </c>
      <c r="E8" s="15"/>
      <c r="F8" s="15" t="s">
        <v>10</v>
      </c>
      <c r="G8" s="759">
        <f>'CERTIFIED TO DATE'!E30</f>
        <v>44549</v>
      </c>
      <c r="I8" s="2"/>
      <c r="K8" s="20"/>
      <c r="N8" s="21"/>
      <c r="O8" s="20"/>
    </row>
    <row r="9" spans="1:15" ht="17.5">
      <c r="A9" s="1"/>
      <c r="B9" s="17"/>
      <c r="C9" s="14"/>
      <c r="D9" s="14" t="s">
        <v>467</v>
      </c>
      <c r="F9" s="15" t="s">
        <v>12</v>
      </c>
      <c r="G9" s="19">
        <f>'CERTIFIED TO DATE'!E31</f>
        <v>45012</v>
      </c>
      <c r="I9" s="2"/>
      <c r="K9" s="20"/>
      <c r="N9" s="21"/>
      <c r="O9" s="20"/>
    </row>
    <row r="10" spans="1:15" ht="17.5">
      <c r="A10" s="1"/>
      <c r="B10" s="17"/>
      <c r="C10" s="14"/>
      <c r="D10" s="14" t="s">
        <v>8</v>
      </c>
      <c r="E10" s="15"/>
      <c r="F10" s="15" t="s">
        <v>13</v>
      </c>
      <c r="G10" s="780" t="str">
        <f>'CERTIFIED TO DATE'!E32</f>
        <v>Refer the attachment</v>
      </c>
      <c r="I10" s="2"/>
      <c r="K10" s="20"/>
      <c r="N10" s="21"/>
      <c r="O10" s="20"/>
    </row>
    <row r="11" spans="1:15" ht="17.5">
      <c r="A11" s="1"/>
      <c r="B11" s="17"/>
      <c r="E11" s="15"/>
      <c r="F11" s="15" t="s">
        <v>14</v>
      </c>
      <c r="G11" s="19">
        <f>'CERTIFIED TO DATE'!E33</f>
        <v>45042</v>
      </c>
      <c r="I11" s="2"/>
      <c r="N11" s="21"/>
      <c r="O11" s="20"/>
    </row>
    <row r="12" spans="1:15" ht="17.5">
      <c r="A12" s="1"/>
      <c r="B12" s="17"/>
      <c r="E12" s="15"/>
      <c r="F12" s="15" t="s">
        <v>15</v>
      </c>
      <c r="G12" s="22" t="str">
        <f>'CERTIFIED TO DATE'!E34</f>
        <v>AED</v>
      </c>
      <c r="I12" s="2"/>
      <c r="N12" s="21"/>
      <c r="O12" s="20"/>
    </row>
    <row r="13" spans="1:15" ht="17.5">
      <c r="A13" s="1"/>
      <c r="B13" s="17"/>
      <c r="C13" s="13" t="str">
        <f>'CERTIFIED TO DATE'!E24</f>
        <v>Contractor :</v>
      </c>
      <c r="D13" s="14" t="str">
        <f>'CERTIFIED TO DATE'!E25</f>
        <v>M/s TSSC Kitchen &amp; Laundry Equipment Trading LLC</v>
      </c>
      <c r="E13" s="15"/>
      <c r="G13" s="23"/>
      <c r="I13" s="2"/>
    </row>
    <row r="14" spans="1:15" ht="18" customHeight="1">
      <c r="A14" s="1"/>
      <c r="B14" s="17"/>
      <c r="C14" s="13"/>
      <c r="D14" s="14" t="str">
        <f>'CERTIFIED TO DATE'!E26</f>
        <v>P.O. Box 69</v>
      </c>
      <c r="F14" s="678" t="s">
        <v>17</v>
      </c>
      <c r="G14" s="755">
        <f>G30/G21</f>
        <v>0.51519999999999999</v>
      </c>
      <c r="I14" s="2"/>
    </row>
    <row r="15" spans="1:15" ht="18" customHeight="1">
      <c r="A15" s="1"/>
      <c r="B15" s="17"/>
      <c r="C15" s="13"/>
      <c r="D15" s="783" t="str">
        <f>'CERTIFIED TO DATE'!E27</f>
        <v>Dubai, UAE</v>
      </c>
      <c r="F15" s="756" t="s">
        <v>18</v>
      </c>
      <c r="G15" s="757">
        <f>G40/G21</f>
        <v>0.60909999999999997</v>
      </c>
    </row>
    <row r="16" spans="1:15" ht="18.5" thickBot="1">
      <c r="A16" s="1"/>
      <c r="B16" s="26"/>
      <c r="C16" s="13"/>
      <c r="D16" s="783"/>
      <c r="E16" s="27"/>
      <c r="F16" s="28"/>
      <c r="G16" s="29"/>
    </row>
    <row r="17" spans="1:11" ht="7.5" customHeight="1">
      <c r="A17" s="1"/>
      <c r="B17" s="17"/>
      <c r="C17" s="30"/>
      <c r="D17" s="31"/>
      <c r="E17" s="32"/>
      <c r="F17" s="32"/>
      <c r="G17" s="33"/>
    </row>
    <row r="18" spans="1:11" ht="16.5">
      <c r="A18" s="1"/>
      <c r="B18" s="17"/>
      <c r="C18" s="34"/>
      <c r="D18" s="1"/>
      <c r="E18" s="27"/>
      <c r="F18" s="35" t="s">
        <v>19</v>
      </c>
      <c r="G18" s="795" t="str">
        <f>G12</f>
        <v>AED</v>
      </c>
    </row>
    <row r="19" spans="1:11" s="20" customFormat="1" ht="16.5">
      <c r="B19" s="37"/>
      <c r="F19" s="38" t="s">
        <v>498</v>
      </c>
      <c r="G19" s="39">
        <v>1023695</v>
      </c>
    </row>
    <row r="20" spans="1:11" s="20" customFormat="1" ht="16.5">
      <c r="B20" s="37"/>
      <c r="F20" s="38" t="s">
        <v>499</v>
      </c>
      <c r="G20" s="39">
        <v>2359987</v>
      </c>
    </row>
    <row r="21" spans="1:11" s="20" customFormat="1" ht="15" customHeight="1" thickBot="1">
      <c r="B21" s="37"/>
      <c r="F21" s="38" t="s">
        <v>477</v>
      </c>
      <c r="G21" s="781">
        <f>SUM(G19:G20)</f>
        <v>3383682</v>
      </c>
      <c r="I21" s="796">
        <f>G21*0.3</f>
        <v>1015104.6</v>
      </c>
    </row>
    <row r="22" spans="1:11" ht="8.25" customHeight="1" thickTop="1" thickBot="1">
      <c r="A22" s="1"/>
      <c r="B22" s="26"/>
      <c r="C22" s="40"/>
      <c r="D22" s="41"/>
      <c r="E22" s="42"/>
      <c r="F22" s="43"/>
      <c r="G22" s="44"/>
    </row>
    <row r="23" spans="1:11" ht="16.5">
      <c r="A23" s="1"/>
      <c r="B23" s="17"/>
      <c r="C23" s="13" t="s">
        <v>21</v>
      </c>
      <c r="D23" s="14"/>
      <c r="E23" s="14"/>
      <c r="F23" s="15"/>
      <c r="G23" s="45">
        <f>E28</f>
        <v>492072.3</v>
      </c>
    </row>
    <row r="24" spans="1:11" ht="16.5">
      <c r="A24" s="1"/>
      <c r="B24" s="17"/>
      <c r="C24" s="46" t="s">
        <v>22</v>
      </c>
      <c r="D24" s="14"/>
      <c r="E24" s="47">
        <f>I24</f>
        <v>1015104.6</v>
      </c>
      <c r="F24" s="15"/>
      <c r="G24" s="48"/>
      <c r="I24" s="791">
        <f>SUM('CERTIFIED TO DATE'!H10:H11)</f>
        <v>1015104.6</v>
      </c>
      <c r="K24" s="49"/>
    </row>
    <row r="25" spans="1:11" ht="16.5">
      <c r="A25" s="1"/>
      <c r="B25" s="17"/>
      <c r="C25" s="46" t="s">
        <v>23</v>
      </c>
      <c r="D25" s="14"/>
      <c r="E25" s="47"/>
      <c r="F25" s="15"/>
      <c r="G25" s="48"/>
    </row>
    <row r="26" spans="1:11" ht="16.5">
      <c r="A26" s="1"/>
      <c r="B26" s="17"/>
      <c r="C26" s="46" t="s">
        <v>497</v>
      </c>
      <c r="D26" s="14"/>
      <c r="E26" s="47">
        <f>G30*0.3</f>
        <v>523032.3</v>
      </c>
      <c r="F26" s="15"/>
      <c r="G26" s="48"/>
      <c r="J26" s="50"/>
    </row>
    <row r="27" spans="1:11" ht="16.5">
      <c r="A27" s="1"/>
      <c r="B27" s="51"/>
      <c r="C27" s="52"/>
      <c r="D27" s="53"/>
      <c r="E27" s="53"/>
      <c r="F27" s="15"/>
      <c r="G27" s="45"/>
    </row>
    <row r="28" spans="1:11" ht="16.5">
      <c r="A28" s="1"/>
      <c r="B28" s="17"/>
      <c r="C28" s="46" t="s">
        <v>24</v>
      </c>
      <c r="D28" s="14"/>
      <c r="E28" s="47">
        <f>E24-E26</f>
        <v>492072.3</v>
      </c>
      <c r="F28" s="15"/>
      <c r="G28" s="45"/>
    </row>
    <row r="29" spans="1:11" ht="16.5">
      <c r="A29" s="1"/>
      <c r="B29" s="51"/>
      <c r="C29" s="54"/>
      <c r="D29" s="53"/>
      <c r="E29" s="55"/>
      <c r="F29" s="56"/>
      <c r="G29" s="57"/>
    </row>
    <row r="30" spans="1:11" ht="17.5">
      <c r="A30" s="2"/>
      <c r="B30" s="58"/>
      <c r="C30" s="13" t="s">
        <v>25</v>
      </c>
      <c r="D30" s="14"/>
      <c r="E30" s="59"/>
      <c r="F30" s="60"/>
      <c r="G30" s="45">
        <f>BOQ!T236</f>
        <v>1743441</v>
      </c>
    </row>
    <row r="31" spans="1:11" ht="17.5">
      <c r="A31" s="2"/>
      <c r="B31" s="58"/>
      <c r="C31" s="46"/>
      <c r="D31" s="14"/>
      <c r="E31" s="47"/>
      <c r="F31" s="60"/>
      <c r="G31" s="45"/>
    </row>
    <row r="32" spans="1:11" ht="17.5">
      <c r="A32" s="2"/>
      <c r="B32" s="58"/>
      <c r="C32" s="46"/>
      <c r="D32" s="14"/>
      <c r="E32" s="47"/>
      <c r="F32" s="60"/>
      <c r="G32" s="45"/>
    </row>
    <row r="33" spans="1:11" ht="9" customHeight="1">
      <c r="A33" s="20"/>
      <c r="B33" s="61"/>
      <c r="C33" s="54"/>
      <c r="D33" s="53"/>
      <c r="E33" s="53"/>
      <c r="F33" s="56"/>
      <c r="G33" s="57"/>
    </row>
    <row r="34" spans="1:11" ht="17.5">
      <c r="A34" s="2"/>
      <c r="B34" s="58"/>
      <c r="C34" s="13" t="s">
        <v>27</v>
      </c>
      <c r="D34" s="14"/>
      <c r="E34" s="14"/>
      <c r="F34" s="60"/>
      <c r="G34" s="45">
        <f>SUM(G23:G32)</f>
        <v>2235513.2999999998</v>
      </c>
    </row>
    <row r="35" spans="1:11" ht="16.5">
      <c r="A35" s="20"/>
      <c r="B35" s="37"/>
      <c r="C35" s="1010"/>
      <c r="D35" s="1010"/>
      <c r="E35" s="14"/>
      <c r="F35" s="60"/>
      <c r="G35" s="62"/>
    </row>
    <row r="36" spans="1:11" ht="16.5">
      <c r="A36" s="20"/>
      <c r="B36" s="37"/>
      <c r="C36" s="13" t="s">
        <v>28</v>
      </c>
      <c r="D36" s="63"/>
      <c r="E36" s="14"/>
      <c r="F36" s="60"/>
      <c r="G36" s="64">
        <f>-G30*0.1</f>
        <v>-174344.1</v>
      </c>
    </row>
    <row r="37" spans="1:11" ht="16.5">
      <c r="A37" s="20"/>
      <c r="B37" s="37"/>
      <c r="C37" s="13"/>
      <c r="D37" s="63"/>
      <c r="E37" s="14"/>
      <c r="F37" s="60"/>
      <c r="G37" s="64"/>
    </row>
    <row r="38" spans="1:11" ht="16.5">
      <c r="A38" s="20"/>
      <c r="B38" s="37"/>
      <c r="C38" s="13" t="s">
        <v>29</v>
      </c>
      <c r="D38" s="63"/>
      <c r="E38" s="14"/>
      <c r="F38" s="60"/>
      <c r="G38" s="794">
        <v>0</v>
      </c>
    </row>
    <row r="39" spans="1:11" ht="16.5">
      <c r="A39" s="20"/>
      <c r="B39" s="61"/>
      <c r="C39" s="54"/>
      <c r="D39" s="53"/>
      <c r="E39" s="53"/>
      <c r="F39" s="56"/>
      <c r="G39" s="57"/>
    </row>
    <row r="40" spans="1:11" ht="16.5">
      <c r="A40" s="20"/>
      <c r="B40" s="37"/>
      <c r="C40" s="13" t="s">
        <v>30</v>
      </c>
      <c r="D40" s="14"/>
      <c r="E40" s="14"/>
      <c r="F40" s="60"/>
      <c r="G40" s="45">
        <f>SUM(G34:G39)</f>
        <v>2061169.2</v>
      </c>
    </row>
    <row r="41" spans="1:11" ht="16.5">
      <c r="A41" s="20"/>
      <c r="B41" s="37"/>
      <c r="C41" s="14"/>
      <c r="D41" s="14"/>
      <c r="E41" s="14"/>
      <c r="F41" s="60"/>
      <c r="G41" s="48"/>
    </row>
    <row r="42" spans="1:11" ht="16.5">
      <c r="A42" s="20"/>
      <c r="B42" s="37"/>
      <c r="C42" s="13" t="s">
        <v>31</v>
      </c>
      <c r="D42" s="14"/>
      <c r="E42" s="65"/>
      <c r="F42" s="60"/>
      <c r="G42" s="66">
        <f>-'CERTIFIED TO DATE'!G17</f>
        <v>-1517286.6</v>
      </c>
    </row>
    <row r="43" spans="1:11" ht="6" customHeight="1">
      <c r="A43" s="20"/>
      <c r="B43" s="61"/>
      <c r="C43" s="54"/>
      <c r="D43" s="53"/>
      <c r="E43" s="67"/>
      <c r="F43" s="56"/>
      <c r="G43" s="68"/>
    </row>
    <row r="44" spans="1:11" ht="16.5">
      <c r="A44" s="20"/>
      <c r="B44" s="37"/>
      <c r="C44" s="13" t="s">
        <v>32</v>
      </c>
      <c r="D44" s="14"/>
      <c r="E44" s="65"/>
      <c r="F44" s="60"/>
      <c r="G44" s="64">
        <f>+G40+G42</f>
        <v>543882.6</v>
      </c>
    </row>
    <row r="45" spans="1:11" ht="16.5">
      <c r="A45" s="20"/>
      <c r="B45" s="37"/>
      <c r="C45" s="13"/>
      <c r="D45" s="14"/>
      <c r="E45" s="65"/>
      <c r="F45" s="60"/>
      <c r="G45" s="64"/>
    </row>
    <row r="46" spans="1:11" ht="16.5">
      <c r="A46" s="20"/>
      <c r="B46" s="37"/>
      <c r="C46" s="13" t="s">
        <v>33</v>
      </c>
      <c r="D46" s="14"/>
      <c r="E46" s="65"/>
      <c r="F46" s="60"/>
      <c r="G46" s="758">
        <f>G44*0.05</f>
        <v>27194.13</v>
      </c>
    </row>
    <row r="47" spans="1:11" ht="3.75" customHeight="1" thickBot="1">
      <c r="A47" s="20"/>
      <c r="B47" s="69"/>
      <c r="C47" s="70"/>
      <c r="D47" s="71"/>
      <c r="E47" s="71"/>
      <c r="F47" s="72"/>
      <c r="G47" s="73"/>
    </row>
    <row r="48" spans="1:11" s="20" customFormat="1" ht="50.25" customHeight="1" thickBot="1">
      <c r="B48" s="74"/>
      <c r="C48" s="1011" t="s">
        <v>34</v>
      </c>
      <c r="D48" s="1011"/>
      <c r="E48" s="1011"/>
      <c r="F48" s="1011"/>
      <c r="G48" s="774">
        <f>G44+G46</f>
        <v>571076.73</v>
      </c>
      <c r="I48" s="75">
        <v>571099.65</v>
      </c>
      <c r="K48" s="796">
        <f>I48-G48</f>
        <v>22.92</v>
      </c>
    </row>
    <row r="49" spans="1:7" ht="17" thickTop="1">
      <c r="A49" s="20"/>
      <c r="B49" s="37"/>
      <c r="C49" s="14" t="s">
        <v>35</v>
      </c>
      <c r="D49" s="14"/>
      <c r="E49" s="14"/>
      <c r="F49" s="60"/>
      <c r="G49" s="48">
        <v>0</v>
      </c>
    </row>
    <row r="50" spans="1:7" ht="16.5">
      <c r="A50" s="20"/>
      <c r="B50" s="37"/>
      <c r="C50" s="14" t="s">
        <v>36</v>
      </c>
      <c r="D50" s="14"/>
      <c r="E50" s="14"/>
      <c r="F50" s="14"/>
      <c r="G50" s="76">
        <v>0</v>
      </c>
    </row>
    <row r="51" spans="1:7" ht="16.5">
      <c r="A51" s="20"/>
      <c r="B51" s="37"/>
      <c r="C51" s="13" t="s">
        <v>37</v>
      </c>
      <c r="D51" s="14"/>
      <c r="E51" s="13"/>
      <c r="F51" s="14"/>
      <c r="G51" s="45">
        <f>SUM(G49:G50)</f>
        <v>0</v>
      </c>
    </row>
    <row r="52" spans="1:7" ht="8.25" customHeight="1" thickBot="1">
      <c r="A52" s="1"/>
      <c r="B52" s="26"/>
      <c r="C52" s="40"/>
      <c r="D52" s="40"/>
      <c r="E52" s="42"/>
      <c r="F52" s="42"/>
      <c r="G52" s="77"/>
    </row>
    <row r="53" spans="1:7" ht="23.5" customHeight="1" thickBot="1">
      <c r="A53" s="1"/>
      <c r="B53" s="78"/>
      <c r="C53" s="79" t="s">
        <v>38</v>
      </c>
      <c r="D53" s="1012" t="str">
        <f>"This payment certificate is for "&amp;'CERTIFIED TO DATE'!E22</f>
        <v>This payment certificate is for Delivery of Kitchen Equipment to the site</v>
      </c>
      <c r="E53" s="1012"/>
      <c r="F53" s="1012"/>
      <c r="G53" s="1012"/>
    </row>
    <row r="54" spans="1:7" ht="21.75" customHeight="1" thickBot="1">
      <c r="A54" s="1"/>
      <c r="B54" s="78"/>
      <c r="C54" s="79" t="s">
        <v>39</v>
      </c>
      <c r="D54" s="1012" t="str">
        <f>'CERTIFIED TO DATE'!E36</f>
        <v>The Payment shall be released within 30 days of the Payment Application</v>
      </c>
      <c r="E54" s="1012"/>
      <c r="F54" s="1012"/>
      <c r="G54" s="1012"/>
    </row>
    <row r="55" spans="1:7" ht="26.4" customHeight="1" thickBot="1">
      <c r="A55" s="1"/>
      <c r="B55" s="80"/>
      <c r="C55" s="1004" t="s">
        <v>459</v>
      </c>
      <c r="D55" s="1004"/>
      <c r="E55" s="1004"/>
      <c r="F55" s="1004"/>
      <c r="G55" s="1005"/>
    </row>
    <row r="56" spans="1:7" ht="18">
      <c r="A56" s="1"/>
      <c r="B56" s="81" t="s">
        <v>460</v>
      </c>
      <c r="C56" s="724"/>
      <c r="D56" s="82"/>
      <c r="E56" s="83"/>
      <c r="F56" s="83"/>
      <c r="G56" s="84"/>
    </row>
    <row r="57" spans="1:7" ht="66.650000000000006" customHeight="1" thickBot="1">
      <c r="A57" s="85"/>
      <c r="B57" s="86"/>
      <c r="C57" s="87"/>
      <c r="D57" s="725"/>
      <c r="E57" s="726"/>
      <c r="G57" s="94"/>
    </row>
    <row r="58" spans="1:7" ht="22.5" customHeight="1">
      <c r="A58" s="1"/>
      <c r="B58" s="89"/>
      <c r="C58" s="726" t="s">
        <v>471</v>
      </c>
      <c r="D58" s="727"/>
      <c r="E58" s="726"/>
      <c r="G58" s="728" t="s">
        <v>429</v>
      </c>
    </row>
    <row r="59" spans="1:7" ht="22.5" customHeight="1" thickBot="1">
      <c r="A59" s="1"/>
      <c r="B59" s="86"/>
      <c r="C59" s="1006"/>
      <c r="D59" s="1006"/>
      <c r="E59" s="726"/>
      <c r="F59" s="1006"/>
      <c r="G59" s="1007"/>
    </row>
    <row r="60" spans="1:7" ht="26.4" customHeight="1" thickBot="1">
      <c r="A60" s="1"/>
      <c r="B60" s="1008" t="s">
        <v>461</v>
      </c>
      <c r="C60" s="1004"/>
      <c r="D60" s="1004"/>
      <c r="E60" s="1004"/>
      <c r="F60" s="1004"/>
      <c r="G60" s="1005"/>
    </row>
    <row r="61" spans="1:7" ht="22.5" customHeight="1">
      <c r="A61" s="1"/>
      <c r="B61" s="732" t="s">
        <v>462</v>
      </c>
      <c r="C61" s="727"/>
      <c r="D61" s="727"/>
      <c r="E61" s="726"/>
      <c r="F61" s="1006"/>
      <c r="G61" s="1007"/>
    </row>
    <row r="62" spans="1:7" ht="22.5" customHeight="1">
      <c r="A62" s="1"/>
      <c r="B62" s="86"/>
      <c r="C62" s="727"/>
      <c r="D62" s="727"/>
      <c r="E62" s="726"/>
      <c r="F62" s="723"/>
      <c r="G62" s="91"/>
    </row>
    <row r="63" spans="1:7" ht="54.65" customHeight="1" thickBot="1">
      <c r="A63" s="85"/>
      <c r="B63" s="86"/>
      <c r="C63" s="87"/>
      <c r="D63" s="725"/>
      <c r="E63" s="726"/>
      <c r="G63" s="94"/>
    </row>
    <row r="64" spans="1:7" ht="18">
      <c r="A64" s="1"/>
      <c r="B64" s="86"/>
      <c r="C64" s="729" t="s">
        <v>463</v>
      </c>
      <c r="D64" s="725"/>
      <c r="E64" s="725"/>
      <c r="F64" s="730"/>
      <c r="G64" s="728" t="s">
        <v>429</v>
      </c>
    </row>
    <row r="65" spans="1:7" ht="18">
      <c r="A65" s="1"/>
      <c r="B65" s="86"/>
      <c r="C65" s="729"/>
      <c r="D65" s="725"/>
      <c r="E65" s="725"/>
      <c r="F65" s="730"/>
      <c r="G65" s="728"/>
    </row>
    <row r="66" spans="1:7" ht="18.5" thickBot="1">
      <c r="B66" s="92"/>
      <c r="C66" s="731"/>
      <c r="D66" s="87"/>
      <c r="E66" s="87"/>
      <c r="F66" s="93"/>
      <c r="G66" s="94"/>
    </row>
  </sheetData>
  <sheetProtection selectLockedCells="1" selectUnlockedCells="1"/>
  <mergeCells count="10">
    <mergeCell ref="B1:G1"/>
    <mergeCell ref="C35:D35"/>
    <mergeCell ref="C48:F48"/>
    <mergeCell ref="D53:G53"/>
    <mergeCell ref="D54:G54"/>
    <mergeCell ref="C55:G55"/>
    <mergeCell ref="C59:D59"/>
    <mergeCell ref="F59:G59"/>
    <mergeCell ref="B60:G60"/>
    <mergeCell ref="F61:G61"/>
  </mergeCells>
  <printOptions horizontalCentered="1" verticalCentered="1"/>
  <pageMargins left="0.4" right="0.4" top="0.47727272727272729" bottom="0.4056818181818182" header="0.51" footer="0"/>
  <pageSetup paperSize="9" scale="62"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0"/>
  </sheetPr>
  <dimension ref="B2:N59"/>
  <sheetViews>
    <sheetView zoomScaleNormal="100" workbookViewId="0"/>
  </sheetViews>
  <sheetFormatPr defaultColWidth="9.08984375" defaultRowHeight="15.5"/>
  <cols>
    <col min="1" max="1" width="3.6328125" style="114" customWidth="1"/>
    <col min="2" max="2" width="10.6328125" style="115" customWidth="1"/>
    <col min="3" max="3" width="34.08984375" style="116" customWidth="1"/>
    <col min="4" max="4" width="15.6328125" style="117" customWidth="1"/>
    <col min="5" max="5" width="7.54296875" style="117" customWidth="1"/>
    <col min="6" max="6" width="15.6328125" style="117" customWidth="1"/>
    <col min="7" max="7" width="7.54296875" style="117" customWidth="1"/>
    <col min="8" max="8" width="15.6328125" style="117" customWidth="1"/>
    <col min="9" max="9" width="7.54296875" style="117" customWidth="1"/>
    <col min="10" max="10" width="15.6328125" style="119" customWidth="1"/>
    <col min="11" max="11" width="3.6328125" style="114" customWidth="1"/>
    <col min="12" max="12" width="14.08984375" style="114" customWidth="1"/>
    <col min="13" max="13" width="9.08984375" style="114" customWidth="1"/>
    <col min="14" max="14" width="14.08984375" style="114" customWidth="1"/>
    <col min="15"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372">
        <f>'Advance Payment'!J5</f>
        <v>39873</v>
      </c>
      <c r="K5" s="121"/>
    </row>
    <row r="6" spans="2:11">
      <c r="B6" s="120"/>
    </row>
    <row r="7" spans="2:11">
      <c r="B7" s="120" t="str">
        <f>'Advance Payment'!B7</f>
        <v>Application No:</v>
      </c>
      <c r="D7" s="114"/>
      <c r="E7" s="114"/>
      <c r="F7" s="114"/>
      <c r="G7" s="114"/>
      <c r="H7" s="114"/>
      <c r="I7" s="114"/>
      <c r="J7" s="122">
        <f>'Advance Payment'!J7</f>
        <v>11</v>
      </c>
    </row>
    <row r="8" spans="2:11">
      <c r="B8" s="120"/>
      <c r="D8" s="114"/>
      <c r="E8" s="114"/>
      <c r="F8" s="114"/>
      <c r="G8" s="114"/>
      <c r="H8" s="114"/>
      <c r="I8" s="114"/>
      <c r="J8" s="122"/>
    </row>
    <row r="9" spans="2:11" ht="18">
      <c r="B9" s="123" t="s">
        <v>177</v>
      </c>
      <c r="D9" s="114"/>
      <c r="E9" s="114"/>
      <c r="F9" s="114"/>
      <c r="G9" s="114"/>
      <c r="H9" s="114"/>
      <c r="I9" s="114"/>
      <c r="J9" s="122"/>
    </row>
    <row r="10" spans="2:11">
      <c r="B10" s="120"/>
      <c r="D10" s="114"/>
      <c r="E10" s="114"/>
      <c r="F10" s="114"/>
      <c r="G10" s="114"/>
      <c r="H10" s="114"/>
      <c r="I10" s="114"/>
      <c r="J10" s="124"/>
    </row>
    <row r="11" spans="2:11" ht="18">
      <c r="B11" s="1035" t="s">
        <v>185</v>
      </c>
      <c r="C11" s="1035"/>
      <c r="D11" s="1035"/>
      <c r="E11" s="1035"/>
      <c r="F11" s="1035"/>
      <c r="G11" s="1035"/>
      <c r="H11" s="1035"/>
      <c r="I11" s="1035"/>
      <c r="J11" s="1035"/>
    </row>
    <row r="12" spans="2:11">
      <c r="B12" s="120"/>
      <c r="D12" s="114"/>
      <c r="E12" s="114"/>
      <c r="F12" s="114"/>
      <c r="G12" s="114"/>
      <c r="H12" s="114"/>
      <c r="I12" s="114"/>
      <c r="J12" s="124"/>
    </row>
    <row r="13" spans="2:11" ht="15.75" customHeight="1">
      <c r="B13" s="126"/>
      <c r="C13" s="127"/>
      <c r="D13" s="1036" t="s">
        <v>59</v>
      </c>
      <c r="E13" s="1037" t="s">
        <v>60</v>
      </c>
      <c r="F13" s="1037"/>
      <c r="G13" s="1037"/>
      <c r="H13" s="1037"/>
      <c r="I13" s="1037"/>
      <c r="J13" s="1037"/>
    </row>
    <row r="14" spans="2:11">
      <c r="B14" s="128" t="s">
        <v>61</v>
      </c>
      <c r="C14" s="129" t="s">
        <v>62</v>
      </c>
      <c r="D14" s="1036"/>
      <c r="E14" s="1052" t="s">
        <v>63</v>
      </c>
      <c r="F14" s="1052"/>
      <c r="G14" s="1052" t="s">
        <v>64</v>
      </c>
      <c r="H14" s="1052"/>
      <c r="I14" s="1052" t="s">
        <v>65</v>
      </c>
      <c r="J14" s="1052"/>
    </row>
    <row r="15" spans="2:11">
      <c r="B15" s="130"/>
      <c r="C15" s="131"/>
      <c r="D15" s="1036"/>
      <c r="E15" s="373" t="s">
        <v>66</v>
      </c>
      <c r="F15" s="133" t="s">
        <v>67</v>
      </c>
      <c r="G15" s="373" t="s">
        <v>66</v>
      </c>
      <c r="H15" s="133" t="s">
        <v>67</v>
      </c>
      <c r="I15" s="373" t="s">
        <v>66</v>
      </c>
      <c r="J15" s="133" t="s">
        <v>67</v>
      </c>
    </row>
    <row r="16" spans="2:11">
      <c r="B16" s="134"/>
      <c r="C16" s="135"/>
      <c r="D16" s="136"/>
      <c r="E16" s="137"/>
      <c r="F16" s="374"/>
      <c r="G16" s="137"/>
      <c r="H16" s="375"/>
      <c r="I16" s="137"/>
      <c r="J16" s="374"/>
    </row>
    <row r="17" spans="2:14">
      <c r="B17" s="140">
        <v>1</v>
      </c>
      <c r="C17" s="141" t="s">
        <v>177</v>
      </c>
      <c r="D17" s="136"/>
      <c r="E17" s="142"/>
      <c r="F17" s="376"/>
      <c r="G17" s="142"/>
      <c r="H17" s="377"/>
      <c r="I17" s="142"/>
      <c r="J17" s="376"/>
    </row>
    <row r="18" spans="2:14">
      <c r="B18" s="134"/>
      <c r="C18" s="135"/>
      <c r="D18" s="136"/>
      <c r="E18" s="142"/>
      <c r="F18" s="376"/>
      <c r="G18" s="142"/>
      <c r="H18" s="377"/>
      <c r="I18" s="142"/>
      <c r="J18" s="376"/>
    </row>
    <row r="19" spans="2:14">
      <c r="B19" s="134">
        <v>1.1000000000000001</v>
      </c>
      <c r="C19" s="135" t="s">
        <v>186</v>
      </c>
      <c r="D19" s="359" t="s">
        <v>187</v>
      </c>
      <c r="E19" s="142"/>
      <c r="F19" s="376"/>
      <c r="G19" s="142"/>
      <c r="H19" s="377"/>
      <c r="I19" s="142"/>
      <c r="J19" s="376"/>
    </row>
    <row r="20" spans="2:14">
      <c r="B20" s="134"/>
      <c r="C20" s="135"/>
      <c r="D20" s="136"/>
      <c r="E20" s="142"/>
      <c r="F20" s="376"/>
      <c r="G20" s="142"/>
      <c r="H20" s="377"/>
      <c r="I20" s="142"/>
      <c r="J20" s="376"/>
    </row>
    <row r="21" spans="2:14">
      <c r="B21" s="134">
        <v>1.2</v>
      </c>
      <c r="C21" s="146" t="s">
        <v>188</v>
      </c>
      <c r="D21" s="136">
        <v>110228.24</v>
      </c>
      <c r="E21" s="142"/>
      <c r="F21" s="376"/>
      <c r="G21" s="378">
        <f>+I21-E21</f>
        <v>0</v>
      </c>
      <c r="H21" s="379">
        <f>+J21-F21</f>
        <v>0</v>
      </c>
      <c r="I21" s="142"/>
      <c r="J21" s="376"/>
    </row>
    <row r="22" spans="2:14">
      <c r="B22" s="134"/>
      <c r="D22" s="136"/>
      <c r="E22" s="142"/>
      <c r="F22" s="376"/>
      <c r="G22" s="142"/>
      <c r="H22" s="377"/>
      <c r="I22" s="142"/>
      <c r="J22" s="376"/>
    </row>
    <row r="23" spans="2:14">
      <c r="B23" s="134">
        <v>1.3</v>
      </c>
      <c r="C23" s="116" t="s">
        <v>189</v>
      </c>
      <c r="D23" s="362">
        <v>64071.44</v>
      </c>
      <c r="E23" s="142"/>
      <c r="F23" s="376"/>
      <c r="G23" s="378">
        <f>+I23-E23</f>
        <v>0</v>
      </c>
      <c r="H23" s="379">
        <f>+J23-F23</f>
        <v>0</v>
      </c>
      <c r="I23" s="142"/>
      <c r="J23" s="376"/>
    </row>
    <row r="24" spans="2:14">
      <c r="B24" s="134"/>
      <c r="D24" s="362"/>
      <c r="E24" s="142"/>
      <c r="F24" s="376"/>
      <c r="G24" s="142"/>
      <c r="H24" s="377"/>
      <c r="I24" s="142"/>
      <c r="J24" s="376"/>
    </row>
    <row r="25" spans="2:14">
      <c r="B25" s="134">
        <v>1.4</v>
      </c>
      <c r="C25" s="116" t="s">
        <v>190</v>
      </c>
      <c r="D25" s="362">
        <v>509200</v>
      </c>
      <c r="E25" s="142"/>
      <c r="F25" s="376"/>
      <c r="G25" s="378">
        <f>+I25-E25</f>
        <v>0</v>
      </c>
      <c r="H25" s="379">
        <f>+J25-F25</f>
        <v>0</v>
      </c>
      <c r="I25" s="142"/>
      <c r="J25" s="376"/>
    </row>
    <row r="26" spans="2:14">
      <c r="B26" s="134"/>
      <c r="D26" s="362"/>
      <c r="E26" s="142"/>
      <c r="F26" s="376"/>
      <c r="G26" s="142"/>
      <c r="H26" s="377"/>
      <c r="I26" s="142"/>
      <c r="J26" s="376"/>
    </row>
    <row r="27" spans="2:14">
      <c r="B27" s="134">
        <v>1.5</v>
      </c>
      <c r="C27" s="114" t="s">
        <v>191</v>
      </c>
      <c r="D27" s="359" t="s">
        <v>187</v>
      </c>
      <c r="E27" s="142"/>
      <c r="F27" s="376"/>
      <c r="G27" s="142"/>
      <c r="H27" s="377"/>
      <c r="I27" s="142"/>
      <c r="J27" s="376"/>
    </row>
    <row r="28" spans="2:14">
      <c r="B28" s="134"/>
      <c r="D28" s="362"/>
      <c r="E28" s="142"/>
      <c r="F28" s="376"/>
      <c r="G28" s="142"/>
      <c r="H28" s="377"/>
      <c r="I28" s="142"/>
      <c r="J28" s="376"/>
    </row>
    <row r="29" spans="2:14">
      <c r="B29" s="134">
        <v>1.6</v>
      </c>
      <c r="C29" s="116" t="s">
        <v>191</v>
      </c>
      <c r="D29" s="362" t="s">
        <v>187</v>
      </c>
      <c r="E29" s="142"/>
      <c r="F29" s="376"/>
      <c r="G29" s="142"/>
      <c r="H29" s="377"/>
      <c r="I29" s="142"/>
      <c r="J29" s="376"/>
    </row>
    <row r="30" spans="2:14">
      <c r="B30" s="134"/>
      <c r="D30" s="362"/>
      <c r="E30" s="142"/>
      <c r="F30" s="376"/>
      <c r="G30" s="142"/>
      <c r="H30" s="377"/>
      <c r="I30" s="142"/>
      <c r="J30" s="376"/>
    </row>
    <row r="31" spans="2:14">
      <c r="B31" s="134">
        <v>1.7000000000000002</v>
      </c>
      <c r="C31" s="116" t="s">
        <v>192</v>
      </c>
      <c r="D31" s="362">
        <v>51071506.789999999</v>
      </c>
      <c r="E31" s="378">
        <v>0.26</v>
      </c>
      <c r="F31" s="380">
        <v>13354958</v>
      </c>
      <c r="G31" s="378">
        <f>+I31-E31</f>
        <v>0</v>
      </c>
      <c r="H31" s="379">
        <f>+J31-F31</f>
        <v>0</v>
      </c>
      <c r="I31" s="381">
        <f>J31/D31</f>
        <v>0.26</v>
      </c>
      <c r="J31" s="382">
        <f>+'◄Formwork'!O94</f>
        <v>13354958</v>
      </c>
      <c r="L31" s="383">
        <f>22191310</f>
        <v>22191310</v>
      </c>
      <c r="M31" s="118">
        <v>0.8</v>
      </c>
      <c r="N31" s="383">
        <f>+L31*M31</f>
        <v>17753048</v>
      </c>
    </row>
    <row r="32" spans="2:14">
      <c r="B32" s="134"/>
      <c r="D32" s="136"/>
      <c r="E32" s="142"/>
      <c r="F32" s="376"/>
      <c r="G32" s="142"/>
      <c r="H32" s="377"/>
      <c r="I32" s="142"/>
      <c r="J32" s="376"/>
      <c r="N32" s="384">
        <f>+J31-N31</f>
        <v>-4398090</v>
      </c>
    </row>
    <row r="33" spans="2:10">
      <c r="B33" s="134">
        <v>1.8</v>
      </c>
      <c r="C33" s="116" t="s">
        <v>193</v>
      </c>
      <c r="D33" s="136">
        <v>32144.5</v>
      </c>
      <c r="E33" s="142"/>
      <c r="F33" s="376"/>
      <c r="G33" s="378">
        <f>+I33-E33</f>
        <v>0</v>
      </c>
      <c r="H33" s="379">
        <f>+J33-F33</f>
        <v>0</v>
      </c>
      <c r="I33" s="142"/>
      <c r="J33" s="376"/>
    </row>
    <row r="34" spans="2:10">
      <c r="B34" s="147"/>
      <c r="C34" s="135"/>
      <c r="D34" s="362"/>
      <c r="E34" s="142"/>
      <c r="F34" s="376"/>
      <c r="G34" s="142"/>
      <c r="H34" s="377"/>
      <c r="I34" s="142"/>
      <c r="J34" s="376"/>
    </row>
    <row r="35" spans="2:10">
      <c r="B35" s="147">
        <v>1.9</v>
      </c>
      <c r="C35" s="135" t="s">
        <v>194</v>
      </c>
      <c r="D35" s="362">
        <v>81596753.790000007</v>
      </c>
      <c r="E35" s="142"/>
      <c r="F35" s="376"/>
      <c r="G35" s="378">
        <f>+I35-E35</f>
        <v>0</v>
      </c>
      <c r="H35" s="379">
        <f>+J35-F35</f>
        <v>0</v>
      </c>
      <c r="I35" s="142"/>
      <c r="J35" s="376"/>
    </row>
    <row r="36" spans="2:10">
      <c r="B36" s="147"/>
      <c r="C36" s="135"/>
      <c r="D36" s="362"/>
      <c r="E36" s="142"/>
      <c r="F36" s="376"/>
      <c r="G36" s="142"/>
      <c r="H36" s="377"/>
      <c r="I36" s="142"/>
      <c r="J36" s="376"/>
    </row>
    <row r="37" spans="2:10">
      <c r="B37" s="367">
        <v>1.1000000000000001</v>
      </c>
      <c r="C37" s="135" t="s">
        <v>195</v>
      </c>
      <c r="D37" s="362">
        <v>57422108.310000002</v>
      </c>
      <c r="E37" s="142"/>
      <c r="F37" s="376"/>
      <c r="G37" s="378">
        <f>+I37-E37</f>
        <v>0</v>
      </c>
      <c r="H37" s="379">
        <f>+J37-F37</f>
        <v>0</v>
      </c>
      <c r="I37" s="142"/>
      <c r="J37" s="376"/>
    </row>
    <row r="38" spans="2:10">
      <c r="B38" s="147"/>
      <c r="C38" s="146"/>
      <c r="D38" s="362"/>
      <c r="E38" s="142"/>
      <c r="F38" s="376"/>
      <c r="G38" s="142"/>
      <c r="H38" s="377"/>
      <c r="I38" s="142"/>
      <c r="J38" s="376"/>
    </row>
    <row r="39" spans="2:10">
      <c r="B39" s="147">
        <v>1.1100000000000001</v>
      </c>
      <c r="C39" s="135" t="s">
        <v>196</v>
      </c>
      <c r="D39" s="362">
        <v>10311307.199999999</v>
      </c>
      <c r="E39" s="142"/>
      <c r="F39" s="376"/>
      <c r="G39" s="378">
        <f>+I39-E39</f>
        <v>0</v>
      </c>
      <c r="H39" s="379">
        <f>+J39-F39</f>
        <v>0</v>
      </c>
      <c r="I39" s="142"/>
      <c r="J39" s="376"/>
    </row>
    <row r="40" spans="2:10">
      <c r="B40" s="147"/>
      <c r="C40" s="135"/>
      <c r="D40" s="362"/>
      <c r="E40" s="142"/>
      <c r="F40" s="376"/>
      <c r="G40" s="142"/>
      <c r="H40" s="377"/>
      <c r="I40" s="142"/>
      <c r="J40" s="376"/>
    </row>
    <row r="41" spans="2:10">
      <c r="B41" s="147">
        <v>1.1200000000000001</v>
      </c>
      <c r="C41" s="135" t="s">
        <v>197</v>
      </c>
      <c r="D41" s="362">
        <v>3182679.73</v>
      </c>
      <c r="E41" s="142"/>
      <c r="F41" s="376"/>
      <c r="G41" s="378">
        <f>+I41-E41</f>
        <v>0</v>
      </c>
      <c r="H41" s="379">
        <f>+J41-F41</f>
        <v>0</v>
      </c>
      <c r="I41" s="142"/>
      <c r="J41" s="376"/>
    </row>
    <row r="42" spans="2:10">
      <c r="B42" s="147"/>
      <c r="C42" s="135"/>
      <c r="D42" s="362"/>
      <c r="E42" s="142"/>
      <c r="F42" s="376"/>
      <c r="G42" s="142"/>
      <c r="H42" s="377"/>
      <c r="I42" s="142"/>
      <c r="J42" s="376"/>
    </row>
    <row r="43" spans="2:10">
      <c r="B43" s="147"/>
      <c r="C43" s="135"/>
      <c r="D43" s="362"/>
      <c r="E43" s="142"/>
      <c r="F43" s="376"/>
      <c r="G43" s="142"/>
      <c r="H43" s="377"/>
      <c r="I43" s="142"/>
      <c r="J43" s="376"/>
    </row>
    <row r="44" spans="2:10">
      <c r="B44" s="134"/>
      <c r="C44" s="135"/>
      <c r="D44" s="362"/>
      <c r="E44" s="142"/>
      <c r="F44" s="376"/>
      <c r="G44" s="142"/>
      <c r="H44" s="377"/>
      <c r="I44" s="142"/>
      <c r="J44" s="376"/>
    </row>
    <row r="45" spans="2:10">
      <c r="B45" s="150"/>
      <c r="C45" s="151"/>
      <c r="D45" s="385"/>
      <c r="E45" s="386"/>
      <c r="F45" s="387"/>
      <c r="G45" s="386"/>
      <c r="H45" s="387"/>
      <c r="I45" s="388"/>
      <c r="J45" s="389"/>
    </row>
    <row r="46" spans="2:10">
      <c r="B46" s="134"/>
      <c r="C46" s="141" t="s">
        <v>89</v>
      </c>
      <c r="D46" s="304">
        <f>SUM(D16:D44)</f>
        <v>204300000</v>
      </c>
      <c r="E46" s="390">
        <f>+F46/$D$46</f>
        <v>7.0000000000000007E-2</v>
      </c>
      <c r="F46" s="391">
        <f>SUM(F16:F44)</f>
        <v>13354958</v>
      </c>
      <c r="G46" s="390">
        <f>+H46/$D$46</f>
        <v>0</v>
      </c>
      <c r="H46" s="391">
        <f>SUM(H16:H44)</f>
        <v>0</v>
      </c>
      <c r="I46" s="390">
        <f>+J46/$D$46</f>
        <v>7.0000000000000007E-2</v>
      </c>
      <c r="J46" s="391">
        <f>SUM(J16:J44)</f>
        <v>13354958</v>
      </c>
    </row>
    <row r="47" spans="2:10">
      <c r="B47" s="158"/>
      <c r="C47" s="159"/>
      <c r="D47" s="392"/>
      <c r="E47" s="393"/>
      <c r="F47" s="394"/>
      <c r="G47" s="393"/>
      <c r="H47" s="394"/>
      <c r="I47" s="395"/>
      <c r="J47" s="396"/>
    </row>
    <row r="48" spans="2:10" ht="9" customHeight="1"/>
    <row r="50" spans="4:4">
      <c r="D50" s="397"/>
    </row>
    <row r="51" spans="4:4">
      <c r="D51" s="397"/>
    </row>
    <row r="53" spans="4:4">
      <c r="D53" s="398"/>
    </row>
    <row r="59" spans="4:4"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0"/>
  </sheetPr>
  <dimension ref="A1:T114"/>
  <sheetViews>
    <sheetView zoomScaleNormal="100" workbookViewId="0"/>
  </sheetViews>
  <sheetFormatPr defaultColWidth="9.08984375" defaultRowHeight="15.5"/>
  <cols>
    <col min="1" max="1" width="9.54296875" style="399" customWidth="1"/>
    <col min="2" max="2" width="36.54296875" style="399" customWidth="1"/>
    <col min="3" max="3" width="12.90625" style="400" customWidth="1"/>
    <col min="4" max="4" width="6" style="399" customWidth="1"/>
    <col min="5" max="5" width="8.36328125" style="399" customWidth="1"/>
    <col min="6" max="6" width="14.453125" style="399" customWidth="1"/>
    <col min="7" max="8" width="7.54296875" style="399" customWidth="1"/>
    <col min="9" max="9" width="14.453125" style="383" customWidth="1"/>
    <col min="10" max="11" width="7.54296875" style="399" customWidth="1"/>
    <col min="12" max="12" width="14.453125" style="383" customWidth="1"/>
    <col min="13" max="14" width="7.54296875" style="401" customWidth="1"/>
    <col min="15" max="15" width="14.08984375" style="399" customWidth="1"/>
    <col min="16" max="16" width="3.54296875" style="399" customWidth="1"/>
    <col min="17" max="20" width="12.36328125" style="399" customWidth="1"/>
    <col min="21" max="16384" width="9.08984375" style="399"/>
  </cols>
  <sheetData>
    <row r="1" spans="1:20">
      <c r="A1" s="120" t="s">
        <v>198</v>
      </c>
    </row>
    <row r="2" spans="1:20">
      <c r="A2" s="120" t="s">
        <v>93</v>
      </c>
      <c r="M2" s="402"/>
      <c r="N2" s="402"/>
      <c r="O2" s="372">
        <f>'Structural Sum'!J5</f>
        <v>39873</v>
      </c>
    </row>
    <row r="3" spans="1:20">
      <c r="A3" s="120" t="str">
        <f>'Structural Sum'!B7</f>
        <v>Application No:</v>
      </c>
      <c r="C3" s="403">
        <f>'Structural Sum'!J7</f>
        <v>11</v>
      </c>
      <c r="E3" s="404"/>
      <c r="F3" s="404"/>
      <c r="G3" s="404"/>
      <c r="H3" s="404"/>
      <c r="I3" s="405"/>
      <c r="J3" s="404"/>
      <c r="K3" s="404"/>
      <c r="L3" s="405"/>
    </row>
    <row r="4" spans="1:20" ht="11.25" customHeight="1"/>
    <row r="5" spans="1:20">
      <c r="A5" s="406" t="s">
        <v>199</v>
      </c>
      <c r="B5" s="407" t="s">
        <v>200</v>
      </c>
      <c r="C5" s="408"/>
      <c r="D5" s="409"/>
      <c r="E5" s="409"/>
      <c r="F5" s="410"/>
      <c r="G5" s="410"/>
      <c r="H5" s="410"/>
      <c r="I5" s="411"/>
      <c r="J5" s="410"/>
      <c r="K5" s="410"/>
      <c r="L5" s="411"/>
      <c r="M5" s="412"/>
      <c r="N5" s="412"/>
      <c r="O5" s="413"/>
    </row>
    <row r="6" spans="1:20">
      <c r="A6" s="414" t="s">
        <v>201</v>
      </c>
      <c r="B6" s="415" t="s">
        <v>192</v>
      </c>
      <c r="C6" s="416"/>
      <c r="D6" s="415"/>
      <c r="E6" s="415"/>
      <c r="F6" s="417"/>
      <c r="G6" s="417"/>
      <c r="H6" s="417"/>
      <c r="I6" s="418"/>
      <c r="J6" s="417"/>
      <c r="K6" s="417"/>
      <c r="L6" s="418"/>
      <c r="M6" s="419"/>
      <c r="N6" s="419"/>
      <c r="O6" s="420"/>
    </row>
    <row r="7" spans="1:20" ht="11.25" customHeight="1">
      <c r="A7" s="421"/>
    </row>
    <row r="8" spans="1:20">
      <c r="A8" s="422"/>
      <c r="B8" s="422"/>
      <c r="C8" s="423"/>
      <c r="D8" s="422"/>
    </row>
    <row r="9" spans="1:20" ht="16.25" customHeight="1">
      <c r="A9" s="424" t="s">
        <v>202</v>
      </c>
      <c r="B9" s="424" t="s">
        <v>159</v>
      </c>
      <c r="C9" s="425" t="s">
        <v>203</v>
      </c>
      <c r="D9" s="424" t="s">
        <v>204</v>
      </c>
      <c r="E9" s="424" t="s">
        <v>205</v>
      </c>
      <c r="F9" s="424" t="s">
        <v>206</v>
      </c>
      <c r="G9" s="1053" t="s">
        <v>60</v>
      </c>
      <c r="H9" s="1053"/>
      <c r="I9" s="1053"/>
      <c r="J9" s="1053"/>
      <c r="K9" s="1053"/>
      <c r="L9" s="1053"/>
      <c r="M9" s="1053"/>
      <c r="N9" s="1053"/>
      <c r="O9" s="1053"/>
      <c r="Q9" s="1054" t="s">
        <v>207</v>
      </c>
      <c r="R9" s="1054"/>
      <c r="S9" s="1054"/>
      <c r="T9" s="1054"/>
    </row>
    <row r="10" spans="1:20" ht="16.5" customHeight="1">
      <c r="A10" s="426"/>
      <c r="B10" s="427"/>
      <c r="C10" s="428"/>
      <c r="D10" s="429"/>
      <c r="E10" s="429"/>
      <c r="F10" s="429"/>
      <c r="G10" s="1055" t="s">
        <v>63</v>
      </c>
      <c r="H10" s="1055"/>
      <c r="I10" s="1055"/>
      <c r="J10" s="1056" t="s">
        <v>64</v>
      </c>
      <c r="K10" s="1056"/>
      <c r="L10" s="1056"/>
      <c r="M10" s="1056" t="s">
        <v>65</v>
      </c>
      <c r="N10" s="1056"/>
      <c r="O10" s="1056"/>
      <c r="Q10" s="1057" t="s">
        <v>208</v>
      </c>
      <c r="R10" s="1057" t="s">
        <v>209</v>
      </c>
      <c r="S10" s="1058" t="s">
        <v>205</v>
      </c>
      <c r="T10" s="1059" t="s">
        <v>210</v>
      </c>
    </row>
    <row r="11" spans="1:20" ht="16.5" customHeight="1">
      <c r="A11" s="430"/>
      <c r="B11" s="431"/>
      <c r="C11" s="432"/>
      <c r="D11" s="433"/>
      <c r="E11" s="433"/>
      <c r="F11" s="433"/>
      <c r="G11" s="434" t="s">
        <v>66</v>
      </c>
      <c r="H11" s="435" t="s">
        <v>203</v>
      </c>
      <c r="I11" s="436" t="s">
        <v>67</v>
      </c>
      <c r="J11" s="437" t="s">
        <v>66</v>
      </c>
      <c r="K11" s="435" t="s">
        <v>203</v>
      </c>
      <c r="L11" s="436" t="s">
        <v>67</v>
      </c>
      <c r="M11" s="437" t="s">
        <v>66</v>
      </c>
      <c r="N11" s="435" t="s">
        <v>203</v>
      </c>
      <c r="O11" s="438" t="s">
        <v>67</v>
      </c>
      <c r="Q11" s="1057"/>
      <c r="R11" s="1057"/>
      <c r="S11" s="1057"/>
      <c r="T11" s="1057"/>
    </row>
    <row r="12" spans="1:20" ht="16.5" customHeight="1">
      <c r="A12" s="439"/>
      <c r="B12" s="440"/>
      <c r="C12" s="441"/>
      <c r="D12" s="442"/>
      <c r="E12" s="442"/>
      <c r="F12" s="443"/>
      <c r="G12" s="444"/>
      <c r="H12" s="445"/>
      <c r="I12" s="446"/>
      <c r="J12" s="444"/>
      <c r="K12" s="445"/>
      <c r="L12" s="446"/>
      <c r="M12" s="444"/>
      <c r="N12" s="445"/>
      <c r="O12" s="446"/>
      <c r="Q12" s="447"/>
      <c r="R12" s="448"/>
      <c r="S12" s="447"/>
      <c r="T12" s="449"/>
    </row>
    <row r="13" spans="1:20" ht="16.5" customHeight="1">
      <c r="A13" s="450"/>
      <c r="B13" s="451" t="s">
        <v>192</v>
      </c>
      <c r="C13" s="452"/>
      <c r="D13" s="453"/>
      <c r="E13" s="454"/>
      <c r="F13" s="455"/>
      <c r="G13" s="456"/>
      <c r="H13" s="457"/>
      <c r="I13" s="458"/>
      <c r="J13" s="456"/>
      <c r="K13" s="457"/>
      <c r="L13" s="458"/>
      <c r="M13" s="456"/>
      <c r="N13" s="457"/>
      <c r="O13" s="458"/>
      <c r="Q13" s="447"/>
      <c r="R13" s="448"/>
      <c r="S13" s="447"/>
      <c r="T13" s="449"/>
    </row>
    <row r="14" spans="1:20" ht="16.5" customHeight="1">
      <c r="A14" s="450"/>
      <c r="B14" s="459"/>
      <c r="C14" s="452"/>
      <c r="D14" s="453"/>
      <c r="E14" s="454"/>
      <c r="F14" s="460"/>
      <c r="G14" s="456"/>
      <c r="H14" s="457"/>
      <c r="I14" s="458"/>
      <c r="J14" s="456"/>
      <c r="K14" s="457"/>
      <c r="L14" s="458"/>
      <c r="M14" s="461"/>
      <c r="N14" s="462"/>
      <c r="O14" s="463"/>
      <c r="Q14" s="447"/>
      <c r="R14" s="448"/>
      <c r="S14" s="447"/>
      <c r="T14" s="449"/>
    </row>
    <row r="15" spans="1:20" ht="16.5" customHeight="1">
      <c r="A15" s="450" t="s">
        <v>211</v>
      </c>
      <c r="B15" s="459" t="s">
        <v>212</v>
      </c>
      <c r="C15" s="452">
        <v>560.67999999999995</v>
      </c>
      <c r="D15" s="453" t="s">
        <v>213</v>
      </c>
      <c r="E15" s="454">
        <v>280.73</v>
      </c>
      <c r="F15" s="455">
        <f>C15*E15</f>
        <v>157399.70000000001</v>
      </c>
      <c r="G15" s="461">
        <v>0.25</v>
      </c>
      <c r="H15" s="462"/>
      <c r="I15" s="463">
        <v>39349.93</v>
      </c>
      <c r="J15" s="378">
        <f>+M15-G15</f>
        <v>0</v>
      </c>
      <c r="K15" s="464"/>
      <c r="L15" s="465">
        <f>+O15-I15</f>
        <v>0</v>
      </c>
      <c r="M15" s="466">
        <v>0.25</v>
      </c>
      <c r="N15" s="467"/>
      <c r="O15" s="468">
        <f>F15*M15</f>
        <v>39349.93</v>
      </c>
      <c r="Q15" s="447">
        <v>560.67999999999995</v>
      </c>
      <c r="R15" s="448">
        <f>+C15-Q15</f>
        <v>0</v>
      </c>
      <c r="S15" s="447">
        <f>E15</f>
        <v>280.73</v>
      </c>
      <c r="T15" s="449">
        <f>+R15*S15</f>
        <v>0</v>
      </c>
    </row>
    <row r="16" spans="1:20" ht="16.5" customHeight="1">
      <c r="A16" s="450"/>
      <c r="B16" s="459"/>
      <c r="C16" s="452"/>
      <c r="D16" s="453"/>
      <c r="E16" s="454"/>
      <c r="F16" s="455"/>
      <c r="G16" s="469"/>
      <c r="H16" s="470"/>
      <c r="I16" s="471"/>
      <c r="J16" s="456"/>
      <c r="K16" s="457"/>
      <c r="L16" s="458"/>
      <c r="M16" s="461"/>
      <c r="N16" s="462"/>
      <c r="O16" s="463"/>
      <c r="Q16" s="447"/>
      <c r="R16" s="448"/>
      <c r="S16" s="447"/>
      <c r="T16" s="449"/>
    </row>
    <row r="17" spans="1:20" ht="16.5" customHeight="1">
      <c r="A17" s="450" t="s">
        <v>214</v>
      </c>
      <c r="B17" s="459" t="s">
        <v>215</v>
      </c>
      <c r="C17" s="452">
        <v>2488.9299999999998</v>
      </c>
      <c r="D17" s="453" t="s">
        <v>213</v>
      </c>
      <c r="E17" s="454">
        <v>380.7</v>
      </c>
      <c r="F17" s="455">
        <f>C17*E17</f>
        <v>947535.65</v>
      </c>
      <c r="G17" s="469">
        <v>0.25</v>
      </c>
      <c r="H17" s="470"/>
      <c r="I17" s="471">
        <v>236883.91</v>
      </c>
      <c r="J17" s="378">
        <f>+M17-G17</f>
        <v>0</v>
      </c>
      <c r="K17" s="464"/>
      <c r="L17" s="465">
        <f>+O17-I17</f>
        <v>0</v>
      </c>
      <c r="M17" s="461">
        <f>$M$15</f>
        <v>0.25</v>
      </c>
      <c r="N17" s="462"/>
      <c r="O17" s="463">
        <f>F17*M17</f>
        <v>236883.91</v>
      </c>
      <c r="Q17" s="447">
        <v>2488.9299999999998</v>
      </c>
      <c r="R17" s="448">
        <f>+C17-Q17</f>
        <v>0</v>
      </c>
      <c r="S17" s="447">
        <f>E17</f>
        <v>380.7</v>
      </c>
      <c r="T17" s="449">
        <f>+R17*S17</f>
        <v>0</v>
      </c>
    </row>
    <row r="18" spans="1:20" ht="16.5" customHeight="1">
      <c r="A18" s="450"/>
      <c r="B18" s="459"/>
      <c r="C18" s="452"/>
      <c r="D18" s="453"/>
      <c r="E18" s="454"/>
      <c r="F18" s="455"/>
      <c r="G18" s="469"/>
      <c r="H18" s="470"/>
      <c r="I18" s="471"/>
      <c r="J18" s="456"/>
      <c r="K18" s="457"/>
      <c r="L18" s="458"/>
      <c r="M18" s="461"/>
      <c r="N18" s="462"/>
      <c r="O18" s="463"/>
      <c r="Q18" s="447"/>
      <c r="R18" s="448"/>
      <c r="S18" s="447"/>
      <c r="T18" s="449"/>
    </row>
    <row r="19" spans="1:20" ht="16.5" customHeight="1">
      <c r="A19" s="450" t="s">
        <v>216</v>
      </c>
      <c r="B19" s="459" t="s">
        <v>217</v>
      </c>
      <c r="C19" s="452">
        <v>19343.32</v>
      </c>
      <c r="D19" s="453" t="s">
        <v>213</v>
      </c>
      <c r="E19" s="454">
        <v>155.6</v>
      </c>
      <c r="F19" s="455">
        <f>C19*E19</f>
        <v>3009820.59</v>
      </c>
      <c r="G19" s="469">
        <v>0.25</v>
      </c>
      <c r="H19" s="470"/>
      <c r="I19" s="471">
        <v>752455.15</v>
      </c>
      <c r="J19" s="378">
        <f>+M19-G19</f>
        <v>0</v>
      </c>
      <c r="K19" s="464"/>
      <c r="L19" s="465">
        <f>+O19-I19</f>
        <v>0</v>
      </c>
      <c r="M19" s="461">
        <f>$M$15</f>
        <v>0.25</v>
      </c>
      <c r="N19" s="462"/>
      <c r="O19" s="463">
        <f>F19*M19</f>
        <v>752455.15</v>
      </c>
      <c r="Q19" s="447">
        <v>19343.32</v>
      </c>
      <c r="R19" s="448">
        <f>+C19-Q19</f>
        <v>0</v>
      </c>
      <c r="S19" s="447">
        <f>E19</f>
        <v>155.6</v>
      </c>
      <c r="T19" s="449">
        <f>+R19*S19</f>
        <v>0</v>
      </c>
    </row>
    <row r="20" spans="1:20" ht="16.5" customHeight="1">
      <c r="A20" s="450"/>
      <c r="B20" s="459"/>
      <c r="C20" s="452"/>
      <c r="D20" s="453"/>
      <c r="E20" s="454"/>
      <c r="F20" s="455"/>
      <c r="G20" s="469"/>
      <c r="H20" s="470"/>
      <c r="I20" s="471"/>
      <c r="J20" s="456"/>
      <c r="K20" s="457"/>
      <c r="L20" s="458"/>
      <c r="M20" s="461"/>
      <c r="N20" s="462"/>
      <c r="O20" s="463"/>
      <c r="Q20" s="447"/>
      <c r="R20" s="448"/>
      <c r="S20" s="447"/>
      <c r="T20" s="449"/>
    </row>
    <row r="21" spans="1:20" ht="16.5" customHeight="1">
      <c r="A21" s="450" t="s">
        <v>218</v>
      </c>
      <c r="B21" s="459" t="s">
        <v>219</v>
      </c>
      <c r="C21" s="452">
        <v>3600.64</v>
      </c>
      <c r="D21" s="453" t="s">
        <v>213</v>
      </c>
      <c r="E21" s="454">
        <v>144.6</v>
      </c>
      <c r="F21" s="455">
        <f>C21*E21</f>
        <v>520652.54</v>
      </c>
      <c r="G21" s="469">
        <v>0.25</v>
      </c>
      <c r="H21" s="470"/>
      <c r="I21" s="471">
        <v>130163.14</v>
      </c>
      <c r="J21" s="378">
        <f>+M21-G21</f>
        <v>0</v>
      </c>
      <c r="K21" s="464"/>
      <c r="L21" s="465">
        <f>+O21-I21</f>
        <v>0</v>
      </c>
      <c r="M21" s="461">
        <f>$M$15</f>
        <v>0.25</v>
      </c>
      <c r="N21" s="462"/>
      <c r="O21" s="463">
        <f>F21*M21</f>
        <v>130163.14</v>
      </c>
      <c r="Q21" s="447">
        <v>3600.64</v>
      </c>
      <c r="R21" s="448">
        <f>+C21-Q21</f>
        <v>0</v>
      </c>
      <c r="S21" s="447">
        <f>E21</f>
        <v>144.6</v>
      </c>
      <c r="T21" s="449">
        <f>+R21*S21</f>
        <v>0</v>
      </c>
    </row>
    <row r="22" spans="1:20" ht="16.5" customHeight="1">
      <c r="A22" s="450"/>
      <c r="B22" s="459"/>
      <c r="C22" s="452"/>
      <c r="D22" s="453"/>
      <c r="E22" s="454"/>
      <c r="F22" s="455"/>
      <c r="G22" s="469"/>
      <c r="H22" s="470"/>
      <c r="I22" s="471"/>
      <c r="J22" s="456"/>
      <c r="K22" s="457"/>
      <c r="L22" s="458"/>
      <c r="M22" s="461"/>
      <c r="N22" s="462"/>
      <c r="O22" s="463"/>
      <c r="Q22" s="447"/>
      <c r="R22" s="448"/>
      <c r="S22" s="447"/>
      <c r="T22" s="449"/>
    </row>
    <row r="23" spans="1:20" ht="16.5" customHeight="1">
      <c r="A23" s="450" t="s">
        <v>220</v>
      </c>
      <c r="B23" s="459" t="s">
        <v>221</v>
      </c>
      <c r="C23" s="452">
        <v>90092.55</v>
      </c>
      <c r="D23" s="453" t="s">
        <v>213</v>
      </c>
      <c r="E23" s="454">
        <v>206.1</v>
      </c>
      <c r="F23" s="455">
        <f>C23*E23</f>
        <v>18568074.559999999</v>
      </c>
      <c r="G23" s="469">
        <v>0.25</v>
      </c>
      <c r="H23" s="470"/>
      <c r="I23" s="471">
        <v>4642018.6399999997</v>
      </c>
      <c r="J23" s="378">
        <f>+M23-G23</f>
        <v>0</v>
      </c>
      <c r="K23" s="464"/>
      <c r="L23" s="465">
        <f>+O23-I23</f>
        <v>0</v>
      </c>
      <c r="M23" s="461">
        <f>$M$15</f>
        <v>0.25</v>
      </c>
      <c r="N23" s="462"/>
      <c r="O23" s="463">
        <f>F23*M23</f>
        <v>4642018.6399999997</v>
      </c>
      <c r="Q23" s="447">
        <v>90092.55</v>
      </c>
      <c r="R23" s="448">
        <f>+C23-Q23</f>
        <v>0</v>
      </c>
      <c r="S23" s="447">
        <f>E23</f>
        <v>206.1</v>
      </c>
      <c r="T23" s="449">
        <f>+R23*S23</f>
        <v>0</v>
      </c>
    </row>
    <row r="24" spans="1:20" ht="16.5" customHeight="1">
      <c r="A24" s="450"/>
      <c r="B24" s="459"/>
      <c r="C24" s="452"/>
      <c r="D24" s="453"/>
      <c r="E24" s="454"/>
      <c r="F24" s="455"/>
      <c r="G24" s="469"/>
      <c r="H24" s="470"/>
      <c r="I24" s="471"/>
      <c r="J24" s="456"/>
      <c r="K24" s="457"/>
      <c r="L24" s="458"/>
      <c r="M24" s="461"/>
      <c r="N24" s="462"/>
      <c r="O24" s="463"/>
      <c r="Q24" s="447"/>
      <c r="R24" s="448"/>
      <c r="S24" s="447"/>
      <c r="T24" s="449"/>
    </row>
    <row r="25" spans="1:20" ht="16.5" customHeight="1">
      <c r="A25" s="450" t="s">
        <v>222</v>
      </c>
      <c r="B25" s="459" t="s">
        <v>223</v>
      </c>
      <c r="C25" s="452">
        <v>17844.87</v>
      </c>
      <c r="D25" s="453" t="s">
        <v>213</v>
      </c>
      <c r="E25" s="454">
        <v>114.3</v>
      </c>
      <c r="F25" s="455">
        <f>C25*E25</f>
        <v>2039668.64</v>
      </c>
      <c r="G25" s="469">
        <v>0.25</v>
      </c>
      <c r="H25" s="470"/>
      <c r="I25" s="471">
        <v>509917.16</v>
      </c>
      <c r="J25" s="378">
        <f>+M25-G25</f>
        <v>0</v>
      </c>
      <c r="K25" s="464"/>
      <c r="L25" s="465">
        <f>+O25-I25</f>
        <v>0</v>
      </c>
      <c r="M25" s="461">
        <f>$M$15</f>
        <v>0.25</v>
      </c>
      <c r="N25" s="462"/>
      <c r="O25" s="463">
        <f>F25*M25</f>
        <v>509917.16</v>
      </c>
      <c r="Q25" s="447">
        <v>17844.87</v>
      </c>
      <c r="R25" s="448">
        <f>+C25-Q25</f>
        <v>0</v>
      </c>
      <c r="S25" s="447">
        <f>E25</f>
        <v>114.3</v>
      </c>
      <c r="T25" s="449">
        <f>+R25*S25</f>
        <v>0</v>
      </c>
    </row>
    <row r="26" spans="1:20" ht="16.5" customHeight="1">
      <c r="A26" s="450"/>
      <c r="B26" s="459"/>
      <c r="C26" s="452"/>
      <c r="D26" s="453"/>
      <c r="E26" s="454"/>
      <c r="F26" s="455"/>
      <c r="G26" s="469"/>
      <c r="H26" s="470"/>
      <c r="I26" s="471"/>
      <c r="J26" s="456"/>
      <c r="K26" s="457"/>
      <c r="L26" s="458"/>
      <c r="M26" s="461"/>
      <c r="N26" s="462"/>
      <c r="O26" s="463"/>
      <c r="Q26" s="447"/>
      <c r="R26" s="448"/>
      <c r="S26" s="447"/>
      <c r="T26" s="449"/>
    </row>
    <row r="27" spans="1:20" ht="16.5" customHeight="1">
      <c r="A27" s="450" t="s">
        <v>224</v>
      </c>
      <c r="B27" s="459" t="s">
        <v>225</v>
      </c>
      <c r="C27" s="452">
        <v>3702.86</v>
      </c>
      <c r="D27" s="453" t="s">
        <v>213</v>
      </c>
      <c r="E27" s="454">
        <v>247</v>
      </c>
      <c r="F27" s="455">
        <f>C27*E27</f>
        <v>914606.42</v>
      </c>
      <c r="G27" s="469">
        <v>0.25</v>
      </c>
      <c r="H27" s="470"/>
      <c r="I27" s="471">
        <v>228651.61</v>
      </c>
      <c r="J27" s="378">
        <f>+M27-G27</f>
        <v>0</v>
      </c>
      <c r="K27" s="464"/>
      <c r="L27" s="465">
        <f>+O27-I27</f>
        <v>0</v>
      </c>
      <c r="M27" s="461">
        <f>$M$15</f>
        <v>0.25</v>
      </c>
      <c r="N27" s="462"/>
      <c r="O27" s="463">
        <f>F27*M27</f>
        <v>228651.61</v>
      </c>
      <c r="Q27" s="447">
        <v>3702.86</v>
      </c>
      <c r="R27" s="448">
        <f>+C27-Q27</f>
        <v>0</v>
      </c>
      <c r="S27" s="447">
        <f>E27</f>
        <v>247</v>
      </c>
      <c r="T27" s="449">
        <f>+R27*S27</f>
        <v>0</v>
      </c>
    </row>
    <row r="28" spans="1:20" ht="16.5" customHeight="1">
      <c r="A28" s="450"/>
      <c r="B28" s="459"/>
      <c r="C28" s="452"/>
      <c r="D28" s="453"/>
      <c r="E28" s="454"/>
      <c r="F28" s="455"/>
      <c r="G28" s="469"/>
      <c r="H28" s="470"/>
      <c r="I28" s="471"/>
      <c r="J28" s="456"/>
      <c r="K28" s="457"/>
      <c r="L28" s="458"/>
      <c r="M28" s="461"/>
      <c r="N28" s="462"/>
      <c r="O28" s="463"/>
      <c r="Q28" s="447"/>
      <c r="R28" s="448"/>
      <c r="S28" s="447"/>
      <c r="T28" s="449"/>
    </row>
    <row r="29" spans="1:20" ht="16.5" customHeight="1">
      <c r="A29" s="450" t="s">
        <v>226</v>
      </c>
      <c r="B29" s="459" t="s">
        <v>227</v>
      </c>
      <c r="C29" s="452">
        <v>46418.66</v>
      </c>
      <c r="D29" s="453" t="s">
        <v>213</v>
      </c>
      <c r="E29" s="454">
        <v>138.4</v>
      </c>
      <c r="F29" s="455">
        <f>C29*E29</f>
        <v>6424342.54</v>
      </c>
      <c r="G29" s="469">
        <v>0.25</v>
      </c>
      <c r="H29" s="470"/>
      <c r="I29" s="471">
        <v>1606085.64</v>
      </c>
      <c r="J29" s="378">
        <f>+M29-G29</f>
        <v>0</v>
      </c>
      <c r="K29" s="464"/>
      <c r="L29" s="465">
        <f>+O29-I29</f>
        <v>0</v>
      </c>
      <c r="M29" s="461">
        <f>$M$15</f>
        <v>0.25</v>
      </c>
      <c r="N29" s="462"/>
      <c r="O29" s="463">
        <f>F29*M29</f>
        <v>1606085.64</v>
      </c>
      <c r="Q29" s="447">
        <v>46418.66</v>
      </c>
      <c r="R29" s="448">
        <f>+C29-Q29</f>
        <v>0</v>
      </c>
      <c r="S29" s="447">
        <f>E29</f>
        <v>138.4</v>
      </c>
      <c r="T29" s="449">
        <f>+R29*S29</f>
        <v>0</v>
      </c>
    </row>
    <row r="30" spans="1:20" ht="16.5" customHeight="1">
      <c r="A30" s="450"/>
      <c r="B30" s="459"/>
      <c r="C30" s="452"/>
      <c r="D30" s="453"/>
      <c r="E30" s="454"/>
      <c r="F30" s="455"/>
      <c r="G30" s="469"/>
      <c r="H30" s="470"/>
      <c r="I30" s="471"/>
      <c r="J30" s="456"/>
      <c r="K30" s="457"/>
      <c r="L30" s="458"/>
      <c r="M30" s="461"/>
      <c r="N30" s="462"/>
      <c r="O30" s="463"/>
      <c r="Q30" s="447"/>
      <c r="R30" s="448"/>
      <c r="S30" s="447"/>
      <c r="T30" s="449"/>
    </row>
    <row r="31" spans="1:20" ht="16.5" customHeight="1">
      <c r="A31" s="450" t="s">
        <v>228</v>
      </c>
      <c r="B31" s="459" t="s">
        <v>229</v>
      </c>
      <c r="C31" s="452">
        <v>125250.76</v>
      </c>
      <c r="D31" s="453" t="s">
        <v>213</v>
      </c>
      <c r="E31" s="454">
        <v>153.5</v>
      </c>
      <c r="F31" s="455">
        <f>C31*E31</f>
        <v>19225991.66</v>
      </c>
      <c r="G31" s="469">
        <v>0.25</v>
      </c>
      <c r="H31" s="470"/>
      <c r="I31" s="471">
        <v>4806497.92</v>
      </c>
      <c r="J31" s="378">
        <f>+M31-G31</f>
        <v>0</v>
      </c>
      <c r="K31" s="464"/>
      <c r="L31" s="465">
        <f>+O31-I31</f>
        <v>0</v>
      </c>
      <c r="M31" s="461">
        <f>$M$15</f>
        <v>0.25</v>
      </c>
      <c r="N31" s="462"/>
      <c r="O31" s="463">
        <f>F31*M31</f>
        <v>4806497.92</v>
      </c>
      <c r="Q31" s="447">
        <v>125250.76</v>
      </c>
      <c r="R31" s="448">
        <f>+C31-Q31</f>
        <v>0</v>
      </c>
      <c r="S31" s="447">
        <f>E31</f>
        <v>153.5</v>
      </c>
      <c r="T31" s="449">
        <f>+R31*S31</f>
        <v>0</v>
      </c>
    </row>
    <row r="32" spans="1:20" ht="16.5" customHeight="1">
      <c r="A32" s="450"/>
      <c r="B32" s="459"/>
      <c r="C32" s="452"/>
      <c r="D32" s="453"/>
      <c r="E32" s="454"/>
      <c r="F32" s="455"/>
      <c r="G32" s="469"/>
      <c r="H32" s="470"/>
      <c r="I32" s="471"/>
      <c r="J32" s="456"/>
      <c r="K32" s="457"/>
      <c r="L32" s="458"/>
      <c r="M32" s="461"/>
      <c r="N32" s="462"/>
      <c r="O32" s="463"/>
      <c r="Q32" s="447"/>
      <c r="R32" s="448"/>
      <c r="S32" s="447"/>
      <c r="T32" s="449"/>
    </row>
    <row r="33" spans="1:20" ht="16.5" customHeight="1">
      <c r="A33" s="450" t="s">
        <v>230</v>
      </c>
      <c r="B33" s="459" t="s">
        <v>231</v>
      </c>
      <c r="C33" s="452">
        <v>3964.92</v>
      </c>
      <c r="D33" s="453" t="s">
        <v>213</v>
      </c>
      <c r="E33" s="454">
        <v>128.4</v>
      </c>
      <c r="F33" s="455">
        <f>C33*E33</f>
        <v>509095.73</v>
      </c>
      <c r="G33" s="469">
        <v>0.25</v>
      </c>
      <c r="H33" s="470"/>
      <c r="I33" s="471">
        <v>127273.93</v>
      </c>
      <c r="J33" s="378">
        <f>+M33-G33</f>
        <v>0</v>
      </c>
      <c r="K33" s="464"/>
      <c r="L33" s="465">
        <f>+O33-I33</f>
        <v>0</v>
      </c>
      <c r="M33" s="461">
        <f>$M$15</f>
        <v>0.25</v>
      </c>
      <c r="N33" s="462"/>
      <c r="O33" s="463">
        <f>F33*M33</f>
        <v>127273.93</v>
      </c>
      <c r="Q33" s="447">
        <v>3964.92</v>
      </c>
      <c r="R33" s="448">
        <f>+C33-Q33</f>
        <v>0</v>
      </c>
      <c r="S33" s="447">
        <f>E33</f>
        <v>128.4</v>
      </c>
      <c r="T33" s="449">
        <f>+R33*S33</f>
        <v>0</v>
      </c>
    </row>
    <row r="34" spans="1:20" ht="16.5" customHeight="1">
      <c r="A34" s="450"/>
      <c r="B34" s="459"/>
      <c r="C34" s="452"/>
      <c r="D34" s="453"/>
      <c r="E34" s="454"/>
      <c r="F34" s="455"/>
      <c r="G34" s="469"/>
      <c r="H34" s="470"/>
      <c r="I34" s="471"/>
      <c r="J34" s="456"/>
      <c r="K34" s="457"/>
      <c r="L34" s="458"/>
      <c r="M34" s="461"/>
      <c r="N34" s="462"/>
      <c r="O34" s="463"/>
      <c r="Q34" s="447"/>
      <c r="R34" s="448"/>
      <c r="S34" s="447"/>
      <c r="T34" s="449"/>
    </row>
    <row r="35" spans="1:20" ht="16.5" customHeight="1">
      <c r="A35" s="450" t="s">
        <v>232</v>
      </c>
      <c r="B35" s="459" t="s">
        <v>233</v>
      </c>
      <c r="C35" s="452">
        <v>2000</v>
      </c>
      <c r="D35" s="453" t="s">
        <v>213</v>
      </c>
      <c r="E35" s="454">
        <v>171.2</v>
      </c>
      <c r="F35" s="455">
        <f>C35*E35</f>
        <v>342400</v>
      </c>
      <c r="G35" s="469">
        <v>0.25</v>
      </c>
      <c r="H35" s="470"/>
      <c r="I35" s="471">
        <v>85600</v>
      </c>
      <c r="J35" s="378">
        <f>+M35-G35</f>
        <v>0</v>
      </c>
      <c r="K35" s="464"/>
      <c r="L35" s="465">
        <f>+O35-I35</f>
        <v>0</v>
      </c>
      <c r="M35" s="461">
        <f>$M$15</f>
        <v>0.25</v>
      </c>
      <c r="N35" s="472"/>
      <c r="O35" s="463">
        <f>F35*M35</f>
        <v>85600</v>
      </c>
      <c r="Q35" s="447">
        <v>2000</v>
      </c>
      <c r="R35" s="448">
        <f>+C35-Q35</f>
        <v>0</v>
      </c>
      <c r="S35" s="447">
        <f>E35</f>
        <v>171.2</v>
      </c>
      <c r="T35" s="449">
        <f>+R35*S35</f>
        <v>0</v>
      </c>
    </row>
    <row r="36" spans="1:20" ht="16.5" customHeight="1">
      <c r="A36" s="450"/>
      <c r="B36" s="459"/>
      <c r="C36" s="452"/>
      <c r="D36" s="453"/>
      <c r="E36" s="454"/>
      <c r="F36" s="455"/>
      <c r="G36" s="469"/>
      <c r="H36" s="473"/>
      <c r="I36" s="471"/>
      <c r="J36" s="456"/>
      <c r="K36" s="474"/>
      <c r="L36" s="458"/>
      <c r="M36" s="461"/>
      <c r="N36" s="472"/>
      <c r="O36" s="463"/>
      <c r="Q36" s="447"/>
      <c r="R36" s="448"/>
      <c r="S36" s="447"/>
      <c r="T36" s="449"/>
    </row>
    <row r="37" spans="1:20" ht="16.5" customHeight="1">
      <c r="A37" s="450" t="s">
        <v>234</v>
      </c>
      <c r="B37" s="459" t="s">
        <v>235</v>
      </c>
      <c r="C37" s="452">
        <v>800</v>
      </c>
      <c r="D37" s="453" t="s">
        <v>213</v>
      </c>
      <c r="E37" s="454">
        <v>171.2</v>
      </c>
      <c r="F37" s="455">
        <f>C37*E37</f>
        <v>136960</v>
      </c>
      <c r="G37" s="469">
        <v>0.25</v>
      </c>
      <c r="H37" s="473"/>
      <c r="I37" s="471">
        <v>34240</v>
      </c>
      <c r="J37" s="475">
        <f>+M37-G37</f>
        <v>0</v>
      </c>
      <c r="K37" s="476"/>
      <c r="L37" s="477">
        <f>+O37-I37</f>
        <v>0</v>
      </c>
      <c r="M37" s="461">
        <f>$M$15</f>
        <v>0.25</v>
      </c>
      <c r="N37" s="472"/>
      <c r="O37" s="463">
        <f>F37*M37</f>
        <v>34240</v>
      </c>
      <c r="Q37" s="447">
        <v>800</v>
      </c>
      <c r="R37" s="448">
        <f>+C37-Q37</f>
        <v>0</v>
      </c>
      <c r="S37" s="447">
        <f>E37</f>
        <v>171.2</v>
      </c>
      <c r="T37" s="449">
        <f>+R37*S37</f>
        <v>0</v>
      </c>
    </row>
    <row r="38" spans="1:20" ht="16.5" customHeight="1">
      <c r="A38" s="450"/>
      <c r="B38" s="459"/>
      <c r="C38" s="452"/>
      <c r="D38" s="453"/>
      <c r="E38" s="454"/>
      <c r="F38" s="455"/>
      <c r="G38" s="469"/>
      <c r="H38" s="473"/>
      <c r="I38" s="471"/>
      <c r="J38" s="475"/>
      <c r="K38" s="476"/>
      <c r="L38" s="477"/>
      <c r="M38" s="461"/>
      <c r="N38" s="472"/>
      <c r="O38" s="463"/>
      <c r="Q38" s="447"/>
      <c r="R38" s="448"/>
      <c r="S38" s="447"/>
      <c r="T38" s="449"/>
    </row>
    <row r="39" spans="1:20" ht="16.5" customHeight="1">
      <c r="A39" s="450"/>
      <c r="B39" s="459"/>
      <c r="C39" s="478">
        <f>SUM(C15:C37)</f>
        <v>316068.19</v>
      </c>
      <c r="D39" s="479" t="s">
        <v>213</v>
      </c>
      <c r="E39" s="454"/>
      <c r="F39" s="455"/>
      <c r="G39" s="469"/>
      <c r="H39" s="480">
        <f>SUM(H15:H37)</f>
        <v>0</v>
      </c>
      <c r="I39" s="471"/>
      <c r="J39" s="456"/>
      <c r="K39" s="480">
        <f>SUM(K15:K37)</f>
        <v>0</v>
      </c>
      <c r="L39" s="458"/>
      <c r="M39" s="461"/>
      <c r="N39" s="480">
        <f>SUM(N15:N37)</f>
        <v>0</v>
      </c>
      <c r="O39" s="463"/>
      <c r="Q39" s="481">
        <f>SUM(Q15:Q37)</f>
        <v>316068.19</v>
      </c>
      <c r="R39" s="481">
        <f>SUM(R15:R37)</f>
        <v>0</v>
      </c>
      <c r="S39" s="447"/>
      <c r="T39" s="449"/>
    </row>
    <row r="40" spans="1:20" ht="16.5" customHeight="1">
      <c r="A40" s="450"/>
      <c r="B40" s="459"/>
      <c r="C40" s="452"/>
      <c r="D40" s="453"/>
      <c r="E40" s="454"/>
      <c r="F40" s="455"/>
      <c r="G40" s="469"/>
      <c r="H40" s="473"/>
      <c r="I40" s="471"/>
      <c r="J40" s="456"/>
      <c r="K40" s="474"/>
      <c r="L40" s="458"/>
      <c r="M40" s="461"/>
      <c r="N40" s="472"/>
      <c r="O40" s="463"/>
      <c r="Q40" s="447"/>
      <c r="R40" s="448"/>
      <c r="S40" s="447"/>
      <c r="T40" s="449"/>
    </row>
    <row r="41" spans="1:20" ht="16.5" customHeight="1">
      <c r="A41" s="450" t="s">
        <v>236</v>
      </c>
      <c r="B41" s="459" t="s">
        <v>237</v>
      </c>
      <c r="C41" s="482">
        <v>960</v>
      </c>
      <c r="D41" s="483" t="s">
        <v>238</v>
      </c>
      <c r="E41" s="454">
        <v>43.4</v>
      </c>
      <c r="F41" s="455">
        <f>C41*E41</f>
        <v>41664</v>
      </c>
      <c r="G41" s="469">
        <v>0.25</v>
      </c>
      <c r="H41" s="473"/>
      <c r="I41" s="471">
        <v>10416</v>
      </c>
      <c r="J41" s="475">
        <f>+M41-G41</f>
        <v>0</v>
      </c>
      <c r="K41" s="476"/>
      <c r="L41" s="477">
        <f>+O41-I41</f>
        <v>0</v>
      </c>
      <c r="M41" s="461">
        <f>$M$15</f>
        <v>0.25</v>
      </c>
      <c r="N41" s="472"/>
      <c r="O41" s="463">
        <f>F41*M41</f>
        <v>10416</v>
      </c>
      <c r="Q41" s="447">
        <v>960</v>
      </c>
      <c r="R41" s="448">
        <f>+C41-Q41</f>
        <v>0</v>
      </c>
      <c r="S41" s="447">
        <f>E41</f>
        <v>43.4</v>
      </c>
      <c r="T41" s="449">
        <f>+R41*S41</f>
        <v>0</v>
      </c>
    </row>
    <row r="42" spans="1:20" ht="16.5" customHeight="1">
      <c r="A42" s="450"/>
      <c r="B42" s="459"/>
      <c r="C42" s="452"/>
      <c r="D42" s="453"/>
      <c r="E42" s="454"/>
      <c r="F42" s="455"/>
      <c r="G42" s="469"/>
      <c r="H42" s="473"/>
      <c r="I42" s="471"/>
      <c r="J42" s="456"/>
      <c r="K42" s="474"/>
      <c r="L42" s="458"/>
      <c r="M42" s="461"/>
      <c r="N42" s="472"/>
      <c r="O42" s="463"/>
      <c r="Q42" s="447"/>
      <c r="R42" s="448"/>
      <c r="S42" s="447"/>
      <c r="T42" s="449"/>
    </row>
    <row r="43" spans="1:20" ht="16.5" customHeight="1">
      <c r="A43" s="450" t="s">
        <v>239</v>
      </c>
      <c r="B43" s="459" t="s">
        <v>240</v>
      </c>
      <c r="C43" s="452"/>
      <c r="D43" s="453" t="s">
        <v>238</v>
      </c>
      <c r="E43" s="454"/>
      <c r="F43" s="455"/>
      <c r="G43" s="469"/>
      <c r="H43" s="470"/>
      <c r="I43" s="471"/>
      <c r="J43" s="475">
        <f>+M43-G43</f>
        <v>0</v>
      </c>
      <c r="K43" s="476"/>
      <c r="L43" s="477">
        <f>+O43-I43</f>
        <v>0</v>
      </c>
      <c r="M43" s="461"/>
      <c r="N43" s="472"/>
      <c r="O43" s="463"/>
      <c r="Q43" s="447"/>
      <c r="R43" s="448">
        <f>+C43-Q43</f>
        <v>0</v>
      </c>
      <c r="S43" s="447">
        <f>E43</f>
        <v>0</v>
      </c>
      <c r="T43" s="449">
        <f>+R43*S43</f>
        <v>0</v>
      </c>
    </row>
    <row r="44" spans="1:20" ht="16.5" customHeight="1">
      <c r="A44" s="450"/>
      <c r="B44" s="459"/>
      <c r="C44" s="452"/>
      <c r="D44" s="453"/>
      <c r="E44" s="454"/>
      <c r="F44" s="455"/>
      <c r="G44" s="469"/>
      <c r="H44" s="470"/>
      <c r="I44" s="471"/>
      <c r="J44" s="456"/>
      <c r="K44" s="457"/>
      <c r="L44" s="458"/>
      <c r="M44" s="461"/>
      <c r="N44" s="472"/>
      <c r="O44" s="463"/>
      <c r="Q44" s="447"/>
      <c r="R44" s="448"/>
      <c r="S44" s="447"/>
      <c r="T44" s="449"/>
    </row>
    <row r="45" spans="1:20" ht="16.5" customHeight="1">
      <c r="A45" s="450" t="s">
        <v>241</v>
      </c>
      <c r="B45" s="459" t="s">
        <v>242</v>
      </c>
      <c r="C45" s="482">
        <v>1321.74</v>
      </c>
      <c r="D45" s="483" t="s">
        <v>238</v>
      </c>
      <c r="E45" s="454">
        <v>27.4</v>
      </c>
      <c r="F45" s="455">
        <f>C45*E45</f>
        <v>36215.68</v>
      </c>
      <c r="G45" s="469">
        <v>0.25</v>
      </c>
      <c r="H45" s="470"/>
      <c r="I45" s="471">
        <v>9053.92</v>
      </c>
      <c r="J45" s="378">
        <f>+M45-G45</f>
        <v>0</v>
      </c>
      <c r="K45" s="457"/>
      <c r="L45" s="465">
        <f>+O45-I45</f>
        <v>0</v>
      </c>
      <c r="M45" s="461">
        <f>$M$15</f>
        <v>0.25</v>
      </c>
      <c r="N45" s="462"/>
      <c r="O45" s="463">
        <f>F45*M45</f>
        <v>9053.92</v>
      </c>
      <c r="Q45" s="447">
        <v>1321.74</v>
      </c>
      <c r="R45" s="448">
        <f>+C45-Q45</f>
        <v>0</v>
      </c>
      <c r="S45" s="447">
        <f>E45</f>
        <v>27.4</v>
      </c>
      <c r="T45" s="449">
        <f>+R45*S45</f>
        <v>0</v>
      </c>
    </row>
    <row r="46" spans="1:20" ht="16.5" customHeight="1">
      <c r="A46" s="450"/>
      <c r="B46" s="459"/>
      <c r="C46" s="482"/>
      <c r="D46" s="483"/>
      <c r="E46" s="454"/>
      <c r="F46" s="455"/>
      <c r="G46" s="469"/>
      <c r="H46" s="470"/>
      <c r="I46" s="471"/>
      <c r="J46" s="456"/>
      <c r="K46" s="457"/>
      <c r="L46" s="458"/>
      <c r="M46" s="461"/>
      <c r="N46" s="462"/>
      <c r="O46" s="463"/>
      <c r="Q46" s="447"/>
      <c r="R46" s="448"/>
      <c r="S46" s="447"/>
      <c r="T46" s="449"/>
    </row>
    <row r="47" spans="1:20" ht="16.5" customHeight="1">
      <c r="A47" s="450" t="s">
        <v>243</v>
      </c>
      <c r="B47" s="459" t="s">
        <v>244</v>
      </c>
      <c r="C47" s="482">
        <v>445</v>
      </c>
      <c r="D47" s="483" t="s">
        <v>238</v>
      </c>
      <c r="E47" s="454">
        <v>27.4</v>
      </c>
      <c r="F47" s="455">
        <f>C47*E47</f>
        <v>12193</v>
      </c>
      <c r="G47" s="469">
        <v>0.25</v>
      </c>
      <c r="H47" s="470"/>
      <c r="I47" s="471">
        <v>3048.25</v>
      </c>
      <c r="J47" s="378">
        <f>+M47-G47</f>
        <v>0</v>
      </c>
      <c r="K47" s="464"/>
      <c r="L47" s="465">
        <f>+O47-I47</f>
        <v>0</v>
      </c>
      <c r="M47" s="461">
        <f>$M$15</f>
        <v>0.25</v>
      </c>
      <c r="N47" s="462"/>
      <c r="O47" s="463">
        <f>F47*M47</f>
        <v>3048.25</v>
      </c>
      <c r="Q47" s="447">
        <v>445</v>
      </c>
      <c r="R47" s="448">
        <f>+C47-Q47</f>
        <v>0</v>
      </c>
      <c r="S47" s="447">
        <f>E47</f>
        <v>27.4</v>
      </c>
      <c r="T47" s="449">
        <f>+R47*S47</f>
        <v>0</v>
      </c>
    </row>
    <row r="48" spans="1:20" ht="16.5" customHeight="1">
      <c r="A48" s="450"/>
      <c r="B48" s="459"/>
      <c r="C48" s="452"/>
      <c r="D48" s="453"/>
      <c r="E48" s="454"/>
      <c r="F48" s="455"/>
      <c r="G48" s="469"/>
      <c r="H48" s="470"/>
      <c r="I48" s="471"/>
      <c r="J48" s="456"/>
      <c r="K48" s="457"/>
      <c r="L48" s="458"/>
      <c r="M48" s="461"/>
      <c r="N48" s="462"/>
      <c r="O48" s="463"/>
      <c r="Q48" s="447"/>
      <c r="R48" s="448"/>
      <c r="S48" s="447"/>
      <c r="T48" s="449"/>
    </row>
    <row r="49" spans="1:20" ht="16.5" customHeight="1">
      <c r="A49" s="450" t="s">
        <v>245</v>
      </c>
      <c r="B49" s="459" t="s">
        <v>246</v>
      </c>
      <c r="C49" s="482">
        <v>248.88</v>
      </c>
      <c r="D49" s="483" t="s">
        <v>238</v>
      </c>
      <c r="E49" s="454">
        <v>24.2</v>
      </c>
      <c r="F49" s="455">
        <f>C49*E49</f>
        <v>6022.9</v>
      </c>
      <c r="G49" s="469">
        <v>0.25</v>
      </c>
      <c r="H49" s="470"/>
      <c r="I49" s="471">
        <v>1505.73</v>
      </c>
      <c r="J49" s="378">
        <f>+M49-G49</f>
        <v>0</v>
      </c>
      <c r="K49" s="464"/>
      <c r="L49" s="465">
        <f>+O49-I49</f>
        <v>0</v>
      </c>
      <c r="M49" s="461">
        <f>$M$15</f>
        <v>0.25</v>
      </c>
      <c r="N49" s="462"/>
      <c r="O49" s="463">
        <f>F49*M49</f>
        <v>1505.73</v>
      </c>
      <c r="Q49" s="447">
        <v>248.88</v>
      </c>
      <c r="R49" s="448">
        <f>+C49-Q49</f>
        <v>0</v>
      </c>
      <c r="S49" s="447">
        <f>E49</f>
        <v>24.2</v>
      </c>
      <c r="T49" s="449">
        <f>+R49*S49</f>
        <v>0</v>
      </c>
    </row>
    <row r="50" spans="1:20" ht="16.5" customHeight="1">
      <c r="A50" s="450"/>
      <c r="B50" s="459"/>
      <c r="C50" s="452"/>
      <c r="D50" s="453"/>
      <c r="E50" s="454"/>
      <c r="F50" s="455"/>
      <c r="G50" s="469"/>
      <c r="H50" s="470"/>
      <c r="I50" s="471"/>
      <c r="J50" s="456"/>
      <c r="K50" s="457"/>
      <c r="L50" s="458"/>
      <c r="M50" s="461"/>
      <c r="N50" s="462"/>
      <c r="O50" s="463"/>
      <c r="Q50" s="447"/>
      <c r="R50" s="448"/>
      <c r="S50" s="447"/>
      <c r="T50" s="449"/>
    </row>
    <row r="51" spans="1:20" ht="16.5" customHeight="1">
      <c r="A51" s="450" t="s">
        <v>247</v>
      </c>
      <c r="B51" s="459" t="s">
        <v>248</v>
      </c>
      <c r="C51" s="482">
        <v>467.23</v>
      </c>
      <c r="D51" s="483" t="s">
        <v>238</v>
      </c>
      <c r="E51" s="454">
        <v>30.6</v>
      </c>
      <c r="F51" s="455">
        <f>C51*E51</f>
        <v>14297.24</v>
      </c>
      <c r="G51" s="469">
        <v>0.25</v>
      </c>
      <c r="H51" s="470"/>
      <c r="I51" s="471">
        <v>3574.31</v>
      </c>
      <c r="J51" s="378">
        <f>+M51-G51</f>
        <v>0</v>
      </c>
      <c r="K51" s="464"/>
      <c r="L51" s="465">
        <f>+O51-I51</f>
        <v>0</v>
      </c>
      <c r="M51" s="461">
        <f>$M$15</f>
        <v>0.25</v>
      </c>
      <c r="N51" s="462"/>
      <c r="O51" s="463">
        <f>F51*M51</f>
        <v>3574.31</v>
      </c>
      <c r="Q51" s="447">
        <v>467.23</v>
      </c>
      <c r="R51" s="448">
        <f>+C51-Q51</f>
        <v>0</v>
      </c>
      <c r="S51" s="447">
        <f>E51</f>
        <v>30.6</v>
      </c>
      <c r="T51" s="449">
        <f>+R51*S51</f>
        <v>0</v>
      </c>
    </row>
    <row r="52" spans="1:20" ht="16.5" customHeight="1">
      <c r="A52" s="450"/>
      <c r="B52" s="459"/>
      <c r="C52" s="452"/>
      <c r="D52" s="453"/>
      <c r="E52" s="454"/>
      <c r="F52" s="455"/>
      <c r="G52" s="469"/>
      <c r="H52" s="470"/>
      <c r="I52" s="471"/>
      <c r="J52" s="456"/>
      <c r="K52" s="457"/>
      <c r="L52" s="458"/>
      <c r="M52" s="461"/>
      <c r="N52" s="462"/>
      <c r="O52" s="463"/>
      <c r="Q52" s="447"/>
      <c r="R52" s="448"/>
      <c r="S52" s="447"/>
      <c r="T52" s="449"/>
    </row>
    <row r="53" spans="1:20" ht="16.5" customHeight="1">
      <c r="A53" s="450" t="s">
        <v>249</v>
      </c>
      <c r="B53" s="459" t="s">
        <v>250</v>
      </c>
      <c r="C53" s="452"/>
      <c r="D53" s="453" t="s">
        <v>238</v>
      </c>
      <c r="E53" s="454">
        <v>24.2</v>
      </c>
      <c r="F53" s="455"/>
      <c r="G53" s="469"/>
      <c r="H53" s="470"/>
      <c r="I53" s="471"/>
      <c r="J53" s="378">
        <f>+M53-G53</f>
        <v>0</v>
      </c>
      <c r="K53" s="464"/>
      <c r="L53" s="465">
        <f>+O53-I53</f>
        <v>0</v>
      </c>
      <c r="M53" s="461"/>
      <c r="N53" s="462"/>
      <c r="O53" s="463"/>
      <c r="Q53" s="447"/>
      <c r="R53" s="448">
        <f>+C53-Q53</f>
        <v>0</v>
      </c>
      <c r="S53" s="447">
        <f>E53</f>
        <v>24.2</v>
      </c>
      <c r="T53" s="449">
        <f>+R53*S53</f>
        <v>0</v>
      </c>
    </row>
    <row r="54" spans="1:20" ht="16.5" customHeight="1">
      <c r="A54" s="450"/>
      <c r="B54" s="459"/>
      <c r="C54" s="452"/>
      <c r="D54" s="453"/>
      <c r="E54" s="454"/>
      <c r="F54" s="455"/>
      <c r="G54" s="469"/>
      <c r="H54" s="470"/>
      <c r="I54" s="471"/>
      <c r="J54" s="456"/>
      <c r="K54" s="457"/>
      <c r="L54" s="458"/>
      <c r="M54" s="461"/>
      <c r="N54" s="462"/>
      <c r="O54" s="463"/>
      <c r="Q54" s="447"/>
      <c r="R54" s="448"/>
      <c r="S54" s="447"/>
      <c r="T54" s="449"/>
    </row>
    <row r="55" spans="1:20" ht="16.5" customHeight="1">
      <c r="A55" s="450" t="s">
        <v>251</v>
      </c>
      <c r="B55" s="459" t="s">
        <v>252</v>
      </c>
      <c r="C55" s="482">
        <v>8708.2999999999993</v>
      </c>
      <c r="D55" s="483" t="s">
        <v>238</v>
      </c>
      <c r="E55" s="454">
        <v>22.6</v>
      </c>
      <c r="F55" s="455">
        <f>C55*E55</f>
        <v>196807.58</v>
      </c>
      <c r="G55" s="469">
        <v>0.25</v>
      </c>
      <c r="H55" s="470"/>
      <c r="I55" s="471">
        <v>49201.9</v>
      </c>
      <c r="J55" s="378">
        <f>+M55-G55</f>
        <v>0</v>
      </c>
      <c r="K55" s="464"/>
      <c r="L55" s="465">
        <f>+O55-I55</f>
        <v>0</v>
      </c>
      <c r="M55" s="461">
        <f>$M$15</f>
        <v>0.25</v>
      </c>
      <c r="N55" s="462"/>
      <c r="O55" s="463">
        <f>F55*M55</f>
        <v>49201.9</v>
      </c>
      <c r="Q55" s="447">
        <v>8708.2999999999993</v>
      </c>
      <c r="R55" s="448">
        <f>+C55-Q55</f>
        <v>0</v>
      </c>
      <c r="S55" s="447">
        <f>E55</f>
        <v>22.6</v>
      </c>
      <c r="T55" s="449">
        <f>+R55*S55</f>
        <v>0</v>
      </c>
    </row>
    <row r="56" spans="1:20" ht="16.5" customHeight="1">
      <c r="A56" s="450"/>
      <c r="B56" s="459"/>
      <c r="C56" s="482"/>
      <c r="D56" s="483"/>
      <c r="E56" s="454"/>
      <c r="F56" s="455"/>
      <c r="G56" s="469"/>
      <c r="H56" s="470"/>
      <c r="I56" s="471"/>
      <c r="J56" s="456"/>
      <c r="K56" s="457"/>
      <c r="L56" s="458"/>
      <c r="M56" s="461"/>
      <c r="N56" s="472"/>
      <c r="O56" s="463"/>
      <c r="Q56" s="447"/>
      <c r="R56" s="448"/>
      <c r="S56" s="447"/>
      <c r="T56" s="449"/>
    </row>
    <row r="57" spans="1:20" ht="16.5" customHeight="1">
      <c r="A57" s="450" t="s">
        <v>253</v>
      </c>
      <c r="B57" s="459" t="s">
        <v>254</v>
      </c>
      <c r="C57" s="482">
        <v>4609.78</v>
      </c>
      <c r="D57" s="483" t="s">
        <v>238</v>
      </c>
      <c r="E57" s="454">
        <v>22.6</v>
      </c>
      <c r="F57" s="455">
        <f>C57*E57</f>
        <v>104181.03</v>
      </c>
      <c r="G57" s="469">
        <v>0.25</v>
      </c>
      <c r="H57" s="473"/>
      <c r="I57" s="471">
        <v>26045.26</v>
      </c>
      <c r="J57" s="475">
        <f>+M57-G57</f>
        <v>0</v>
      </c>
      <c r="K57" s="476"/>
      <c r="L57" s="477">
        <f>+O57-I57</f>
        <v>0</v>
      </c>
      <c r="M57" s="461">
        <f>$M$15</f>
        <v>0.25</v>
      </c>
      <c r="N57" s="472"/>
      <c r="O57" s="463">
        <f>F57*M57</f>
        <v>26045.26</v>
      </c>
      <c r="Q57" s="447">
        <v>4609.78</v>
      </c>
      <c r="R57" s="448">
        <f>+C57-Q57</f>
        <v>0</v>
      </c>
      <c r="S57" s="447">
        <f>E57</f>
        <v>22.6</v>
      </c>
      <c r="T57" s="449">
        <f>+R57*S57</f>
        <v>0</v>
      </c>
    </row>
    <row r="58" spans="1:20" ht="16.5" customHeight="1">
      <c r="A58" s="484"/>
      <c r="B58" s="485"/>
      <c r="C58" s="486"/>
      <c r="D58" s="487"/>
      <c r="E58" s="488"/>
      <c r="F58" s="489"/>
      <c r="G58" s="469"/>
      <c r="H58" s="473"/>
      <c r="I58" s="471"/>
      <c r="J58" s="475"/>
      <c r="K58" s="476"/>
      <c r="L58" s="477"/>
      <c r="M58" s="461"/>
      <c r="N58" s="472"/>
      <c r="O58" s="463"/>
      <c r="Q58" s="447"/>
      <c r="R58" s="448"/>
      <c r="S58" s="447"/>
      <c r="T58" s="449"/>
    </row>
    <row r="59" spans="1:20" ht="16.5" customHeight="1">
      <c r="A59" s="490"/>
      <c r="B59" s="491"/>
      <c r="C59" s="492"/>
      <c r="D59" s="493"/>
      <c r="E59" s="494"/>
      <c r="F59" s="495"/>
      <c r="G59" s="496"/>
      <c r="H59" s="497"/>
      <c r="I59" s="498"/>
      <c r="J59" s="499"/>
      <c r="K59" s="500"/>
      <c r="L59" s="501"/>
      <c r="M59" s="502"/>
      <c r="N59" s="503"/>
      <c r="O59" s="504"/>
      <c r="Q59" s="447"/>
      <c r="R59" s="448"/>
      <c r="S59" s="447"/>
      <c r="T59" s="449"/>
    </row>
    <row r="60" spans="1:20" ht="16.5" customHeight="1">
      <c r="A60" s="505"/>
      <c r="B60" s="506"/>
      <c r="C60" s="507"/>
      <c r="D60" s="508"/>
      <c r="E60" s="509"/>
      <c r="F60" s="510"/>
      <c r="G60" s="511"/>
      <c r="H60" s="512"/>
      <c r="I60" s="513"/>
      <c r="J60" s="514"/>
      <c r="K60" s="515"/>
      <c r="L60" s="516"/>
      <c r="M60" s="517"/>
      <c r="N60" s="518"/>
      <c r="O60" s="519"/>
      <c r="Q60" s="447"/>
      <c r="R60" s="448"/>
      <c r="S60" s="447"/>
      <c r="T60" s="449"/>
    </row>
    <row r="61" spans="1:20" ht="16.5" customHeight="1">
      <c r="A61" s="450"/>
      <c r="B61" s="520" t="s">
        <v>255</v>
      </c>
      <c r="C61" s="452"/>
      <c r="D61" s="453"/>
      <c r="E61" s="454"/>
      <c r="F61" s="455"/>
      <c r="G61" s="469"/>
      <c r="H61" s="470"/>
      <c r="I61" s="471"/>
      <c r="J61" s="456"/>
      <c r="K61" s="457"/>
      <c r="L61" s="458"/>
      <c r="M61" s="461"/>
      <c r="N61" s="462"/>
      <c r="O61" s="463"/>
      <c r="Q61" s="447"/>
      <c r="R61" s="448"/>
      <c r="S61" s="447"/>
      <c r="T61" s="449"/>
    </row>
    <row r="62" spans="1:20" ht="16.5" customHeight="1">
      <c r="A62" s="450"/>
      <c r="B62" s="459"/>
      <c r="C62" s="452"/>
      <c r="D62" s="453"/>
      <c r="E62" s="454"/>
      <c r="F62" s="455"/>
      <c r="G62" s="469"/>
      <c r="H62" s="470"/>
      <c r="I62" s="471"/>
      <c r="J62" s="456"/>
      <c r="K62" s="457"/>
      <c r="L62" s="458"/>
      <c r="M62" s="461"/>
      <c r="N62" s="462"/>
      <c r="O62" s="463"/>
      <c r="Q62" s="447"/>
      <c r="R62" s="448"/>
      <c r="S62" s="447"/>
      <c r="T62" s="449"/>
    </row>
    <row r="63" spans="1:20" ht="16.5" customHeight="1">
      <c r="A63" s="450" t="s">
        <v>211</v>
      </c>
      <c r="B63" s="459" t="s">
        <v>256</v>
      </c>
      <c r="C63" s="452"/>
      <c r="D63" s="453" t="s">
        <v>238</v>
      </c>
      <c r="E63" s="454">
        <v>20.2</v>
      </c>
      <c r="F63" s="455"/>
      <c r="G63" s="469"/>
      <c r="H63" s="470"/>
      <c r="I63" s="471"/>
      <c r="J63" s="378">
        <f>+M63-G63</f>
        <v>0</v>
      </c>
      <c r="K63" s="464"/>
      <c r="L63" s="465">
        <f>+O63-I63</f>
        <v>0</v>
      </c>
      <c r="M63" s="461"/>
      <c r="N63" s="462"/>
      <c r="O63" s="463"/>
      <c r="Q63" s="447"/>
      <c r="R63" s="448">
        <f>+C63-Q63</f>
        <v>0</v>
      </c>
      <c r="S63" s="447">
        <f>E63</f>
        <v>20.2</v>
      </c>
      <c r="T63" s="449">
        <f>+R63*S63</f>
        <v>0</v>
      </c>
    </row>
    <row r="64" spans="1:20" ht="16.5" customHeight="1">
      <c r="A64" s="521"/>
      <c r="B64" s="522"/>
      <c r="C64" s="523"/>
      <c r="D64" s="524"/>
      <c r="E64" s="525"/>
      <c r="F64" s="526"/>
      <c r="G64" s="469"/>
      <c r="H64" s="470"/>
      <c r="I64" s="471"/>
      <c r="J64" s="456"/>
      <c r="K64" s="457"/>
      <c r="L64" s="458"/>
      <c r="M64" s="527"/>
      <c r="N64" s="528"/>
      <c r="O64" s="529"/>
      <c r="Q64" s="447"/>
      <c r="R64" s="448"/>
      <c r="S64" s="447"/>
      <c r="T64" s="449"/>
    </row>
    <row r="65" spans="1:20" ht="16.5" customHeight="1">
      <c r="A65" s="450" t="s">
        <v>214</v>
      </c>
      <c r="B65" s="459" t="s">
        <v>246</v>
      </c>
      <c r="C65" s="452"/>
      <c r="D65" s="453" t="s">
        <v>238</v>
      </c>
      <c r="E65" s="454">
        <v>24.2</v>
      </c>
      <c r="F65" s="455"/>
      <c r="G65" s="469"/>
      <c r="H65" s="470"/>
      <c r="I65" s="471"/>
      <c r="J65" s="378">
        <f>+M65-G65</f>
        <v>0</v>
      </c>
      <c r="K65" s="464"/>
      <c r="L65" s="465">
        <f>+O65-I65</f>
        <v>0</v>
      </c>
      <c r="M65" s="461"/>
      <c r="N65" s="462"/>
      <c r="O65" s="463"/>
      <c r="Q65" s="447"/>
      <c r="R65" s="448">
        <f>+C65-Q65</f>
        <v>0</v>
      </c>
      <c r="S65" s="447">
        <f>E65</f>
        <v>24.2</v>
      </c>
      <c r="T65" s="449">
        <f>+R65*S65</f>
        <v>0</v>
      </c>
    </row>
    <row r="66" spans="1:20" ht="16.5" customHeight="1">
      <c r="A66" s="450"/>
      <c r="B66" s="459"/>
      <c r="C66" s="452"/>
      <c r="D66" s="453"/>
      <c r="E66" s="454"/>
      <c r="F66" s="455"/>
      <c r="G66" s="469"/>
      <c r="H66" s="470"/>
      <c r="I66" s="471"/>
      <c r="J66" s="456"/>
      <c r="K66" s="457"/>
      <c r="L66" s="458"/>
      <c r="M66" s="461"/>
      <c r="N66" s="462"/>
      <c r="O66" s="463"/>
      <c r="Q66" s="447"/>
      <c r="R66" s="448"/>
      <c r="S66" s="447"/>
      <c r="T66" s="449"/>
    </row>
    <row r="67" spans="1:20" ht="16.5" customHeight="1">
      <c r="A67" s="521" t="s">
        <v>216</v>
      </c>
      <c r="B67" s="522" t="s">
        <v>257</v>
      </c>
      <c r="C67" s="523"/>
      <c r="D67" s="524" t="s">
        <v>238</v>
      </c>
      <c r="E67" s="525">
        <v>22.9</v>
      </c>
      <c r="F67" s="455"/>
      <c r="G67" s="469"/>
      <c r="H67" s="470"/>
      <c r="I67" s="471"/>
      <c r="J67" s="378">
        <f>+M67-G67</f>
        <v>0</v>
      </c>
      <c r="K67" s="464"/>
      <c r="L67" s="465">
        <f>+O67-I67</f>
        <v>0</v>
      </c>
      <c r="M67" s="461"/>
      <c r="N67" s="462"/>
      <c r="O67" s="463"/>
      <c r="Q67" s="447"/>
      <c r="R67" s="448">
        <f>+C67-Q67</f>
        <v>0</v>
      </c>
      <c r="S67" s="447">
        <f>E67</f>
        <v>22.9</v>
      </c>
      <c r="T67" s="449">
        <f>+R67*S67</f>
        <v>0</v>
      </c>
    </row>
    <row r="68" spans="1:20" ht="16.5" customHeight="1">
      <c r="A68" s="450"/>
      <c r="B68" s="459"/>
      <c r="C68" s="452"/>
      <c r="D68" s="453"/>
      <c r="E68" s="454"/>
      <c r="F68" s="455"/>
      <c r="G68" s="469"/>
      <c r="H68" s="470"/>
      <c r="I68" s="471"/>
      <c r="J68" s="456"/>
      <c r="K68" s="457"/>
      <c r="L68" s="458"/>
      <c r="M68" s="461"/>
      <c r="N68" s="462"/>
      <c r="O68" s="463"/>
      <c r="Q68" s="447"/>
      <c r="R68" s="448"/>
      <c r="S68" s="447"/>
      <c r="T68" s="449"/>
    </row>
    <row r="69" spans="1:20" ht="16.5" customHeight="1">
      <c r="A69" s="450" t="s">
        <v>218</v>
      </c>
      <c r="B69" s="459" t="s">
        <v>258</v>
      </c>
      <c r="C69" s="452"/>
      <c r="D69" s="453" t="s">
        <v>238</v>
      </c>
      <c r="E69" s="454">
        <v>22.9</v>
      </c>
      <c r="F69" s="455"/>
      <c r="G69" s="469"/>
      <c r="H69" s="470"/>
      <c r="I69" s="471"/>
      <c r="J69" s="378">
        <f>+M69-G69</f>
        <v>0</v>
      </c>
      <c r="K69" s="464"/>
      <c r="L69" s="465">
        <f>+O69-I69</f>
        <v>0</v>
      </c>
      <c r="M69" s="461"/>
      <c r="N69" s="462"/>
      <c r="O69" s="463"/>
      <c r="Q69" s="447"/>
      <c r="R69" s="448">
        <f>+C69-Q69</f>
        <v>0</v>
      </c>
      <c r="S69" s="447">
        <f>E69</f>
        <v>22.9</v>
      </c>
      <c r="T69" s="449">
        <f>+R69*S69</f>
        <v>0</v>
      </c>
    </row>
    <row r="70" spans="1:20" ht="16.5" customHeight="1">
      <c r="A70" s="450"/>
      <c r="B70" s="459"/>
      <c r="C70" s="452"/>
      <c r="D70" s="453"/>
      <c r="E70" s="454"/>
      <c r="F70" s="455"/>
      <c r="G70" s="469"/>
      <c r="H70" s="470"/>
      <c r="I70" s="471"/>
      <c r="J70" s="456"/>
      <c r="K70" s="457"/>
      <c r="L70" s="458"/>
      <c r="M70" s="461"/>
      <c r="N70" s="462"/>
      <c r="O70" s="463"/>
      <c r="Q70" s="447"/>
      <c r="R70" s="448"/>
      <c r="S70" s="447"/>
      <c r="T70" s="449"/>
    </row>
    <row r="71" spans="1:20" ht="16.5" customHeight="1">
      <c r="A71" s="450" t="s">
        <v>220</v>
      </c>
      <c r="B71" s="459" t="s">
        <v>256</v>
      </c>
      <c r="C71" s="452"/>
      <c r="D71" s="453" t="s">
        <v>238</v>
      </c>
      <c r="E71" s="454">
        <v>20.2</v>
      </c>
      <c r="F71" s="455"/>
      <c r="G71" s="469"/>
      <c r="H71" s="470"/>
      <c r="I71" s="471"/>
      <c r="J71" s="378">
        <f>+M71-G71</f>
        <v>0</v>
      </c>
      <c r="K71" s="464"/>
      <c r="L71" s="465">
        <f>+O71-I71</f>
        <v>0</v>
      </c>
      <c r="M71" s="461"/>
      <c r="N71" s="462"/>
      <c r="O71" s="463"/>
      <c r="Q71" s="447"/>
      <c r="R71" s="448">
        <f>+C71-Q71</f>
        <v>0</v>
      </c>
      <c r="S71" s="447">
        <f>E71</f>
        <v>20.2</v>
      </c>
      <c r="T71" s="449">
        <f>+R71*S71</f>
        <v>0</v>
      </c>
    </row>
    <row r="72" spans="1:20" ht="16.5" customHeight="1">
      <c r="A72" s="450"/>
      <c r="B72" s="459"/>
      <c r="C72" s="452"/>
      <c r="D72" s="453"/>
      <c r="E72" s="454"/>
      <c r="F72" s="455"/>
      <c r="G72" s="469"/>
      <c r="H72" s="470"/>
      <c r="I72" s="471"/>
      <c r="J72" s="456"/>
      <c r="K72" s="457"/>
      <c r="L72" s="458"/>
      <c r="M72" s="461"/>
      <c r="N72" s="462"/>
      <c r="O72" s="463"/>
      <c r="Q72" s="447"/>
      <c r="R72" s="448"/>
      <c r="S72" s="447"/>
      <c r="T72" s="449"/>
    </row>
    <row r="73" spans="1:20" ht="16.5" customHeight="1">
      <c r="A73" s="450" t="s">
        <v>222</v>
      </c>
      <c r="B73" s="459" t="s">
        <v>259</v>
      </c>
      <c r="C73" s="482">
        <v>355.58</v>
      </c>
      <c r="D73" s="483" t="s">
        <v>238</v>
      </c>
      <c r="E73" s="454">
        <v>20.2</v>
      </c>
      <c r="F73" s="455">
        <f>C73*E73</f>
        <v>7182.72</v>
      </c>
      <c r="G73" s="469">
        <v>0.25</v>
      </c>
      <c r="H73" s="470"/>
      <c r="I73" s="471">
        <v>1795.68</v>
      </c>
      <c r="J73" s="378">
        <f>+M73-G73</f>
        <v>0</v>
      </c>
      <c r="K73" s="464"/>
      <c r="L73" s="465">
        <f>+O73-I73</f>
        <v>0</v>
      </c>
      <c r="M73" s="461">
        <f>$M$15</f>
        <v>0.25</v>
      </c>
      <c r="N73" s="462"/>
      <c r="O73" s="463">
        <f>F73*M73</f>
        <v>1795.68</v>
      </c>
      <c r="Q73" s="447">
        <v>355.58</v>
      </c>
      <c r="R73" s="448">
        <f>+C73-Q73</f>
        <v>0</v>
      </c>
      <c r="S73" s="447">
        <f>E73</f>
        <v>20.2</v>
      </c>
      <c r="T73" s="449">
        <f>+R73*S73</f>
        <v>0</v>
      </c>
    </row>
    <row r="74" spans="1:20" ht="16.5" customHeight="1">
      <c r="A74" s="450"/>
      <c r="B74" s="459"/>
      <c r="C74" s="452"/>
      <c r="D74" s="453"/>
      <c r="E74" s="454"/>
      <c r="F74" s="455"/>
      <c r="G74" s="469"/>
      <c r="H74" s="470"/>
      <c r="I74" s="471"/>
      <c r="J74" s="456"/>
      <c r="K74" s="457"/>
      <c r="L74" s="458"/>
      <c r="M74" s="461"/>
      <c r="N74" s="462"/>
      <c r="O74" s="463"/>
      <c r="Q74" s="447"/>
      <c r="R74" s="448"/>
      <c r="S74" s="447"/>
      <c r="T74" s="449"/>
    </row>
    <row r="75" spans="1:20" ht="16.5" customHeight="1">
      <c r="A75" s="450" t="s">
        <v>224</v>
      </c>
      <c r="B75" s="459" t="s">
        <v>246</v>
      </c>
      <c r="C75" s="452"/>
      <c r="D75" s="453" t="s">
        <v>238</v>
      </c>
      <c r="E75" s="454">
        <v>24.2</v>
      </c>
      <c r="F75" s="455"/>
      <c r="G75" s="469"/>
      <c r="H75" s="470"/>
      <c r="I75" s="471"/>
      <c r="J75" s="378">
        <f>+M75-G75</f>
        <v>0</v>
      </c>
      <c r="K75" s="464"/>
      <c r="L75" s="465">
        <f>+O75-I75</f>
        <v>0</v>
      </c>
      <c r="M75" s="461"/>
      <c r="N75" s="462"/>
      <c r="O75" s="463"/>
      <c r="Q75" s="447"/>
      <c r="R75" s="448">
        <f>+C75-Q75</f>
        <v>0</v>
      </c>
      <c r="S75" s="447">
        <f>E75</f>
        <v>24.2</v>
      </c>
      <c r="T75" s="449">
        <f>+R75*S75</f>
        <v>0</v>
      </c>
    </row>
    <row r="76" spans="1:20" ht="16.5" customHeight="1">
      <c r="A76" s="450"/>
      <c r="B76" s="459"/>
      <c r="C76" s="452"/>
      <c r="D76" s="453"/>
      <c r="E76" s="454"/>
      <c r="F76" s="455"/>
      <c r="G76" s="469"/>
      <c r="H76" s="470"/>
      <c r="I76" s="471"/>
      <c r="J76" s="456"/>
      <c r="K76" s="457"/>
      <c r="L76" s="458"/>
      <c r="M76" s="461"/>
      <c r="N76" s="462"/>
      <c r="O76" s="463"/>
      <c r="Q76" s="447"/>
      <c r="R76" s="448"/>
      <c r="S76" s="447"/>
      <c r="T76" s="449"/>
    </row>
    <row r="77" spans="1:20" ht="16.5" customHeight="1">
      <c r="A77" s="450" t="s">
        <v>226</v>
      </c>
      <c r="B77" s="459" t="s">
        <v>250</v>
      </c>
      <c r="C77" s="452"/>
      <c r="D77" s="453" t="s">
        <v>238</v>
      </c>
      <c r="E77" s="454">
        <v>24.2</v>
      </c>
      <c r="F77" s="455"/>
      <c r="G77" s="469"/>
      <c r="H77" s="470"/>
      <c r="I77" s="471"/>
      <c r="J77" s="378">
        <f>+M77-G77</f>
        <v>0</v>
      </c>
      <c r="K77" s="464"/>
      <c r="L77" s="465">
        <f>+O77-I77</f>
        <v>0</v>
      </c>
      <c r="M77" s="461"/>
      <c r="N77" s="462"/>
      <c r="O77" s="463"/>
      <c r="Q77" s="447"/>
      <c r="R77" s="448">
        <f>+C77-Q77</f>
        <v>0</v>
      </c>
      <c r="S77" s="447">
        <f>E77</f>
        <v>24.2</v>
      </c>
      <c r="T77" s="449">
        <f>+R77*S77</f>
        <v>0</v>
      </c>
    </row>
    <row r="78" spans="1:20" ht="16.5" customHeight="1">
      <c r="A78" s="450"/>
      <c r="B78" s="459"/>
      <c r="C78" s="452"/>
      <c r="D78" s="453"/>
      <c r="E78" s="454"/>
      <c r="F78" s="455"/>
      <c r="G78" s="469"/>
      <c r="H78" s="470"/>
      <c r="I78" s="471"/>
      <c r="J78" s="456"/>
      <c r="K78" s="457"/>
      <c r="L78" s="458"/>
      <c r="M78" s="461"/>
      <c r="N78" s="462"/>
      <c r="O78" s="463"/>
      <c r="Q78" s="447"/>
      <c r="R78" s="448"/>
      <c r="S78" s="447"/>
      <c r="T78" s="449"/>
    </row>
    <row r="79" spans="1:20" ht="16.5" customHeight="1">
      <c r="A79" s="450" t="s">
        <v>228</v>
      </c>
      <c r="B79" s="459" t="s">
        <v>260</v>
      </c>
      <c r="C79" s="452"/>
      <c r="D79" s="453" t="s">
        <v>238</v>
      </c>
      <c r="E79" s="454">
        <v>18.2</v>
      </c>
      <c r="F79" s="455"/>
      <c r="G79" s="469"/>
      <c r="H79" s="470"/>
      <c r="I79" s="471"/>
      <c r="J79" s="378">
        <f>+M79-G79</f>
        <v>0</v>
      </c>
      <c r="K79" s="464"/>
      <c r="L79" s="465">
        <f>+O79-I79</f>
        <v>0</v>
      </c>
      <c r="M79" s="461"/>
      <c r="N79" s="462"/>
      <c r="O79" s="463"/>
      <c r="Q79" s="447"/>
      <c r="R79" s="448">
        <f>+C79-Q79</f>
        <v>0</v>
      </c>
      <c r="S79" s="447">
        <f>E79</f>
        <v>18.2</v>
      </c>
      <c r="T79" s="449">
        <f>+R79*S79</f>
        <v>0</v>
      </c>
    </row>
    <row r="80" spans="1:20" ht="16.5" customHeight="1">
      <c r="A80" s="450"/>
      <c r="B80" s="459"/>
      <c r="C80" s="452"/>
      <c r="D80" s="453"/>
      <c r="E80" s="454"/>
      <c r="F80" s="455"/>
      <c r="G80" s="469"/>
      <c r="H80" s="470"/>
      <c r="I80" s="471"/>
      <c r="J80" s="456"/>
      <c r="K80" s="457"/>
      <c r="L80" s="458"/>
      <c r="M80" s="461"/>
      <c r="N80" s="462"/>
      <c r="O80" s="463"/>
      <c r="Q80" s="447"/>
      <c r="R80" s="448"/>
      <c r="S80" s="447"/>
      <c r="T80" s="449"/>
    </row>
    <row r="81" spans="1:20" ht="16.5" customHeight="1">
      <c r="A81" s="450" t="s">
        <v>230</v>
      </c>
      <c r="B81" s="459" t="s">
        <v>261</v>
      </c>
      <c r="C81" s="482">
        <v>605.48</v>
      </c>
      <c r="D81" s="483" t="s">
        <v>238</v>
      </c>
      <c r="E81" s="454">
        <v>12.2</v>
      </c>
      <c r="F81" s="455">
        <f>C81*E81</f>
        <v>7386.86</v>
      </c>
      <c r="G81" s="469">
        <v>0.25</v>
      </c>
      <c r="H81" s="470"/>
      <c r="I81" s="471">
        <v>1846.72</v>
      </c>
      <c r="J81" s="378">
        <f>+M81-G81</f>
        <v>0</v>
      </c>
      <c r="K81" s="464"/>
      <c r="L81" s="465">
        <f>+O81-I81</f>
        <v>0</v>
      </c>
      <c r="M81" s="461">
        <f>$M$15</f>
        <v>0.25</v>
      </c>
      <c r="N81" s="462"/>
      <c r="O81" s="463">
        <f>F81*M81</f>
        <v>1846.72</v>
      </c>
      <c r="Q81" s="447">
        <v>605.48</v>
      </c>
      <c r="R81" s="448">
        <f>+C81-Q81</f>
        <v>0</v>
      </c>
      <c r="S81" s="447">
        <f>E81</f>
        <v>12.2</v>
      </c>
      <c r="T81" s="449">
        <f>+R81*S81</f>
        <v>0</v>
      </c>
    </row>
    <row r="82" spans="1:20" ht="16.5" customHeight="1">
      <c r="A82" s="450"/>
      <c r="B82" s="459"/>
      <c r="C82" s="482"/>
      <c r="D82" s="483"/>
      <c r="E82" s="454"/>
      <c r="F82" s="455"/>
      <c r="G82" s="469"/>
      <c r="H82" s="470"/>
      <c r="I82" s="471"/>
      <c r="J82" s="456"/>
      <c r="K82" s="457"/>
      <c r="L82" s="458"/>
      <c r="M82" s="461"/>
      <c r="N82" s="462"/>
      <c r="O82" s="463"/>
      <c r="Q82" s="447"/>
      <c r="R82" s="448"/>
      <c r="S82" s="447"/>
      <c r="T82" s="449"/>
    </row>
    <row r="83" spans="1:20" ht="16.5" customHeight="1">
      <c r="A83" s="450" t="s">
        <v>232</v>
      </c>
      <c r="B83" s="459" t="s">
        <v>262</v>
      </c>
      <c r="C83" s="482">
        <v>52.86</v>
      </c>
      <c r="D83" s="483" t="s">
        <v>238</v>
      </c>
      <c r="E83" s="454">
        <v>12.2</v>
      </c>
      <c r="F83" s="455">
        <f>C83*E83</f>
        <v>644.89</v>
      </c>
      <c r="G83" s="469">
        <v>0.25</v>
      </c>
      <c r="H83" s="470"/>
      <c r="I83" s="471">
        <v>161.22</v>
      </c>
      <c r="J83" s="378">
        <f>+M83-G83</f>
        <v>0</v>
      </c>
      <c r="K83" s="464"/>
      <c r="L83" s="465">
        <f>+O83-I83</f>
        <v>0</v>
      </c>
      <c r="M83" s="461">
        <f>$M$15</f>
        <v>0.25</v>
      </c>
      <c r="N83" s="462"/>
      <c r="O83" s="463">
        <f>F83*M83</f>
        <v>161.22</v>
      </c>
      <c r="Q83" s="447">
        <v>52.86</v>
      </c>
      <c r="R83" s="448">
        <f>+C83-Q83</f>
        <v>0</v>
      </c>
      <c r="S83" s="447">
        <f>E83</f>
        <v>12.2</v>
      </c>
      <c r="T83" s="449">
        <f>+R83*S83</f>
        <v>0</v>
      </c>
    </row>
    <row r="84" spans="1:20" ht="16.5" customHeight="1">
      <c r="A84" s="450"/>
      <c r="B84" s="459"/>
      <c r="C84" s="452"/>
      <c r="D84" s="453"/>
      <c r="E84" s="454"/>
      <c r="F84" s="455"/>
      <c r="G84" s="469"/>
      <c r="H84" s="470"/>
      <c r="I84" s="471"/>
      <c r="J84" s="456"/>
      <c r="K84" s="457"/>
      <c r="L84" s="458"/>
      <c r="M84" s="461"/>
      <c r="N84" s="462"/>
      <c r="O84" s="463"/>
      <c r="Q84" s="447"/>
      <c r="R84" s="448"/>
      <c r="S84" s="447"/>
      <c r="T84" s="449"/>
    </row>
    <row r="85" spans="1:20" ht="16.5" customHeight="1">
      <c r="A85" s="450" t="s">
        <v>234</v>
      </c>
      <c r="B85" s="459" t="s">
        <v>263</v>
      </c>
      <c r="C85" s="452"/>
      <c r="D85" s="453" t="s">
        <v>238</v>
      </c>
      <c r="E85" s="454">
        <v>18.2</v>
      </c>
      <c r="F85" s="455"/>
      <c r="G85" s="469"/>
      <c r="H85" s="470"/>
      <c r="I85" s="471"/>
      <c r="J85" s="378">
        <f>+M85-G85</f>
        <v>0</v>
      </c>
      <c r="K85" s="464"/>
      <c r="L85" s="465">
        <f>+O85-I85</f>
        <v>0</v>
      </c>
      <c r="M85" s="461"/>
      <c r="N85" s="462"/>
      <c r="O85" s="463"/>
      <c r="Q85" s="447"/>
      <c r="R85" s="448">
        <f>+C85-Q85</f>
        <v>0</v>
      </c>
      <c r="S85" s="447">
        <f>E85</f>
        <v>18.2</v>
      </c>
      <c r="T85" s="449">
        <f>+R85*S85</f>
        <v>0</v>
      </c>
    </row>
    <row r="86" spans="1:20" ht="16.5" customHeight="1">
      <c r="A86" s="450"/>
      <c r="B86" s="459"/>
      <c r="C86" s="452"/>
      <c r="D86" s="453"/>
      <c r="E86" s="454"/>
      <c r="F86" s="455"/>
      <c r="G86" s="469"/>
      <c r="H86" s="470"/>
      <c r="I86" s="471"/>
      <c r="J86" s="456"/>
      <c r="K86" s="457"/>
      <c r="L86" s="458"/>
      <c r="M86" s="461"/>
      <c r="N86" s="462"/>
      <c r="O86" s="463"/>
      <c r="Q86" s="447"/>
      <c r="R86" s="448"/>
      <c r="S86" s="447"/>
      <c r="T86" s="449"/>
    </row>
    <row r="87" spans="1:20" ht="16.5" customHeight="1">
      <c r="A87" s="450" t="s">
        <v>236</v>
      </c>
      <c r="B87" s="459" t="s">
        <v>264</v>
      </c>
      <c r="C87" s="482">
        <v>12528</v>
      </c>
      <c r="D87" s="483" t="s">
        <v>238</v>
      </c>
      <c r="E87" s="454">
        <v>15</v>
      </c>
      <c r="F87" s="455">
        <f>C87*E87</f>
        <v>187920</v>
      </c>
      <c r="G87" s="469">
        <v>0.25</v>
      </c>
      <c r="H87" s="470"/>
      <c r="I87" s="471">
        <v>46980</v>
      </c>
      <c r="J87" s="378">
        <f>+M87-G87</f>
        <v>0</v>
      </c>
      <c r="K87" s="464"/>
      <c r="L87" s="465">
        <f>+O87-I87</f>
        <v>0</v>
      </c>
      <c r="M87" s="461">
        <f>$M$15</f>
        <v>0.25</v>
      </c>
      <c r="N87" s="462"/>
      <c r="O87" s="463">
        <f>F87*M87</f>
        <v>46980</v>
      </c>
      <c r="Q87" s="447">
        <v>12528</v>
      </c>
      <c r="R87" s="448">
        <f>+C87-Q87</f>
        <v>0</v>
      </c>
      <c r="S87" s="447">
        <f>E87</f>
        <v>15</v>
      </c>
      <c r="T87" s="449">
        <f>+R87*S87</f>
        <v>0</v>
      </c>
    </row>
    <row r="88" spans="1:20" ht="16.5" customHeight="1">
      <c r="A88" s="450"/>
      <c r="B88" s="459"/>
      <c r="C88" s="482"/>
      <c r="D88" s="483"/>
      <c r="E88" s="454"/>
      <c r="F88" s="455"/>
      <c r="G88" s="469"/>
      <c r="H88" s="470"/>
      <c r="I88" s="471"/>
      <c r="J88" s="456"/>
      <c r="K88" s="457"/>
      <c r="L88" s="458"/>
      <c r="M88" s="461"/>
      <c r="N88" s="462"/>
      <c r="O88" s="463"/>
      <c r="Q88" s="447"/>
      <c r="R88" s="448"/>
      <c r="S88" s="447"/>
      <c r="T88" s="449"/>
    </row>
    <row r="89" spans="1:20" ht="16.5" customHeight="1">
      <c r="A89" s="450" t="s">
        <v>239</v>
      </c>
      <c r="B89" s="459" t="s">
        <v>265</v>
      </c>
      <c r="C89" s="482">
        <v>292.3</v>
      </c>
      <c r="D89" s="483" t="s">
        <v>238</v>
      </c>
      <c r="E89" s="454">
        <v>30</v>
      </c>
      <c r="F89" s="455">
        <f>C89*E89</f>
        <v>8769</v>
      </c>
      <c r="G89" s="469">
        <v>0.25</v>
      </c>
      <c r="H89" s="473"/>
      <c r="I89" s="471">
        <v>2192.25</v>
      </c>
      <c r="J89" s="378">
        <f>+M89-G89</f>
        <v>0</v>
      </c>
      <c r="K89" s="464"/>
      <c r="L89" s="465">
        <f>+O89-I89</f>
        <v>0</v>
      </c>
      <c r="M89" s="461">
        <f>$M$15</f>
        <v>0.25</v>
      </c>
      <c r="N89" s="462"/>
      <c r="O89" s="463">
        <f>F89*M89</f>
        <v>2192.25</v>
      </c>
      <c r="Q89" s="447">
        <v>292.3</v>
      </c>
      <c r="R89" s="448">
        <f>+C89-Q89</f>
        <v>0</v>
      </c>
      <c r="S89" s="447">
        <f>E89</f>
        <v>30</v>
      </c>
      <c r="T89" s="449">
        <f>+R89*S89</f>
        <v>0</v>
      </c>
    </row>
    <row r="90" spans="1:20" ht="16.5" customHeight="1">
      <c r="A90" s="484"/>
      <c r="B90" s="485"/>
      <c r="C90" s="486"/>
      <c r="D90" s="487"/>
      <c r="E90" s="488"/>
      <c r="F90" s="489"/>
      <c r="G90" s="469"/>
      <c r="H90" s="473"/>
      <c r="I90" s="471"/>
      <c r="J90" s="475"/>
      <c r="K90" s="476"/>
      <c r="L90" s="477"/>
      <c r="M90" s="530"/>
      <c r="N90" s="531"/>
      <c r="O90" s="532"/>
      <c r="Q90" s="447"/>
      <c r="R90" s="448"/>
      <c r="S90" s="447"/>
      <c r="T90" s="449"/>
    </row>
    <row r="91" spans="1:20" ht="16.5" customHeight="1">
      <c r="A91" s="484"/>
      <c r="B91" s="485"/>
      <c r="C91" s="478">
        <f>SUM(C41:C89)</f>
        <v>30595.15</v>
      </c>
      <c r="D91" s="479" t="s">
        <v>238</v>
      </c>
      <c r="E91" s="488"/>
      <c r="F91" s="489"/>
      <c r="G91" s="469"/>
      <c r="H91" s="480">
        <f>SUM(H41:H89)</f>
        <v>0</v>
      </c>
      <c r="I91" s="471"/>
      <c r="J91" s="475"/>
      <c r="K91" s="480">
        <f>SUM(K41:K89)</f>
        <v>0</v>
      </c>
      <c r="L91" s="477"/>
      <c r="M91" s="530"/>
      <c r="N91" s="480">
        <f>SUM(N41:N89)</f>
        <v>0</v>
      </c>
      <c r="O91" s="532"/>
      <c r="Q91" s="481">
        <f>SUM(Q41:Q89)</f>
        <v>30595.15</v>
      </c>
      <c r="R91" s="481">
        <f>SUM(R41:R89)</f>
        <v>0</v>
      </c>
      <c r="S91" s="447"/>
      <c r="T91" s="449"/>
    </row>
    <row r="92" spans="1:20" ht="16.5" customHeight="1">
      <c r="A92" s="484"/>
      <c r="B92" s="485"/>
      <c r="C92" s="533"/>
      <c r="D92" s="534"/>
      <c r="E92" s="488"/>
      <c r="F92" s="489"/>
      <c r="G92" s="535"/>
      <c r="H92" s="536"/>
      <c r="I92" s="537"/>
      <c r="J92" s="535"/>
      <c r="K92" s="536"/>
      <c r="L92" s="537"/>
      <c r="M92" s="530"/>
      <c r="N92" s="531"/>
      <c r="O92" s="532"/>
      <c r="Q92" s="538"/>
      <c r="R92" s="539"/>
      <c r="S92" s="538"/>
      <c r="T92" s="540"/>
    </row>
    <row r="93" spans="1:20" ht="16.5" customHeight="1">
      <c r="A93" s="541"/>
      <c r="B93" s="542"/>
      <c r="C93" s="543"/>
      <c r="D93" s="544"/>
      <c r="E93" s="545"/>
      <c r="F93" s="546"/>
      <c r="G93" s="547"/>
      <c r="H93" s="548"/>
      <c r="I93" s="549"/>
      <c r="J93" s="547"/>
      <c r="K93" s="548"/>
      <c r="L93" s="549"/>
      <c r="M93" s="388"/>
      <c r="N93" s="412"/>
      <c r="O93" s="550"/>
      <c r="Q93" s="551"/>
      <c r="R93" s="551"/>
      <c r="S93" s="551"/>
      <c r="T93" s="551"/>
    </row>
    <row r="94" spans="1:20" s="421" customFormat="1" ht="16.5" customHeight="1">
      <c r="A94" s="552"/>
      <c r="B94" s="553" t="s">
        <v>56</v>
      </c>
      <c r="C94" s="554"/>
      <c r="D94" s="555"/>
      <c r="E94" s="555"/>
      <c r="F94" s="556">
        <f>SUM(F15:F92)</f>
        <v>53419832.93</v>
      </c>
      <c r="G94" s="390">
        <f>+I94/$F$94</f>
        <v>0.25</v>
      </c>
      <c r="H94" s="557"/>
      <c r="I94" s="558">
        <f>SUM(I15:I92)</f>
        <v>13354958.27</v>
      </c>
      <c r="J94" s="390">
        <f>+L94/$F$94</f>
        <v>0</v>
      </c>
      <c r="K94" s="557"/>
      <c r="L94" s="558">
        <f>SUM(L15:L92)</f>
        <v>0</v>
      </c>
      <c r="M94" s="390">
        <f>+O94/$F$94</f>
        <v>0.25</v>
      </c>
      <c r="N94" s="557"/>
      <c r="O94" s="558">
        <f>SUM(O15:O92)</f>
        <v>13354958.27</v>
      </c>
      <c r="Q94" s="559"/>
      <c r="R94" s="559"/>
      <c r="S94" s="560"/>
      <c r="T94" s="559">
        <f>SUM(T15:T92)</f>
        <v>0</v>
      </c>
    </row>
    <row r="95" spans="1:20">
      <c r="A95" s="561"/>
      <c r="B95" s="562"/>
      <c r="C95" s="563"/>
      <c r="D95" s="564"/>
      <c r="E95" s="564"/>
      <c r="F95" s="565"/>
      <c r="G95" s="566"/>
      <c r="H95" s="567"/>
      <c r="I95" s="568"/>
      <c r="J95" s="566"/>
      <c r="K95" s="567"/>
      <c r="L95" s="568"/>
      <c r="M95" s="569"/>
      <c r="N95" s="419"/>
      <c r="O95" s="568"/>
      <c r="Q95" s="570"/>
      <c r="R95" s="570"/>
      <c r="S95" s="570"/>
      <c r="T95" s="570"/>
    </row>
    <row r="96" spans="1:20">
      <c r="O96" s="383"/>
    </row>
    <row r="97" spans="15:15">
      <c r="O97" s="383"/>
    </row>
    <row r="98" spans="15:15">
      <c r="O98" s="383"/>
    </row>
    <row r="99" spans="15:15">
      <c r="O99" s="383"/>
    </row>
    <row r="100" spans="15:15">
      <c r="O100" s="383"/>
    </row>
    <row r="101" spans="15:15">
      <c r="O101" s="383"/>
    </row>
    <row r="102" spans="15:15">
      <c r="O102" s="383"/>
    </row>
    <row r="103" spans="15:15">
      <c r="O103" s="383"/>
    </row>
    <row r="104" spans="15:15">
      <c r="O104" s="383"/>
    </row>
    <row r="105" spans="15:15">
      <c r="O105" s="383"/>
    </row>
    <row r="106" spans="15:15">
      <c r="O106" s="383"/>
    </row>
    <row r="107" spans="15:15">
      <c r="O107" s="383"/>
    </row>
    <row r="108" spans="15:15">
      <c r="O108" s="383"/>
    </row>
    <row r="109" spans="15:15">
      <c r="O109" s="383"/>
    </row>
    <row r="110" spans="15:15">
      <c r="O110" s="383"/>
    </row>
    <row r="111" spans="15:15">
      <c r="O111" s="383"/>
    </row>
    <row r="112" spans="15:15">
      <c r="O112" s="383"/>
    </row>
    <row r="113" spans="15:15">
      <c r="O113" s="383"/>
    </row>
    <row r="114" spans="15:15">
      <c r="O114" s="383"/>
    </row>
  </sheetData>
  <sheetProtection selectLockedCells="1" selectUnlockedCells="1"/>
  <mergeCells count="9">
    <mergeCell ref="G9:O9"/>
    <mergeCell ref="Q9:T9"/>
    <mergeCell ref="G10:I10"/>
    <mergeCell ref="J10:L10"/>
    <mergeCell ref="M10:O10"/>
    <mergeCell ref="Q10:Q11"/>
    <mergeCell ref="R10:R11"/>
    <mergeCell ref="S10:S11"/>
    <mergeCell ref="T10:T11"/>
  </mergeCells>
  <pageMargins left="0.75" right="0" top="0.75" bottom="0.5" header="0.51180555555555551" footer="0.51180555555555551"/>
  <pageSetup scale="50"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4"/>
  </sheetPr>
  <dimension ref="B2:K75"/>
  <sheetViews>
    <sheetView zoomScaleNormal="100" workbookViewId="0"/>
  </sheetViews>
  <sheetFormatPr defaultColWidth="9.08984375" defaultRowHeight="15.5"/>
  <cols>
    <col min="1" max="1" width="3.6328125" style="114" customWidth="1"/>
    <col min="2" max="2" width="6" style="115" customWidth="1"/>
    <col min="3" max="3" width="42" style="116" customWidth="1"/>
    <col min="4" max="4" width="16.36328125" style="117" customWidth="1"/>
    <col min="5" max="5" width="5.36328125" style="114" customWidth="1"/>
    <col min="6" max="6" width="16.36328125" style="114" customWidth="1"/>
    <col min="7" max="7" width="7.453125" style="114" customWidth="1"/>
    <col min="8" max="8" width="16.36328125" style="114" customWidth="1"/>
    <col min="9" max="9" width="7.453125" style="114" customWidth="1"/>
    <col min="10" max="10" width="17.453125" style="114" customWidth="1"/>
    <col min="11" max="11" width="15.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f>'Advance Payment'!J5</f>
        <v>39873</v>
      </c>
    </row>
    <row r="6" spans="2:11">
      <c r="B6" s="120"/>
      <c r="J6" s="119"/>
    </row>
    <row r="7" spans="2:11">
      <c r="B7" s="120" t="str">
        <f>'Advance Payment'!B7</f>
        <v>Application No:</v>
      </c>
      <c r="D7" s="114"/>
      <c r="J7" s="122">
        <v>11</v>
      </c>
    </row>
    <row r="8" spans="2:11">
      <c r="B8" s="120"/>
      <c r="D8" s="114"/>
    </row>
    <row r="9" spans="2:11" ht="18">
      <c r="B9" s="123" t="s">
        <v>266</v>
      </c>
      <c r="D9" s="114"/>
    </row>
    <row r="10" spans="2:11">
      <c r="B10" s="120"/>
      <c r="D10" s="114"/>
    </row>
    <row r="11" spans="2:11" ht="15.75" customHeight="1">
      <c r="B11" s="126"/>
      <c r="C11" s="127"/>
      <c r="D11" s="1060" t="s">
        <v>59</v>
      </c>
      <c r="E11" s="1037" t="s">
        <v>60</v>
      </c>
      <c r="F11" s="1037"/>
      <c r="G11" s="1037"/>
      <c r="H11" s="1037"/>
      <c r="I11" s="1037"/>
      <c r="J11" s="1037"/>
      <c r="K11" s="571"/>
    </row>
    <row r="12" spans="2:11">
      <c r="B12" s="128" t="s">
        <v>61</v>
      </c>
      <c r="C12" s="129" t="s">
        <v>159</v>
      </c>
      <c r="D12" s="1060"/>
      <c r="E12" s="1052" t="s">
        <v>267</v>
      </c>
      <c r="F12" s="1052"/>
      <c r="G12" s="1052" t="s">
        <v>268</v>
      </c>
      <c r="H12" s="1052"/>
      <c r="I12" s="1052" t="s">
        <v>269</v>
      </c>
      <c r="J12" s="1052"/>
      <c r="K12" s="571"/>
    </row>
    <row r="13" spans="2:11">
      <c r="B13" s="130"/>
      <c r="C13" s="131"/>
      <c r="D13" s="1060"/>
      <c r="E13" s="373" t="s">
        <v>66</v>
      </c>
      <c r="F13" s="133" t="s">
        <v>67</v>
      </c>
      <c r="G13" s="373" t="s">
        <v>66</v>
      </c>
      <c r="H13" s="133" t="s">
        <v>67</v>
      </c>
      <c r="I13" s="373" t="s">
        <v>66</v>
      </c>
      <c r="J13" s="133" t="s">
        <v>67</v>
      </c>
      <c r="K13" s="571"/>
    </row>
    <row r="14" spans="2:11">
      <c r="B14" s="134"/>
      <c r="D14" s="572"/>
      <c r="E14" s="137"/>
      <c r="F14" s="374"/>
      <c r="G14" s="137"/>
      <c r="H14" s="374"/>
      <c r="I14" s="137"/>
      <c r="J14" s="374"/>
    </row>
    <row r="15" spans="2:11">
      <c r="B15" s="140">
        <v>3</v>
      </c>
      <c r="C15" s="573" t="s">
        <v>266</v>
      </c>
      <c r="D15" s="572"/>
      <c r="E15" s="142"/>
      <c r="F15" s="376"/>
      <c r="G15" s="142"/>
      <c r="H15" s="376"/>
      <c r="I15" s="142"/>
      <c r="J15" s="376"/>
    </row>
    <row r="16" spans="2:11">
      <c r="B16" s="134"/>
      <c r="C16" s="135"/>
      <c r="D16" s="574"/>
      <c r="E16" s="575"/>
      <c r="F16" s="576"/>
      <c r="G16" s="575"/>
      <c r="H16" s="576"/>
      <c r="I16" s="575"/>
      <c r="J16" s="576"/>
    </row>
    <row r="17" spans="2:11" ht="46.5">
      <c r="B17" s="140"/>
      <c r="C17" s="577" t="s">
        <v>166</v>
      </c>
      <c r="D17" s="578"/>
      <c r="E17" s="378"/>
      <c r="F17" s="579"/>
      <c r="G17" s="378"/>
      <c r="H17" s="579"/>
      <c r="I17" s="378"/>
      <c r="J17" s="579"/>
    </row>
    <row r="18" spans="2:11">
      <c r="B18" s="147"/>
      <c r="C18" s="135"/>
      <c r="D18" s="578"/>
      <c r="E18" s="378"/>
      <c r="F18" s="579"/>
      <c r="G18" s="378"/>
      <c r="H18" s="579"/>
      <c r="I18" s="378"/>
      <c r="J18" s="579"/>
    </row>
    <row r="19" spans="2:11">
      <c r="B19" s="147"/>
      <c r="C19" s="141" t="s">
        <v>270</v>
      </c>
      <c r="D19" s="580">
        <f>SUM(D21:D23)</f>
        <v>10439000</v>
      </c>
      <c r="E19" s="581">
        <f>+F19/$D$19</f>
        <v>0.59</v>
      </c>
      <c r="F19" s="582">
        <f>+F21+F23</f>
        <v>6119850</v>
      </c>
      <c r="G19" s="581">
        <f>+H19/$D$19</f>
        <v>0.59</v>
      </c>
      <c r="H19" s="582">
        <f>+H21+H23</f>
        <v>6119850</v>
      </c>
      <c r="I19" s="581">
        <f>+J19/$D$19</f>
        <v>0</v>
      </c>
      <c r="J19" s="582">
        <f>+F19-H19</f>
        <v>0</v>
      </c>
    </row>
    <row r="20" spans="2:11">
      <c r="B20" s="147"/>
      <c r="C20" s="135"/>
      <c r="D20" s="578"/>
      <c r="E20" s="575"/>
      <c r="F20" s="579"/>
      <c r="G20" s="575"/>
      <c r="H20" s="579"/>
      <c r="I20" s="575"/>
      <c r="J20" s="579"/>
    </row>
    <row r="21" spans="2:11">
      <c r="B21" s="147">
        <v>3.1</v>
      </c>
      <c r="C21" s="135" t="s">
        <v>271</v>
      </c>
      <c r="D21" s="583">
        <v>6900000</v>
      </c>
      <c r="E21" s="378">
        <f>F21/D21</f>
        <v>0.89</v>
      </c>
      <c r="F21" s="380">
        <v>6119850</v>
      </c>
      <c r="G21" s="378">
        <f>+I21-E21</f>
        <v>-0.89</v>
      </c>
      <c r="H21" s="380">
        <v>6119850</v>
      </c>
      <c r="I21" s="378">
        <f>J21/D21</f>
        <v>0</v>
      </c>
      <c r="J21" s="380">
        <f>+F21-H21</f>
        <v>0</v>
      </c>
      <c r="K21" s="383"/>
    </row>
    <row r="22" spans="2:11">
      <c r="B22" s="147"/>
      <c r="C22" s="135"/>
      <c r="D22" s="583"/>
      <c r="E22" s="378"/>
      <c r="F22" s="579"/>
      <c r="G22" s="378"/>
      <c r="H22" s="579"/>
      <c r="I22" s="378"/>
      <c r="J22" s="579"/>
      <c r="K22" s="383"/>
    </row>
    <row r="23" spans="2:11">
      <c r="B23" s="147"/>
      <c r="C23" s="135" t="s">
        <v>272</v>
      </c>
      <c r="D23" s="583">
        <v>3539000</v>
      </c>
      <c r="E23" s="378"/>
      <c r="F23" s="579">
        <v>0</v>
      </c>
      <c r="G23" s="378"/>
      <c r="H23" s="579">
        <v>0</v>
      </c>
      <c r="I23" s="378"/>
      <c r="J23" s="380">
        <f>+F23-H23</f>
        <v>0</v>
      </c>
    </row>
    <row r="24" spans="2:11">
      <c r="B24" s="147"/>
      <c r="C24" s="135"/>
      <c r="D24" s="583"/>
      <c r="E24" s="378"/>
      <c r="F24" s="579"/>
      <c r="G24" s="378"/>
      <c r="H24" s="579"/>
      <c r="I24" s="378"/>
      <c r="J24" s="579"/>
    </row>
    <row r="25" spans="2:11">
      <c r="B25" s="147"/>
      <c r="C25" s="141" t="s">
        <v>273</v>
      </c>
      <c r="D25" s="580">
        <f>SUM(D27:D29)</f>
        <v>1561000</v>
      </c>
      <c r="E25" s="581">
        <f>+F25/$D$25</f>
        <v>0.34</v>
      </c>
      <c r="F25" s="582">
        <v>528000</v>
      </c>
      <c r="G25" s="581">
        <f>+H25/$D$25</f>
        <v>0.34</v>
      </c>
      <c r="H25" s="582">
        <f>SUM(H27:H29)</f>
        <v>528000</v>
      </c>
      <c r="I25" s="581">
        <f>+J25/$D$25</f>
        <v>0</v>
      </c>
      <c r="J25" s="582">
        <v>0</v>
      </c>
    </row>
    <row r="26" spans="2:11">
      <c r="B26" s="147"/>
      <c r="C26" s="135"/>
      <c r="D26" s="584"/>
      <c r="E26" s="575"/>
      <c r="F26" s="579"/>
      <c r="G26" s="575"/>
      <c r="H26" s="579"/>
      <c r="I26" s="575"/>
      <c r="J26" s="579"/>
    </row>
    <row r="27" spans="2:11">
      <c r="B27" s="147">
        <v>3.2</v>
      </c>
      <c r="C27" s="135" t="s">
        <v>274</v>
      </c>
      <c r="D27" s="583">
        <v>960000</v>
      </c>
      <c r="E27" s="575">
        <f>F27/D27</f>
        <v>0.55000000000000004</v>
      </c>
      <c r="F27" s="380">
        <v>528000</v>
      </c>
      <c r="G27" s="378">
        <v>0.55000000000000004</v>
      </c>
      <c r="H27" s="380">
        <v>528000</v>
      </c>
      <c r="I27" s="378">
        <v>0</v>
      </c>
      <c r="J27" s="380">
        <v>0</v>
      </c>
    </row>
    <row r="28" spans="2:11">
      <c r="B28" s="147"/>
      <c r="C28" s="135"/>
      <c r="D28" s="578"/>
      <c r="E28" s="378"/>
      <c r="F28" s="579"/>
      <c r="G28" s="378"/>
      <c r="H28" s="579"/>
      <c r="I28" s="378"/>
      <c r="J28" s="579"/>
    </row>
    <row r="29" spans="2:11" ht="15.75" customHeight="1">
      <c r="B29" s="147"/>
      <c r="C29" s="577" t="s">
        <v>275</v>
      </c>
      <c r="D29" s="583">
        <f>1561000-960000</f>
        <v>601000</v>
      </c>
      <c r="E29" s="575"/>
      <c r="F29" s="579">
        <v>0</v>
      </c>
      <c r="G29" s="575"/>
      <c r="H29" s="579">
        <v>0</v>
      </c>
      <c r="I29" s="585"/>
      <c r="J29" s="586">
        <f>+D29*I29</f>
        <v>0</v>
      </c>
    </row>
    <row r="30" spans="2:11">
      <c r="B30" s="147"/>
      <c r="C30" s="135"/>
      <c r="D30" s="587"/>
      <c r="E30" s="378"/>
      <c r="F30" s="579"/>
      <c r="G30" s="378"/>
      <c r="H30" s="579"/>
      <c r="I30" s="378"/>
      <c r="J30" s="579"/>
    </row>
    <row r="31" spans="2:11">
      <c r="B31" s="147"/>
      <c r="C31" s="135"/>
      <c r="D31" s="587"/>
      <c r="E31" s="575"/>
      <c r="F31" s="579"/>
      <c r="G31" s="575"/>
      <c r="H31" s="579"/>
      <c r="I31" s="575"/>
      <c r="J31" s="579"/>
    </row>
    <row r="32" spans="2:11">
      <c r="B32" s="147"/>
      <c r="C32" s="135"/>
      <c r="D32" s="587"/>
      <c r="E32" s="575"/>
      <c r="F32" s="579"/>
      <c r="G32" s="575"/>
      <c r="H32" s="579"/>
      <c r="I32" s="575"/>
      <c r="J32" s="579"/>
    </row>
    <row r="33" spans="2:10">
      <c r="B33" s="147"/>
      <c r="C33" s="135"/>
      <c r="D33" s="587"/>
      <c r="E33" s="575"/>
      <c r="F33" s="579"/>
      <c r="G33" s="575"/>
      <c r="H33" s="579"/>
      <c r="I33" s="575"/>
      <c r="J33" s="579"/>
    </row>
    <row r="34" spans="2:10">
      <c r="B34" s="147"/>
      <c r="C34" s="135"/>
      <c r="D34" s="587"/>
      <c r="E34" s="575"/>
      <c r="F34" s="579"/>
      <c r="G34" s="575"/>
      <c r="H34" s="579"/>
      <c r="I34" s="575"/>
      <c r="J34" s="579"/>
    </row>
    <row r="35" spans="2:10">
      <c r="B35" s="147"/>
      <c r="C35" s="135"/>
      <c r="D35" s="587"/>
      <c r="E35" s="575"/>
      <c r="F35" s="579"/>
      <c r="G35" s="575"/>
      <c r="H35" s="579"/>
      <c r="I35" s="575"/>
      <c r="J35" s="579"/>
    </row>
    <row r="36" spans="2:10">
      <c r="B36" s="147"/>
      <c r="C36" s="135"/>
      <c r="D36" s="587"/>
      <c r="E36" s="575"/>
      <c r="F36" s="579"/>
      <c r="G36" s="575"/>
      <c r="H36" s="579"/>
      <c r="I36" s="575"/>
      <c r="J36" s="579"/>
    </row>
    <row r="37" spans="2:10">
      <c r="B37" s="147"/>
      <c r="C37" s="135"/>
      <c r="D37" s="587"/>
      <c r="E37" s="575"/>
      <c r="F37" s="579"/>
      <c r="G37" s="575"/>
      <c r="H37" s="579"/>
      <c r="I37" s="575"/>
      <c r="J37" s="579"/>
    </row>
    <row r="38" spans="2:10">
      <c r="B38" s="147"/>
      <c r="C38" s="135"/>
      <c r="D38" s="587"/>
      <c r="E38" s="575"/>
      <c r="F38" s="579"/>
      <c r="G38" s="575"/>
      <c r="H38" s="579"/>
      <c r="I38" s="575"/>
      <c r="J38" s="579"/>
    </row>
    <row r="39" spans="2:10">
      <c r="B39" s="147"/>
      <c r="C39" s="135"/>
      <c r="D39" s="587"/>
      <c r="E39" s="575"/>
      <c r="F39" s="579"/>
      <c r="G39" s="575"/>
      <c r="H39" s="579"/>
      <c r="I39" s="575"/>
      <c r="J39" s="579"/>
    </row>
    <row r="40" spans="2:10">
      <c r="B40" s="147"/>
      <c r="C40" s="135"/>
      <c r="D40" s="587"/>
      <c r="E40" s="575"/>
      <c r="F40" s="579"/>
      <c r="G40" s="575"/>
      <c r="H40" s="579"/>
      <c r="I40" s="575"/>
      <c r="J40" s="579"/>
    </row>
    <row r="41" spans="2:10">
      <c r="B41" s="147"/>
      <c r="C41" s="135"/>
      <c r="D41" s="587"/>
      <c r="E41" s="575"/>
      <c r="F41" s="579"/>
      <c r="G41" s="575"/>
      <c r="H41" s="579"/>
      <c r="I41" s="575"/>
      <c r="J41" s="579"/>
    </row>
    <row r="42" spans="2:10">
      <c r="B42" s="147"/>
      <c r="C42" s="135"/>
      <c r="D42" s="587"/>
      <c r="E42" s="575"/>
      <c r="F42" s="579"/>
      <c r="G42" s="575"/>
      <c r="H42" s="579"/>
      <c r="I42" s="575"/>
      <c r="J42" s="579"/>
    </row>
    <row r="43" spans="2:10">
      <c r="B43" s="147"/>
      <c r="C43" s="135"/>
      <c r="D43" s="587"/>
      <c r="E43" s="575"/>
      <c r="F43" s="579"/>
      <c r="G43" s="575"/>
      <c r="H43" s="579"/>
      <c r="I43" s="575"/>
      <c r="J43" s="579"/>
    </row>
    <row r="44" spans="2:10">
      <c r="B44" s="147"/>
      <c r="C44" s="135"/>
      <c r="D44" s="587"/>
      <c r="E44" s="575"/>
      <c r="F44" s="579"/>
      <c r="G44" s="575"/>
      <c r="H44" s="579"/>
      <c r="I44" s="575"/>
      <c r="J44" s="579"/>
    </row>
    <row r="45" spans="2:10">
      <c r="B45" s="147"/>
      <c r="C45" s="135"/>
      <c r="D45" s="587"/>
      <c r="E45" s="575"/>
      <c r="F45" s="579"/>
      <c r="G45" s="575"/>
      <c r="H45" s="579"/>
      <c r="I45" s="575"/>
      <c r="J45" s="579"/>
    </row>
    <row r="46" spans="2:10">
      <c r="B46" s="147"/>
      <c r="C46" s="135"/>
      <c r="D46" s="587"/>
      <c r="E46" s="575"/>
      <c r="F46" s="579"/>
      <c r="G46" s="575"/>
      <c r="H46" s="579"/>
      <c r="I46" s="575"/>
      <c r="J46" s="579"/>
    </row>
    <row r="47" spans="2:10">
      <c r="B47" s="147"/>
      <c r="C47" s="135"/>
      <c r="D47" s="587"/>
      <c r="E47" s="378"/>
      <c r="F47" s="579"/>
      <c r="G47" s="378"/>
      <c r="H47" s="579"/>
      <c r="I47" s="378"/>
      <c r="J47" s="579"/>
    </row>
    <row r="48" spans="2:10">
      <c r="B48" s="147"/>
      <c r="C48" s="135"/>
      <c r="D48" s="587"/>
      <c r="E48" s="575"/>
      <c r="F48" s="579"/>
      <c r="G48" s="575"/>
      <c r="H48" s="579"/>
      <c r="I48" s="575"/>
      <c r="J48" s="579"/>
    </row>
    <row r="49" spans="2:10">
      <c r="B49" s="147"/>
      <c r="C49" s="135"/>
      <c r="D49" s="587"/>
      <c r="E49" s="575"/>
      <c r="F49" s="579"/>
      <c r="G49" s="575"/>
      <c r="H49" s="579"/>
      <c r="I49" s="575"/>
      <c r="J49" s="579"/>
    </row>
    <row r="50" spans="2:10">
      <c r="B50" s="147"/>
      <c r="C50" s="135"/>
      <c r="D50" s="587"/>
      <c r="E50" s="575"/>
      <c r="F50" s="579"/>
      <c r="G50" s="575"/>
      <c r="H50" s="579"/>
      <c r="I50" s="575"/>
      <c r="J50" s="579"/>
    </row>
    <row r="51" spans="2:10">
      <c r="B51" s="147"/>
      <c r="C51" s="135"/>
      <c r="D51" s="587"/>
      <c r="E51" s="575"/>
      <c r="F51" s="579"/>
      <c r="G51" s="575"/>
      <c r="H51" s="579"/>
      <c r="I51" s="575"/>
      <c r="J51" s="579"/>
    </row>
    <row r="52" spans="2:10">
      <c r="B52" s="147"/>
      <c r="C52" s="135"/>
      <c r="D52" s="587"/>
      <c r="E52" s="378"/>
      <c r="F52" s="579"/>
      <c r="G52" s="378"/>
      <c r="H52" s="579"/>
      <c r="I52" s="378"/>
      <c r="J52" s="579"/>
    </row>
    <row r="53" spans="2:10">
      <c r="B53" s="147"/>
      <c r="C53" s="135"/>
      <c r="D53" s="587"/>
      <c r="E53" s="575"/>
      <c r="F53" s="579"/>
      <c r="G53" s="575"/>
      <c r="H53" s="579"/>
      <c r="I53" s="575"/>
      <c r="J53" s="579"/>
    </row>
    <row r="54" spans="2:10">
      <c r="B54" s="147"/>
      <c r="C54" s="135"/>
      <c r="D54" s="587"/>
      <c r="E54" s="378"/>
      <c r="F54" s="579"/>
      <c r="G54" s="378"/>
      <c r="H54" s="579"/>
      <c r="I54" s="378"/>
      <c r="J54" s="579"/>
    </row>
    <row r="55" spans="2:10">
      <c r="B55" s="147"/>
      <c r="C55" s="135"/>
      <c r="D55" s="587"/>
      <c r="E55" s="575"/>
      <c r="F55" s="579"/>
      <c r="G55" s="575"/>
      <c r="H55" s="579"/>
      <c r="I55" s="575"/>
      <c r="J55" s="579"/>
    </row>
    <row r="56" spans="2:10">
      <c r="B56" s="147"/>
      <c r="C56" s="135"/>
      <c r="D56" s="587"/>
      <c r="E56" s="378"/>
      <c r="F56" s="579"/>
      <c r="G56" s="378"/>
      <c r="H56" s="579"/>
      <c r="I56" s="378"/>
      <c r="J56" s="579"/>
    </row>
    <row r="57" spans="2:10">
      <c r="B57" s="147"/>
      <c r="C57" s="135"/>
      <c r="D57" s="587"/>
      <c r="E57" s="575"/>
      <c r="F57" s="579"/>
      <c r="G57" s="575"/>
      <c r="H57" s="579"/>
      <c r="I57" s="575"/>
      <c r="J57" s="579"/>
    </row>
    <row r="58" spans="2:10">
      <c r="B58" s="147"/>
      <c r="C58" s="135"/>
      <c r="D58" s="587"/>
      <c r="E58" s="378"/>
      <c r="F58" s="579"/>
      <c r="G58" s="378"/>
      <c r="H58" s="579"/>
      <c r="I58" s="378"/>
      <c r="J58" s="579"/>
    </row>
    <row r="59" spans="2:10">
      <c r="B59" s="147"/>
      <c r="C59" s="135"/>
      <c r="D59" s="587"/>
      <c r="E59" s="575"/>
      <c r="F59" s="579"/>
      <c r="G59" s="575"/>
      <c r="H59" s="579"/>
      <c r="I59" s="575"/>
      <c r="J59" s="579"/>
    </row>
    <row r="60" spans="2:10">
      <c r="B60" s="311"/>
      <c r="C60" s="313"/>
      <c r="D60" s="588"/>
      <c r="E60" s="589"/>
      <c r="F60" s="590"/>
      <c r="G60" s="589"/>
      <c r="H60" s="590"/>
      <c r="I60" s="589"/>
      <c r="J60" s="590"/>
    </row>
    <row r="61" spans="2:10">
      <c r="B61" s="333"/>
      <c r="C61" s="334"/>
      <c r="D61" s="591"/>
      <c r="E61" s="592"/>
      <c r="F61" s="593"/>
      <c r="G61" s="592"/>
      <c r="H61" s="593"/>
      <c r="I61" s="592"/>
      <c r="J61" s="593"/>
    </row>
    <row r="62" spans="2:10">
      <c r="B62" s="134"/>
      <c r="C62" s="141" t="s">
        <v>89</v>
      </c>
      <c r="D62" s="594">
        <f>+D19+D25</f>
        <v>12000000</v>
      </c>
      <c r="E62" s="595">
        <f>+F62/$D$62</f>
        <v>0.55000000000000004</v>
      </c>
      <c r="F62" s="596">
        <f>+F19+F25</f>
        <v>6647850</v>
      </c>
      <c r="G62" s="595">
        <f>+H62/$D$62</f>
        <v>0.55000000000000004</v>
      </c>
      <c r="H62" s="596">
        <f>+H19+H25</f>
        <v>6647850</v>
      </c>
      <c r="I62" s="595">
        <f>+J62/$D$62</f>
        <v>0</v>
      </c>
      <c r="J62" s="596">
        <f>+J19+J25</f>
        <v>0</v>
      </c>
    </row>
    <row r="63" spans="2:10">
      <c r="B63" s="158"/>
      <c r="C63" s="159"/>
      <c r="D63" s="597"/>
      <c r="E63" s="598"/>
      <c r="F63" s="599"/>
      <c r="G63" s="598"/>
      <c r="H63" s="599"/>
      <c r="I63" s="598"/>
      <c r="J63" s="599"/>
    </row>
    <row r="75" ht="15.75" customHeight="1"/>
  </sheetData>
  <sheetProtection selectLockedCells="1" selectUnlockedCells="1"/>
  <mergeCells count="5">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4"/>
  </sheetPr>
  <dimension ref="B2:H68"/>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30.9062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276</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36" t="s">
        <v>59</v>
      </c>
      <c r="E13" s="1036" t="s">
        <v>178</v>
      </c>
      <c r="F13" s="1051" t="s">
        <v>179</v>
      </c>
      <c r="G13" s="1051" t="s">
        <v>180</v>
      </c>
    </row>
    <row r="14" spans="2:8">
      <c r="B14" s="128" t="s">
        <v>61</v>
      </c>
      <c r="C14" s="129" t="s">
        <v>62</v>
      </c>
      <c r="D14" s="1036"/>
      <c r="E14" s="1036"/>
      <c r="F14" s="1051"/>
      <c r="G14" s="1051"/>
    </row>
    <row r="15" spans="2:8">
      <c r="B15" s="130"/>
      <c r="C15" s="131"/>
      <c r="D15" s="1036"/>
      <c r="E15" s="1036"/>
      <c r="F15" s="1051"/>
      <c r="G15" s="1051"/>
    </row>
    <row r="16" spans="2:8">
      <c r="B16" s="134"/>
      <c r="C16" s="135"/>
      <c r="D16" s="136"/>
      <c r="E16" s="307"/>
      <c r="F16" s="304"/>
      <c r="G16" s="357"/>
    </row>
    <row r="17" spans="2:7">
      <c r="B17" s="140">
        <v>1</v>
      </c>
      <c r="C17" s="141" t="s">
        <v>276</v>
      </c>
      <c r="D17" s="370">
        <v>80000000</v>
      </c>
      <c r="E17" s="307"/>
      <c r="F17" s="304"/>
      <c r="G17" s="358"/>
    </row>
    <row r="18" spans="2:7">
      <c r="B18" s="134"/>
      <c r="C18" s="135"/>
      <c r="D18" s="136"/>
      <c r="E18" s="307"/>
      <c r="F18" s="304"/>
      <c r="G18" s="358"/>
    </row>
    <row r="19" spans="2:7" ht="45" customHeight="1">
      <c r="B19" s="134">
        <v>1.1000000000000001</v>
      </c>
      <c r="C19" s="135" t="s">
        <v>277</v>
      </c>
      <c r="D19" s="359"/>
      <c r="E19" s="307"/>
      <c r="F19" s="360">
        <v>0</v>
      </c>
      <c r="G19" s="361" t="s">
        <v>182</v>
      </c>
    </row>
    <row r="20" spans="2:7">
      <c r="B20" s="134"/>
      <c r="D20" s="362"/>
      <c r="E20" s="307"/>
      <c r="F20" s="363"/>
      <c r="G20" s="364"/>
    </row>
    <row r="21" spans="2:7" ht="45" customHeight="1">
      <c r="B21" s="134">
        <v>1.2</v>
      </c>
      <c r="C21" s="135" t="s">
        <v>278</v>
      </c>
      <c r="D21" s="136"/>
      <c r="E21" s="307"/>
      <c r="F21" s="365">
        <v>0</v>
      </c>
      <c r="G21" s="361" t="s">
        <v>182</v>
      </c>
    </row>
    <row r="22" spans="2:7">
      <c r="B22" s="134"/>
      <c r="D22" s="362"/>
      <c r="E22" s="307"/>
      <c r="F22" s="363"/>
      <c r="G22" s="364"/>
    </row>
    <row r="23" spans="2:7" ht="45" customHeight="1">
      <c r="B23" s="134">
        <v>1.3</v>
      </c>
      <c r="C23" s="135" t="s">
        <v>279</v>
      </c>
      <c r="D23" s="359"/>
      <c r="E23" s="322"/>
      <c r="F23" s="360">
        <v>0</v>
      </c>
      <c r="G23" s="361" t="s">
        <v>182</v>
      </c>
    </row>
    <row r="24" spans="2:7">
      <c r="B24" s="134"/>
      <c r="D24" s="362"/>
      <c r="E24" s="307"/>
      <c r="F24" s="363"/>
      <c r="G24" s="364"/>
    </row>
    <row r="25" spans="2:7" ht="45" customHeight="1">
      <c r="B25" s="134">
        <v>1.4</v>
      </c>
      <c r="C25" s="116" t="s">
        <v>280</v>
      </c>
      <c r="D25" s="136"/>
      <c r="E25" s="307"/>
      <c r="F25" s="365">
        <v>0</v>
      </c>
      <c r="G25" s="361" t="s">
        <v>182</v>
      </c>
    </row>
    <row r="26" spans="2:7">
      <c r="B26" s="134"/>
      <c r="D26" s="362"/>
      <c r="E26" s="307"/>
      <c r="F26" s="363"/>
      <c r="G26" s="364"/>
    </row>
    <row r="27" spans="2:7" ht="45" customHeight="1">
      <c r="B27" s="134">
        <v>1.5</v>
      </c>
      <c r="C27" s="116" t="s">
        <v>281</v>
      </c>
      <c r="D27" s="362"/>
      <c r="E27" s="307"/>
      <c r="F27" s="363">
        <v>0</v>
      </c>
      <c r="G27" s="361" t="s">
        <v>182</v>
      </c>
    </row>
    <row r="28" spans="2:7">
      <c r="B28" s="134"/>
      <c r="D28" s="362"/>
      <c r="E28" s="307"/>
      <c r="F28" s="323"/>
      <c r="G28" s="366"/>
    </row>
    <row r="29" spans="2:7" ht="45" customHeight="1">
      <c r="B29" s="134">
        <v>1.6</v>
      </c>
      <c r="C29" s="135" t="s">
        <v>282</v>
      </c>
      <c r="D29" s="359"/>
      <c r="E29" s="307"/>
      <c r="F29" s="360">
        <v>0</v>
      </c>
      <c r="G29" s="361" t="s">
        <v>182</v>
      </c>
    </row>
    <row r="30" spans="2:7">
      <c r="B30" s="134"/>
      <c r="D30" s="362"/>
      <c r="E30" s="307"/>
      <c r="F30" s="363"/>
      <c r="G30" s="364"/>
    </row>
    <row r="31" spans="2:7" ht="45" customHeight="1">
      <c r="B31" s="134">
        <v>1.7000000000000002</v>
      </c>
      <c r="C31" s="135" t="s">
        <v>283</v>
      </c>
      <c r="D31" s="136"/>
      <c r="E31" s="307"/>
      <c r="F31" s="365">
        <v>0</v>
      </c>
      <c r="G31" s="361" t="s">
        <v>182</v>
      </c>
    </row>
    <row r="32" spans="2:7">
      <c r="B32" s="134"/>
      <c r="D32" s="362"/>
      <c r="E32" s="307"/>
      <c r="F32" s="363"/>
      <c r="G32" s="364"/>
    </row>
    <row r="33" spans="2:7" ht="45" customHeight="1">
      <c r="B33" s="134">
        <v>1.8</v>
      </c>
      <c r="C33" s="135" t="s">
        <v>284</v>
      </c>
      <c r="D33" s="359"/>
      <c r="E33" s="322"/>
      <c r="F33" s="360">
        <v>0</v>
      </c>
      <c r="G33" s="361" t="s">
        <v>182</v>
      </c>
    </row>
    <row r="34" spans="2:7">
      <c r="B34" s="134"/>
      <c r="D34" s="362"/>
      <c r="E34" s="307"/>
      <c r="F34" s="363"/>
      <c r="G34" s="364"/>
    </row>
    <row r="35" spans="2:7" ht="45" customHeight="1">
      <c r="B35" s="134">
        <v>1.9</v>
      </c>
      <c r="C35" s="116" t="s">
        <v>285</v>
      </c>
      <c r="D35" s="136"/>
      <c r="E35" s="307"/>
      <c r="F35" s="365">
        <v>0</v>
      </c>
      <c r="G35" s="361" t="s">
        <v>182</v>
      </c>
    </row>
    <row r="36" spans="2:7">
      <c r="B36" s="134"/>
      <c r="D36" s="362"/>
      <c r="E36" s="307"/>
      <c r="F36" s="363"/>
      <c r="G36" s="364"/>
    </row>
    <row r="37" spans="2:7" ht="45" customHeight="1">
      <c r="B37" s="600">
        <v>1.1000000000000001</v>
      </c>
      <c r="C37" s="116" t="s">
        <v>286</v>
      </c>
      <c r="D37" s="362"/>
      <c r="E37" s="307"/>
      <c r="F37" s="363">
        <v>0</v>
      </c>
      <c r="G37" s="361" t="s">
        <v>182</v>
      </c>
    </row>
    <row r="38" spans="2:7">
      <c r="B38" s="147"/>
      <c r="C38" s="135"/>
      <c r="D38" s="362"/>
      <c r="E38" s="307"/>
      <c r="F38" s="323"/>
      <c r="G38" s="366"/>
    </row>
    <row r="39" spans="2:7" ht="45" customHeight="1">
      <c r="B39" s="134">
        <v>1.1100000000000001</v>
      </c>
      <c r="C39" s="135" t="s">
        <v>287</v>
      </c>
      <c r="D39" s="359"/>
      <c r="E39" s="307"/>
      <c r="F39" s="360">
        <v>0</v>
      </c>
      <c r="G39" s="361" t="s">
        <v>182</v>
      </c>
    </row>
    <row r="40" spans="2:7">
      <c r="B40" s="134"/>
      <c r="D40" s="362"/>
      <c r="E40" s="307"/>
      <c r="F40" s="363"/>
      <c r="G40" s="364"/>
    </row>
    <row r="41" spans="2:7" ht="45" customHeight="1">
      <c r="B41" s="134">
        <v>1.1200000000000001</v>
      </c>
      <c r="C41" s="135" t="s">
        <v>288</v>
      </c>
      <c r="D41" s="136"/>
      <c r="E41" s="307"/>
      <c r="F41" s="365">
        <v>0</v>
      </c>
      <c r="G41" s="361" t="s">
        <v>182</v>
      </c>
    </row>
    <row r="42" spans="2:7">
      <c r="B42" s="134"/>
      <c r="D42" s="362"/>
      <c r="E42" s="307"/>
      <c r="F42" s="363"/>
      <c r="G42" s="364"/>
    </row>
    <row r="43" spans="2:7" ht="45" customHeight="1">
      <c r="B43" s="134">
        <v>1.1299999999999999</v>
      </c>
      <c r="C43" s="135" t="s">
        <v>289</v>
      </c>
      <c r="D43" s="359"/>
      <c r="E43" s="322"/>
      <c r="F43" s="360">
        <v>0</v>
      </c>
      <c r="G43" s="361" t="s">
        <v>182</v>
      </c>
    </row>
    <row r="44" spans="2:7">
      <c r="B44" s="134"/>
      <c r="D44" s="362"/>
      <c r="E44" s="307"/>
      <c r="F44" s="363"/>
      <c r="G44" s="364"/>
    </row>
    <row r="45" spans="2:7" ht="45" customHeight="1">
      <c r="B45" s="134">
        <v>1.1399999999999999</v>
      </c>
      <c r="C45" s="116" t="s">
        <v>290</v>
      </c>
      <c r="D45" s="136"/>
      <c r="E45" s="307"/>
      <c r="F45" s="365">
        <v>0</v>
      </c>
      <c r="G45" s="361" t="s">
        <v>182</v>
      </c>
    </row>
    <row r="46" spans="2:7">
      <c r="B46" s="134"/>
      <c r="D46" s="362"/>
      <c r="E46" s="307"/>
      <c r="F46" s="363"/>
      <c r="G46" s="364"/>
    </row>
    <row r="47" spans="2:7" ht="45" customHeight="1">
      <c r="B47" s="134">
        <v>1.1499999999999999</v>
      </c>
      <c r="C47" s="116" t="s">
        <v>291</v>
      </c>
      <c r="D47" s="362"/>
      <c r="E47" s="307"/>
      <c r="F47" s="363">
        <v>0</v>
      </c>
      <c r="G47" s="361" t="s">
        <v>182</v>
      </c>
    </row>
    <row r="48" spans="2:7">
      <c r="B48" s="147"/>
      <c r="C48" s="135"/>
      <c r="D48" s="362"/>
      <c r="E48" s="307"/>
      <c r="F48" s="323"/>
      <c r="G48" s="366"/>
    </row>
    <row r="49" spans="2:7" ht="45" customHeight="1">
      <c r="B49" s="134">
        <v>1.1599999999999999</v>
      </c>
      <c r="C49" s="135" t="s">
        <v>292</v>
      </c>
      <c r="D49" s="359"/>
      <c r="E49" s="307"/>
      <c r="F49" s="360">
        <v>0</v>
      </c>
      <c r="G49" s="361" t="s">
        <v>182</v>
      </c>
    </row>
    <row r="50" spans="2:7">
      <c r="B50" s="134"/>
      <c r="D50" s="362"/>
      <c r="E50" s="307"/>
      <c r="F50" s="363"/>
      <c r="G50" s="364"/>
    </row>
    <row r="51" spans="2:7" ht="45" customHeight="1">
      <c r="B51" s="134">
        <v>1.17</v>
      </c>
      <c r="C51" s="135" t="s">
        <v>293</v>
      </c>
      <c r="D51" s="136"/>
      <c r="E51" s="307"/>
      <c r="F51" s="365">
        <v>0</v>
      </c>
      <c r="G51" s="361" t="s">
        <v>182</v>
      </c>
    </row>
    <row r="52" spans="2:7">
      <c r="B52" s="134"/>
      <c r="D52" s="362"/>
      <c r="E52" s="307"/>
      <c r="F52" s="363"/>
      <c r="G52" s="364"/>
    </row>
    <row r="53" spans="2:7" ht="45" customHeight="1">
      <c r="B53" s="134">
        <v>1.18</v>
      </c>
      <c r="C53" s="135" t="s">
        <v>294</v>
      </c>
      <c r="D53" s="359"/>
      <c r="E53" s="322"/>
      <c r="F53" s="360">
        <v>0</v>
      </c>
      <c r="G53" s="361" t="s">
        <v>182</v>
      </c>
    </row>
    <row r="54" spans="2:7">
      <c r="B54" s="311"/>
      <c r="C54" s="313"/>
      <c r="D54" s="362"/>
      <c r="E54" s="315"/>
      <c r="F54" s="316"/>
      <c r="G54" s="368"/>
    </row>
    <row r="55" spans="2:7">
      <c r="B55" s="333"/>
      <c r="C55" s="334"/>
      <c r="D55" s="369"/>
      <c r="E55" s="335"/>
      <c r="F55" s="336"/>
      <c r="G55" s="326"/>
    </row>
    <row r="56" spans="2:7">
      <c r="B56" s="134"/>
      <c r="C56" s="141" t="s">
        <v>89</v>
      </c>
      <c r="D56" s="370">
        <v>80000000</v>
      </c>
      <c r="E56" s="340">
        <f>+F56/D56</f>
        <v>0</v>
      </c>
      <c r="F56" s="308">
        <f>SUM(F16:F54)</f>
        <v>0</v>
      </c>
      <c r="G56" s="155"/>
    </row>
    <row r="57" spans="2:7">
      <c r="B57" s="158"/>
      <c r="C57" s="159"/>
      <c r="D57" s="371"/>
      <c r="E57" s="351"/>
      <c r="F57" s="352"/>
      <c r="G57" s="355"/>
    </row>
    <row r="6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53"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0"/>
  </sheetPr>
  <dimension ref="A1:E45"/>
  <sheetViews>
    <sheetView zoomScaleNormal="100" workbookViewId="0"/>
  </sheetViews>
  <sheetFormatPr defaultColWidth="8.6328125" defaultRowHeight="12.5"/>
  <cols>
    <col min="1" max="1" width="47.08984375" customWidth="1"/>
    <col min="2" max="5" width="22.36328125" customWidth="1"/>
  </cols>
  <sheetData>
    <row r="1" spans="1:5" ht="25">
      <c r="A1" s="601" t="s">
        <v>295</v>
      </c>
      <c r="B1" s="602"/>
      <c r="C1" s="602"/>
      <c r="D1" s="602"/>
      <c r="E1" s="602"/>
    </row>
    <row r="2" spans="1:5" ht="25">
      <c r="A2" s="601"/>
      <c r="B2" s="602"/>
      <c r="C2" s="602"/>
      <c r="D2" s="602"/>
      <c r="E2" s="602"/>
    </row>
    <row r="3" spans="1:5" ht="27" customHeight="1">
      <c r="A3" s="1061" t="s">
        <v>296</v>
      </c>
      <c r="B3" s="1061"/>
      <c r="C3" s="1061"/>
      <c r="D3" s="1061"/>
      <c r="E3" s="1061"/>
    </row>
    <row r="4" spans="1:5" ht="27" customHeight="1">
      <c r="A4" s="1061" t="s">
        <v>297</v>
      </c>
      <c r="B4" s="1061"/>
      <c r="C4" s="1061"/>
      <c r="D4" s="1061"/>
      <c r="E4" s="1061"/>
    </row>
    <row r="5" spans="1:5" ht="27" customHeight="1">
      <c r="A5" s="603"/>
      <c r="B5" s="602"/>
      <c r="C5" s="602"/>
      <c r="D5" s="602"/>
      <c r="E5" s="602"/>
    </row>
    <row r="6" spans="1:5" ht="37.5" customHeight="1">
      <c r="A6" s="1062"/>
      <c r="B6" s="1063" t="s">
        <v>298</v>
      </c>
      <c r="C6" s="1063"/>
      <c r="D6" s="1063"/>
      <c r="E6" s="1063"/>
    </row>
    <row r="7" spans="1:5" ht="27" customHeight="1">
      <c r="A7" s="1062"/>
      <c r="B7" s="604" t="s">
        <v>299</v>
      </c>
      <c r="C7" s="605" t="s">
        <v>300</v>
      </c>
      <c r="D7" s="605" t="s">
        <v>301</v>
      </c>
      <c r="E7" s="606" t="s">
        <v>302</v>
      </c>
    </row>
    <row r="8" spans="1:5" ht="27" customHeight="1">
      <c r="A8" s="607" t="s">
        <v>303</v>
      </c>
      <c r="B8" s="608"/>
      <c r="C8" s="609"/>
      <c r="D8" s="609"/>
      <c r="E8" s="610"/>
    </row>
    <row r="9" spans="1:5" ht="27" customHeight="1">
      <c r="A9" s="611" t="s">
        <v>304</v>
      </c>
      <c r="B9" s="612" t="s">
        <v>305</v>
      </c>
      <c r="C9" s="613" t="s">
        <v>305</v>
      </c>
      <c r="D9" s="613" t="s">
        <v>305</v>
      </c>
      <c r="E9" s="614" t="s">
        <v>305</v>
      </c>
    </row>
    <row r="10" spans="1:5" ht="27" customHeight="1">
      <c r="A10" s="611" t="s">
        <v>306</v>
      </c>
      <c r="B10" s="612" t="s">
        <v>307</v>
      </c>
      <c r="C10" s="613" t="s">
        <v>307</v>
      </c>
      <c r="D10" s="613" t="s">
        <v>307</v>
      </c>
      <c r="E10" s="614" t="s">
        <v>307</v>
      </c>
    </row>
    <row r="11" spans="1:5" ht="27" customHeight="1">
      <c r="A11" s="611" t="s">
        <v>308</v>
      </c>
      <c r="B11" s="612">
        <v>2008</v>
      </c>
      <c r="C11" s="613">
        <v>2008</v>
      </c>
      <c r="D11" s="613">
        <v>2008</v>
      </c>
      <c r="E11" s="614">
        <v>2008</v>
      </c>
    </row>
    <row r="12" spans="1:5" ht="27" customHeight="1">
      <c r="A12" s="611" t="s">
        <v>309</v>
      </c>
      <c r="B12" s="612" t="s">
        <v>310</v>
      </c>
      <c r="C12" s="613" t="s">
        <v>311</v>
      </c>
      <c r="D12" s="613" t="s">
        <v>311</v>
      </c>
      <c r="E12" s="614" t="s">
        <v>311</v>
      </c>
    </row>
    <row r="13" spans="1:5" ht="27" customHeight="1">
      <c r="A13" s="611" t="s">
        <v>312</v>
      </c>
      <c r="B13" s="612" t="s">
        <v>313</v>
      </c>
      <c r="C13" s="613" t="s">
        <v>313</v>
      </c>
      <c r="D13" s="613" t="s">
        <v>313</v>
      </c>
      <c r="E13" s="614" t="s">
        <v>313</v>
      </c>
    </row>
    <row r="14" spans="1:5" ht="27" customHeight="1">
      <c r="A14" s="611" t="s">
        <v>314</v>
      </c>
      <c r="B14" s="612" t="s">
        <v>315</v>
      </c>
      <c r="C14" s="613" t="s">
        <v>316</v>
      </c>
      <c r="D14" s="613" t="s">
        <v>316</v>
      </c>
      <c r="E14" s="614" t="s">
        <v>316</v>
      </c>
    </row>
    <row r="15" spans="1:5" ht="27" customHeight="1">
      <c r="A15" s="611" t="s">
        <v>317</v>
      </c>
      <c r="B15" s="612" t="s">
        <v>318</v>
      </c>
      <c r="C15" s="613" t="s">
        <v>319</v>
      </c>
      <c r="D15" s="613" t="s">
        <v>318</v>
      </c>
      <c r="E15" s="614" t="s">
        <v>319</v>
      </c>
    </row>
    <row r="16" spans="1:5" ht="27" customHeight="1">
      <c r="A16" s="611" t="s">
        <v>320</v>
      </c>
      <c r="B16" s="612" t="s">
        <v>321</v>
      </c>
      <c r="C16" s="613" t="s">
        <v>322</v>
      </c>
      <c r="D16" s="613" t="s">
        <v>321</v>
      </c>
      <c r="E16" s="614" t="s">
        <v>322</v>
      </c>
    </row>
    <row r="17" spans="1:5" ht="27" customHeight="1">
      <c r="A17" s="611" t="s">
        <v>323</v>
      </c>
      <c r="B17" s="612">
        <v>12</v>
      </c>
      <c r="C17" s="613">
        <v>18</v>
      </c>
      <c r="D17" s="613">
        <v>12</v>
      </c>
      <c r="E17" s="614">
        <v>18</v>
      </c>
    </row>
    <row r="18" spans="1:5" ht="27" customHeight="1">
      <c r="A18" s="611" t="s">
        <v>324</v>
      </c>
      <c r="B18" s="612">
        <v>2</v>
      </c>
      <c r="C18" s="613">
        <v>3</v>
      </c>
      <c r="D18" s="613">
        <v>2</v>
      </c>
      <c r="E18" s="614">
        <v>3</v>
      </c>
    </row>
    <row r="19" spans="1:5" ht="27" customHeight="1">
      <c r="A19" s="611" t="s">
        <v>325</v>
      </c>
      <c r="B19" s="612" t="s">
        <v>326</v>
      </c>
      <c r="C19" s="613" t="s">
        <v>326</v>
      </c>
      <c r="D19" s="613" t="s">
        <v>326</v>
      </c>
      <c r="E19" s="614" t="s">
        <v>326</v>
      </c>
    </row>
    <row r="20" spans="1:5" ht="27" customHeight="1">
      <c r="A20" s="611"/>
      <c r="B20" s="612"/>
      <c r="C20" s="613"/>
      <c r="D20" s="613"/>
      <c r="E20" s="614"/>
    </row>
    <row r="21" spans="1:5" ht="27" customHeight="1">
      <c r="A21" s="615" t="s">
        <v>327</v>
      </c>
      <c r="B21" s="616"/>
      <c r="C21" s="617"/>
      <c r="D21" s="617"/>
      <c r="E21" s="618"/>
    </row>
    <row r="22" spans="1:5" ht="27" customHeight="1">
      <c r="A22" s="611"/>
      <c r="B22" s="616"/>
      <c r="C22" s="617"/>
      <c r="D22" s="617"/>
      <c r="E22" s="618"/>
    </row>
    <row r="23" spans="1:5" ht="27" customHeight="1">
      <c r="A23" s="611" t="s">
        <v>328</v>
      </c>
      <c r="B23" s="616">
        <v>20</v>
      </c>
      <c r="C23" s="617">
        <v>18</v>
      </c>
      <c r="D23" s="617">
        <v>19</v>
      </c>
      <c r="E23" s="618">
        <v>17</v>
      </c>
    </row>
    <row r="24" spans="1:5" ht="27" customHeight="1">
      <c r="A24" s="611" t="s">
        <v>329</v>
      </c>
      <c r="B24" s="616">
        <v>95000</v>
      </c>
      <c r="C24" s="617">
        <v>95000</v>
      </c>
      <c r="D24" s="617">
        <v>95000</v>
      </c>
      <c r="E24" s="618">
        <v>95000</v>
      </c>
    </row>
    <row r="25" spans="1:5" ht="27" customHeight="1">
      <c r="A25" s="611"/>
      <c r="B25" s="616"/>
      <c r="C25" s="617"/>
      <c r="D25" s="617"/>
      <c r="E25" s="618"/>
    </row>
    <row r="26" spans="1:5" ht="27" customHeight="1">
      <c r="A26" s="615" t="s">
        <v>330</v>
      </c>
      <c r="B26" s="619">
        <f>B23*B24</f>
        <v>1900000</v>
      </c>
      <c r="C26" s="620">
        <f>C23*C24</f>
        <v>1710000</v>
      </c>
      <c r="D26" s="620">
        <f>D23*D24</f>
        <v>1805000</v>
      </c>
      <c r="E26" s="621">
        <f>E23*E24</f>
        <v>1615000</v>
      </c>
    </row>
    <row r="27" spans="1:5" ht="27" customHeight="1">
      <c r="A27" s="611"/>
      <c r="B27" s="622"/>
      <c r="C27" s="623"/>
      <c r="D27" s="623"/>
      <c r="E27" s="624"/>
    </row>
    <row r="28" spans="1:5" ht="27" customHeight="1">
      <c r="A28" s="615" t="s">
        <v>331</v>
      </c>
      <c r="B28" s="622"/>
      <c r="C28" s="623"/>
      <c r="D28" s="623"/>
      <c r="E28" s="624"/>
    </row>
    <row r="29" spans="1:5" ht="27" customHeight="1">
      <c r="A29" s="611" t="s">
        <v>332</v>
      </c>
      <c r="B29" s="616">
        <v>40000</v>
      </c>
      <c r="C29" s="617">
        <v>35000</v>
      </c>
      <c r="D29" s="617">
        <v>40000</v>
      </c>
      <c r="E29" s="618">
        <v>35000</v>
      </c>
    </row>
    <row r="30" spans="1:5" ht="27" customHeight="1">
      <c r="A30" s="611" t="s">
        <v>333</v>
      </c>
      <c r="B30" s="616">
        <v>40000</v>
      </c>
      <c r="C30" s="617">
        <v>40000</v>
      </c>
      <c r="D30" s="617">
        <v>40000</v>
      </c>
      <c r="E30" s="618">
        <v>40000</v>
      </c>
    </row>
    <row r="31" spans="1:5" ht="27" customHeight="1">
      <c r="A31" s="611" t="s">
        <v>334</v>
      </c>
      <c r="B31" s="616">
        <v>20000</v>
      </c>
      <c r="C31" s="617">
        <v>20000</v>
      </c>
      <c r="D31" s="617">
        <v>20000</v>
      </c>
      <c r="E31" s="618">
        <v>20000</v>
      </c>
    </row>
    <row r="32" spans="1:5" ht="27" customHeight="1">
      <c r="A32" s="611" t="s">
        <v>335</v>
      </c>
      <c r="B32" s="616">
        <f>B18*4000</f>
        <v>8000</v>
      </c>
      <c r="C32" s="617">
        <f>C18*4000</f>
        <v>12000</v>
      </c>
      <c r="D32" s="617">
        <f>D18*4000</f>
        <v>8000</v>
      </c>
      <c r="E32" s="618">
        <f>E18*4000</f>
        <v>12000</v>
      </c>
    </row>
    <row r="33" spans="1:5" ht="27" customHeight="1">
      <c r="A33" s="611" t="s">
        <v>336</v>
      </c>
      <c r="B33" s="616">
        <f>B17*1400</f>
        <v>16800</v>
      </c>
      <c r="C33" s="617">
        <f>C17*1400</f>
        <v>25200</v>
      </c>
      <c r="D33" s="617">
        <f>D17*1400</f>
        <v>16800</v>
      </c>
      <c r="E33" s="618">
        <f>E17*1400</f>
        <v>25200</v>
      </c>
    </row>
    <row r="34" spans="1:5" ht="27" customHeight="1">
      <c r="A34" s="611" t="s">
        <v>337</v>
      </c>
      <c r="B34" s="616">
        <f>(B18+1)*1500</f>
        <v>4500</v>
      </c>
      <c r="C34" s="617">
        <f>(C18+1)*1500</f>
        <v>6000</v>
      </c>
      <c r="D34" s="617">
        <f>(D18+1)*1500</f>
        <v>4500</v>
      </c>
      <c r="E34" s="618">
        <f>(E18+1)*1500</f>
        <v>6000</v>
      </c>
    </row>
    <row r="35" spans="1:5" ht="27" customHeight="1">
      <c r="A35" s="611" t="s">
        <v>338</v>
      </c>
      <c r="B35" s="616">
        <v>45000</v>
      </c>
      <c r="C35" s="617">
        <v>45000</v>
      </c>
      <c r="D35" s="617">
        <v>45000</v>
      </c>
      <c r="E35" s="618">
        <v>45000</v>
      </c>
    </row>
    <row r="36" spans="1:5" ht="27" customHeight="1">
      <c r="A36" s="611" t="s">
        <v>339</v>
      </c>
      <c r="B36" s="616">
        <v>40000</v>
      </c>
      <c r="C36" s="617">
        <v>40000</v>
      </c>
      <c r="D36" s="617">
        <v>40000</v>
      </c>
      <c r="E36" s="618">
        <v>40000</v>
      </c>
    </row>
    <row r="37" spans="1:5" ht="27" customHeight="1">
      <c r="A37" s="611"/>
      <c r="B37" s="616"/>
      <c r="C37" s="617"/>
      <c r="D37" s="617"/>
      <c r="E37" s="618"/>
    </row>
    <row r="38" spans="1:5" ht="27" customHeight="1">
      <c r="A38" s="615" t="s">
        <v>340</v>
      </c>
      <c r="B38" s="619">
        <f>SUM(B29:B37)</f>
        <v>214300</v>
      </c>
      <c r="C38" s="620">
        <f>SUM(C29:C37)</f>
        <v>223200</v>
      </c>
      <c r="D38" s="620">
        <f>SUM(D29:D37)</f>
        <v>214300</v>
      </c>
      <c r="E38" s="621">
        <f>SUM(E29:E37)</f>
        <v>223200</v>
      </c>
    </row>
    <row r="39" spans="1:5" ht="27" customHeight="1">
      <c r="A39" s="615"/>
      <c r="B39" s="616"/>
      <c r="C39" s="617"/>
      <c r="D39" s="617"/>
      <c r="E39" s="618"/>
    </row>
    <row r="40" spans="1:5" ht="40.5" customHeight="1">
      <c r="A40" s="625" t="s">
        <v>341</v>
      </c>
      <c r="B40" s="626">
        <f>B26+B38</f>
        <v>2114300</v>
      </c>
      <c r="C40" s="627">
        <f>C26+C38</f>
        <v>1933200</v>
      </c>
      <c r="D40" s="627">
        <f>D26+D38</f>
        <v>2019300</v>
      </c>
      <c r="E40" s="628">
        <f>E26+E38</f>
        <v>1838200</v>
      </c>
    </row>
    <row r="41" spans="1:5" ht="27" customHeight="1">
      <c r="A41" s="629" t="s">
        <v>89</v>
      </c>
      <c r="B41" s="1064">
        <f>SUM(B40:E40)</f>
        <v>7905000</v>
      </c>
      <c r="C41" s="1064"/>
      <c r="D41" s="1064"/>
      <c r="E41" s="1064"/>
    </row>
    <row r="45" spans="1:5">
      <c r="A45" s="630"/>
    </row>
  </sheetData>
  <sheetProtection selectLockedCells="1" selectUnlockedCells="1"/>
  <mergeCells count="5">
    <mergeCell ref="A3:E3"/>
    <mergeCell ref="A4:E4"/>
    <mergeCell ref="A6:A7"/>
    <mergeCell ref="B6:E6"/>
    <mergeCell ref="B41:E41"/>
  </mergeCells>
  <pageMargins left="0.75" right="0" top="0.75" bottom="0.5" header="0.51180555555555551" footer="0.51180555555555551"/>
  <pageSetup scale="70"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44"/>
  </sheetPr>
  <dimension ref="B2:J84"/>
  <sheetViews>
    <sheetView zoomScaleNormal="100" workbookViewId="0"/>
  </sheetViews>
  <sheetFormatPr defaultColWidth="9.08984375" defaultRowHeight="15.5"/>
  <cols>
    <col min="1" max="1" width="3.6328125" style="114" customWidth="1"/>
    <col min="2" max="2" width="10.6328125" style="115" customWidth="1"/>
    <col min="3" max="3" width="31.08984375" style="116" customWidth="1"/>
    <col min="4" max="4" width="19.453125" style="117" customWidth="1"/>
    <col min="5" max="5" width="7.54296875" style="114" customWidth="1"/>
    <col min="6" max="6" width="13.36328125" style="114" customWidth="1"/>
    <col min="7" max="7" width="7.54296875" style="114" customWidth="1"/>
    <col min="8" max="8" width="13.36328125" style="114" customWidth="1"/>
    <col min="9" max="9" width="7.54296875" style="114" customWidth="1"/>
    <col min="10" max="10" width="18"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342</v>
      </c>
      <c r="D9" s="114"/>
    </row>
    <row r="10" spans="2:10">
      <c r="B10" s="120"/>
      <c r="D10" s="114"/>
    </row>
    <row r="11" spans="2:10" ht="18">
      <c r="B11" s="1035" t="s">
        <v>343</v>
      </c>
      <c r="C11" s="1035"/>
      <c r="D11" s="1035"/>
      <c r="E11" s="1035"/>
      <c r="F11" s="1035"/>
      <c r="G11" s="1035"/>
      <c r="H11" s="1035"/>
      <c r="I11" s="1035"/>
      <c r="J11" s="1035"/>
    </row>
    <row r="12" spans="2:10">
      <c r="B12" s="120"/>
      <c r="D12" s="114"/>
    </row>
    <row r="13" spans="2:10" ht="15.75" customHeight="1">
      <c r="B13" s="1065" t="s">
        <v>344</v>
      </c>
      <c r="C13" s="127"/>
      <c r="D13" s="1036" t="s">
        <v>59</v>
      </c>
      <c r="E13" s="1037" t="s">
        <v>60</v>
      </c>
      <c r="F13" s="1037"/>
      <c r="G13" s="1037"/>
      <c r="H13" s="1037"/>
      <c r="I13" s="1037"/>
      <c r="J13" s="1037"/>
    </row>
    <row r="14" spans="2:10">
      <c r="B14" s="1065"/>
      <c r="C14" s="129" t="s">
        <v>345</v>
      </c>
      <c r="D14" s="1036"/>
      <c r="E14" s="1052" t="s">
        <v>63</v>
      </c>
      <c r="F14" s="1052"/>
      <c r="G14" s="1052" t="s">
        <v>64</v>
      </c>
      <c r="H14" s="1052"/>
      <c r="I14" s="1052" t="s">
        <v>65</v>
      </c>
      <c r="J14" s="1052"/>
    </row>
    <row r="15" spans="2:10">
      <c r="B15" s="1065"/>
      <c r="C15" s="131"/>
      <c r="D15" s="1036"/>
      <c r="E15" s="373" t="s">
        <v>66</v>
      </c>
      <c r="F15" s="133" t="s">
        <v>67</v>
      </c>
      <c r="G15" s="373" t="s">
        <v>66</v>
      </c>
      <c r="H15" s="133" t="s">
        <v>67</v>
      </c>
      <c r="I15" s="373" t="s">
        <v>66</v>
      </c>
      <c r="J15" s="133" t="s">
        <v>67</v>
      </c>
    </row>
    <row r="16" spans="2:10">
      <c r="B16" s="134"/>
      <c r="C16" s="135"/>
      <c r="D16" s="136"/>
      <c r="E16" s="137"/>
      <c r="F16" s="374"/>
      <c r="G16" s="137"/>
      <c r="H16" s="374"/>
      <c r="I16" s="137"/>
      <c r="J16" s="374"/>
    </row>
    <row r="17" spans="2:10">
      <c r="B17" s="134"/>
      <c r="C17" s="141" t="s">
        <v>346</v>
      </c>
      <c r="D17" s="136"/>
      <c r="E17" s="142"/>
      <c r="F17" s="376"/>
      <c r="G17" s="142"/>
      <c r="H17" s="376"/>
      <c r="I17" s="142"/>
      <c r="J17" s="376"/>
    </row>
    <row r="18" spans="2:10">
      <c r="B18" s="134"/>
      <c r="C18" s="135"/>
      <c r="D18" s="136"/>
      <c r="E18" s="575"/>
      <c r="F18" s="576"/>
      <c r="G18" s="575"/>
      <c r="H18" s="576"/>
      <c r="I18" s="575"/>
      <c r="J18" s="576"/>
    </row>
    <row r="19" spans="2:10">
      <c r="B19" s="147">
        <v>-6</v>
      </c>
      <c r="C19" s="135" t="s">
        <v>347</v>
      </c>
      <c r="D19" s="631">
        <f t="shared" ref="D19:D28" si="0">2820000/11</f>
        <v>256364</v>
      </c>
      <c r="E19" s="378">
        <v>1</v>
      </c>
      <c r="F19" s="632">
        <f t="shared" ref="F19:F24" si="1">+D19*E19</f>
        <v>256364</v>
      </c>
      <c r="G19" s="378">
        <f t="shared" ref="G19:G25" si="2">+I19-E19</f>
        <v>0</v>
      </c>
      <c r="H19" s="380">
        <f t="shared" ref="H19:H25" si="3">+J19-F19</f>
        <v>0</v>
      </c>
      <c r="I19" s="378">
        <v>1</v>
      </c>
      <c r="J19" s="632">
        <f t="shared" ref="J19:J25" si="4">+D19*I19</f>
        <v>256364</v>
      </c>
    </row>
    <row r="20" spans="2:10">
      <c r="B20" s="147">
        <v>-5</v>
      </c>
      <c r="C20" s="135" t="s">
        <v>348</v>
      </c>
      <c r="D20" s="631">
        <f t="shared" si="0"/>
        <v>256364</v>
      </c>
      <c r="E20" s="378">
        <v>1</v>
      </c>
      <c r="F20" s="632">
        <f t="shared" si="1"/>
        <v>256364</v>
      </c>
      <c r="G20" s="378">
        <f t="shared" si="2"/>
        <v>0</v>
      </c>
      <c r="H20" s="380">
        <f t="shared" si="3"/>
        <v>0</v>
      </c>
      <c r="I20" s="378">
        <v>1</v>
      </c>
      <c r="J20" s="632">
        <f t="shared" si="4"/>
        <v>256364</v>
      </c>
    </row>
    <row r="21" spans="2:10">
      <c r="B21" s="147">
        <v>-4</v>
      </c>
      <c r="C21" s="135" t="s">
        <v>349</v>
      </c>
      <c r="D21" s="631">
        <f t="shared" si="0"/>
        <v>256364</v>
      </c>
      <c r="E21" s="378">
        <v>1</v>
      </c>
      <c r="F21" s="632">
        <f t="shared" si="1"/>
        <v>256364</v>
      </c>
      <c r="G21" s="378">
        <f t="shared" si="2"/>
        <v>0</v>
      </c>
      <c r="H21" s="380">
        <f t="shared" si="3"/>
        <v>0</v>
      </c>
      <c r="I21" s="378">
        <v>1</v>
      </c>
      <c r="J21" s="632">
        <f t="shared" si="4"/>
        <v>256364</v>
      </c>
    </row>
    <row r="22" spans="2:10">
      <c r="B22" s="147">
        <v>-3</v>
      </c>
      <c r="C22" s="135" t="s">
        <v>350</v>
      </c>
      <c r="D22" s="631">
        <f t="shared" si="0"/>
        <v>256364</v>
      </c>
      <c r="E22" s="378">
        <v>1</v>
      </c>
      <c r="F22" s="632">
        <f t="shared" si="1"/>
        <v>256364</v>
      </c>
      <c r="G22" s="378">
        <f t="shared" si="2"/>
        <v>0</v>
      </c>
      <c r="H22" s="380">
        <f t="shared" si="3"/>
        <v>0</v>
      </c>
      <c r="I22" s="378">
        <v>1</v>
      </c>
      <c r="J22" s="632">
        <f t="shared" si="4"/>
        <v>256364</v>
      </c>
    </row>
    <row r="23" spans="2:10">
      <c r="B23" s="147">
        <v>-2</v>
      </c>
      <c r="C23" s="135" t="s">
        <v>351</v>
      </c>
      <c r="D23" s="631">
        <f t="shared" si="0"/>
        <v>256364</v>
      </c>
      <c r="E23" s="378">
        <v>1</v>
      </c>
      <c r="F23" s="632">
        <f t="shared" si="1"/>
        <v>256364</v>
      </c>
      <c r="G23" s="378">
        <f t="shared" si="2"/>
        <v>0</v>
      </c>
      <c r="H23" s="380">
        <f t="shared" si="3"/>
        <v>0</v>
      </c>
      <c r="I23" s="378">
        <v>1</v>
      </c>
      <c r="J23" s="632">
        <f t="shared" si="4"/>
        <v>256364</v>
      </c>
    </row>
    <row r="24" spans="2:10">
      <c r="B24" s="147">
        <v>-1</v>
      </c>
      <c r="C24" s="135" t="s">
        <v>352</v>
      </c>
      <c r="D24" s="631">
        <f t="shared" si="0"/>
        <v>256364</v>
      </c>
      <c r="E24" s="378">
        <v>1</v>
      </c>
      <c r="F24" s="632">
        <f t="shared" si="1"/>
        <v>256364</v>
      </c>
      <c r="G24" s="378">
        <f t="shared" si="2"/>
        <v>0</v>
      </c>
      <c r="H24" s="380">
        <f t="shared" si="3"/>
        <v>0</v>
      </c>
      <c r="I24" s="378">
        <v>1</v>
      </c>
      <c r="J24" s="632">
        <f t="shared" si="4"/>
        <v>256364</v>
      </c>
    </row>
    <row r="25" spans="2:10">
      <c r="B25" s="147">
        <v>1</v>
      </c>
      <c r="C25" s="135" t="s">
        <v>353</v>
      </c>
      <c r="D25" s="631">
        <f t="shared" si="0"/>
        <v>256364</v>
      </c>
      <c r="E25" s="378">
        <v>1</v>
      </c>
      <c r="F25" s="632">
        <f>PRODUCT(D25,E25)</f>
        <v>256364</v>
      </c>
      <c r="G25" s="378">
        <f t="shared" si="2"/>
        <v>0</v>
      </c>
      <c r="H25" s="380">
        <f t="shared" si="3"/>
        <v>0</v>
      </c>
      <c r="I25" s="633">
        <v>1</v>
      </c>
      <c r="J25" s="634">
        <f t="shared" si="4"/>
        <v>256364</v>
      </c>
    </row>
    <row r="26" spans="2:10">
      <c r="B26" s="147">
        <v>2</v>
      </c>
      <c r="C26" s="135" t="s">
        <v>354</v>
      </c>
      <c r="D26" s="631">
        <f t="shared" si="0"/>
        <v>256364</v>
      </c>
      <c r="E26" s="378"/>
      <c r="F26" s="380"/>
      <c r="G26" s="378"/>
      <c r="H26" s="380"/>
      <c r="I26" s="378"/>
      <c r="J26" s="380"/>
    </row>
    <row r="27" spans="2:10">
      <c r="B27" s="147">
        <v>3</v>
      </c>
      <c r="C27" s="135" t="s">
        <v>355</v>
      </c>
      <c r="D27" s="631">
        <f t="shared" si="0"/>
        <v>256364</v>
      </c>
      <c r="E27" s="378"/>
      <c r="F27" s="380"/>
      <c r="G27" s="378"/>
      <c r="H27" s="380"/>
      <c r="I27" s="378"/>
      <c r="J27" s="380"/>
    </row>
    <row r="28" spans="2:10">
      <c r="B28" s="147">
        <v>4</v>
      </c>
      <c r="C28" s="135" t="s">
        <v>356</v>
      </c>
      <c r="D28" s="631">
        <f t="shared" si="0"/>
        <v>256364</v>
      </c>
      <c r="E28" s="378"/>
      <c r="F28" s="380"/>
      <c r="G28" s="378"/>
      <c r="H28" s="380"/>
      <c r="I28" s="378"/>
      <c r="J28" s="380"/>
    </row>
    <row r="29" spans="2:10">
      <c r="B29" s="147">
        <v>5</v>
      </c>
      <c r="C29" s="135" t="s">
        <v>357</v>
      </c>
      <c r="D29" s="635">
        <v>256360</v>
      </c>
      <c r="E29" s="378"/>
      <c r="F29" s="380"/>
      <c r="G29" s="378"/>
      <c r="H29" s="380"/>
      <c r="I29" s="378"/>
      <c r="J29" s="380"/>
    </row>
    <row r="30" spans="2:10">
      <c r="B30" s="147"/>
      <c r="C30" s="135"/>
      <c r="D30" s="145"/>
      <c r="E30" s="378"/>
      <c r="F30" s="380"/>
      <c r="G30" s="378"/>
      <c r="H30" s="380"/>
      <c r="I30" s="378"/>
      <c r="J30" s="380"/>
    </row>
    <row r="31" spans="2:10">
      <c r="B31" s="147"/>
      <c r="C31" s="135"/>
      <c r="D31" s="145"/>
      <c r="E31" s="378"/>
      <c r="F31" s="380"/>
      <c r="G31" s="378"/>
      <c r="H31" s="380"/>
      <c r="I31" s="378"/>
      <c r="J31" s="380"/>
    </row>
    <row r="32" spans="2:10">
      <c r="B32" s="147"/>
      <c r="C32" s="135"/>
      <c r="D32" s="145"/>
      <c r="E32" s="378"/>
      <c r="F32" s="380"/>
      <c r="G32" s="378"/>
      <c r="H32" s="380"/>
      <c r="I32" s="378"/>
      <c r="J32" s="380"/>
    </row>
    <row r="33" spans="2:10">
      <c r="B33" s="147"/>
      <c r="C33" s="135"/>
      <c r="D33" s="145"/>
      <c r="E33" s="378"/>
      <c r="F33" s="380"/>
      <c r="G33" s="378"/>
      <c r="H33" s="380"/>
      <c r="I33" s="378"/>
      <c r="J33" s="380"/>
    </row>
    <row r="34" spans="2:10">
      <c r="B34" s="147"/>
      <c r="C34" s="135"/>
      <c r="D34" s="145"/>
      <c r="E34" s="378"/>
      <c r="F34" s="380"/>
      <c r="G34" s="378"/>
      <c r="H34" s="380"/>
      <c r="I34" s="378"/>
      <c r="J34" s="380"/>
    </row>
    <row r="35" spans="2:10">
      <c r="B35" s="147"/>
      <c r="C35" s="135"/>
      <c r="D35" s="145"/>
      <c r="E35" s="378"/>
      <c r="F35" s="380"/>
      <c r="G35" s="378"/>
      <c r="H35" s="380"/>
      <c r="I35" s="378"/>
      <c r="J35" s="380"/>
    </row>
    <row r="36" spans="2:10">
      <c r="B36" s="147"/>
      <c r="C36" s="135"/>
      <c r="D36" s="145"/>
      <c r="E36" s="378"/>
      <c r="F36" s="380"/>
      <c r="G36" s="378"/>
      <c r="H36" s="380"/>
      <c r="I36" s="378"/>
      <c r="J36" s="380"/>
    </row>
    <row r="37" spans="2:10">
      <c r="B37" s="147"/>
      <c r="C37" s="135"/>
      <c r="D37" s="145"/>
      <c r="E37" s="378"/>
      <c r="F37" s="380"/>
      <c r="G37" s="378"/>
      <c r="H37" s="380"/>
      <c r="I37" s="378"/>
      <c r="J37" s="380"/>
    </row>
    <row r="38" spans="2:10">
      <c r="B38" s="147"/>
      <c r="C38" s="135"/>
      <c r="D38" s="145"/>
      <c r="E38" s="378"/>
      <c r="F38" s="380"/>
      <c r="G38" s="378"/>
      <c r="H38" s="380"/>
      <c r="I38" s="378"/>
      <c r="J38" s="380"/>
    </row>
    <row r="39" spans="2:10">
      <c r="B39" s="147"/>
      <c r="C39" s="135"/>
      <c r="D39" s="145"/>
      <c r="E39" s="378"/>
      <c r="F39" s="380"/>
      <c r="G39" s="378"/>
      <c r="H39" s="380"/>
      <c r="I39" s="378"/>
      <c r="J39" s="380"/>
    </row>
    <row r="40" spans="2:10">
      <c r="B40" s="147"/>
      <c r="C40" s="135"/>
      <c r="D40" s="145"/>
      <c r="E40" s="378"/>
      <c r="F40" s="380"/>
      <c r="G40" s="378"/>
      <c r="H40" s="380"/>
      <c r="I40" s="378"/>
      <c r="J40" s="380"/>
    </row>
    <row r="41" spans="2:10">
      <c r="B41" s="147"/>
      <c r="C41" s="135"/>
      <c r="D41" s="145"/>
      <c r="E41" s="378"/>
      <c r="F41" s="380"/>
      <c r="G41" s="378"/>
      <c r="H41" s="380"/>
      <c r="I41" s="378"/>
      <c r="J41" s="380"/>
    </row>
    <row r="42" spans="2:10">
      <c r="B42" s="147"/>
      <c r="C42" s="135"/>
      <c r="D42" s="145"/>
      <c r="E42" s="378"/>
      <c r="F42" s="380"/>
      <c r="G42" s="378"/>
      <c r="H42" s="380"/>
      <c r="I42" s="378"/>
      <c r="J42" s="380"/>
    </row>
    <row r="43" spans="2:10">
      <c r="B43" s="147"/>
      <c r="C43" s="135"/>
      <c r="D43" s="145"/>
      <c r="E43" s="378"/>
      <c r="F43" s="380"/>
      <c r="G43" s="378"/>
      <c r="H43" s="380"/>
      <c r="I43" s="378"/>
      <c r="J43" s="380"/>
    </row>
    <row r="44" spans="2:10">
      <c r="B44" s="147"/>
      <c r="C44" s="135"/>
      <c r="D44" s="145"/>
      <c r="E44" s="378"/>
      <c r="F44" s="380"/>
      <c r="G44" s="378"/>
      <c r="H44" s="380"/>
      <c r="I44" s="378"/>
      <c r="J44" s="380"/>
    </row>
    <row r="45" spans="2:10">
      <c r="B45" s="147"/>
      <c r="C45" s="135"/>
      <c r="D45" s="145"/>
      <c r="E45" s="378"/>
      <c r="F45" s="380"/>
      <c r="G45" s="378"/>
      <c r="H45" s="380"/>
      <c r="I45" s="378"/>
      <c r="J45" s="380"/>
    </row>
    <row r="46" spans="2:10">
      <c r="B46" s="147"/>
      <c r="C46" s="135"/>
      <c r="D46" s="145"/>
      <c r="E46" s="378"/>
      <c r="F46" s="380"/>
      <c r="G46" s="378"/>
      <c r="H46" s="380"/>
      <c r="I46" s="378"/>
      <c r="J46" s="380"/>
    </row>
    <row r="47" spans="2:10">
      <c r="B47" s="147"/>
      <c r="C47" s="135"/>
      <c r="D47" s="145"/>
      <c r="E47" s="378"/>
      <c r="F47" s="380"/>
      <c r="G47" s="378"/>
      <c r="H47" s="380"/>
      <c r="I47" s="378"/>
      <c r="J47" s="380"/>
    </row>
    <row r="48" spans="2:10">
      <c r="B48" s="147"/>
      <c r="C48" s="135"/>
      <c r="D48" s="145"/>
      <c r="E48" s="378"/>
      <c r="F48" s="380"/>
      <c r="G48" s="378"/>
      <c r="H48" s="380"/>
      <c r="I48" s="378"/>
      <c r="J48" s="380"/>
    </row>
    <row r="49" spans="2:10">
      <c r="B49" s="147"/>
      <c r="C49" s="135"/>
      <c r="D49" s="145"/>
      <c r="E49" s="378"/>
      <c r="F49" s="380"/>
      <c r="G49" s="378"/>
      <c r="H49" s="380"/>
      <c r="I49" s="378"/>
      <c r="J49" s="380"/>
    </row>
    <row r="50" spans="2:10">
      <c r="B50" s="147"/>
      <c r="C50" s="135"/>
      <c r="D50" s="145"/>
      <c r="E50" s="378"/>
      <c r="F50" s="380"/>
      <c r="G50" s="378"/>
      <c r="H50" s="380"/>
      <c r="I50" s="378"/>
      <c r="J50" s="380"/>
    </row>
    <row r="51" spans="2:10">
      <c r="B51" s="147"/>
      <c r="C51" s="135"/>
      <c r="D51" s="145"/>
      <c r="E51" s="378"/>
      <c r="F51" s="380"/>
      <c r="G51" s="378"/>
      <c r="H51" s="380"/>
      <c r="I51" s="378"/>
      <c r="J51" s="380"/>
    </row>
    <row r="52" spans="2:10">
      <c r="B52" s="147"/>
      <c r="C52" s="135"/>
      <c r="D52" s="145"/>
      <c r="E52" s="378"/>
      <c r="F52" s="380"/>
      <c r="G52" s="378"/>
      <c r="H52" s="380"/>
      <c r="I52" s="378"/>
      <c r="J52" s="380"/>
    </row>
    <row r="53" spans="2:10">
      <c r="B53" s="147"/>
      <c r="C53" s="135"/>
      <c r="D53" s="145"/>
      <c r="E53" s="378"/>
      <c r="F53" s="380"/>
      <c r="G53" s="378"/>
      <c r="H53" s="380"/>
      <c r="I53" s="378"/>
      <c r="J53" s="380"/>
    </row>
    <row r="54" spans="2:10">
      <c r="B54" s="147"/>
      <c r="C54" s="135"/>
      <c r="D54" s="145"/>
      <c r="E54" s="378"/>
      <c r="F54" s="380"/>
      <c r="G54" s="378"/>
      <c r="H54" s="380"/>
      <c r="I54" s="378"/>
      <c r="J54" s="380"/>
    </row>
    <row r="55" spans="2:10">
      <c r="B55" s="147"/>
      <c r="C55" s="135"/>
      <c r="D55" s="145"/>
      <c r="E55" s="378"/>
      <c r="F55" s="380"/>
      <c r="G55" s="378"/>
      <c r="H55" s="380"/>
      <c r="I55" s="378"/>
      <c r="J55" s="380"/>
    </row>
    <row r="56" spans="2:10">
      <c r="B56" s="147"/>
      <c r="C56" s="135"/>
      <c r="D56" s="145"/>
      <c r="E56" s="378"/>
      <c r="F56" s="380"/>
      <c r="G56" s="378"/>
      <c r="H56" s="380"/>
      <c r="I56" s="378"/>
      <c r="J56" s="380"/>
    </row>
    <row r="57" spans="2:10">
      <c r="B57" s="147"/>
      <c r="C57" s="135"/>
      <c r="D57" s="145"/>
      <c r="E57" s="378"/>
      <c r="F57" s="380"/>
      <c r="G57" s="378"/>
      <c r="H57" s="380"/>
      <c r="I57" s="378"/>
      <c r="J57" s="380"/>
    </row>
    <row r="58" spans="2:10">
      <c r="B58" s="147"/>
      <c r="C58" s="135"/>
      <c r="D58" s="145"/>
      <c r="E58" s="378"/>
      <c r="F58" s="380"/>
      <c r="G58" s="378"/>
      <c r="H58" s="380"/>
      <c r="I58" s="378"/>
      <c r="J58" s="380"/>
    </row>
    <row r="59" spans="2:10">
      <c r="B59" s="147"/>
      <c r="C59" s="135"/>
      <c r="D59" s="145"/>
      <c r="E59" s="378"/>
      <c r="F59" s="380"/>
      <c r="G59" s="378"/>
      <c r="H59" s="380"/>
      <c r="I59" s="378"/>
      <c r="J59" s="380"/>
    </row>
    <row r="60" spans="2:10">
      <c r="B60" s="147"/>
      <c r="C60" s="135"/>
      <c r="D60" s="145"/>
      <c r="E60" s="378"/>
      <c r="F60" s="380"/>
      <c r="G60" s="378"/>
      <c r="H60" s="380"/>
      <c r="I60" s="378"/>
      <c r="J60" s="380"/>
    </row>
    <row r="61" spans="2:10">
      <c r="B61" s="147"/>
      <c r="C61" s="135"/>
      <c r="D61" s="145"/>
      <c r="E61" s="378"/>
      <c r="F61" s="380"/>
      <c r="G61" s="378"/>
      <c r="H61" s="380"/>
      <c r="I61" s="378"/>
      <c r="J61" s="380"/>
    </row>
    <row r="62" spans="2:10">
      <c r="B62" s="147"/>
      <c r="C62" s="135"/>
      <c r="D62" s="145"/>
      <c r="E62" s="378"/>
      <c r="F62" s="380"/>
      <c r="G62" s="378"/>
      <c r="H62" s="380"/>
      <c r="I62" s="378"/>
      <c r="J62" s="380"/>
    </row>
    <row r="63" spans="2:10">
      <c r="B63" s="147"/>
      <c r="C63" s="135"/>
      <c r="D63" s="145"/>
      <c r="E63" s="378"/>
      <c r="F63" s="380"/>
      <c r="G63" s="378"/>
      <c r="H63" s="380"/>
      <c r="I63" s="378"/>
      <c r="J63" s="380"/>
    </row>
    <row r="64" spans="2:10">
      <c r="B64" s="147"/>
      <c r="C64" s="135"/>
      <c r="D64" s="145"/>
      <c r="E64" s="378"/>
      <c r="F64" s="380"/>
      <c r="G64" s="378"/>
      <c r="H64" s="380"/>
      <c r="I64" s="378"/>
      <c r="J64" s="380"/>
    </row>
    <row r="65" spans="2:10">
      <c r="B65" s="147"/>
      <c r="C65" s="135"/>
      <c r="D65" s="145"/>
      <c r="E65" s="378"/>
      <c r="F65" s="380"/>
      <c r="G65" s="378"/>
      <c r="H65" s="380"/>
      <c r="I65" s="378"/>
      <c r="J65" s="380"/>
    </row>
    <row r="66" spans="2:10">
      <c r="B66" s="311"/>
      <c r="C66" s="313"/>
      <c r="D66" s="314"/>
      <c r="E66" s="636"/>
      <c r="F66" s="637"/>
      <c r="G66" s="636"/>
      <c r="H66" s="637"/>
      <c r="I66" s="636"/>
      <c r="J66" s="637"/>
    </row>
    <row r="67" spans="2:10">
      <c r="B67" s="333"/>
      <c r="C67" s="334"/>
      <c r="D67" s="324"/>
      <c r="E67" s="638"/>
      <c r="F67" s="596"/>
      <c r="G67" s="638"/>
      <c r="H67" s="596"/>
      <c r="I67" s="638"/>
      <c r="J67" s="596"/>
    </row>
    <row r="68" spans="2:10">
      <c r="B68" s="134"/>
      <c r="C68" s="141" t="s">
        <v>89</v>
      </c>
      <c r="D68" s="339">
        <f>SUM(D16:D66)</f>
        <v>2820000</v>
      </c>
      <c r="E68" s="595">
        <f>+F68/D68</f>
        <v>0.64</v>
      </c>
      <c r="F68" s="596">
        <f>SUM(F16:F66)+1</f>
        <v>1794549</v>
      </c>
      <c r="G68" s="595">
        <f>+H68/D68</f>
        <v>0</v>
      </c>
      <c r="H68" s="596">
        <f>SUM(H16:H66)</f>
        <v>0</v>
      </c>
      <c r="I68" s="595">
        <f>+J68/D68</f>
        <v>0.64</v>
      </c>
      <c r="J68" s="596">
        <f>SUM(J16:J66)</f>
        <v>1794548</v>
      </c>
    </row>
    <row r="69" spans="2:10">
      <c r="B69" s="158"/>
      <c r="C69" s="159"/>
      <c r="D69" s="350"/>
      <c r="E69" s="639"/>
      <c r="F69" s="599"/>
      <c r="G69" s="639"/>
      <c r="H69" s="599"/>
      <c r="I69" s="639"/>
      <c r="J69" s="599"/>
    </row>
    <row r="80" spans="2:10" ht="15.75" customHeight="1"/>
    <row r="84" spans="5:9">
      <c r="E84" s="557"/>
      <c r="G84" s="557"/>
      <c r="I84" s="557"/>
    </row>
  </sheetData>
  <sheetProtection selectLockedCells="1" selectUnlockedCells="1"/>
  <mergeCells count="7">
    <mergeCell ref="B11:J11"/>
    <mergeCell ref="B13:B15"/>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4"/>
  </sheetPr>
  <dimension ref="B2:J81"/>
  <sheetViews>
    <sheetView zoomScaleNormal="100" workbookViewId="0"/>
  </sheetViews>
  <sheetFormatPr defaultColWidth="9.08984375" defaultRowHeight="15.5"/>
  <cols>
    <col min="1" max="1" width="3.6328125" style="114" customWidth="1"/>
    <col min="2" max="2" width="10.6328125" style="115" customWidth="1"/>
    <col min="3" max="3" width="26.90625" style="116" customWidth="1"/>
    <col min="4" max="4" width="19.453125" style="117" customWidth="1"/>
    <col min="5" max="5" width="9.08984375" style="114" customWidth="1"/>
    <col min="6" max="6" width="13.36328125" style="114" customWidth="1"/>
    <col min="7" max="7" width="9.08984375" style="114" customWidth="1"/>
    <col min="8" max="8" width="13.36328125" style="114" customWidth="1"/>
    <col min="9" max="9" width="9.08984375" style="114" customWidth="1"/>
    <col min="10" max="10" width="17.36328125"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358</v>
      </c>
      <c r="D9" s="114"/>
    </row>
    <row r="10" spans="2:10">
      <c r="B10" s="120"/>
      <c r="D10" s="114"/>
    </row>
    <row r="11" spans="2:10" ht="15.75" customHeight="1">
      <c r="B11" s="1065" t="s">
        <v>344</v>
      </c>
      <c r="C11" s="127"/>
      <c r="D11" s="1036" t="s">
        <v>59</v>
      </c>
      <c r="E11" s="1037" t="s">
        <v>60</v>
      </c>
      <c r="F11" s="1037"/>
      <c r="G11" s="1037"/>
      <c r="H11" s="1037"/>
      <c r="I11" s="1037"/>
      <c r="J11" s="1037"/>
    </row>
    <row r="12" spans="2:10">
      <c r="B12" s="1065"/>
      <c r="C12" s="129" t="s">
        <v>345</v>
      </c>
      <c r="D12" s="1036"/>
      <c r="E12" s="1052" t="s">
        <v>63</v>
      </c>
      <c r="F12" s="1052"/>
      <c r="G12" s="1052" t="s">
        <v>64</v>
      </c>
      <c r="H12" s="1052"/>
      <c r="I12" s="1052" t="s">
        <v>65</v>
      </c>
      <c r="J12" s="1052"/>
    </row>
    <row r="13" spans="2:10">
      <c r="B13" s="1065"/>
      <c r="C13" s="131"/>
      <c r="D13" s="1036"/>
      <c r="E13" s="373" t="s">
        <v>66</v>
      </c>
      <c r="F13" s="133" t="s">
        <v>67</v>
      </c>
      <c r="G13" s="373" t="s">
        <v>66</v>
      </c>
      <c r="H13" s="133" t="s">
        <v>67</v>
      </c>
      <c r="I13" s="373" t="s">
        <v>66</v>
      </c>
      <c r="J13" s="133" t="s">
        <v>67</v>
      </c>
    </row>
    <row r="14" spans="2:10">
      <c r="B14" s="134"/>
      <c r="C14" s="135"/>
      <c r="D14" s="136"/>
      <c r="E14" s="137"/>
      <c r="F14" s="374"/>
      <c r="G14" s="137"/>
      <c r="H14" s="374"/>
      <c r="I14" s="137"/>
      <c r="J14" s="374"/>
    </row>
    <row r="15" spans="2:10" ht="31">
      <c r="B15" s="134"/>
      <c r="C15" s="141" t="s">
        <v>358</v>
      </c>
      <c r="D15" s="136"/>
      <c r="E15" s="142"/>
      <c r="F15" s="376"/>
      <c r="G15" s="142"/>
      <c r="H15" s="376"/>
      <c r="I15" s="142"/>
      <c r="J15" s="376"/>
    </row>
    <row r="16" spans="2:10">
      <c r="B16" s="134"/>
      <c r="C16" s="135"/>
      <c r="D16" s="136"/>
      <c r="E16" s="575"/>
      <c r="F16" s="576"/>
      <c r="G16" s="575"/>
      <c r="H16" s="576"/>
      <c r="I16" s="575"/>
      <c r="J16" s="576"/>
    </row>
    <row r="17" spans="2:10">
      <c r="B17" s="134"/>
      <c r="C17" s="141" t="s">
        <v>359</v>
      </c>
      <c r="D17" s="136"/>
      <c r="E17" s="378"/>
      <c r="F17" s="380"/>
      <c r="G17" s="378"/>
      <c r="H17" s="380"/>
      <c r="I17" s="378"/>
      <c r="J17" s="380"/>
    </row>
    <row r="18" spans="2:10">
      <c r="B18" s="134"/>
      <c r="C18" s="141"/>
      <c r="D18" s="136"/>
      <c r="E18" s="378"/>
      <c r="F18" s="380"/>
      <c r="G18" s="378"/>
      <c r="H18" s="380"/>
      <c r="I18" s="378"/>
      <c r="J18" s="380"/>
    </row>
    <row r="19" spans="2:10">
      <c r="B19" s="134">
        <v>-7</v>
      </c>
      <c r="C19" s="146" t="s">
        <v>360</v>
      </c>
      <c r="D19" s="148">
        <v>62500</v>
      </c>
      <c r="E19" s="378">
        <v>1</v>
      </c>
      <c r="F19" s="380">
        <f t="shared" ref="F19:F25" si="0">+D19*E19</f>
        <v>62500</v>
      </c>
      <c r="G19" s="378">
        <f t="shared" ref="G19:G25" si="1">+I19-E19</f>
        <v>0</v>
      </c>
      <c r="H19" s="380">
        <f t="shared" ref="H19:H25" si="2">+J19-F19</f>
        <v>0</v>
      </c>
      <c r="I19" s="640">
        <v>1</v>
      </c>
      <c r="J19" s="380">
        <f t="shared" ref="J19:J27" si="3">+D19*I19</f>
        <v>62500</v>
      </c>
    </row>
    <row r="20" spans="2:10">
      <c r="B20" s="147">
        <v>-6</v>
      </c>
      <c r="C20" s="135" t="s">
        <v>347</v>
      </c>
      <c r="D20" s="148">
        <v>62500</v>
      </c>
      <c r="E20" s="378">
        <v>1</v>
      </c>
      <c r="F20" s="380">
        <f t="shared" si="0"/>
        <v>62500</v>
      </c>
      <c r="G20" s="378">
        <f t="shared" si="1"/>
        <v>0</v>
      </c>
      <c r="H20" s="380">
        <f t="shared" si="2"/>
        <v>0</v>
      </c>
      <c r="I20" s="640">
        <v>1</v>
      </c>
      <c r="J20" s="380">
        <f t="shared" si="3"/>
        <v>62500</v>
      </c>
    </row>
    <row r="21" spans="2:10">
      <c r="B21" s="147">
        <v>-5</v>
      </c>
      <c r="C21" s="135" t="s">
        <v>348</v>
      </c>
      <c r="D21" s="148">
        <v>62500</v>
      </c>
      <c r="E21" s="378">
        <v>1</v>
      </c>
      <c r="F21" s="380">
        <f t="shared" si="0"/>
        <v>62500</v>
      </c>
      <c r="G21" s="378">
        <f t="shared" si="1"/>
        <v>0</v>
      </c>
      <c r="H21" s="380">
        <f t="shared" si="2"/>
        <v>0</v>
      </c>
      <c r="I21" s="640">
        <v>1</v>
      </c>
      <c r="J21" s="380">
        <f t="shared" si="3"/>
        <v>62500</v>
      </c>
    </row>
    <row r="22" spans="2:10">
      <c r="B22" s="147">
        <v>-4</v>
      </c>
      <c r="C22" s="135" t="s">
        <v>349</v>
      </c>
      <c r="D22" s="148">
        <v>62500</v>
      </c>
      <c r="E22" s="378">
        <v>1</v>
      </c>
      <c r="F22" s="380">
        <f t="shared" si="0"/>
        <v>62500</v>
      </c>
      <c r="G22" s="378">
        <f t="shared" si="1"/>
        <v>0</v>
      </c>
      <c r="H22" s="380">
        <f t="shared" si="2"/>
        <v>0</v>
      </c>
      <c r="I22" s="640">
        <v>1</v>
      </c>
      <c r="J22" s="380">
        <f t="shared" si="3"/>
        <v>62500</v>
      </c>
    </row>
    <row r="23" spans="2:10">
      <c r="B23" s="147">
        <v>-3</v>
      </c>
      <c r="C23" s="135" t="s">
        <v>350</v>
      </c>
      <c r="D23" s="148">
        <v>62500</v>
      </c>
      <c r="E23" s="378">
        <v>1</v>
      </c>
      <c r="F23" s="380">
        <f t="shared" si="0"/>
        <v>62500</v>
      </c>
      <c r="G23" s="378">
        <f t="shared" si="1"/>
        <v>0</v>
      </c>
      <c r="H23" s="380">
        <f t="shared" si="2"/>
        <v>0</v>
      </c>
      <c r="I23" s="640">
        <v>1</v>
      </c>
      <c r="J23" s="380">
        <f t="shared" si="3"/>
        <v>62500</v>
      </c>
    </row>
    <row r="24" spans="2:10">
      <c r="B24" s="147">
        <v>-2</v>
      </c>
      <c r="C24" s="135" t="s">
        <v>351</v>
      </c>
      <c r="D24" s="148">
        <v>62500</v>
      </c>
      <c r="E24" s="378">
        <v>1</v>
      </c>
      <c r="F24" s="380">
        <f t="shared" si="0"/>
        <v>62500</v>
      </c>
      <c r="G24" s="378">
        <f t="shared" si="1"/>
        <v>0</v>
      </c>
      <c r="H24" s="380">
        <f t="shared" si="2"/>
        <v>0</v>
      </c>
      <c r="I24" s="640">
        <v>1</v>
      </c>
      <c r="J24" s="380">
        <f t="shared" si="3"/>
        <v>62500</v>
      </c>
    </row>
    <row r="25" spans="2:10">
      <c r="B25" s="147">
        <v>-1</v>
      </c>
      <c r="C25" s="135" t="s">
        <v>352</v>
      </c>
      <c r="D25" s="148">
        <v>62500</v>
      </c>
      <c r="E25" s="378">
        <v>1</v>
      </c>
      <c r="F25" s="380">
        <f t="shared" si="0"/>
        <v>62500</v>
      </c>
      <c r="G25" s="378">
        <f t="shared" si="1"/>
        <v>0</v>
      </c>
      <c r="H25" s="380">
        <f t="shared" si="2"/>
        <v>0</v>
      </c>
      <c r="I25" s="378">
        <v>1</v>
      </c>
      <c r="J25" s="380">
        <f t="shared" si="3"/>
        <v>62500</v>
      </c>
    </row>
    <row r="26" spans="2:10">
      <c r="B26" s="147">
        <v>1</v>
      </c>
      <c r="C26" s="135" t="s">
        <v>361</v>
      </c>
      <c r="D26" s="148">
        <v>62500</v>
      </c>
      <c r="E26" s="378"/>
      <c r="F26" s="380"/>
      <c r="G26" s="378"/>
      <c r="H26" s="380"/>
      <c r="I26" s="585">
        <v>0</v>
      </c>
      <c r="J26" s="586">
        <f t="shared" si="3"/>
        <v>0</v>
      </c>
    </row>
    <row r="27" spans="2:10">
      <c r="B27" s="147">
        <v>2</v>
      </c>
      <c r="C27" s="135" t="s">
        <v>354</v>
      </c>
      <c r="D27" s="148">
        <v>62500</v>
      </c>
      <c r="E27" s="378"/>
      <c r="F27" s="380"/>
      <c r="G27" s="378">
        <f>+I27-E27</f>
        <v>0</v>
      </c>
      <c r="H27" s="380">
        <f>+J27-F27</f>
        <v>0</v>
      </c>
      <c r="I27" s="378"/>
      <c r="J27" s="380">
        <f t="shared" si="3"/>
        <v>0</v>
      </c>
    </row>
    <row r="28" spans="2:10">
      <c r="B28" s="147"/>
      <c r="C28" s="135"/>
      <c r="D28" s="145"/>
      <c r="E28" s="378"/>
      <c r="F28" s="380"/>
      <c r="G28" s="378"/>
      <c r="H28" s="380"/>
      <c r="I28" s="378"/>
      <c r="J28" s="380"/>
    </row>
    <row r="29" spans="2:10">
      <c r="B29" s="147"/>
      <c r="C29" s="141" t="s">
        <v>362</v>
      </c>
      <c r="D29" s="145"/>
      <c r="E29" s="378"/>
      <c r="F29" s="380"/>
      <c r="G29" s="378"/>
      <c r="H29" s="380"/>
      <c r="I29" s="378"/>
      <c r="J29" s="380"/>
    </row>
    <row r="30" spans="2:10">
      <c r="B30" s="147"/>
      <c r="C30" s="141"/>
      <c r="D30" s="148"/>
      <c r="E30" s="378"/>
      <c r="F30" s="380"/>
      <c r="G30" s="378"/>
      <c r="H30" s="380"/>
      <c r="I30" s="378"/>
      <c r="J30" s="380"/>
    </row>
    <row r="31" spans="2:10">
      <c r="B31" s="147">
        <v>3</v>
      </c>
      <c r="C31" s="135" t="s">
        <v>363</v>
      </c>
      <c r="D31" s="148">
        <v>62500</v>
      </c>
      <c r="E31" s="378"/>
      <c r="F31" s="380"/>
      <c r="G31" s="378">
        <f t="shared" ref="G31:G42" si="4">+I31-E31</f>
        <v>0</v>
      </c>
      <c r="H31" s="380">
        <f t="shared" ref="H31:H42" si="5">+J31-F31</f>
        <v>0</v>
      </c>
      <c r="I31" s="378"/>
      <c r="J31" s="380">
        <f t="shared" ref="J31:J42" si="6">+D31*I31</f>
        <v>0</v>
      </c>
    </row>
    <row r="32" spans="2:10">
      <c r="B32" s="147">
        <v>4</v>
      </c>
      <c r="C32" s="135" t="s">
        <v>356</v>
      </c>
      <c r="D32" s="148">
        <v>62500</v>
      </c>
      <c r="E32" s="378"/>
      <c r="F32" s="380"/>
      <c r="G32" s="378">
        <f t="shared" si="4"/>
        <v>0</v>
      </c>
      <c r="H32" s="380">
        <f t="shared" si="5"/>
        <v>0</v>
      </c>
      <c r="I32" s="378"/>
      <c r="J32" s="380">
        <f t="shared" si="6"/>
        <v>0</v>
      </c>
    </row>
    <row r="33" spans="2:10">
      <c r="B33" s="147">
        <v>5</v>
      </c>
      <c r="C33" s="135" t="s">
        <v>357</v>
      </c>
      <c r="D33" s="148">
        <v>62500</v>
      </c>
      <c r="E33" s="378"/>
      <c r="F33" s="380"/>
      <c r="G33" s="378">
        <f t="shared" si="4"/>
        <v>0</v>
      </c>
      <c r="H33" s="380">
        <f t="shared" si="5"/>
        <v>0</v>
      </c>
      <c r="I33" s="378"/>
      <c r="J33" s="380">
        <f t="shared" si="6"/>
        <v>0</v>
      </c>
    </row>
    <row r="34" spans="2:10">
      <c r="B34" s="147">
        <v>6</v>
      </c>
      <c r="C34" s="146" t="s">
        <v>364</v>
      </c>
      <c r="D34" s="148">
        <v>62500</v>
      </c>
      <c r="E34" s="378"/>
      <c r="F34" s="380"/>
      <c r="G34" s="378">
        <f t="shared" si="4"/>
        <v>0</v>
      </c>
      <c r="H34" s="380">
        <f t="shared" si="5"/>
        <v>0</v>
      </c>
      <c r="I34" s="378"/>
      <c r="J34" s="380">
        <f t="shared" si="6"/>
        <v>0</v>
      </c>
    </row>
    <row r="35" spans="2:10">
      <c r="B35" s="147">
        <v>7</v>
      </c>
      <c r="C35" s="135" t="s">
        <v>365</v>
      </c>
      <c r="D35" s="148">
        <v>62500</v>
      </c>
      <c r="E35" s="378"/>
      <c r="F35" s="380"/>
      <c r="G35" s="378">
        <f t="shared" si="4"/>
        <v>0</v>
      </c>
      <c r="H35" s="380">
        <f t="shared" si="5"/>
        <v>0</v>
      </c>
      <c r="I35" s="378"/>
      <c r="J35" s="380">
        <f t="shared" si="6"/>
        <v>0</v>
      </c>
    </row>
    <row r="36" spans="2:10">
      <c r="B36" s="147">
        <v>8</v>
      </c>
      <c r="C36" s="135" t="s">
        <v>366</v>
      </c>
      <c r="D36" s="148">
        <v>62500</v>
      </c>
      <c r="E36" s="378"/>
      <c r="F36" s="380"/>
      <c r="G36" s="378">
        <f t="shared" si="4"/>
        <v>0</v>
      </c>
      <c r="H36" s="380">
        <f t="shared" si="5"/>
        <v>0</v>
      </c>
      <c r="I36" s="378"/>
      <c r="J36" s="380">
        <f t="shared" si="6"/>
        <v>0</v>
      </c>
    </row>
    <row r="37" spans="2:10">
      <c r="B37" s="147">
        <v>9</v>
      </c>
      <c r="C37" s="135" t="s">
        <v>367</v>
      </c>
      <c r="D37" s="148">
        <v>62500</v>
      </c>
      <c r="E37" s="378"/>
      <c r="F37" s="380"/>
      <c r="G37" s="378">
        <f t="shared" si="4"/>
        <v>0</v>
      </c>
      <c r="H37" s="380">
        <f t="shared" si="5"/>
        <v>0</v>
      </c>
      <c r="I37" s="378"/>
      <c r="J37" s="380">
        <f t="shared" si="6"/>
        <v>0</v>
      </c>
    </row>
    <row r="38" spans="2:10">
      <c r="B38" s="147">
        <v>10</v>
      </c>
      <c r="C38" s="135" t="s">
        <v>368</v>
      </c>
      <c r="D38" s="148">
        <v>62500</v>
      </c>
      <c r="E38" s="378"/>
      <c r="F38" s="380"/>
      <c r="G38" s="378">
        <f t="shared" si="4"/>
        <v>0</v>
      </c>
      <c r="H38" s="380">
        <f t="shared" si="5"/>
        <v>0</v>
      </c>
      <c r="I38" s="378"/>
      <c r="J38" s="380">
        <f t="shared" si="6"/>
        <v>0</v>
      </c>
    </row>
    <row r="39" spans="2:10">
      <c r="B39" s="147">
        <v>11</v>
      </c>
      <c r="C39" s="135" t="s">
        <v>369</v>
      </c>
      <c r="D39" s="148">
        <v>62500</v>
      </c>
      <c r="E39" s="378"/>
      <c r="F39" s="380"/>
      <c r="G39" s="378">
        <f t="shared" si="4"/>
        <v>0</v>
      </c>
      <c r="H39" s="380">
        <f t="shared" si="5"/>
        <v>0</v>
      </c>
      <c r="I39" s="378"/>
      <c r="J39" s="380">
        <f t="shared" si="6"/>
        <v>0</v>
      </c>
    </row>
    <row r="40" spans="2:10">
      <c r="B40" s="147">
        <v>12</v>
      </c>
      <c r="C40" s="135" t="s">
        <v>370</v>
      </c>
      <c r="D40" s="148">
        <v>62500</v>
      </c>
      <c r="E40" s="378"/>
      <c r="F40" s="380"/>
      <c r="G40" s="378">
        <f t="shared" si="4"/>
        <v>0</v>
      </c>
      <c r="H40" s="380">
        <f t="shared" si="5"/>
        <v>0</v>
      </c>
      <c r="I40" s="378"/>
      <c r="J40" s="380">
        <f t="shared" si="6"/>
        <v>0</v>
      </c>
    </row>
    <row r="41" spans="2:10">
      <c r="B41" s="147">
        <v>13</v>
      </c>
      <c r="C41" s="135" t="s">
        <v>361</v>
      </c>
      <c r="D41" s="148">
        <v>62500</v>
      </c>
      <c r="E41" s="378"/>
      <c r="F41" s="380"/>
      <c r="G41" s="378">
        <f t="shared" si="4"/>
        <v>0</v>
      </c>
      <c r="H41" s="380">
        <f t="shared" si="5"/>
        <v>0</v>
      </c>
      <c r="I41" s="378"/>
      <c r="J41" s="380">
        <f t="shared" si="6"/>
        <v>0</v>
      </c>
    </row>
    <row r="42" spans="2:10">
      <c r="B42" s="147">
        <v>14</v>
      </c>
      <c r="C42" s="135" t="s">
        <v>371</v>
      </c>
      <c r="D42" s="148">
        <v>62500</v>
      </c>
      <c r="E42" s="378"/>
      <c r="F42" s="380"/>
      <c r="G42" s="378">
        <f t="shared" si="4"/>
        <v>0</v>
      </c>
      <c r="H42" s="380">
        <f t="shared" si="5"/>
        <v>0</v>
      </c>
      <c r="I42" s="378"/>
      <c r="J42" s="380">
        <f t="shared" si="6"/>
        <v>0</v>
      </c>
    </row>
    <row r="43" spans="2:10">
      <c r="B43" s="147"/>
      <c r="C43" s="135"/>
      <c r="D43" s="148"/>
      <c r="E43" s="378"/>
      <c r="F43" s="380"/>
      <c r="G43" s="378"/>
      <c r="H43" s="380"/>
      <c r="I43" s="378"/>
      <c r="J43" s="380"/>
    </row>
    <row r="44" spans="2:10">
      <c r="B44" s="147"/>
      <c r="C44" s="141" t="s">
        <v>372</v>
      </c>
      <c r="D44" s="148"/>
      <c r="E44" s="378"/>
      <c r="F44" s="380"/>
      <c r="G44" s="378"/>
      <c r="H44" s="380"/>
      <c r="I44" s="378"/>
      <c r="J44" s="380"/>
    </row>
    <row r="45" spans="2:10">
      <c r="B45" s="147"/>
      <c r="C45" s="141"/>
      <c r="D45" s="148"/>
      <c r="E45" s="378"/>
      <c r="F45" s="380"/>
      <c r="G45" s="378"/>
      <c r="H45" s="380"/>
      <c r="I45" s="378"/>
      <c r="J45" s="380"/>
    </row>
    <row r="46" spans="2:10">
      <c r="B46" s="147">
        <v>15</v>
      </c>
      <c r="C46" s="135" t="s">
        <v>373</v>
      </c>
      <c r="D46" s="148">
        <v>62500</v>
      </c>
      <c r="E46" s="378"/>
      <c r="F46" s="380"/>
      <c r="G46" s="378">
        <f t="shared" ref="G46:G56" si="7">+I46-E46</f>
        <v>0</v>
      </c>
      <c r="H46" s="380">
        <f t="shared" ref="H46:H56" si="8">+J46-F46</f>
        <v>0</v>
      </c>
      <c r="I46" s="378"/>
      <c r="J46" s="380">
        <f t="shared" ref="J46:J56" si="9">+D46*I46</f>
        <v>0</v>
      </c>
    </row>
    <row r="47" spans="2:10">
      <c r="B47" s="147">
        <v>16</v>
      </c>
      <c r="C47" s="135" t="s">
        <v>374</v>
      </c>
      <c r="D47" s="148">
        <v>62500</v>
      </c>
      <c r="E47" s="378"/>
      <c r="F47" s="380"/>
      <c r="G47" s="378">
        <f t="shared" si="7"/>
        <v>0</v>
      </c>
      <c r="H47" s="380">
        <f t="shared" si="8"/>
        <v>0</v>
      </c>
      <c r="I47" s="378"/>
      <c r="J47" s="380">
        <f t="shared" si="9"/>
        <v>0</v>
      </c>
    </row>
    <row r="48" spans="2:10">
      <c r="B48" s="147">
        <v>17</v>
      </c>
      <c r="C48" s="135" t="s">
        <v>375</v>
      </c>
      <c r="D48" s="148">
        <v>62500</v>
      </c>
      <c r="E48" s="378"/>
      <c r="F48" s="380"/>
      <c r="G48" s="378">
        <f t="shared" si="7"/>
        <v>0</v>
      </c>
      <c r="H48" s="380">
        <f t="shared" si="8"/>
        <v>0</v>
      </c>
      <c r="I48" s="378"/>
      <c r="J48" s="380">
        <f t="shared" si="9"/>
        <v>0</v>
      </c>
    </row>
    <row r="49" spans="2:10">
      <c r="B49" s="147">
        <v>18</v>
      </c>
      <c r="C49" s="146" t="s">
        <v>376</v>
      </c>
      <c r="D49" s="148">
        <v>62500</v>
      </c>
      <c r="E49" s="378"/>
      <c r="F49" s="380"/>
      <c r="G49" s="378">
        <f t="shared" si="7"/>
        <v>0</v>
      </c>
      <c r="H49" s="380">
        <f t="shared" si="8"/>
        <v>0</v>
      </c>
      <c r="I49" s="378"/>
      <c r="J49" s="380">
        <f t="shared" si="9"/>
        <v>0</v>
      </c>
    </row>
    <row r="50" spans="2:10">
      <c r="B50" s="147">
        <v>19</v>
      </c>
      <c r="C50" s="135" t="s">
        <v>377</v>
      </c>
      <c r="D50" s="148">
        <v>62500</v>
      </c>
      <c r="E50" s="378"/>
      <c r="F50" s="380"/>
      <c r="G50" s="378">
        <f t="shared" si="7"/>
        <v>0</v>
      </c>
      <c r="H50" s="380">
        <f t="shared" si="8"/>
        <v>0</v>
      </c>
      <c r="I50" s="378"/>
      <c r="J50" s="380">
        <f t="shared" si="9"/>
        <v>0</v>
      </c>
    </row>
    <row r="51" spans="2:10">
      <c r="B51" s="147">
        <v>20</v>
      </c>
      <c r="C51" s="135" t="s">
        <v>378</v>
      </c>
      <c r="D51" s="148">
        <v>62500</v>
      </c>
      <c r="E51" s="378"/>
      <c r="F51" s="380"/>
      <c r="G51" s="378">
        <f t="shared" si="7"/>
        <v>0</v>
      </c>
      <c r="H51" s="380">
        <f t="shared" si="8"/>
        <v>0</v>
      </c>
      <c r="I51" s="378"/>
      <c r="J51" s="380">
        <f t="shared" si="9"/>
        <v>0</v>
      </c>
    </row>
    <row r="52" spans="2:10">
      <c r="B52" s="147">
        <v>21</v>
      </c>
      <c r="C52" s="135" t="s">
        <v>379</v>
      </c>
      <c r="D52" s="148">
        <v>62500</v>
      </c>
      <c r="E52" s="378"/>
      <c r="F52" s="380"/>
      <c r="G52" s="378">
        <f t="shared" si="7"/>
        <v>0</v>
      </c>
      <c r="H52" s="380">
        <f t="shared" si="8"/>
        <v>0</v>
      </c>
      <c r="I52" s="378"/>
      <c r="J52" s="380">
        <f t="shared" si="9"/>
        <v>0</v>
      </c>
    </row>
    <row r="53" spans="2:10">
      <c r="B53" s="147">
        <v>22</v>
      </c>
      <c r="C53" s="135" t="s">
        <v>380</v>
      </c>
      <c r="D53" s="148">
        <v>62500</v>
      </c>
      <c r="E53" s="378"/>
      <c r="F53" s="380"/>
      <c r="G53" s="378">
        <f t="shared" si="7"/>
        <v>0</v>
      </c>
      <c r="H53" s="380">
        <f t="shared" si="8"/>
        <v>0</v>
      </c>
      <c r="I53" s="378"/>
      <c r="J53" s="380">
        <f t="shared" si="9"/>
        <v>0</v>
      </c>
    </row>
    <row r="54" spans="2:10">
      <c r="B54" s="147">
        <v>23</v>
      </c>
      <c r="C54" s="135" t="s">
        <v>381</v>
      </c>
      <c r="D54" s="148">
        <v>62500</v>
      </c>
      <c r="E54" s="378"/>
      <c r="F54" s="380"/>
      <c r="G54" s="378">
        <f t="shared" si="7"/>
        <v>0</v>
      </c>
      <c r="H54" s="380">
        <f t="shared" si="8"/>
        <v>0</v>
      </c>
      <c r="I54" s="378"/>
      <c r="J54" s="380">
        <f t="shared" si="9"/>
        <v>0</v>
      </c>
    </row>
    <row r="55" spans="2:10">
      <c r="B55" s="147">
        <v>24</v>
      </c>
      <c r="C55" s="135" t="s">
        <v>382</v>
      </c>
      <c r="D55" s="148">
        <v>62500</v>
      </c>
      <c r="E55" s="378"/>
      <c r="F55" s="380"/>
      <c r="G55" s="378">
        <f t="shared" si="7"/>
        <v>0</v>
      </c>
      <c r="H55" s="380">
        <f t="shared" si="8"/>
        <v>0</v>
      </c>
      <c r="I55" s="378"/>
      <c r="J55" s="380">
        <f t="shared" si="9"/>
        <v>0</v>
      </c>
    </row>
    <row r="56" spans="2:10">
      <c r="B56" s="147">
        <v>25</v>
      </c>
      <c r="C56" s="135" t="s">
        <v>383</v>
      </c>
      <c r="D56" s="148">
        <v>62500</v>
      </c>
      <c r="E56" s="378"/>
      <c r="F56" s="380"/>
      <c r="G56" s="378">
        <f t="shared" si="7"/>
        <v>0</v>
      </c>
      <c r="H56" s="380">
        <f t="shared" si="8"/>
        <v>0</v>
      </c>
      <c r="I56" s="378"/>
      <c r="J56" s="380">
        <f t="shared" si="9"/>
        <v>0</v>
      </c>
    </row>
    <row r="57" spans="2:10">
      <c r="B57" s="147"/>
      <c r="C57" s="135"/>
      <c r="D57" s="148"/>
      <c r="E57" s="378"/>
      <c r="F57" s="380"/>
      <c r="G57" s="378"/>
      <c r="H57" s="380"/>
      <c r="I57" s="378"/>
      <c r="J57" s="380"/>
    </row>
    <row r="58" spans="2:10">
      <c r="B58" s="147"/>
      <c r="C58" s="135"/>
      <c r="D58" s="148"/>
      <c r="E58" s="378"/>
      <c r="F58" s="380"/>
      <c r="G58" s="378"/>
      <c r="H58" s="380"/>
      <c r="I58" s="378"/>
      <c r="J58" s="380"/>
    </row>
    <row r="59" spans="2:10">
      <c r="B59" s="147"/>
      <c r="C59" s="135"/>
      <c r="D59" s="148"/>
      <c r="E59" s="378"/>
      <c r="F59" s="380"/>
      <c r="G59" s="378"/>
      <c r="H59" s="380"/>
      <c r="I59" s="378"/>
      <c r="J59" s="380"/>
    </row>
    <row r="60" spans="2:10">
      <c r="B60" s="147"/>
      <c r="C60" s="135"/>
      <c r="D60" s="148"/>
      <c r="E60" s="378"/>
      <c r="F60" s="380"/>
      <c r="G60" s="378"/>
      <c r="H60" s="380"/>
      <c r="I60" s="378"/>
      <c r="J60" s="380"/>
    </row>
    <row r="61" spans="2:10">
      <c r="B61" s="147"/>
      <c r="C61" s="135"/>
      <c r="D61" s="148"/>
      <c r="E61" s="378"/>
      <c r="F61" s="380"/>
      <c r="G61" s="378"/>
      <c r="H61" s="380"/>
      <c r="I61" s="378"/>
      <c r="J61" s="380"/>
    </row>
    <row r="62" spans="2:10">
      <c r="B62" s="147"/>
      <c r="C62" s="135"/>
      <c r="D62" s="148"/>
      <c r="E62" s="378"/>
      <c r="F62" s="380"/>
      <c r="G62" s="378"/>
      <c r="H62" s="380"/>
      <c r="I62" s="378"/>
      <c r="J62" s="380"/>
    </row>
    <row r="63" spans="2:10">
      <c r="B63" s="147"/>
      <c r="C63" s="135"/>
      <c r="D63" s="148"/>
      <c r="E63" s="378"/>
      <c r="F63" s="380"/>
      <c r="G63" s="378"/>
      <c r="H63" s="380"/>
      <c r="I63" s="378"/>
      <c r="J63" s="380"/>
    </row>
    <row r="64" spans="2:10">
      <c r="B64" s="147"/>
      <c r="C64" s="135"/>
      <c r="D64" s="148"/>
      <c r="E64" s="378"/>
      <c r="F64" s="380"/>
      <c r="G64" s="378"/>
      <c r="H64" s="380"/>
      <c r="I64" s="378"/>
      <c r="J64" s="380"/>
    </row>
    <row r="65" spans="2:10">
      <c r="B65" s="147"/>
      <c r="C65" s="135"/>
      <c r="D65" s="148"/>
      <c r="E65" s="378"/>
      <c r="F65" s="380"/>
      <c r="G65" s="378"/>
      <c r="H65" s="380"/>
      <c r="I65" s="378"/>
      <c r="J65" s="380"/>
    </row>
    <row r="66" spans="2:10">
      <c r="B66" s="311"/>
      <c r="C66" s="313"/>
      <c r="D66" s="148"/>
      <c r="E66" s="378"/>
      <c r="F66" s="380"/>
      <c r="G66" s="378"/>
      <c r="H66" s="380"/>
      <c r="I66" s="378"/>
      <c r="J66" s="380"/>
    </row>
    <row r="67" spans="2:10">
      <c r="B67" s="333"/>
      <c r="C67" s="334"/>
      <c r="D67" s="324"/>
      <c r="E67" s="641"/>
      <c r="F67" s="593"/>
      <c r="G67" s="641"/>
      <c r="H67" s="593"/>
      <c r="I67" s="641"/>
      <c r="J67" s="593"/>
    </row>
    <row r="68" spans="2:10">
      <c r="B68" s="134"/>
      <c r="C68" s="141" t="s">
        <v>89</v>
      </c>
      <c r="D68" s="339">
        <f>SUM(D19:D57)</f>
        <v>2000000</v>
      </c>
      <c r="E68" s="595">
        <f>+F68/$D$68</f>
        <v>0.22</v>
      </c>
      <c r="F68" s="596">
        <f>SUM(F14:F66)</f>
        <v>437500</v>
      </c>
      <c r="G68" s="595">
        <f>+H68/$D$68</f>
        <v>0</v>
      </c>
      <c r="H68" s="596">
        <f>SUM(H14:H66)</f>
        <v>0</v>
      </c>
      <c r="I68" s="595">
        <f>+J68/$D$68</f>
        <v>0.22</v>
      </c>
      <c r="J68" s="596">
        <f>SUM(J14:J66)</f>
        <v>437500</v>
      </c>
    </row>
    <row r="69" spans="2:10">
      <c r="B69" s="158"/>
      <c r="C69" s="159"/>
      <c r="D69" s="350"/>
      <c r="E69" s="639"/>
      <c r="F69" s="599"/>
      <c r="G69" s="639"/>
      <c r="H69" s="599"/>
      <c r="I69" s="639"/>
      <c r="J69" s="599"/>
    </row>
    <row r="81" ht="15.75" customHeight="1"/>
  </sheetData>
  <sheetProtection selectLockedCells="1" selectUnlockedCells="1"/>
  <mergeCells count="6">
    <mergeCell ref="B11:B13"/>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14"/>
  </sheetPr>
  <dimension ref="B2:H80"/>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23.0898437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384</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36" t="s">
        <v>59</v>
      </c>
      <c r="E13" s="1036" t="s">
        <v>178</v>
      </c>
      <c r="F13" s="1051" t="s">
        <v>179</v>
      </c>
      <c r="G13" s="1051" t="s">
        <v>180</v>
      </c>
    </row>
    <row r="14" spans="2:8">
      <c r="B14" s="128" t="s">
        <v>61</v>
      </c>
      <c r="C14" s="129" t="s">
        <v>62</v>
      </c>
      <c r="D14" s="1036"/>
      <c r="E14" s="1036"/>
      <c r="F14" s="1051"/>
      <c r="G14" s="1051"/>
    </row>
    <row r="15" spans="2:8">
      <c r="B15" s="130"/>
      <c r="C15" s="131"/>
      <c r="D15" s="1036"/>
      <c r="E15" s="1036"/>
      <c r="F15" s="1051"/>
      <c r="G15" s="1051"/>
    </row>
    <row r="16" spans="2:8">
      <c r="B16" s="134"/>
      <c r="C16" s="135"/>
      <c r="D16" s="136"/>
      <c r="E16" s="307"/>
      <c r="F16" s="304"/>
      <c r="G16" s="357"/>
    </row>
    <row r="17" spans="2:7" ht="31">
      <c r="B17" s="140">
        <v>1</v>
      </c>
      <c r="C17" s="141" t="s">
        <v>384</v>
      </c>
      <c r="D17" s="136"/>
      <c r="E17" s="307"/>
      <c r="F17" s="304"/>
      <c r="G17" s="358"/>
    </row>
    <row r="18" spans="2:7">
      <c r="B18" s="134"/>
      <c r="C18" s="135"/>
      <c r="D18" s="136"/>
      <c r="E18" s="307"/>
      <c r="F18" s="304"/>
      <c r="G18" s="358"/>
    </row>
    <row r="19" spans="2:7">
      <c r="B19" s="134">
        <v>1.1000000000000001</v>
      </c>
      <c r="C19" s="135" t="s">
        <v>385</v>
      </c>
      <c r="D19" s="359">
        <v>800000</v>
      </c>
      <c r="E19" s="307">
        <v>1</v>
      </c>
      <c r="F19" s="360">
        <f>+D19*E19</f>
        <v>800000</v>
      </c>
      <c r="G19" s="361"/>
    </row>
    <row r="20" spans="2:7">
      <c r="B20" s="134"/>
      <c r="D20" s="362"/>
      <c r="E20" s="307"/>
      <c r="F20" s="363"/>
      <c r="G20" s="364"/>
    </row>
    <row r="21" spans="2:7">
      <c r="B21" s="134">
        <v>1.2</v>
      </c>
      <c r="C21" s="135" t="s">
        <v>386</v>
      </c>
      <c r="D21" s="359">
        <v>800000</v>
      </c>
      <c r="E21" s="307">
        <v>1</v>
      </c>
      <c r="F21" s="360">
        <f>PRODUCT(D21,E21)</f>
        <v>800000</v>
      </c>
      <c r="G21" s="361"/>
    </row>
    <row r="22" spans="2:7">
      <c r="B22" s="134"/>
      <c r="D22" s="362"/>
      <c r="E22" s="307"/>
      <c r="F22" s="363"/>
      <c r="G22" s="364"/>
    </row>
    <row r="23" spans="2:7">
      <c r="B23" s="134">
        <v>1.3</v>
      </c>
      <c r="C23" s="135" t="s">
        <v>387</v>
      </c>
      <c r="D23" s="359">
        <v>800000</v>
      </c>
      <c r="E23" s="322">
        <v>1</v>
      </c>
      <c r="F23" s="360">
        <f>+D23*E23</f>
        <v>800000</v>
      </c>
      <c r="G23" s="361"/>
    </row>
    <row r="24" spans="2:7">
      <c r="B24" s="134"/>
      <c r="D24" s="362"/>
      <c r="E24" s="307"/>
      <c r="F24" s="363"/>
      <c r="G24" s="364"/>
    </row>
    <row r="25" spans="2:7">
      <c r="B25" s="134">
        <v>1.4</v>
      </c>
      <c r="C25" s="135" t="s">
        <v>388</v>
      </c>
      <c r="D25" s="359">
        <v>800000</v>
      </c>
      <c r="E25" s="307">
        <v>1</v>
      </c>
      <c r="F25" s="360">
        <v>800000</v>
      </c>
      <c r="G25" s="361"/>
    </row>
    <row r="26" spans="2:7">
      <c r="B26" s="134"/>
      <c r="D26" s="362"/>
      <c r="E26" s="307"/>
      <c r="F26" s="363"/>
      <c r="G26" s="364"/>
    </row>
    <row r="27" spans="2:7">
      <c r="B27" s="134">
        <v>1.5</v>
      </c>
      <c r="C27" s="135" t="s">
        <v>389</v>
      </c>
      <c r="D27" s="359">
        <v>800000</v>
      </c>
      <c r="E27" s="307"/>
      <c r="F27" s="360">
        <f>+D27*E27</f>
        <v>0</v>
      </c>
      <c r="G27" s="364"/>
    </row>
    <row r="28" spans="2:7">
      <c r="B28" s="134"/>
      <c r="D28" s="362"/>
      <c r="E28" s="307"/>
      <c r="F28" s="323"/>
      <c r="G28" s="366"/>
    </row>
    <row r="29" spans="2:7">
      <c r="B29" s="134">
        <v>1.5</v>
      </c>
      <c r="C29" s="135" t="s">
        <v>390</v>
      </c>
      <c r="D29" s="359">
        <v>800000</v>
      </c>
      <c r="E29" s="307"/>
      <c r="F29" s="360">
        <f>+D29*E29</f>
        <v>0</v>
      </c>
      <c r="G29" s="364"/>
    </row>
    <row r="30" spans="2:7">
      <c r="B30" s="134"/>
      <c r="D30" s="362"/>
      <c r="E30" s="307"/>
      <c r="F30" s="323"/>
      <c r="G30" s="366"/>
    </row>
    <row r="31" spans="2:7">
      <c r="B31" s="134">
        <v>1.5</v>
      </c>
      <c r="C31" s="135" t="s">
        <v>391</v>
      </c>
      <c r="D31" s="359">
        <v>361290.32</v>
      </c>
      <c r="E31" s="307"/>
      <c r="F31" s="360">
        <f>+D31*E31</f>
        <v>0</v>
      </c>
      <c r="G31" s="364"/>
    </row>
    <row r="32" spans="2:7">
      <c r="B32" s="134"/>
      <c r="D32" s="136"/>
      <c r="E32" s="322"/>
      <c r="F32" s="323"/>
      <c r="G32" s="366"/>
    </row>
    <row r="33" spans="2:7">
      <c r="B33" s="134"/>
      <c r="C33" s="116" t="s">
        <v>392</v>
      </c>
      <c r="D33" s="136"/>
      <c r="E33" s="322"/>
      <c r="F33" s="323"/>
      <c r="G33" s="366"/>
    </row>
    <row r="34" spans="2:7">
      <c r="B34" s="147"/>
      <c r="C34" s="135" t="s">
        <v>393</v>
      </c>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46"/>
      <c r="D39" s="362"/>
      <c r="E39" s="322"/>
      <c r="F39" s="323"/>
      <c r="G39" s="366"/>
    </row>
    <row r="40" spans="2:7">
      <c r="B40" s="147"/>
      <c r="C40" s="146"/>
      <c r="D40" s="362"/>
      <c r="E40" s="322"/>
      <c r="F40" s="323"/>
      <c r="G40" s="366"/>
    </row>
    <row r="41" spans="2:7">
      <c r="B41" s="147"/>
      <c r="C41" s="146"/>
      <c r="D41" s="362"/>
      <c r="E41" s="322"/>
      <c r="F41" s="323"/>
      <c r="G41" s="366"/>
    </row>
    <row r="42" spans="2:7">
      <c r="B42" s="147"/>
      <c r="C42" s="146"/>
      <c r="D42" s="362"/>
      <c r="E42" s="322"/>
      <c r="F42" s="323"/>
      <c r="G42" s="366"/>
    </row>
    <row r="43" spans="2:7">
      <c r="B43" s="147"/>
      <c r="C43" s="146"/>
      <c r="D43" s="362"/>
      <c r="E43" s="322"/>
      <c r="F43" s="323"/>
      <c r="G43" s="366"/>
    </row>
    <row r="44" spans="2:7">
      <c r="B44" s="147"/>
      <c r="C44" s="146"/>
      <c r="D44" s="362"/>
      <c r="E44" s="322"/>
      <c r="F44" s="323"/>
      <c r="G44" s="366"/>
    </row>
    <row r="45" spans="2:7">
      <c r="B45" s="147"/>
      <c r="C45" s="146"/>
      <c r="D45" s="362"/>
      <c r="E45" s="322"/>
      <c r="F45" s="323"/>
      <c r="G45" s="366"/>
    </row>
    <row r="46" spans="2:7">
      <c r="B46" s="147"/>
      <c r="C46" s="146"/>
      <c r="D46" s="362"/>
      <c r="E46" s="322"/>
      <c r="F46" s="323"/>
      <c r="G46" s="366"/>
    </row>
    <row r="47" spans="2:7">
      <c r="B47" s="147"/>
      <c r="C47" s="146"/>
      <c r="D47" s="362"/>
      <c r="E47" s="322"/>
      <c r="F47" s="323"/>
      <c r="G47" s="366"/>
    </row>
    <row r="48" spans="2:7">
      <c r="B48" s="147"/>
      <c r="C48" s="146"/>
      <c r="D48" s="362"/>
      <c r="E48" s="322"/>
      <c r="F48" s="323"/>
      <c r="G48" s="366"/>
    </row>
    <row r="49" spans="2:7">
      <c r="B49" s="147"/>
      <c r="C49" s="146"/>
      <c r="D49" s="362"/>
      <c r="E49" s="322"/>
      <c r="F49" s="323"/>
      <c r="G49" s="366"/>
    </row>
    <row r="50" spans="2:7">
      <c r="B50" s="147"/>
      <c r="C50" s="146"/>
      <c r="D50" s="362"/>
      <c r="E50" s="322"/>
      <c r="F50" s="323"/>
      <c r="G50" s="366"/>
    </row>
    <row r="51" spans="2:7">
      <c r="B51" s="147"/>
      <c r="C51" s="146"/>
      <c r="D51" s="362"/>
      <c r="E51" s="322"/>
      <c r="F51" s="323"/>
      <c r="G51" s="366"/>
    </row>
    <row r="52" spans="2:7">
      <c r="B52" s="147"/>
      <c r="C52" s="146"/>
      <c r="D52" s="362"/>
      <c r="E52" s="322"/>
      <c r="F52" s="323"/>
      <c r="G52" s="366"/>
    </row>
    <row r="53" spans="2:7">
      <c r="B53" s="147"/>
      <c r="C53" s="146"/>
      <c r="D53" s="362"/>
      <c r="E53" s="322"/>
      <c r="F53" s="323"/>
      <c r="G53" s="366"/>
    </row>
    <row r="54" spans="2:7">
      <c r="B54" s="147"/>
      <c r="C54" s="146"/>
      <c r="D54" s="362"/>
      <c r="E54" s="322"/>
      <c r="F54" s="323"/>
      <c r="G54" s="366"/>
    </row>
    <row r="55" spans="2:7">
      <c r="B55" s="147"/>
      <c r="C55" s="146"/>
      <c r="D55" s="362"/>
      <c r="E55" s="322"/>
      <c r="F55" s="323"/>
      <c r="G55" s="366"/>
    </row>
    <row r="56" spans="2:7">
      <c r="B56" s="147"/>
      <c r="C56" s="146"/>
      <c r="D56" s="362"/>
      <c r="E56" s="322"/>
      <c r="F56" s="323"/>
      <c r="G56" s="366"/>
    </row>
    <row r="57" spans="2:7">
      <c r="B57" s="147"/>
      <c r="C57" s="146"/>
      <c r="D57" s="362"/>
      <c r="E57" s="322"/>
      <c r="F57" s="323"/>
      <c r="G57" s="366"/>
    </row>
    <row r="58" spans="2:7">
      <c r="B58" s="147"/>
      <c r="C58" s="146"/>
      <c r="D58" s="362"/>
      <c r="E58" s="322"/>
      <c r="F58" s="323"/>
      <c r="G58" s="366"/>
    </row>
    <row r="59" spans="2:7">
      <c r="B59" s="147"/>
      <c r="C59" s="146"/>
      <c r="D59" s="362"/>
      <c r="E59" s="322"/>
      <c r="F59" s="323"/>
      <c r="G59" s="366"/>
    </row>
    <row r="60" spans="2:7">
      <c r="B60" s="147"/>
      <c r="C60" s="135"/>
      <c r="D60" s="362"/>
      <c r="E60" s="307"/>
      <c r="F60" s="323"/>
      <c r="G60" s="366"/>
    </row>
    <row r="61" spans="2:7">
      <c r="B61" s="147"/>
      <c r="C61" s="135"/>
      <c r="D61" s="362"/>
      <c r="E61" s="322"/>
      <c r="F61" s="323"/>
      <c r="G61" s="366"/>
    </row>
    <row r="62" spans="2:7">
      <c r="B62" s="147"/>
      <c r="C62" s="135"/>
      <c r="D62" s="362"/>
      <c r="E62" s="307"/>
      <c r="F62" s="323"/>
      <c r="G62" s="366"/>
    </row>
    <row r="63" spans="2:7">
      <c r="B63" s="147"/>
      <c r="C63" s="135"/>
      <c r="D63" s="362"/>
      <c r="E63" s="307"/>
      <c r="F63" s="323"/>
      <c r="G63" s="366"/>
    </row>
    <row r="64" spans="2:7">
      <c r="B64" s="147"/>
      <c r="C64" s="135"/>
      <c r="D64" s="362"/>
      <c r="E64" s="307"/>
      <c r="F64" s="323"/>
      <c r="G64" s="366"/>
    </row>
    <row r="65" spans="2:7">
      <c r="B65" s="311"/>
      <c r="C65" s="313"/>
      <c r="D65" s="362"/>
      <c r="E65" s="315"/>
      <c r="F65" s="316"/>
      <c r="G65" s="368"/>
    </row>
    <row r="66" spans="2:7">
      <c r="B66" s="333"/>
      <c r="C66" s="334"/>
      <c r="D66" s="369"/>
      <c r="E66" s="335"/>
      <c r="F66" s="336"/>
      <c r="G66" s="326"/>
    </row>
    <row r="67" spans="2:7">
      <c r="B67" s="134"/>
      <c r="C67" s="141" t="s">
        <v>89</v>
      </c>
      <c r="D67" s="308">
        <f>SUM(D16:D65)</f>
        <v>5161290</v>
      </c>
      <c r="E67" s="340">
        <f>+F67/D67</f>
        <v>0.62</v>
      </c>
      <c r="F67" s="308">
        <f>SUM(F16:F65)</f>
        <v>3200000</v>
      </c>
      <c r="G67" s="155"/>
    </row>
    <row r="68" spans="2:7">
      <c r="B68" s="158"/>
      <c r="C68" s="159"/>
      <c r="D68" s="371"/>
      <c r="E68" s="351"/>
      <c r="F68" s="352"/>
      <c r="G68" s="355"/>
    </row>
    <row r="72" spans="2:7" s="642" customFormat="1">
      <c r="B72" s="643"/>
      <c r="C72" s="644"/>
      <c r="D72" s="645"/>
      <c r="E72" s="646"/>
      <c r="F72" s="647"/>
      <c r="G72" s="643"/>
    </row>
    <row r="80" spans="2:7"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68" t="s">
        <v>394</v>
      </c>
      <c r="C1" s="1068"/>
      <c r="D1" s="1068"/>
      <c r="E1" s="1068"/>
      <c r="F1" s="1068"/>
    </row>
    <row r="2" spans="1:14" s="2" customFormat="1" ht="23">
      <c r="B2" s="648" t="s">
        <v>0</v>
      </c>
      <c r="C2" s="649" t="s">
        <v>395</v>
      </c>
      <c r="D2" s="5"/>
      <c r="E2" s="650" t="s">
        <v>2</v>
      </c>
      <c r="F2" s="651" t="s">
        <v>396</v>
      </c>
    </row>
    <row r="3" spans="1:14" s="2" customFormat="1" ht="17.5">
      <c r="B3" s="8"/>
      <c r="C3" s="9"/>
      <c r="D3" s="9"/>
      <c r="E3" s="10" t="s">
        <v>3</v>
      </c>
      <c r="F3" s="652">
        <v>41866</v>
      </c>
    </row>
    <row r="4" spans="1:14" ht="16.5">
      <c r="A4" s="1"/>
      <c r="B4" s="12" t="s">
        <v>4</v>
      </c>
      <c r="C4" s="14" t="s">
        <v>5</v>
      </c>
      <c r="D4" s="15"/>
      <c r="E4" s="15" t="s">
        <v>6</v>
      </c>
      <c r="F4" s="653" t="s">
        <v>397</v>
      </c>
    </row>
    <row r="5" spans="1:14" ht="16.5">
      <c r="A5" s="1"/>
      <c r="B5" s="654"/>
      <c r="C5" s="14" t="s">
        <v>398</v>
      </c>
      <c r="D5" s="15"/>
      <c r="E5" s="15" t="s">
        <v>7</v>
      </c>
      <c r="F5" s="655" t="s">
        <v>399</v>
      </c>
    </row>
    <row r="6" spans="1:14" ht="16.5" customHeight="1">
      <c r="A6" s="1"/>
      <c r="B6" s="654"/>
      <c r="C6" s="14" t="s">
        <v>8</v>
      </c>
      <c r="D6" s="15"/>
      <c r="E6" s="15"/>
      <c r="F6" s="19"/>
    </row>
    <row r="7" spans="1:14" ht="16.5" customHeight="1">
      <c r="A7" s="1"/>
      <c r="B7" s="654"/>
      <c r="C7" s="14"/>
      <c r="D7" s="15"/>
      <c r="E7" s="15"/>
      <c r="F7" s="19"/>
    </row>
    <row r="8" spans="1:14" ht="16.5" customHeight="1">
      <c r="A8" s="1"/>
      <c r="B8" s="12" t="s">
        <v>400</v>
      </c>
      <c r="C8" s="14" t="s">
        <v>401</v>
      </c>
      <c r="D8" s="15"/>
      <c r="E8" s="15" t="s">
        <v>10</v>
      </c>
      <c r="F8" s="656"/>
    </row>
    <row r="9" spans="1:14" ht="16.5">
      <c r="A9" s="1"/>
      <c r="B9" s="654"/>
      <c r="C9" s="14"/>
      <c r="D9" s="15"/>
      <c r="E9" s="15" t="s">
        <v>12</v>
      </c>
      <c r="F9" s="656"/>
      <c r="M9" s="21"/>
      <c r="N9" s="20"/>
    </row>
    <row r="10" spans="1:14" ht="16.5">
      <c r="A10" s="1"/>
      <c r="B10" s="12" t="s">
        <v>402</v>
      </c>
      <c r="C10" s="14" t="s">
        <v>403</v>
      </c>
      <c r="D10" s="15"/>
      <c r="E10" s="15" t="s">
        <v>404</v>
      </c>
      <c r="F10" s="656"/>
      <c r="M10" s="21"/>
      <c r="N10" s="20"/>
    </row>
    <row r="11" spans="1:14" ht="16.5">
      <c r="A11" s="1"/>
      <c r="B11" s="654"/>
      <c r="C11" s="14" t="s">
        <v>405</v>
      </c>
      <c r="D11" s="15"/>
      <c r="E11" s="15" t="s">
        <v>15</v>
      </c>
      <c r="F11" s="657"/>
      <c r="M11" s="21"/>
      <c r="N11" s="20"/>
    </row>
    <row r="12" spans="1:14" ht="16.5">
      <c r="A12" s="1"/>
      <c r="B12" s="654"/>
      <c r="C12" s="14" t="s">
        <v>8</v>
      </c>
      <c r="D12" s="15"/>
      <c r="F12" s="23"/>
      <c r="M12" s="21"/>
      <c r="N12" s="20"/>
    </row>
    <row r="13" spans="1:14" ht="18">
      <c r="A13" s="1"/>
      <c r="B13" s="654"/>
      <c r="C13" s="14"/>
      <c r="D13" s="15"/>
      <c r="E13" s="658" t="s">
        <v>17</v>
      </c>
      <c r="F13" s="659" t="s">
        <v>66</v>
      </c>
    </row>
    <row r="14" spans="1:14" ht="18" customHeight="1">
      <c r="A14" s="1"/>
      <c r="B14" s="660" t="s">
        <v>406</v>
      </c>
      <c r="C14" s="661"/>
      <c r="D14" s="27"/>
      <c r="E14" s="1069" t="s">
        <v>18</v>
      </c>
      <c r="F14" s="1070" t="s">
        <v>66</v>
      </c>
    </row>
    <row r="15" spans="1:14" ht="18" customHeight="1">
      <c r="A15" s="1"/>
      <c r="B15" s="12"/>
      <c r="C15" s="661" t="s">
        <v>407</v>
      </c>
      <c r="D15" s="27"/>
      <c r="E15" s="1069"/>
      <c r="F15" s="1070"/>
    </row>
    <row r="16" spans="1:14" ht="18">
      <c r="A16" s="1"/>
      <c r="B16" s="12"/>
      <c r="C16" s="14" t="s">
        <v>8</v>
      </c>
      <c r="D16" s="27"/>
      <c r="E16" s="28"/>
      <c r="F16" s="29"/>
    </row>
    <row r="17" spans="1:8" ht="14">
      <c r="A17" s="1"/>
      <c r="B17" s="662"/>
      <c r="C17" s="31"/>
      <c r="D17" s="32"/>
      <c r="E17" s="32"/>
      <c r="F17" s="33"/>
    </row>
    <row r="18" spans="1:8" s="20" customFormat="1" ht="16.5">
      <c r="B18" s="37"/>
      <c r="E18" s="13" t="s">
        <v>19</v>
      </c>
      <c r="F18" s="663"/>
    </row>
    <row r="19" spans="1:8" s="20" customFormat="1" ht="16.5">
      <c r="B19" s="37"/>
      <c r="E19" s="13" t="s">
        <v>20</v>
      </c>
      <c r="F19" s="663"/>
    </row>
    <row r="20" spans="1:8" s="20" customFormat="1" ht="16.5">
      <c r="B20" s="37"/>
      <c r="E20" s="13" t="s">
        <v>408</v>
      </c>
      <c r="F20" s="663"/>
    </row>
    <row r="21" spans="1:8" ht="16.5">
      <c r="A21" s="1"/>
      <c r="B21" s="26"/>
      <c r="C21" s="41"/>
      <c r="D21" s="42"/>
      <c r="E21" s="664" t="s">
        <v>409</v>
      </c>
      <c r="F21" s="665"/>
    </row>
    <row r="22" spans="1:8" ht="16.5">
      <c r="A22" s="1"/>
      <c r="B22" s="12" t="s">
        <v>410</v>
      </c>
      <c r="C22" s="14"/>
      <c r="D22" s="14"/>
      <c r="E22" s="15"/>
      <c r="F22" s="45">
        <f>D28</f>
        <v>0</v>
      </c>
    </row>
    <row r="23" spans="1:8" ht="16.5">
      <c r="A23" s="1"/>
      <c r="B23" s="666" t="s">
        <v>22</v>
      </c>
      <c r="C23" s="14"/>
      <c r="D23" s="667">
        <v>0</v>
      </c>
      <c r="E23" s="15"/>
      <c r="F23" s="48"/>
    </row>
    <row r="24" spans="1:8" ht="16.5">
      <c r="A24" s="1"/>
      <c r="B24" s="666" t="s">
        <v>23</v>
      </c>
      <c r="C24" s="14"/>
      <c r="D24" s="47"/>
      <c r="E24" s="15"/>
      <c r="F24" s="48"/>
    </row>
    <row r="25" spans="1:8" ht="16.5">
      <c r="A25" s="1"/>
      <c r="B25" s="668" t="s">
        <v>411</v>
      </c>
      <c r="C25" s="14"/>
      <c r="D25" s="667">
        <v>0</v>
      </c>
      <c r="E25" s="15"/>
      <c r="F25" s="48"/>
    </row>
    <row r="26" spans="1:8" ht="16.5">
      <c r="A26" s="1"/>
      <c r="B26" s="668" t="s">
        <v>412</v>
      </c>
      <c r="C26" s="14"/>
      <c r="D26" s="667">
        <f>SUM(D23:D25)</f>
        <v>0</v>
      </c>
      <c r="E26" s="15" t="s">
        <v>413</v>
      </c>
      <c r="F26" s="45"/>
    </row>
    <row r="27" spans="1:8" ht="16.5">
      <c r="A27" s="1"/>
      <c r="B27" s="669"/>
      <c r="C27" s="53"/>
      <c r="D27" s="670"/>
      <c r="E27" s="15"/>
      <c r="F27" s="45"/>
      <c r="H27" s="50"/>
    </row>
    <row r="28" spans="1:8" ht="16.5">
      <c r="A28" s="1"/>
      <c r="B28" s="668" t="s">
        <v>414</v>
      </c>
      <c r="C28" s="14"/>
      <c r="D28" s="667">
        <f>+D23-D25-D26</f>
        <v>0</v>
      </c>
      <c r="E28" s="15"/>
      <c r="F28" s="45"/>
    </row>
    <row r="29" spans="1:8" ht="16.5">
      <c r="A29" s="1"/>
      <c r="B29" s="671"/>
      <c r="C29" s="53"/>
      <c r="D29" s="53"/>
      <c r="E29" s="56"/>
      <c r="F29" s="57"/>
    </row>
    <row r="30" spans="1:8" ht="17.5">
      <c r="A30" s="2"/>
      <c r="B30" s="12" t="s">
        <v>415</v>
      </c>
      <c r="C30" s="14"/>
      <c r="D30" s="14"/>
      <c r="E30" s="60"/>
      <c r="F30" s="45">
        <f>SUM(D31:D32)</f>
        <v>0</v>
      </c>
    </row>
    <row r="31" spans="1:8" ht="17.5">
      <c r="A31" s="2"/>
      <c r="B31" s="666" t="s">
        <v>416</v>
      </c>
      <c r="C31" s="14"/>
      <c r="D31" s="667">
        <v>0</v>
      </c>
      <c r="E31" s="60"/>
      <c r="F31" s="45"/>
    </row>
    <row r="32" spans="1:8" ht="17.5">
      <c r="A32" s="2"/>
      <c r="B32" s="666" t="s">
        <v>26</v>
      </c>
      <c r="C32" s="14"/>
      <c r="D32" s="667">
        <v>0</v>
      </c>
      <c r="E32" s="60"/>
      <c r="F32" s="45"/>
    </row>
    <row r="33" spans="1:10" ht="16.5">
      <c r="A33" s="20"/>
      <c r="B33" s="671"/>
      <c r="C33" s="53"/>
      <c r="D33" s="53"/>
      <c r="E33" s="56"/>
      <c r="F33" s="57"/>
    </row>
    <row r="34" spans="1:10" ht="17.5">
      <c r="A34" s="2"/>
      <c r="B34" s="12" t="s">
        <v>27</v>
      </c>
      <c r="C34" s="14"/>
      <c r="D34" s="14"/>
      <c r="E34" s="60"/>
      <c r="F34" s="45">
        <f>SUM(F22:F32)</f>
        <v>0</v>
      </c>
    </row>
    <row r="35" spans="1:10" ht="16.5">
      <c r="A35" s="20"/>
      <c r="B35" s="1071"/>
      <c r="C35" s="1071"/>
      <c r="D35" s="14"/>
      <c r="E35" s="60"/>
      <c r="F35" s="62"/>
    </row>
    <row r="36" spans="1:10" ht="16.5">
      <c r="A36" s="20"/>
      <c r="B36" s="12" t="s">
        <v>417</v>
      </c>
      <c r="C36" s="63" t="s">
        <v>418</v>
      </c>
      <c r="D36" s="14"/>
      <c r="E36" s="60"/>
      <c r="F36" s="672"/>
    </row>
    <row r="37" spans="1:10" ht="16.5">
      <c r="A37" s="20"/>
      <c r="B37" s="12"/>
      <c r="C37" s="63"/>
      <c r="D37" s="14"/>
      <c r="E37" s="60"/>
      <c r="F37" s="64"/>
    </row>
    <row r="38" spans="1:10" ht="16.5">
      <c r="A38" s="20"/>
      <c r="B38" s="12" t="s">
        <v>419</v>
      </c>
      <c r="C38" s="63" t="s">
        <v>418</v>
      </c>
      <c r="D38" s="14"/>
      <c r="E38" s="60"/>
      <c r="F38" s="672"/>
    </row>
    <row r="39" spans="1:10" ht="16.5">
      <c r="A39" s="20"/>
      <c r="B39" s="671"/>
      <c r="C39" s="53"/>
      <c r="D39" s="53"/>
      <c r="E39" s="56"/>
      <c r="F39" s="57"/>
    </row>
    <row r="40" spans="1:10" ht="16.5">
      <c r="A40" s="20"/>
      <c r="B40" s="12" t="s">
        <v>30</v>
      </c>
      <c r="C40" s="14"/>
      <c r="D40" s="14"/>
      <c r="E40" s="60"/>
      <c r="F40" s="45">
        <f>+F34-F36-F38</f>
        <v>0</v>
      </c>
      <c r="J40" s="673"/>
    </row>
    <row r="41" spans="1:10" ht="16.5">
      <c r="A41" s="20"/>
      <c r="B41" s="654"/>
      <c r="C41" s="14"/>
      <c r="D41" s="14"/>
      <c r="E41" s="60"/>
      <c r="F41" s="48"/>
    </row>
    <row r="42" spans="1:10" ht="16.5">
      <c r="A42" s="20"/>
      <c r="B42" s="12" t="s">
        <v>31</v>
      </c>
      <c r="C42" s="14"/>
      <c r="D42" s="65"/>
      <c r="E42" s="60"/>
      <c r="F42" s="672"/>
    </row>
    <row r="43" spans="1:10" ht="15.5">
      <c r="A43" s="20"/>
      <c r="B43" s="674"/>
      <c r="C43" s="71"/>
      <c r="D43" s="71"/>
      <c r="E43" s="72"/>
      <c r="F43" s="73"/>
    </row>
    <row r="44" spans="1:10" s="20" customFormat="1" ht="46.5" customHeight="1">
      <c r="B44" s="1072" t="s">
        <v>34</v>
      </c>
      <c r="C44" s="1072"/>
      <c r="D44" s="1072"/>
      <c r="E44" s="1072"/>
      <c r="F44" s="675">
        <f>+F40-F42</f>
        <v>0</v>
      </c>
    </row>
    <row r="45" spans="1:10" ht="16.5">
      <c r="A45" s="20"/>
      <c r="B45" s="654" t="s">
        <v>35</v>
      </c>
      <c r="C45" s="14"/>
      <c r="D45" s="14"/>
      <c r="E45" s="60"/>
      <c r="F45" s="48">
        <v>0</v>
      </c>
    </row>
    <row r="46" spans="1:10" ht="16.5">
      <c r="A46" s="20"/>
      <c r="B46" s="654" t="s">
        <v>36</v>
      </c>
      <c r="C46" s="14"/>
      <c r="D46" s="14"/>
      <c r="E46" s="14"/>
      <c r="F46" s="76">
        <v>0</v>
      </c>
    </row>
    <row r="47" spans="1:10" ht="16.5">
      <c r="A47" s="20"/>
      <c r="B47" s="12" t="s">
        <v>37</v>
      </c>
      <c r="C47" s="14"/>
      <c r="D47" s="13"/>
      <c r="E47" s="14"/>
      <c r="F47" s="45">
        <f>SUM(F45:F46)</f>
        <v>0</v>
      </c>
    </row>
    <row r="48" spans="1:10" ht="14">
      <c r="A48" s="1"/>
      <c r="B48" s="26"/>
      <c r="C48" s="40"/>
      <c r="D48" s="42"/>
      <c r="E48" s="42"/>
      <c r="F48" s="77"/>
    </row>
    <row r="49" spans="1:10" ht="57" customHeight="1">
      <c r="A49" s="1"/>
      <c r="B49" s="676" t="s">
        <v>38</v>
      </c>
      <c r="C49" s="1066"/>
      <c r="D49" s="1066"/>
      <c r="E49" s="1066"/>
      <c r="F49" s="1066"/>
    </row>
    <row r="50" spans="1:10" ht="34.5" customHeight="1">
      <c r="A50" s="1"/>
      <c r="B50" s="676" t="s">
        <v>39</v>
      </c>
      <c r="C50" s="1066"/>
      <c r="D50" s="1066"/>
      <c r="E50" s="1066"/>
      <c r="F50" s="1066"/>
    </row>
    <row r="51" spans="1:10" ht="23">
      <c r="A51" s="1"/>
      <c r="B51" s="1067" t="s">
        <v>40</v>
      </c>
      <c r="C51" s="1067"/>
      <c r="D51" s="1067"/>
      <c r="E51" s="1067"/>
      <c r="F51" s="1067"/>
    </row>
    <row r="52" spans="1:10" ht="18">
      <c r="A52" s="1"/>
      <c r="B52" s="677" t="s">
        <v>420</v>
      </c>
      <c r="C52" s="21"/>
      <c r="D52" s="678"/>
      <c r="E52" s="678"/>
      <c r="F52" s="679"/>
    </row>
    <row r="53" spans="1:10" s="2" customFormat="1" ht="70.5" customHeight="1">
      <c r="B53" s="8"/>
      <c r="D53" s="9"/>
      <c r="F53" s="680"/>
    </row>
    <row r="54" spans="1:10" s="681" customFormat="1" ht="18">
      <c r="B54" s="682" t="s">
        <v>421</v>
      </c>
      <c r="D54" s="683" t="s">
        <v>422</v>
      </c>
      <c r="F54" s="684" t="s">
        <v>423</v>
      </c>
      <c r="J54" s="685"/>
    </row>
    <row r="55" spans="1:10" s="2" customFormat="1" ht="18">
      <c r="B55" s="686" t="s">
        <v>424</v>
      </c>
      <c r="C55" s="687"/>
      <c r="D55" s="688" t="s">
        <v>425</v>
      </c>
      <c r="E55" s="689"/>
      <c r="F55" s="690" t="s">
        <v>426</v>
      </c>
    </row>
    <row r="56" spans="1:10" s="2" customFormat="1" ht="18">
      <c r="B56" s="691" t="s">
        <v>427</v>
      </c>
      <c r="C56" s="692"/>
      <c r="D56" s="693"/>
      <c r="E56" s="694"/>
      <c r="F56" s="695"/>
    </row>
    <row r="57" spans="1:10" s="2" customFormat="1" ht="70.5" customHeight="1">
      <c r="B57" s="8"/>
      <c r="E57" s="696"/>
      <c r="F57" s="697"/>
    </row>
    <row r="58" spans="1:10" s="2" customFormat="1" ht="18">
      <c r="B58" s="698" t="s">
        <v>428</v>
      </c>
      <c r="D58" s="696"/>
      <c r="E58" s="696"/>
      <c r="F58" s="699" t="s">
        <v>429</v>
      </c>
    </row>
    <row r="59" spans="1:10" s="2" customFormat="1" ht="18">
      <c r="B59" s="700" t="s">
        <v>430</v>
      </c>
      <c r="C59" s="9"/>
      <c r="D59" s="701"/>
      <c r="E59" s="689"/>
      <c r="F59" s="697"/>
    </row>
    <row r="60" spans="1:10" s="2" customFormat="1" ht="18">
      <c r="B60" s="691" t="s">
        <v>431</v>
      </c>
      <c r="D60" s="5"/>
      <c r="E60" s="5"/>
      <c r="F60" s="702"/>
    </row>
    <row r="61" spans="1:10" s="2" customFormat="1" ht="70.5" customHeight="1">
      <c r="B61" s="8"/>
      <c r="D61" s="9"/>
      <c r="E61" s="5"/>
      <c r="F61" s="703"/>
    </row>
    <row r="62" spans="1:10" s="2" customFormat="1" ht="18">
      <c r="B62" s="677" t="s">
        <v>43</v>
      </c>
      <c r="D62" s="658" t="s">
        <v>432</v>
      </c>
      <c r="E62" s="5"/>
      <c r="F62" s="702" t="s">
        <v>429</v>
      </c>
    </row>
    <row r="63" spans="1:10" s="2" customFormat="1" ht="18">
      <c r="B63" s="704" t="s">
        <v>44</v>
      </c>
      <c r="C63" s="9"/>
      <c r="D63" s="701" t="s">
        <v>44</v>
      </c>
      <c r="E63" s="689"/>
      <c r="F63" s="697"/>
    </row>
    <row r="64" spans="1:10" ht="14">
      <c r="A64" s="1"/>
    </row>
    <row r="65" spans="1:2" ht="14">
      <c r="A65" s="1"/>
    </row>
    <row r="66" spans="1:2" ht="14">
      <c r="A66" s="85"/>
    </row>
    <row r="67" spans="1:2" ht="14">
      <c r="A67" s="1"/>
      <c r="B67" s="705" t="s">
        <v>433</v>
      </c>
    </row>
    <row r="68" spans="1:2" ht="14">
      <c r="A68" s="1"/>
    </row>
    <row r="69" spans="1:2" ht="14">
      <c r="A69" s="1"/>
    </row>
    <row r="70" spans="1:2" ht="14">
      <c r="A70" s="1"/>
    </row>
    <row r="71" spans="1:2" ht="14">
      <c r="A71" s="1"/>
    </row>
    <row r="72" spans="1:2" ht="14">
      <c r="A72" s="1"/>
    </row>
    <row r="73" spans="1:2" ht="14">
      <c r="A73" s="1"/>
    </row>
    <row r="74" spans="1:2" ht="14">
      <c r="A74" s="1"/>
    </row>
    <row r="75" spans="1:2" ht="14">
      <c r="A75" s="1"/>
    </row>
    <row r="76" spans="1:2"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22013888888888888" bottom="0.20972222222222223" header="0.51180555555555551" footer="0.51180555555555551"/>
  <pageSetup paperSize="9" scale="54"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54296875" customWidth="1"/>
    <col min="7" max="7" width="8.6328125" customWidth="1"/>
    <col min="8" max="8" width="13.90625" customWidth="1"/>
    <col min="9" max="9" width="8.6328125" customWidth="1"/>
    <col min="10" max="10" width="43.36328125" customWidth="1"/>
  </cols>
  <sheetData>
    <row r="1" spans="1:14" ht="42.75" customHeight="1">
      <c r="A1" s="1"/>
      <c r="B1" s="1068" t="s">
        <v>394</v>
      </c>
      <c r="C1" s="1068"/>
      <c r="D1" s="1068"/>
      <c r="E1" s="1068"/>
      <c r="F1" s="1068"/>
    </row>
    <row r="2" spans="1:14" s="2" customFormat="1" ht="23">
      <c r="B2" s="648" t="s">
        <v>0</v>
      </c>
      <c r="C2" s="649" t="s">
        <v>434</v>
      </c>
      <c r="D2" s="5"/>
      <c r="E2" s="650" t="s">
        <v>2</v>
      </c>
      <c r="F2" s="651" t="s">
        <v>396</v>
      </c>
    </row>
    <row r="3" spans="1:14" s="2" customFormat="1" ht="23">
      <c r="B3" s="8"/>
      <c r="C3" s="706" t="s">
        <v>435</v>
      </c>
      <c r="D3" s="9"/>
      <c r="E3" s="10" t="s">
        <v>3</v>
      </c>
      <c r="F3" s="652">
        <v>41866</v>
      </c>
    </row>
    <row r="4" spans="1:14" ht="16.5">
      <c r="A4" s="1"/>
      <c r="B4" s="12" t="s">
        <v>4</v>
      </c>
      <c r="C4" s="14" t="s">
        <v>5</v>
      </c>
      <c r="D4" s="15"/>
      <c r="E4" s="15" t="s">
        <v>6</v>
      </c>
      <c r="F4" s="653" t="s">
        <v>397</v>
      </c>
    </row>
    <row r="5" spans="1:14" ht="16.5">
      <c r="A5" s="1"/>
      <c r="B5" s="654"/>
      <c r="C5" s="14" t="s">
        <v>436</v>
      </c>
      <c r="D5" s="15"/>
      <c r="E5" s="15" t="s">
        <v>7</v>
      </c>
      <c r="F5" s="655" t="s">
        <v>399</v>
      </c>
    </row>
    <row r="6" spans="1:14" ht="16.5" customHeight="1">
      <c r="A6" s="1"/>
      <c r="B6" s="654"/>
      <c r="C6" s="14" t="s">
        <v>8</v>
      </c>
      <c r="D6" s="15"/>
      <c r="E6" s="15"/>
      <c r="F6" s="19"/>
    </row>
    <row r="7" spans="1:14" ht="16.5" customHeight="1">
      <c r="A7" s="1"/>
      <c r="B7" s="654"/>
      <c r="C7" s="14"/>
      <c r="D7" s="15"/>
      <c r="E7" s="15"/>
      <c r="F7" s="19"/>
    </row>
    <row r="8" spans="1:14" ht="16.5" customHeight="1">
      <c r="A8" s="1"/>
      <c r="B8" s="12" t="s">
        <v>400</v>
      </c>
      <c r="C8" s="14" t="s">
        <v>398</v>
      </c>
      <c r="D8" s="15"/>
      <c r="E8" s="15" t="s">
        <v>10</v>
      </c>
      <c r="F8" s="656"/>
    </row>
    <row r="9" spans="1:14" ht="16.5">
      <c r="A9" s="1"/>
      <c r="B9" s="654"/>
      <c r="C9" s="14"/>
      <c r="D9" s="15"/>
      <c r="E9" s="15" t="s">
        <v>12</v>
      </c>
      <c r="F9" s="656"/>
      <c r="M9" s="21"/>
      <c r="N9" s="20"/>
    </row>
    <row r="10" spans="1:14" ht="16.5">
      <c r="A10" s="1"/>
      <c r="B10" s="12" t="s">
        <v>402</v>
      </c>
      <c r="C10" s="14" t="s">
        <v>437</v>
      </c>
      <c r="D10" s="15"/>
      <c r="E10" s="15" t="s">
        <v>404</v>
      </c>
      <c r="F10" s="656"/>
      <c r="M10" s="21"/>
      <c r="N10" s="20"/>
    </row>
    <row r="11" spans="1:14" ht="16.5">
      <c r="A11" s="1"/>
      <c r="B11" s="654"/>
      <c r="C11" s="14" t="s">
        <v>11</v>
      </c>
      <c r="D11" s="15"/>
      <c r="E11" s="15" t="s">
        <v>15</v>
      </c>
      <c r="F11" s="657"/>
      <c r="M11" s="21"/>
      <c r="N11" s="20"/>
    </row>
    <row r="12" spans="1:14" ht="16.5">
      <c r="A12" s="1"/>
      <c r="B12" s="654"/>
      <c r="C12" s="14" t="s">
        <v>8</v>
      </c>
      <c r="D12" s="15"/>
      <c r="F12" s="23"/>
      <c r="M12" s="21"/>
      <c r="N12" s="20"/>
    </row>
    <row r="13" spans="1:14" ht="18">
      <c r="A13" s="1"/>
      <c r="B13" s="654"/>
      <c r="C13" s="14"/>
      <c r="D13" s="15"/>
      <c r="E13" s="658" t="s">
        <v>17</v>
      </c>
      <c r="F13" s="659" t="s">
        <v>66</v>
      </c>
    </row>
    <row r="14" spans="1:14" ht="18" customHeight="1">
      <c r="A14" s="1"/>
      <c r="B14" s="660" t="s">
        <v>406</v>
      </c>
      <c r="C14" s="661"/>
      <c r="D14" s="27"/>
      <c r="E14" s="1069" t="s">
        <v>18</v>
      </c>
      <c r="F14" s="1070" t="s">
        <v>66</v>
      </c>
    </row>
    <row r="15" spans="1:14" ht="18" customHeight="1">
      <c r="A15" s="1"/>
      <c r="B15" s="12"/>
      <c r="C15" s="661" t="s">
        <v>407</v>
      </c>
      <c r="D15" s="27"/>
      <c r="E15" s="1069"/>
      <c r="F15" s="1070"/>
    </row>
    <row r="16" spans="1:14" ht="18">
      <c r="A16" s="1"/>
      <c r="B16" s="12"/>
      <c r="C16" s="14" t="s">
        <v>8</v>
      </c>
      <c r="D16" s="27"/>
      <c r="E16" s="28"/>
      <c r="F16" s="29"/>
    </row>
    <row r="17" spans="1:6" ht="14">
      <c r="A17" s="1"/>
      <c r="B17" s="662"/>
      <c r="C17" s="31"/>
      <c r="D17" s="32"/>
      <c r="E17" s="32"/>
      <c r="F17" s="33"/>
    </row>
    <row r="18" spans="1:6" s="20" customFormat="1" ht="16.5">
      <c r="B18" s="37"/>
      <c r="E18" s="13" t="s">
        <v>19</v>
      </c>
      <c r="F18" s="663"/>
    </row>
    <row r="19" spans="1:6" s="20" customFormat="1" ht="16.5">
      <c r="B19" s="37"/>
      <c r="E19" s="13" t="s">
        <v>20</v>
      </c>
      <c r="F19" s="663"/>
    </row>
    <row r="20" spans="1:6" s="20" customFormat="1" ht="16.5">
      <c r="B20" s="37"/>
      <c r="E20" s="13" t="s">
        <v>408</v>
      </c>
      <c r="F20" s="663"/>
    </row>
    <row r="21" spans="1:6" ht="16.5">
      <c r="A21" s="1"/>
      <c r="B21" s="26"/>
      <c r="C21" s="41"/>
      <c r="D21" s="42"/>
      <c r="E21" s="664" t="s">
        <v>409</v>
      </c>
      <c r="F21" s="665"/>
    </row>
    <row r="22" spans="1:6" ht="16.5">
      <c r="A22" s="1"/>
      <c r="B22" s="12" t="s">
        <v>410</v>
      </c>
      <c r="C22" s="14"/>
      <c r="D22" s="14"/>
      <c r="E22" s="15"/>
      <c r="F22" s="45">
        <f>D28</f>
        <v>0</v>
      </c>
    </row>
    <row r="23" spans="1:6" ht="16.5">
      <c r="A23" s="1"/>
      <c r="B23" s="666" t="s">
        <v>22</v>
      </c>
      <c r="C23" s="14"/>
      <c r="D23" s="667">
        <v>0</v>
      </c>
      <c r="E23" s="15"/>
      <c r="F23" s="48"/>
    </row>
    <row r="24" spans="1:6" ht="16.5">
      <c r="A24" s="1"/>
      <c r="B24" s="666" t="s">
        <v>23</v>
      </c>
      <c r="C24" s="14"/>
      <c r="D24" s="47"/>
      <c r="E24" s="15"/>
      <c r="F24" s="48"/>
    </row>
    <row r="25" spans="1:6" ht="16.5">
      <c r="A25" s="1"/>
      <c r="B25" s="668" t="s">
        <v>411</v>
      </c>
      <c r="C25" s="14"/>
      <c r="D25" s="667">
        <v>0</v>
      </c>
      <c r="E25" s="15"/>
      <c r="F25" s="48"/>
    </row>
    <row r="26" spans="1:6" ht="16.5">
      <c r="A26" s="1"/>
      <c r="B26" s="668" t="s">
        <v>412</v>
      </c>
      <c r="C26" s="14"/>
      <c r="D26" s="667">
        <f>SUM(D23:D25)</f>
        <v>0</v>
      </c>
      <c r="E26" s="15" t="s">
        <v>413</v>
      </c>
      <c r="F26" s="45"/>
    </row>
    <row r="27" spans="1:6" ht="16.5">
      <c r="A27" s="1"/>
      <c r="B27" s="669"/>
      <c r="C27" s="53"/>
      <c r="D27" s="670"/>
      <c r="E27" s="15"/>
      <c r="F27" s="45"/>
    </row>
    <row r="28" spans="1:6" ht="16.5">
      <c r="A28" s="1"/>
      <c r="B28" s="668" t="s">
        <v>414</v>
      </c>
      <c r="C28" s="14"/>
      <c r="D28" s="667">
        <f>+D23-D25-D26</f>
        <v>0</v>
      </c>
      <c r="E28" s="15"/>
      <c r="F28" s="45"/>
    </row>
    <row r="29" spans="1:6" ht="16.5">
      <c r="A29" s="1"/>
      <c r="B29" s="671"/>
      <c r="C29" s="53"/>
      <c r="D29" s="53"/>
      <c r="E29" s="56"/>
      <c r="F29" s="57"/>
    </row>
    <row r="30" spans="1:6" ht="17.5">
      <c r="A30" s="2"/>
      <c r="B30" s="12" t="s">
        <v>415</v>
      </c>
      <c r="C30" s="14"/>
      <c r="D30" s="14"/>
      <c r="E30" s="60"/>
      <c r="F30" s="45">
        <f>SUM(D31:D32)</f>
        <v>0</v>
      </c>
    </row>
    <row r="31" spans="1:6" ht="17.5">
      <c r="A31" s="2"/>
      <c r="B31" s="666" t="s">
        <v>416</v>
      </c>
      <c r="C31" s="14"/>
      <c r="D31" s="667">
        <v>0</v>
      </c>
      <c r="E31" s="60"/>
      <c r="F31" s="45"/>
    </row>
    <row r="32" spans="1:6" ht="17.5">
      <c r="A32" s="2"/>
      <c r="B32" s="666" t="s">
        <v>26</v>
      </c>
      <c r="C32" s="14"/>
      <c r="D32" s="667">
        <v>0</v>
      </c>
      <c r="E32" s="60"/>
      <c r="F32" s="45"/>
    </row>
    <row r="33" spans="1:10" ht="16.5">
      <c r="A33" s="20"/>
      <c r="B33" s="671"/>
      <c r="C33" s="53"/>
      <c r="D33" s="53"/>
      <c r="E33" s="56"/>
      <c r="F33" s="57"/>
    </row>
    <row r="34" spans="1:10" ht="17.5">
      <c r="A34" s="2"/>
      <c r="B34" s="12" t="s">
        <v>27</v>
      </c>
      <c r="C34" s="14"/>
      <c r="D34" s="14"/>
      <c r="E34" s="60"/>
      <c r="F34" s="45">
        <f>SUM(F22:F32)</f>
        <v>0</v>
      </c>
    </row>
    <row r="35" spans="1:10" ht="16.5">
      <c r="A35" s="20"/>
      <c r="B35" s="1071"/>
      <c r="C35" s="1071"/>
      <c r="D35" s="14"/>
      <c r="E35" s="60"/>
      <c r="F35" s="62"/>
    </row>
    <row r="36" spans="1:10" ht="16.5">
      <c r="A36" s="20"/>
      <c r="B36" s="12" t="s">
        <v>417</v>
      </c>
      <c r="C36" s="63" t="s">
        <v>418</v>
      </c>
      <c r="D36" s="14"/>
      <c r="E36" s="60"/>
      <c r="F36" s="672"/>
    </row>
    <row r="37" spans="1:10" ht="16.5">
      <c r="A37" s="20"/>
      <c r="B37" s="12"/>
      <c r="C37" s="63"/>
      <c r="D37" s="14"/>
      <c r="E37" s="60"/>
      <c r="F37" s="64"/>
    </row>
    <row r="38" spans="1:10" ht="16.5">
      <c r="A38" s="20"/>
      <c r="B38" s="12" t="s">
        <v>419</v>
      </c>
      <c r="C38" s="63" t="s">
        <v>418</v>
      </c>
      <c r="D38" s="14"/>
      <c r="E38" s="60"/>
      <c r="F38" s="672"/>
    </row>
    <row r="39" spans="1:10" ht="16.5">
      <c r="A39" s="20"/>
      <c r="B39" s="671"/>
      <c r="C39" s="53"/>
      <c r="D39" s="53"/>
      <c r="E39" s="56"/>
      <c r="F39" s="57"/>
    </row>
    <row r="40" spans="1:10" ht="16.5">
      <c r="A40" s="20"/>
      <c r="B40" s="12" t="s">
        <v>30</v>
      </c>
      <c r="C40" s="14"/>
      <c r="D40" s="14"/>
      <c r="E40" s="60"/>
      <c r="F40" s="45">
        <f>+F34-F36-F38</f>
        <v>0</v>
      </c>
      <c r="J40" s="673"/>
    </row>
    <row r="41" spans="1:10" ht="16.5">
      <c r="A41" s="20"/>
      <c r="B41" s="654"/>
      <c r="C41" s="14"/>
      <c r="D41" s="14"/>
      <c r="E41" s="60"/>
      <c r="F41" s="48"/>
    </row>
    <row r="42" spans="1:10" ht="16.5">
      <c r="A42" s="20"/>
      <c r="B42" s="12" t="s">
        <v>31</v>
      </c>
      <c r="C42" s="14"/>
      <c r="D42" s="65"/>
      <c r="E42" s="60"/>
      <c r="F42" s="672"/>
    </row>
    <row r="43" spans="1:10" ht="15.5">
      <c r="A43" s="20"/>
      <c r="B43" s="674"/>
      <c r="C43" s="71"/>
      <c r="D43" s="71"/>
      <c r="E43" s="72"/>
      <c r="F43" s="73"/>
    </row>
    <row r="44" spans="1:10" s="20" customFormat="1" ht="46.5" customHeight="1">
      <c r="B44" s="1072" t="s">
        <v>34</v>
      </c>
      <c r="C44" s="1072"/>
      <c r="D44" s="1072"/>
      <c r="E44" s="1072"/>
      <c r="F44" s="675">
        <f>+F40-F42</f>
        <v>0</v>
      </c>
    </row>
    <row r="45" spans="1:10" ht="16.5">
      <c r="A45" s="20"/>
      <c r="B45" s="654" t="s">
        <v>35</v>
      </c>
      <c r="C45" s="14"/>
      <c r="D45" s="14"/>
      <c r="E45" s="60"/>
      <c r="F45" s="48">
        <v>0</v>
      </c>
    </row>
    <row r="46" spans="1:10" ht="16.5">
      <c r="A46" s="20"/>
      <c r="B46" s="654" t="s">
        <v>36</v>
      </c>
      <c r="C46" s="14"/>
      <c r="D46" s="14"/>
      <c r="E46" s="14"/>
      <c r="F46" s="76">
        <v>0</v>
      </c>
    </row>
    <row r="47" spans="1:10" ht="16.5">
      <c r="A47" s="20"/>
      <c r="B47" s="12" t="s">
        <v>37</v>
      </c>
      <c r="C47" s="14"/>
      <c r="D47" s="13"/>
      <c r="E47" s="14"/>
      <c r="F47" s="45">
        <f>SUM(F45:F46)</f>
        <v>0</v>
      </c>
    </row>
    <row r="48" spans="1:10" ht="14">
      <c r="A48" s="1"/>
      <c r="B48" s="26"/>
      <c r="C48" s="40"/>
      <c r="D48" s="42"/>
      <c r="E48" s="42"/>
      <c r="F48" s="77"/>
    </row>
    <row r="49" spans="1:10" ht="57" customHeight="1">
      <c r="A49" s="1"/>
      <c r="B49" s="676" t="s">
        <v>38</v>
      </c>
      <c r="C49" s="1066"/>
      <c r="D49" s="1066"/>
      <c r="E49" s="1066"/>
      <c r="F49" s="1066"/>
    </row>
    <row r="50" spans="1:10" ht="34.5" customHeight="1">
      <c r="A50" s="1"/>
      <c r="B50" s="676" t="s">
        <v>39</v>
      </c>
      <c r="C50" s="1066"/>
      <c r="D50" s="1066"/>
      <c r="E50" s="1066"/>
      <c r="F50" s="1066"/>
    </row>
    <row r="51" spans="1:10" ht="23">
      <c r="A51" s="1"/>
      <c r="B51" s="1067" t="s">
        <v>40</v>
      </c>
      <c r="C51" s="1067"/>
      <c r="D51" s="1067"/>
      <c r="E51" s="1067"/>
      <c r="F51" s="1067"/>
    </row>
    <row r="52" spans="1:10" ht="18">
      <c r="A52" s="1"/>
      <c r="B52" s="707" t="s">
        <v>438</v>
      </c>
      <c r="C52" s="708"/>
      <c r="D52" s="709"/>
      <c r="E52" s="709"/>
      <c r="F52" s="710"/>
    </row>
    <row r="53" spans="1:10" s="2" customFormat="1" ht="70.5" customHeight="1">
      <c r="B53" s="711"/>
      <c r="C53" s="692"/>
      <c r="D53" s="712"/>
      <c r="E53" s="692"/>
      <c r="F53" s="713"/>
    </row>
    <row r="54" spans="1:10" s="681" customFormat="1" ht="18">
      <c r="B54" s="682" t="s">
        <v>421</v>
      </c>
      <c r="D54" s="683" t="s">
        <v>422</v>
      </c>
      <c r="F54" s="684" t="s">
        <v>423</v>
      </c>
      <c r="J54" s="685"/>
    </row>
    <row r="55" spans="1:10" s="2" customFormat="1" ht="18">
      <c r="B55" s="686" t="s">
        <v>424</v>
      </c>
      <c r="C55" s="687"/>
      <c r="D55" s="688" t="s">
        <v>425</v>
      </c>
      <c r="E55" s="689"/>
      <c r="F55" s="690" t="s">
        <v>426</v>
      </c>
    </row>
    <row r="56" spans="1:10" s="2" customFormat="1" ht="18">
      <c r="B56" s="714"/>
      <c r="D56" s="5"/>
      <c r="E56" s="696"/>
      <c r="F56" s="699"/>
    </row>
    <row r="57" spans="1:10" s="2" customFormat="1" ht="70.5" customHeight="1">
      <c r="B57" s="8"/>
      <c r="E57" s="696"/>
      <c r="F57" s="697"/>
    </row>
    <row r="58" spans="1:10" s="2" customFormat="1" ht="18">
      <c r="B58" s="677" t="s">
        <v>43</v>
      </c>
      <c r="D58" s="658" t="s">
        <v>432</v>
      </c>
      <c r="E58" s="696"/>
      <c r="F58" s="699" t="s">
        <v>429</v>
      </c>
    </row>
    <row r="59" spans="1:10" s="2" customFormat="1" ht="18">
      <c r="B59" s="704" t="s">
        <v>439</v>
      </c>
      <c r="C59" s="9"/>
      <c r="D59" s="701" t="s">
        <v>440</v>
      </c>
      <c r="E59" s="689"/>
      <c r="F59" s="697"/>
    </row>
    <row r="60" spans="1:10" s="2" customFormat="1" ht="18">
      <c r="B60" s="691" t="s">
        <v>441</v>
      </c>
      <c r="C60" s="692"/>
      <c r="D60" s="693"/>
      <c r="E60" s="693"/>
      <c r="F60" s="715"/>
    </row>
    <row r="61" spans="1:10" s="2" customFormat="1" ht="70.5" customHeight="1">
      <c r="B61" s="8"/>
      <c r="E61" s="5"/>
      <c r="F61" s="702"/>
    </row>
    <row r="62" spans="1:10" s="2" customFormat="1" ht="18">
      <c r="B62" s="677" t="s">
        <v>442</v>
      </c>
      <c r="D62" s="658"/>
      <c r="E62" s="5"/>
      <c r="F62" s="702"/>
    </row>
    <row r="63" spans="1:10" s="2" customFormat="1" ht="18">
      <c r="B63" s="704" t="s">
        <v>44</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0972222222222221" bottom="0.4" header="0.51180555555555551" footer="0.51180555555555551"/>
  <pageSetup paperSize="9" scale="53"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8"/>
  <sheetViews>
    <sheetView view="pageBreakPreview" zoomScale="70" zoomScaleNormal="70" zoomScaleSheetLayoutView="70" zoomScalePageLayoutView="40" workbookViewId="0">
      <selection activeCell="C15" sqref="C15"/>
    </sheetView>
  </sheetViews>
  <sheetFormatPr defaultColWidth="8.6328125" defaultRowHeight="12.5"/>
  <cols>
    <col min="1" max="1" width="0.36328125" customWidth="1"/>
    <col min="2" max="2" width="1.54296875" customWidth="1"/>
    <col min="3" max="3" width="32.54296875" customWidth="1"/>
    <col min="4" max="4" width="31.08984375" customWidth="1"/>
    <col min="5" max="5" width="26.453125" customWidth="1"/>
    <col min="6" max="6" width="33.453125" customWidth="1"/>
    <col min="7" max="7" width="27.36328125" customWidth="1"/>
    <col min="8" max="8" width="8.6328125" customWidth="1"/>
    <col min="9" max="9" width="37.453125" customWidth="1"/>
    <col min="10" max="10" width="8.6328125" customWidth="1"/>
    <col min="11" max="11" width="43.36328125" customWidth="1"/>
  </cols>
  <sheetData>
    <row r="1" spans="1:15" ht="32.25" customHeight="1">
      <c r="A1" s="1"/>
      <c r="B1" s="1009" t="s">
        <v>394</v>
      </c>
      <c r="C1" s="1009"/>
      <c r="D1" s="1009"/>
      <c r="E1" s="1009"/>
      <c r="F1" s="1009"/>
      <c r="G1" s="1009"/>
    </row>
    <row r="2" spans="1:15" s="2" customFormat="1" ht="20">
      <c r="B2" s="3" t="s">
        <v>0</v>
      </c>
      <c r="C2" s="4"/>
      <c r="D2" s="4" t="s">
        <v>1</v>
      </c>
      <c r="E2" s="5"/>
      <c r="F2" s="6" t="str">
        <f>'PC FOR ISSUANCE'!F2</f>
        <v xml:space="preserve">Certificate No:   </v>
      </c>
      <c r="G2" s="7" t="str">
        <f>+'PC FOR ISSUANCE'!G2</f>
        <v>TSSC-05</v>
      </c>
    </row>
    <row r="3" spans="1:15" s="2" customFormat="1" ht="18" thickBot="1">
      <c r="B3" s="8"/>
      <c r="C3" s="9"/>
      <c r="D3" s="9"/>
      <c r="E3" s="9"/>
      <c r="F3" s="10" t="str">
        <f>'PC FOR ISSUANCE'!F3</f>
        <v>Date of Certificate :</v>
      </c>
      <c r="G3" s="11">
        <f ca="1">+'PC FOR ISSUANCE'!G3</f>
        <v>45027</v>
      </c>
    </row>
    <row r="4" spans="1:15" ht="17.5">
      <c r="A4" s="1"/>
      <c r="B4" s="12"/>
      <c r="C4" s="13" t="s">
        <v>4</v>
      </c>
      <c r="D4" s="14" t="str">
        <f>'PC FOR ISSUANCE'!D4</f>
        <v>Employer's Representative</v>
      </c>
      <c r="E4" s="15"/>
      <c r="F4" s="15" t="str">
        <f>'PC FOR ISSUANCE'!F4</f>
        <v>Invoice No.</v>
      </c>
      <c r="G4" s="16" t="str">
        <f>+'PC FOR ISSUANCE'!G4</f>
        <v>TSSC/IPA003</v>
      </c>
      <c r="I4" s="2"/>
    </row>
    <row r="5" spans="1:15" ht="17.5">
      <c r="A5" s="1"/>
      <c r="B5" s="17"/>
      <c r="C5" s="14"/>
      <c r="D5" s="14" t="str">
        <f>'PC FOR ISSUANCE'!D5</f>
        <v>Omniyat Concept Investments LLC</v>
      </c>
      <c r="E5" s="15"/>
      <c r="F5" s="15" t="str">
        <f>'PC FOR ISSUANCE'!F5</f>
        <v>Cost Code:</v>
      </c>
      <c r="G5" s="16" t="str">
        <f>'PC FOR ISSUANCE'!G5</f>
        <v>D171</v>
      </c>
      <c r="I5" s="2"/>
    </row>
    <row r="6" spans="1:15" ht="16.5" customHeight="1">
      <c r="A6" s="1"/>
      <c r="B6" s="17"/>
      <c r="C6" s="14"/>
      <c r="D6" s="14" t="str">
        <f>'PC FOR ISSUANCE'!D6</f>
        <v>Dubai, UAE</v>
      </c>
      <c r="E6" s="15"/>
      <c r="F6" s="15"/>
      <c r="G6" s="18"/>
      <c r="I6" s="2"/>
    </row>
    <row r="7" spans="1:15" ht="16.5" customHeight="1">
      <c r="A7" s="1"/>
      <c r="B7" s="17"/>
      <c r="E7" s="15"/>
      <c r="F7" s="15"/>
      <c r="G7" s="18"/>
      <c r="I7" s="2"/>
    </row>
    <row r="8" spans="1:15" ht="17.5">
      <c r="A8" s="1"/>
      <c r="B8" s="17"/>
      <c r="C8" s="13" t="s">
        <v>9</v>
      </c>
      <c r="D8" s="14" t="str">
        <f>'PC FOR ISSUANCE'!D8</f>
        <v xml:space="preserve">Sky Palaces Real Estate Development LLC </v>
      </c>
      <c r="E8" s="15"/>
      <c r="F8" s="15" t="str">
        <f>'PC FOR ISSUANCE'!F8</f>
        <v>Contract Start Date :</v>
      </c>
      <c r="G8" s="759">
        <f>'PC FOR ISSUANCE'!G8</f>
        <v>44549</v>
      </c>
      <c r="I8" s="2"/>
      <c r="K8" s="20"/>
      <c r="N8" s="21"/>
      <c r="O8" s="20"/>
    </row>
    <row r="9" spans="1:15" ht="17.5">
      <c r="A9" s="1"/>
      <c r="B9" s="17"/>
      <c r="C9" s="14"/>
      <c r="D9" s="14" t="str">
        <f>'PC FOR ISSUANCE'!D9</f>
        <v>PO Box 12501</v>
      </c>
      <c r="F9" s="15" t="str">
        <f>'PC FOR ISSUANCE'!F9</f>
        <v>Date of  Application:</v>
      </c>
      <c r="G9" s="19">
        <f>+'PC FOR ISSUANCE'!G9</f>
        <v>45012</v>
      </c>
      <c r="I9" s="2"/>
      <c r="K9" s="20"/>
      <c r="N9" s="21"/>
      <c r="O9" s="20"/>
    </row>
    <row r="10" spans="1:15" ht="17.5">
      <c r="A10" s="1"/>
      <c r="B10" s="17"/>
      <c r="C10" s="14"/>
      <c r="D10" s="14" t="str">
        <f>'PC FOR ISSUANCE'!D10</f>
        <v>Dubai, UAE</v>
      </c>
      <c r="E10" s="15"/>
      <c r="F10" s="15" t="str">
        <f>'PC FOR ISSUANCE'!F10</f>
        <v>Period for Works Certified:</v>
      </c>
      <c r="G10" s="775" t="str">
        <f>+'PC FOR ISSUANCE'!G10</f>
        <v>Refer the attachment</v>
      </c>
      <c r="I10" s="2"/>
      <c r="K10" s="20"/>
      <c r="N10" s="21"/>
      <c r="O10" s="20"/>
    </row>
    <row r="11" spans="1:15" ht="17.5">
      <c r="A11" s="1"/>
      <c r="B11" s="17"/>
      <c r="E11" s="15"/>
      <c r="F11" s="15" t="str">
        <f>'PC FOR ISSUANCE'!F11</f>
        <v>Payment Due Date : Prior to</v>
      </c>
      <c r="G11" s="19">
        <f>+'PC FOR ISSUANCE'!G11</f>
        <v>45042</v>
      </c>
      <c r="I11" s="2"/>
      <c r="N11" s="21"/>
      <c r="O11" s="20"/>
    </row>
    <row r="12" spans="1:15" ht="17.5">
      <c r="A12" s="1"/>
      <c r="B12" s="17"/>
      <c r="E12" s="15"/>
      <c r="F12" s="15" t="str">
        <f>'PC FOR ISSUANCE'!F12</f>
        <v>Certificate Currency:</v>
      </c>
      <c r="G12" s="22" t="str">
        <f>+'PC FOR ISSUANCE'!G12</f>
        <v>AED</v>
      </c>
      <c r="I12" s="2"/>
      <c r="N12" s="21"/>
      <c r="O12" s="20"/>
    </row>
    <row r="13" spans="1:15" ht="10.25" customHeight="1">
      <c r="A13" s="1"/>
      <c r="B13" s="17"/>
      <c r="E13" s="15"/>
      <c r="F13" s="15"/>
      <c r="G13" s="22"/>
      <c r="I13" s="2"/>
      <c r="N13" s="21"/>
      <c r="O13" s="20"/>
    </row>
    <row r="14" spans="1:15" ht="17.5">
      <c r="A14" s="1"/>
      <c r="B14" s="17"/>
      <c r="C14" s="13" t="str">
        <f>'PC FOR ISSUANCE'!C13</f>
        <v>Contractor :</v>
      </c>
      <c r="D14" s="14" t="str">
        <f>'PC FOR ISSUANCE'!D13</f>
        <v>M/s TSSC Kitchen &amp; Laundry Equipment Trading LLC</v>
      </c>
      <c r="E14" s="15"/>
      <c r="G14" s="23"/>
      <c r="I14" s="2"/>
    </row>
    <row r="15" spans="1:15" ht="18" customHeight="1">
      <c r="A15" s="1"/>
      <c r="B15" s="17"/>
      <c r="C15" s="13"/>
      <c r="D15" s="14" t="str">
        <f>'PC FOR ISSUANCE'!D14</f>
        <v>P.O. Box 69</v>
      </c>
      <c r="F15" s="24" t="str">
        <f>'PC FOR ISSUANCE'!F14</f>
        <v>VALUE COMPLETE</v>
      </c>
      <c r="G15" s="721">
        <f>+'PC FOR ISSUANCE'!G14</f>
        <v>0.51519999999999999</v>
      </c>
      <c r="I15" s="2"/>
    </row>
    <row r="16" spans="1:15" ht="16.5">
      <c r="A16" s="1"/>
      <c r="B16" s="17"/>
      <c r="C16" s="13"/>
      <c r="D16" s="14" t="str">
        <f>'PC FOR ISSUANCE'!D15</f>
        <v>Dubai, UAE</v>
      </c>
      <c r="F16" s="25" t="str">
        <f>'PC FOR ISSUANCE'!F15</f>
        <v>CERTIFIED FOR PAYMENT</v>
      </c>
      <c r="G16" s="722">
        <f>+'PC FOR ISSUANCE'!G15</f>
        <v>0.60909999999999997</v>
      </c>
    </row>
    <row r="17" spans="1:11" ht="18.5" thickBot="1">
      <c r="A17" s="1"/>
      <c r="B17" s="26"/>
      <c r="C17" s="13"/>
      <c r="D17" s="14"/>
      <c r="E17" s="27"/>
      <c r="F17" s="28"/>
      <c r="G17" s="29"/>
    </row>
    <row r="18" spans="1:11" ht="7.5" customHeight="1">
      <c r="A18" s="1"/>
      <c r="B18" s="17"/>
      <c r="C18" s="30"/>
      <c r="D18" s="31"/>
      <c r="E18" s="32"/>
      <c r="F18" s="32"/>
      <c r="G18" s="33"/>
    </row>
    <row r="19" spans="1:11" ht="16.5">
      <c r="A19" s="1"/>
      <c r="B19" s="17"/>
      <c r="C19" s="34"/>
      <c r="D19" s="1"/>
      <c r="E19" s="27"/>
      <c r="F19" s="38" t="str">
        <f>'PC FOR ISSUANCE'!F18</f>
        <v>Currency</v>
      </c>
      <c r="G19" s="36" t="str">
        <f>+'PC FOR ISSUANCE'!G18</f>
        <v>AED</v>
      </c>
    </row>
    <row r="20" spans="1:11" s="20" customFormat="1" ht="17.5" customHeight="1">
      <c r="B20" s="37"/>
      <c r="F20" s="38" t="str">
        <f>'PC FOR ISSUANCE'!F19</f>
        <v>Contract Amount</v>
      </c>
      <c r="G20" s="39">
        <f>+'PC FOR ISSUANCE'!G19</f>
        <v>1023695</v>
      </c>
    </row>
    <row r="21" spans="1:11" s="20" customFormat="1" ht="17.5" customHeight="1">
      <c r="B21" s="37"/>
      <c r="F21" s="38" t="str">
        <f>'PC FOR ISSUANCE'!F20</f>
        <v>Variation</v>
      </c>
      <c r="G21" s="39">
        <f>+'PC FOR ISSUANCE'!G20</f>
        <v>2359987</v>
      </c>
    </row>
    <row r="22" spans="1:11" s="20" customFormat="1" ht="15" customHeight="1" thickBot="1">
      <c r="B22" s="37"/>
      <c r="F22" s="38" t="str">
        <f>'PC FOR ISSUANCE'!F21</f>
        <v>Current Final Value</v>
      </c>
      <c r="G22" s="781">
        <f>+'PC FOR ISSUANCE'!G21</f>
        <v>3383682</v>
      </c>
    </row>
    <row r="23" spans="1:11" ht="8.25" customHeight="1" thickTop="1" thickBot="1">
      <c r="A23" s="1"/>
      <c r="B23" s="26"/>
      <c r="C23" s="40"/>
      <c r="D23" s="41"/>
      <c r="E23" s="42"/>
      <c r="F23" s="43"/>
      <c r="G23" s="44"/>
    </row>
    <row r="24" spans="1:11" ht="16.5">
      <c r="A24" s="1"/>
      <c r="B24" s="17"/>
      <c r="C24" s="13" t="s">
        <v>21</v>
      </c>
      <c r="D24" s="14"/>
      <c r="E24" s="14"/>
      <c r="F24" s="15"/>
      <c r="G24" s="45">
        <f>+'PC FOR ISSUANCE'!G23</f>
        <v>492072.3</v>
      </c>
    </row>
    <row r="25" spans="1:11" ht="16.5">
      <c r="A25" s="1"/>
      <c r="B25" s="17"/>
      <c r="C25" s="46" t="s">
        <v>22</v>
      </c>
      <c r="D25" s="14"/>
      <c r="E25" s="47">
        <f>'PC FOR ISSUANCE'!E24</f>
        <v>1015104.6</v>
      </c>
      <c r="F25" s="15"/>
      <c r="G25" s="48"/>
      <c r="K25" s="49"/>
    </row>
    <row r="26" spans="1:11" ht="16.5">
      <c r="A26" s="1"/>
      <c r="B26" s="17"/>
      <c r="C26" s="46" t="s">
        <v>23</v>
      </c>
      <c r="D26" s="14"/>
      <c r="E26" s="47"/>
      <c r="F26" s="15"/>
      <c r="G26" s="48"/>
    </row>
    <row r="27" spans="1:11" ht="16.5">
      <c r="A27" s="1"/>
      <c r="B27" s="17"/>
      <c r="C27" s="46" t="s">
        <v>497</v>
      </c>
      <c r="D27" s="14"/>
      <c r="E27" s="47">
        <f>'PC FOR ISSUANCE'!E26</f>
        <v>523032.3</v>
      </c>
      <c r="F27" s="15"/>
      <c r="G27" s="48"/>
      <c r="J27" s="50"/>
    </row>
    <row r="28" spans="1:11" ht="16.5">
      <c r="A28" s="1"/>
      <c r="B28" s="51"/>
      <c r="C28" s="52"/>
      <c r="D28" s="53"/>
      <c r="E28" s="53"/>
      <c r="F28" s="15"/>
      <c r="G28" s="45"/>
    </row>
    <row r="29" spans="1:11" ht="16.5">
      <c r="A29" s="1"/>
      <c r="B29" s="17"/>
      <c r="C29" s="46" t="s">
        <v>24</v>
      </c>
      <c r="D29" s="14"/>
      <c r="E29" s="47">
        <f>E25-E27</f>
        <v>492072.3</v>
      </c>
      <c r="F29" s="15"/>
      <c r="G29" s="45"/>
    </row>
    <row r="30" spans="1:11" ht="16.5">
      <c r="A30" s="1"/>
      <c r="B30" s="51"/>
      <c r="C30" s="54"/>
      <c r="D30" s="53"/>
      <c r="E30" s="55"/>
      <c r="F30" s="56"/>
      <c r="G30" s="57"/>
    </row>
    <row r="31" spans="1:11" ht="17.5">
      <c r="A31" s="2"/>
      <c r="B31" s="58"/>
      <c r="C31" s="13" t="s">
        <v>25</v>
      </c>
      <c r="D31" s="14"/>
      <c r="E31" s="59"/>
      <c r="F31" s="60"/>
      <c r="G31" s="45">
        <f>+'PC FOR ISSUANCE'!G30</f>
        <v>1743441</v>
      </c>
    </row>
    <row r="32" spans="1:11" ht="17.5">
      <c r="A32" s="2"/>
      <c r="B32" s="58"/>
      <c r="C32" s="46"/>
      <c r="D32" s="14"/>
      <c r="E32" s="47"/>
      <c r="F32" s="60"/>
      <c r="G32" s="45"/>
    </row>
    <row r="33" spans="1:7" ht="17.5">
      <c r="A33" s="2"/>
      <c r="B33" s="58"/>
      <c r="C33" s="46"/>
      <c r="D33" s="14"/>
      <c r="E33" s="47"/>
      <c r="F33" s="60"/>
      <c r="G33" s="45"/>
    </row>
    <row r="34" spans="1:7" ht="16.5">
      <c r="A34" s="20"/>
      <c r="B34" s="61"/>
      <c r="C34" s="54"/>
      <c r="D34" s="53"/>
      <c r="E34" s="53"/>
      <c r="F34" s="56"/>
      <c r="G34" s="57"/>
    </row>
    <row r="35" spans="1:7" ht="17.5">
      <c r="A35" s="2"/>
      <c r="B35" s="58"/>
      <c r="C35" s="13" t="s">
        <v>27</v>
      </c>
      <c r="D35" s="14"/>
      <c r="E35" s="14"/>
      <c r="F35" s="60"/>
      <c r="G35" s="45">
        <f>+'PC FOR ISSUANCE'!G34</f>
        <v>2235513.2999999998</v>
      </c>
    </row>
    <row r="36" spans="1:7" ht="16.5">
      <c r="A36" s="20"/>
      <c r="B36" s="37"/>
      <c r="C36" s="1010"/>
      <c r="D36" s="1010"/>
      <c r="E36" s="14"/>
      <c r="F36" s="60"/>
      <c r="G36" s="62"/>
    </row>
    <row r="37" spans="1:7" ht="16.5">
      <c r="A37" s="20"/>
      <c r="B37" s="37"/>
      <c r="C37" s="13" t="s">
        <v>28</v>
      </c>
      <c r="D37" s="63"/>
      <c r="E37" s="14"/>
      <c r="F37" s="60"/>
      <c r="G37" s="64">
        <f>+'PC FOR ISSUANCE'!G36</f>
        <v>-174344.1</v>
      </c>
    </row>
    <row r="38" spans="1:7" ht="16.5">
      <c r="A38" s="20"/>
      <c r="B38" s="37"/>
      <c r="C38" s="13"/>
      <c r="D38" s="63"/>
      <c r="E38" s="14"/>
      <c r="F38" s="60"/>
      <c r="G38" s="64"/>
    </row>
    <row r="39" spans="1:7" ht="16.5">
      <c r="A39" s="20"/>
      <c r="B39" s="37"/>
      <c r="C39" s="13" t="s">
        <v>29</v>
      </c>
      <c r="D39" s="63"/>
      <c r="E39" s="14"/>
      <c r="F39" s="60"/>
      <c r="G39" s="794">
        <f>+'PC FOR ISSUANCE'!G38</f>
        <v>0</v>
      </c>
    </row>
    <row r="40" spans="1:7" ht="16.5">
      <c r="A40" s="20"/>
      <c r="B40" s="61"/>
      <c r="C40" s="54"/>
      <c r="D40" s="53"/>
      <c r="E40" s="53"/>
      <c r="F40" s="56"/>
      <c r="G40" s="57"/>
    </row>
    <row r="41" spans="1:7" ht="16.5">
      <c r="A41" s="20"/>
      <c r="B41" s="37"/>
      <c r="C41" s="13" t="s">
        <v>30</v>
      </c>
      <c r="D41" s="14"/>
      <c r="E41" s="14"/>
      <c r="F41" s="60"/>
      <c r="G41" s="45">
        <f>+'PC FOR ISSUANCE'!G40</f>
        <v>2061169.2</v>
      </c>
    </row>
    <row r="42" spans="1:7" ht="16.5">
      <c r="A42" s="20"/>
      <c r="B42" s="37"/>
      <c r="C42" s="14"/>
      <c r="D42" s="14"/>
      <c r="E42" s="14"/>
      <c r="F42" s="60"/>
      <c r="G42" s="48"/>
    </row>
    <row r="43" spans="1:7" ht="16.5">
      <c r="A43" s="20"/>
      <c r="B43" s="37"/>
      <c r="C43" s="13" t="s">
        <v>31</v>
      </c>
      <c r="D43" s="14"/>
      <c r="E43" s="65"/>
      <c r="F43" s="60"/>
      <c r="G43" s="66">
        <f>+'PC FOR ISSUANCE'!G42</f>
        <v>-1517286.6</v>
      </c>
    </row>
    <row r="44" spans="1:7" ht="6" customHeight="1">
      <c r="A44" s="20"/>
      <c r="B44" s="61"/>
      <c r="C44" s="54"/>
      <c r="D44" s="53"/>
      <c r="E44" s="67"/>
      <c r="F44" s="56"/>
      <c r="G44" s="68"/>
    </row>
    <row r="45" spans="1:7" ht="16.5">
      <c r="A45" s="20"/>
      <c r="B45" s="37"/>
      <c r="C45" s="13" t="s">
        <v>32</v>
      </c>
      <c r="D45" s="14"/>
      <c r="E45" s="65"/>
      <c r="F45" s="60"/>
      <c r="G45" s="64">
        <f>+'PC FOR ISSUANCE'!G44</f>
        <v>543882.6</v>
      </c>
    </row>
    <row r="46" spans="1:7" ht="16.5">
      <c r="A46" s="20"/>
      <c r="B46" s="37"/>
      <c r="C46" s="13"/>
      <c r="D46" s="14"/>
      <c r="E46" s="65"/>
      <c r="F46" s="60"/>
      <c r="G46" s="64"/>
    </row>
    <row r="47" spans="1:7" ht="16.5">
      <c r="A47" s="20"/>
      <c r="B47" s="37"/>
      <c r="C47" s="13" t="s">
        <v>33</v>
      </c>
      <c r="D47" s="14"/>
      <c r="E47" s="65"/>
      <c r="F47" s="60"/>
      <c r="G47" s="64">
        <f>+'PC FOR ISSUANCE'!G46</f>
        <v>27194.13</v>
      </c>
    </row>
    <row r="48" spans="1:7" ht="3.75" customHeight="1" thickBot="1">
      <c r="A48" s="20"/>
      <c r="B48" s="69"/>
      <c r="C48" s="70"/>
      <c r="D48" s="71"/>
      <c r="E48" s="71"/>
      <c r="F48" s="72"/>
      <c r="G48" s="73"/>
    </row>
    <row r="49" spans="1:9" s="20" customFormat="1" ht="50.25" customHeight="1" thickBot="1">
      <c r="B49" s="74"/>
      <c r="C49" s="1011" t="s">
        <v>34</v>
      </c>
      <c r="D49" s="1011"/>
      <c r="E49" s="1011"/>
      <c r="F49" s="1011"/>
      <c r="G49" s="774">
        <f>+'PC FOR ISSUANCE'!G48</f>
        <v>571076.73</v>
      </c>
      <c r="I49" s="75"/>
    </row>
    <row r="50" spans="1:9" ht="17" thickTop="1">
      <c r="A50" s="20"/>
      <c r="B50" s="37"/>
      <c r="C50" s="14" t="s">
        <v>35</v>
      </c>
      <c r="D50" s="14"/>
      <c r="E50" s="14"/>
      <c r="F50" s="60"/>
      <c r="G50" s="48">
        <v>0</v>
      </c>
    </row>
    <row r="51" spans="1:9" ht="16.5">
      <c r="A51" s="20"/>
      <c r="B51" s="37"/>
      <c r="C51" s="14" t="s">
        <v>36</v>
      </c>
      <c r="D51" s="14"/>
      <c r="E51" s="14"/>
      <c r="F51" s="14"/>
      <c r="G51" s="76">
        <v>0</v>
      </c>
    </row>
    <row r="52" spans="1:9" ht="16.5">
      <c r="A52" s="20"/>
      <c r="B52" s="37"/>
      <c r="C52" s="13" t="s">
        <v>37</v>
      </c>
      <c r="D52" s="14"/>
      <c r="E52" s="13"/>
      <c r="F52" s="14"/>
      <c r="G52" s="45">
        <f>SUM(G50:G51)</f>
        <v>0</v>
      </c>
    </row>
    <row r="53" spans="1:9" ht="8.25" customHeight="1" thickBot="1">
      <c r="A53" s="1"/>
      <c r="B53" s="26"/>
      <c r="C53" s="40"/>
      <c r="D53" s="40"/>
      <c r="E53" s="42"/>
      <c r="F53" s="42"/>
      <c r="G53" s="77"/>
    </row>
    <row r="54" spans="1:9" ht="28" customHeight="1" thickBot="1">
      <c r="A54" s="1"/>
      <c r="B54" s="78"/>
      <c r="C54" s="79" t="s">
        <v>38</v>
      </c>
      <c r="D54" s="1012" t="str">
        <f>'PC FOR ISSUANCE'!D53</f>
        <v>This payment certificate is for Delivery of Kitchen Equipment to the site</v>
      </c>
      <c r="E54" s="1012"/>
      <c r="F54" s="1012"/>
      <c r="G54" s="1012"/>
    </row>
    <row r="55" spans="1:9" ht="21.75" customHeight="1" thickBot="1">
      <c r="A55" s="1"/>
      <c r="B55" s="78"/>
      <c r="C55" s="79" t="s">
        <v>39</v>
      </c>
      <c r="D55" s="1012" t="str">
        <f>'PC FOR ISSUANCE'!D54</f>
        <v>The Payment shall be released within 30 days of the Payment Application</v>
      </c>
      <c r="E55" s="1012"/>
      <c r="F55" s="1012"/>
      <c r="G55" s="1012"/>
    </row>
    <row r="56" spans="1:9" ht="23.5" thickBot="1">
      <c r="A56" s="1"/>
      <c r="B56" s="80"/>
      <c r="C56" s="1013" t="s">
        <v>464</v>
      </c>
      <c r="D56" s="1013"/>
      <c r="E56" s="1013"/>
      <c r="F56" s="1013"/>
      <c r="G56" s="1013"/>
    </row>
    <row r="57" spans="1:9" ht="18">
      <c r="A57" s="1"/>
      <c r="B57" s="81"/>
      <c r="C57" s="741" t="s">
        <v>470</v>
      </c>
      <c r="D57" s="82"/>
      <c r="E57" s="83"/>
      <c r="F57" s="83"/>
      <c r="G57" s="84"/>
    </row>
    <row r="58" spans="1:9" ht="70.75" customHeight="1" thickBot="1">
      <c r="A58" s="85"/>
      <c r="B58" s="86"/>
      <c r="C58" s="87"/>
      <c r="D58" s="725"/>
      <c r="E58" s="726"/>
      <c r="F58" s="87"/>
      <c r="G58" s="88"/>
    </row>
    <row r="59" spans="1:9" ht="18" customHeight="1">
      <c r="A59" s="1"/>
      <c r="B59" s="89"/>
      <c r="C59" s="726" t="s">
        <v>475</v>
      </c>
      <c r="D59" s="727"/>
      <c r="E59" s="726"/>
      <c r="F59" s="726" t="s">
        <v>42</v>
      </c>
      <c r="G59" s="90"/>
    </row>
    <row r="60" spans="1:9" ht="17.399999999999999" customHeight="1">
      <c r="A60" s="1"/>
      <c r="B60" s="86"/>
      <c r="C60" s="763" t="s">
        <v>476</v>
      </c>
      <c r="D60" s="763"/>
      <c r="E60" s="744"/>
      <c r="F60" s="1014" t="s">
        <v>472</v>
      </c>
      <c r="G60" s="1014"/>
    </row>
    <row r="61" spans="1:9" ht="17.399999999999999" customHeight="1">
      <c r="A61" s="1"/>
      <c r="B61" s="86"/>
      <c r="C61" s="742"/>
      <c r="D61" s="742"/>
      <c r="E61" s="744"/>
      <c r="F61" s="742"/>
      <c r="G61" s="743"/>
    </row>
    <row r="62" spans="1:9" ht="17.399999999999999" customHeight="1" thickBot="1">
      <c r="A62" s="1"/>
      <c r="B62" s="92"/>
      <c r="C62" s="747"/>
      <c r="D62" s="747"/>
      <c r="E62" s="748"/>
      <c r="F62" s="747"/>
      <c r="G62" s="749"/>
    </row>
    <row r="63" spans="1:9" ht="18">
      <c r="A63" s="1"/>
      <c r="B63" s="86"/>
      <c r="C63" s="741" t="s">
        <v>468</v>
      </c>
      <c r="D63" s="727"/>
      <c r="E63" s="726"/>
      <c r="F63" s="723"/>
      <c r="G63" s="91"/>
    </row>
    <row r="64" spans="1:9" ht="66" customHeight="1" thickBot="1">
      <c r="A64" s="1"/>
      <c r="B64" s="86"/>
      <c r="C64" s="87"/>
      <c r="D64" s="725"/>
      <c r="E64" s="725"/>
      <c r="F64" s="725"/>
      <c r="G64" s="88"/>
    </row>
    <row r="65" spans="1:7" ht="18">
      <c r="A65" s="1"/>
      <c r="B65" s="86"/>
      <c r="C65" s="741" t="s">
        <v>43</v>
      </c>
      <c r="D65" s="725"/>
      <c r="E65" s="725"/>
      <c r="F65" s="725"/>
      <c r="G65" s="88"/>
    </row>
    <row r="66" spans="1:7" ht="18">
      <c r="B66" s="86"/>
      <c r="C66" s="745" t="s">
        <v>473</v>
      </c>
      <c r="D66" s="746"/>
      <c r="E66" s="746"/>
      <c r="F66" s="746"/>
      <c r="G66" s="88"/>
    </row>
    <row r="67" spans="1:7" ht="18">
      <c r="B67" s="86"/>
      <c r="C67" s="745"/>
      <c r="D67" s="746"/>
      <c r="E67" s="746"/>
      <c r="F67" s="746"/>
      <c r="G67" s="88"/>
    </row>
    <row r="68" spans="1:7" ht="28" customHeight="1" thickBot="1">
      <c r="B68" s="92"/>
      <c r="C68" s="731"/>
      <c r="D68" s="87"/>
      <c r="E68" s="87"/>
      <c r="F68" s="93"/>
      <c r="G68" s="94"/>
    </row>
  </sheetData>
  <sheetProtection selectLockedCells="1" selectUnlockedCells="1"/>
  <mergeCells count="7">
    <mergeCell ref="C56:G56"/>
    <mergeCell ref="F60:G60"/>
    <mergeCell ref="B1:G1"/>
    <mergeCell ref="C36:D36"/>
    <mergeCell ref="C49:F49"/>
    <mergeCell ref="D54:G54"/>
    <mergeCell ref="D55:G55"/>
  </mergeCells>
  <printOptions horizontalCentered="1" verticalCentered="1"/>
  <pageMargins left="0.38750000000000001" right="0.4" top="0.40902777777777777" bottom="0.40595238095238095" header="0.51" footer="0"/>
  <pageSetup paperSize="9" scale="61" firstPageNumber="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68" t="s">
        <v>394</v>
      </c>
      <c r="C1" s="1068"/>
      <c r="D1" s="1068"/>
      <c r="E1" s="1068"/>
      <c r="F1" s="1068"/>
    </row>
    <row r="2" spans="1:14" s="2" customFormat="1" ht="23">
      <c r="B2" s="648" t="s">
        <v>0</v>
      </c>
      <c r="C2" s="649" t="s">
        <v>443</v>
      </c>
      <c r="D2" s="5"/>
      <c r="E2" s="650" t="s">
        <v>2</v>
      </c>
      <c r="F2" s="651" t="s">
        <v>396</v>
      </c>
    </row>
    <row r="3" spans="1:14" s="2" customFormat="1" ht="23">
      <c r="B3" s="8"/>
      <c r="C3" s="706" t="s">
        <v>435</v>
      </c>
      <c r="D3" s="9"/>
      <c r="E3" s="10" t="s">
        <v>3</v>
      </c>
      <c r="F3" s="652">
        <v>41866</v>
      </c>
    </row>
    <row r="4" spans="1:14" ht="16.5">
      <c r="A4" s="1"/>
      <c r="B4" s="12" t="s">
        <v>4</v>
      </c>
      <c r="C4" s="14" t="s">
        <v>5</v>
      </c>
      <c r="D4" s="15"/>
      <c r="E4" s="15" t="s">
        <v>6</v>
      </c>
      <c r="F4" s="653" t="s">
        <v>397</v>
      </c>
    </row>
    <row r="5" spans="1:14" ht="16.5">
      <c r="A5" s="1"/>
      <c r="B5" s="654"/>
      <c r="C5" s="661" t="s">
        <v>436</v>
      </c>
      <c r="D5" s="15"/>
      <c r="E5" s="15" t="s">
        <v>7</v>
      </c>
      <c r="F5" s="655" t="s">
        <v>399</v>
      </c>
    </row>
    <row r="6" spans="1:14" ht="16.5" customHeight="1">
      <c r="A6" s="1"/>
      <c r="B6" s="654"/>
      <c r="C6" s="14" t="s">
        <v>8</v>
      </c>
      <c r="D6" s="15"/>
      <c r="E6" s="15"/>
      <c r="F6" s="19"/>
    </row>
    <row r="7" spans="1:14" ht="16.5" customHeight="1">
      <c r="A7" s="1"/>
      <c r="B7" s="654"/>
      <c r="C7" s="14"/>
      <c r="D7" s="15"/>
      <c r="E7" s="15"/>
      <c r="F7" s="19"/>
    </row>
    <row r="8" spans="1:14" ht="16.5" customHeight="1">
      <c r="A8" s="1"/>
      <c r="B8" s="12" t="s">
        <v>400</v>
      </c>
      <c r="C8" s="14" t="s">
        <v>398</v>
      </c>
      <c r="D8" s="15"/>
      <c r="E8" s="15" t="s">
        <v>10</v>
      </c>
      <c r="F8" s="656"/>
    </row>
    <row r="9" spans="1:14" ht="16.5">
      <c r="A9" s="1"/>
      <c r="B9" s="654"/>
      <c r="C9" s="14"/>
      <c r="D9" s="15"/>
      <c r="E9" s="15" t="s">
        <v>12</v>
      </c>
      <c r="F9" s="656"/>
      <c r="M9" s="21"/>
      <c r="N9" s="20"/>
    </row>
    <row r="10" spans="1:14" ht="16.5">
      <c r="A10" s="1"/>
      <c r="B10" s="12" t="s">
        <v>402</v>
      </c>
      <c r="C10" s="661" t="s">
        <v>444</v>
      </c>
      <c r="D10" s="15"/>
      <c r="E10" s="15" t="s">
        <v>404</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17</v>
      </c>
      <c r="F13" s="659" t="s">
        <v>66</v>
      </c>
    </row>
    <row r="14" spans="1:14" ht="18" customHeight="1">
      <c r="A14" s="1"/>
      <c r="B14" s="660" t="s">
        <v>406</v>
      </c>
      <c r="C14" s="661"/>
      <c r="D14" s="27"/>
      <c r="E14" s="1069" t="s">
        <v>18</v>
      </c>
      <c r="F14" s="1070" t="s">
        <v>66</v>
      </c>
    </row>
    <row r="15" spans="1:14" ht="18" customHeight="1">
      <c r="A15" s="1"/>
      <c r="B15" s="12"/>
      <c r="C15" s="661" t="s">
        <v>407</v>
      </c>
      <c r="D15" s="27"/>
      <c r="E15" s="1069"/>
      <c r="F15" s="1070"/>
    </row>
    <row r="16" spans="1:14" ht="18">
      <c r="A16" s="1"/>
      <c r="B16" s="12"/>
      <c r="C16" s="14" t="s">
        <v>8</v>
      </c>
      <c r="D16" s="27"/>
      <c r="E16" s="28"/>
      <c r="F16" s="29"/>
    </row>
    <row r="17" spans="1:6" ht="14">
      <c r="A17" s="1"/>
      <c r="B17" s="662"/>
      <c r="C17" s="31"/>
      <c r="D17" s="32"/>
      <c r="E17" s="32"/>
      <c r="F17" s="33"/>
    </row>
    <row r="18" spans="1:6" s="20" customFormat="1" ht="16.5">
      <c r="B18" s="37"/>
      <c r="E18" s="13" t="s">
        <v>19</v>
      </c>
      <c r="F18" s="663"/>
    </row>
    <row r="19" spans="1:6" s="20" customFormat="1" ht="16.5">
      <c r="B19" s="37"/>
      <c r="E19" s="13" t="s">
        <v>20</v>
      </c>
      <c r="F19" s="663"/>
    </row>
    <row r="20" spans="1:6" s="20" customFormat="1" ht="16.5">
      <c r="B20" s="37"/>
      <c r="E20" s="13" t="s">
        <v>408</v>
      </c>
      <c r="F20" s="663"/>
    </row>
    <row r="21" spans="1:6" ht="16.5">
      <c r="A21" s="1"/>
      <c r="B21" s="26"/>
      <c r="C21" s="41"/>
      <c r="D21" s="42"/>
      <c r="E21" s="664" t="s">
        <v>409</v>
      </c>
      <c r="F21" s="665"/>
    </row>
    <row r="22" spans="1:6" ht="16.5">
      <c r="A22" s="1"/>
      <c r="B22" s="12" t="s">
        <v>410</v>
      </c>
      <c r="C22" s="14"/>
      <c r="D22" s="14"/>
      <c r="E22" s="15"/>
      <c r="F22" s="45">
        <f>D28</f>
        <v>0</v>
      </c>
    </row>
    <row r="23" spans="1:6" ht="16.5">
      <c r="A23" s="1"/>
      <c r="B23" s="666" t="s">
        <v>22</v>
      </c>
      <c r="C23" s="14"/>
      <c r="D23" s="667">
        <v>0</v>
      </c>
      <c r="E23" s="15"/>
      <c r="F23" s="48"/>
    </row>
    <row r="24" spans="1:6" ht="16.5">
      <c r="A24" s="1"/>
      <c r="B24" s="666" t="s">
        <v>23</v>
      </c>
      <c r="C24" s="14"/>
      <c r="D24" s="47"/>
      <c r="E24" s="15"/>
      <c r="F24" s="48"/>
    </row>
    <row r="25" spans="1:6" ht="16.5">
      <c r="A25" s="1"/>
      <c r="B25" s="668" t="s">
        <v>411</v>
      </c>
      <c r="C25" s="14"/>
      <c r="D25" s="667">
        <v>0</v>
      </c>
      <c r="E25" s="15"/>
      <c r="F25" s="48"/>
    </row>
    <row r="26" spans="1:6" ht="16.5">
      <c r="A26" s="1"/>
      <c r="B26" s="668" t="s">
        <v>412</v>
      </c>
      <c r="C26" s="14"/>
      <c r="D26" s="667">
        <f>SUM(D23:D25)</f>
        <v>0</v>
      </c>
      <c r="E26" s="15" t="s">
        <v>413</v>
      </c>
      <c r="F26" s="45"/>
    </row>
    <row r="27" spans="1:6" ht="16.5">
      <c r="A27" s="1"/>
      <c r="B27" s="669"/>
      <c r="C27" s="53"/>
      <c r="D27" s="670"/>
      <c r="E27" s="15"/>
      <c r="F27" s="45"/>
    </row>
    <row r="28" spans="1:6" ht="16.5">
      <c r="A28" s="1"/>
      <c r="B28" s="668" t="s">
        <v>414</v>
      </c>
      <c r="C28" s="14"/>
      <c r="D28" s="667">
        <f>+D23-D25-D26</f>
        <v>0</v>
      </c>
      <c r="E28" s="15"/>
      <c r="F28" s="45"/>
    </row>
    <row r="29" spans="1:6" ht="16.5">
      <c r="A29" s="1"/>
      <c r="B29" s="671"/>
      <c r="C29" s="53"/>
      <c r="D29" s="53"/>
      <c r="E29" s="56"/>
      <c r="F29" s="57"/>
    </row>
    <row r="30" spans="1:6" ht="17.5">
      <c r="A30" s="2"/>
      <c r="B30" s="12" t="s">
        <v>415</v>
      </c>
      <c r="C30" s="14"/>
      <c r="D30" s="14"/>
      <c r="E30" s="60"/>
      <c r="F30" s="45">
        <f>SUM(D31:D32)</f>
        <v>0</v>
      </c>
    </row>
    <row r="31" spans="1:6" ht="17.5">
      <c r="A31" s="2"/>
      <c r="B31" s="666" t="s">
        <v>416</v>
      </c>
      <c r="C31" s="14"/>
      <c r="D31" s="667">
        <v>0</v>
      </c>
      <c r="E31" s="60"/>
      <c r="F31" s="45"/>
    </row>
    <row r="32" spans="1:6" ht="17.5">
      <c r="A32" s="2"/>
      <c r="B32" s="666" t="s">
        <v>26</v>
      </c>
      <c r="C32" s="14"/>
      <c r="D32" s="667">
        <v>0</v>
      </c>
      <c r="E32" s="60"/>
      <c r="F32" s="45"/>
    </row>
    <row r="33" spans="1:10" ht="16.5">
      <c r="A33" s="20"/>
      <c r="B33" s="671"/>
      <c r="C33" s="53"/>
      <c r="D33" s="53"/>
      <c r="E33" s="56"/>
      <c r="F33" s="57"/>
    </row>
    <row r="34" spans="1:10" ht="17.5">
      <c r="A34" s="2"/>
      <c r="B34" s="12" t="s">
        <v>27</v>
      </c>
      <c r="C34" s="14"/>
      <c r="D34" s="14"/>
      <c r="E34" s="60"/>
      <c r="F34" s="45">
        <f>SUM(F22:F32)</f>
        <v>0</v>
      </c>
    </row>
    <row r="35" spans="1:10" ht="16.5">
      <c r="A35" s="20"/>
      <c r="B35" s="1071"/>
      <c r="C35" s="1071"/>
      <c r="D35" s="14"/>
      <c r="E35" s="60"/>
      <c r="F35" s="62"/>
    </row>
    <row r="36" spans="1:10" ht="16.5">
      <c r="A36" s="20"/>
      <c r="B36" s="12" t="s">
        <v>417</v>
      </c>
      <c r="C36" s="63" t="s">
        <v>418</v>
      </c>
      <c r="D36" s="14"/>
      <c r="E36" s="60"/>
      <c r="F36" s="672"/>
    </row>
    <row r="37" spans="1:10" ht="16.5">
      <c r="A37" s="20"/>
      <c r="B37" s="12"/>
      <c r="C37" s="63"/>
      <c r="D37" s="14"/>
      <c r="E37" s="60"/>
      <c r="F37" s="64"/>
    </row>
    <row r="38" spans="1:10" ht="16.5">
      <c r="A38" s="20"/>
      <c r="B38" s="12" t="s">
        <v>419</v>
      </c>
      <c r="C38" s="63" t="s">
        <v>418</v>
      </c>
      <c r="D38" s="14"/>
      <c r="E38" s="60"/>
      <c r="F38" s="672"/>
    </row>
    <row r="39" spans="1:10" ht="16.5">
      <c r="A39" s="20"/>
      <c r="B39" s="671"/>
      <c r="C39" s="53"/>
      <c r="D39" s="53"/>
      <c r="E39" s="56"/>
      <c r="F39" s="57"/>
    </row>
    <row r="40" spans="1:10" ht="16.5">
      <c r="A40" s="20"/>
      <c r="B40" s="12" t="s">
        <v>30</v>
      </c>
      <c r="C40" s="14"/>
      <c r="D40" s="14"/>
      <c r="E40" s="60"/>
      <c r="F40" s="45">
        <f>+F34-F36-F38</f>
        <v>0</v>
      </c>
      <c r="J40" s="673"/>
    </row>
    <row r="41" spans="1:10" ht="16.5">
      <c r="A41" s="20"/>
      <c r="B41" s="654"/>
      <c r="C41" s="14"/>
      <c r="D41" s="14"/>
      <c r="E41" s="60"/>
      <c r="F41" s="48"/>
    </row>
    <row r="42" spans="1:10" ht="16.5">
      <c r="A42" s="20"/>
      <c r="B42" s="12" t="s">
        <v>31</v>
      </c>
      <c r="C42" s="14"/>
      <c r="D42" s="65"/>
      <c r="E42" s="60"/>
      <c r="F42" s="672"/>
    </row>
    <row r="43" spans="1:10" ht="15.5">
      <c r="A43" s="20"/>
      <c r="B43" s="674"/>
      <c r="C43" s="71"/>
      <c r="D43" s="71"/>
      <c r="E43" s="72"/>
      <c r="F43" s="73"/>
    </row>
    <row r="44" spans="1:10" s="20" customFormat="1" ht="46.5" customHeight="1">
      <c r="B44" s="1072" t="s">
        <v>34</v>
      </c>
      <c r="C44" s="1072"/>
      <c r="D44" s="1072"/>
      <c r="E44" s="1072"/>
      <c r="F44" s="675">
        <f>+F40-F42</f>
        <v>0</v>
      </c>
    </row>
    <row r="45" spans="1:10" ht="16.5">
      <c r="A45" s="20"/>
      <c r="B45" s="654" t="s">
        <v>35</v>
      </c>
      <c r="C45" s="14"/>
      <c r="D45" s="14"/>
      <c r="E45" s="60"/>
      <c r="F45" s="48">
        <v>0</v>
      </c>
    </row>
    <row r="46" spans="1:10" ht="16.5">
      <c r="A46" s="20"/>
      <c r="B46" s="654" t="s">
        <v>36</v>
      </c>
      <c r="C46" s="14"/>
      <c r="D46" s="14"/>
      <c r="E46" s="14"/>
      <c r="F46" s="76">
        <v>0</v>
      </c>
    </row>
    <row r="47" spans="1:10" ht="16.5">
      <c r="A47" s="20"/>
      <c r="B47" s="12" t="s">
        <v>37</v>
      </c>
      <c r="C47" s="14"/>
      <c r="D47" s="13"/>
      <c r="E47" s="14"/>
      <c r="F47" s="45">
        <f>SUM(F45:F46)</f>
        <v>0</v>
      </c>
    </row>
    <row r="48" spans="1:10" ht="14">
      <c r="A48" s="1"/>
      <c r="B48" s="26"/>
      <c r="C48" s="40"/>
      <c r="D48" s="42"/>
      <c r="E48" s="42"/>
      <c r="F48" s="77"/>
    </row>
    <row r="49" spans="1:10" ht="57" customHeight="1">
      <c r="A49" s="1"/>
      <c r="B49" s="676" t="s">
        <v>38</v>
      </c>
      <c r="C49" s="1066"/>
      <c r="D49" s="1066"/>
      <c r="E49" s="1066"/>
      <c r="F49" s="1066"/>
    </row>
    <row r="50" spans="1:10" ht="34.5" customHeight="1">
      <c r="A50" s="1"/>
      <c r="B50" s="676" t="s">
        <v>39</v>
      </c>
      <c r="C50" s="1066"/>
      <c r="D50" s="1066"/>
      <c r="E50" s="1066"/>
      <c r="F50" s="1066"/>
    </row>
    <row r="51" spans="1:10" ht="23">
      <c r="A51" s="1"/>
      <c r="B51" s="1067" t="s">
        <v>40</v>
      </c>
      <c r="C51" s="1067"/>
      <c r="D51" s="1067"/>
      <c r="E51" s="1067"/>
      <c r="F51" s="1067"/>
    </row>
    <row r="52" spans="1:10" ht="18">
      <c r="A52" s="1"/>
      <c r="B52" s="707" t="s">
        <v>438</v>
      </c>
      <c r="C52" s="708"/>
      <c r="D52" s="709"/>
      <c r="E52" s="709"/>
      <c r="F52" s="710"/>
    </row>
    <row r="53" spans="1:10" s="2" customFormat="1" ht="70.5" customHeight="1">
      <c r="B53" s="711"/>
      <c r="C53" s="692"/>
      <c r="D53" s="712"/>
      <c r="E53" s="692"/>
      <c r="F53" s="713"/>
    </row>
    <row r="54" spans="1:10" s="681" customFormat="1" ht="18">
      <c r="B54" s="682" t="s">
        <v>421</v>
      </c>
      <c r="D54" s="683" t="s">
        <v>422</v>
      </c>
      <c r="F54" s="684" t="s">
        <v>423</v>
      </c>
      <c r="J54" s="685"/>
    </row>
    <row r="55" spans="1:10" s="2" customFormat="1" ht="18">
      <c r="B55" s="686" t="s">
        <v>424</v>
      </c>
      <c r="C55" s="687"/>
      <c r="D55" s="688" t="s">
        <v>425</v>
      </c>
      <c r="E55" s="689"/>
      <c r="F55" s="690" t="s">
        <v>426</v>
      </c>
    </row>
    <row r="56" spans="1:10" s="2" customFormat="1" ht="18">
      <c r="B56" s="714"/>
      <c r="D56" s="5"/>
      <c r="E56" s="696"/>
      <c r="F56" s="699"/>
    </row>
    <row r="57" spans="1:10" s="2" customFormat="1" ht="70.5" customHeight="1">
      <c r="B57" s="8"/>
      <c r="E57" s="696"/>
      <c r="F57" s="697"/>
    </row>
    <row r="58" spans="1:10" s="2" customFormat="1" ht="18">
      <c r="B58" s="677" t="s">
        <v>43</v>
      </c>
      <c r="D58" s="658" t="s">
        <v>432</v>
      </c>
      <c r="E58" s="696"/>
      <c r="F58" s="699" t="s">
        <v>429</v>
      </c>
    </row>
    <row r="59" spans="1:10" s="2" customFormat="1" ht="18">
      <c r="B59" s="704" t="s">
        <v>439</v>
      </c>
      <c r="C59" s="9"/>
      <c r="D59" s="701" t="s">
        <v>440</v>
      </c>
      <c r="E59" s="689"/>
      <c r="F59" s="697"/>
    </row>
    <row r="60" spans="1:10" s="2" customFormat="1" ht="18">
      <c r="B60" s="691" t="s">
        <v>445</v>
      </c>
      <c r="C60" s="692"/>
      <c r="D60" s="693"/>
      <c r="E60" s="693"/>
      <c r="F60" s="715"/>
    </row>
    <row r="61" spans="1:10" s="2" customFormat="1" ht="70.5" customHeight="1">
      <c r="B61" s="8"/>
      <c r="E61" s="5"/>
      <c r="F61" s="702"/>
    </row>
    <row r="62" spans="1:10" s="2" customFormat="1" ht="18">
      <c r="B62" s="677" t="s">
        <v>446</v>
      </c>
      <c r="D62" s="658"/>
      <c r="E62" s="5"/>
      <c r="F62" s="702"/>
    </row>
    <row r="63" spans="1:10" s="2" customFormat="1" ht="18">
      <c r="B63" s="704" t="s">
        <v>44</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2986111111111114" bottom="0.75" header="0.51180555555555551" footer="0.51180555555555551"/>
  <pageSetup paperSize="9" scale="54" firstPageNumber="0"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68" t="s">
        <v>394</v>
      </c>
      <c r="C1" s="1068"/>
      <c r="D1" s="1068"/>
      <c r="E1" s="1068"/>
      <c r="F1" s="1068"/>
    </row>
    <row r="2" spans="1:14" s="2" customFormat="1" ht="23">
      <c r="B2" s="648" t="s">
        <v>0</v>
      </c>
      <c r="C2" s="649" t="s">
        <v>447</v>
      </c>
      <c r="D2" s="5"/>
      <c r="E2" s="650" t="s">
        <v>2</v>
      </c>
      <c r="F2" s="651" t="s">
        <v>396</v>
      </c>
    </row>
    <row r="3" spans="1:14" s="2" customFormat="1" ht="23">
      <c r="B3" s="8"/>
      <c r="C3" s="706"/>
      <c r="D3" s="9"/>
      <c r="E3" s="10" t="s">
        <v>3</v>
      </c>
      <c r="F3" s="652">
        <v>41866</v>
      </c>
    </row>
    <row r="4" spans="1:14" ht="16.5">
      <c r="A4" s="1"/>
      <c r="B4" s="12" t="s">
        <v>4</v>
      </c>
      <c r="C4" s="14" t="s">
        <v>5</v>
      </c>
      <c r="D4" s="15"/>
      <c r="E4" s="15" t="s">
        <v>6</v>
      </c>
      <c r="F4" s="653" t="s">
        <v>397</v>
      </c>
    </row>
    <row r="5" spans="1:14" ht="16.5">
      <c r="A5" s="1"/>
      <c r="B5" s="654"/>
      <c r="C5" s="661" t="s">
        <v>436</v>
      </c>
      <c r="D5" s="15"/>
      <c r="E5" s="15" t="s">
        <v>7</v>
      </c>
      <c r="F5" s="655" t="s">
        <v>399</v>
      </c>
    </row>
    <row r="6" spans="1:14" ht="16.5" customHeight="1">
      <c r="A6" s="1"/>
      <c r="B6" s="654"/>
      <c r="C6" s="14" t="s">
        <v>8</v>
      </c>
      <c r="D6" s="15"/>
      <c r="E6" s="15"/>
      <c r="F6" s="19"/>
    </row>
    <row r="7" spans="1:14" ht="16.5" customHeight="1">
      <c r="A7" s="1"/>
      <c r="B7" s="654"/>
      <c r="C7" s="14"/>
      <c r="D7" s="15"/>
      <c r="E7" s="15"/>
      <c r="F7" s="19"/>
    </row>
    <row r="8" spans="1:14" ht="16.5" customHeight="1">
      <c r="A8" s="1"/>
      <c r="B8" s="12" t="s">
        <v>400</v>
      </c>
      <c r="C8" s="14" t="s">
        <v>436</v>
      </c>
      <c r="D8" s="15"/>
      <c r="E8" s="15" t="s">
        <v>10</v>
      </c>
      <c r="F8" s="656"/>
    </row>
    <row r="9" spans="1:14" ht="16.5">
      <c r="A9" s="1"/>
      <c r="B9" s="654"/>
      <c r="C9" s="14"/>
      <c r="D9" s="15"/>
      <c r="E9" s="15" t="s">
        <v>12</v>
      </c>
      <c r="F9" s="656"/>
      <c r="M9" s="21"/>
      <c r="N9" s="20"/>
    </row>
    <row r="10" spans="1:14" ht="16.5">
      <c r="A10" s="1"/>
      <c r="B10" s="12" t="s">
        <v>402</v>
      </c>
      <c r="C10" s="661" t="s">
        <v>448</v>
      </c>
      <c r="D10" s="15"/>
      <c r="E10" s="15" t="s">
        <v>404</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17</v>
      </c>
      <c r="F13" s="659" t="s">
        <v>66</v>
      </c>
    </row>
    <row r="14" spans="1:14" ht="18" customHeight="1">
      <c r="A14" s="1"/>
      <c r="B14" s="660" t="s">
        <v>406</v>
      </c>
      <c r="C14" s="661"/>
      <c r="D14" s="27"/>
      <c r="E14" s="1069" t="s">
        <v>18</v>
      </c>
      <c r="F14" s="1070" t="s">
        <v>66</v>
      </c>
    </row>
    <row r="15" spans="1:14" ht="18" customHeight="1">
      <c r="A15" s="1"/>
      <c r="B15" s="12"/>
      <c r="C15" s="661" t="s">
        <v>407</v>
      </c>
      <c r="D15" s="27"/>
      <c r="E15" s="1069"/>
      <c r="F15" s="1070"/>
    </row>
    <row r="16" spans="1:14" ht="18">
      <c r="A16" s="1"/>
      <c r="B16" s="12"/>
      <c r="C16" s="14" t="s">
        <v>8</v>
      </c>
      <c r="D16" s="27"/>
      <c r="E16" s="28"/>
      <c r="F16" s="29"/>
    </row>
    <row r="17" spans="1:6" ht="14">
      <c r="A17" s="1"/>
      <c r="B17" s="662"/>
      <c r="C17" s="31"/>
      <c r="D17" s="32"/>
      <c r="E17" s="32"/>
      <c r="F17" s="33"/>
    </row>
    <row r="18" spans="1:6" s="20" customFormat="1" ht="16.5">
      <c r="B18" s="37"/>
      <c r="E18" s="13" t="s">
        <v>19</v>
      </c>
      <c r="F18" s="663"/>
    </row>
    <row r="19" spans="1:6" s="20" customFormat="1" ht="16.5">
      <c r="B19" s="37"/>
      <c r="E19" s="13" t="s">
        <v>20</v>
      </c>
      <c r="F19" s="663"/>
    </row>
    <row r="20" spans="1:6" s="20" customFormat="1" ht="16.5">
      <c r="B20" s="37"/>
      <c r="E20" s="13" t="s">
        <v>408</v>
      </c>
      <c r="F20" s="663"/>
    </row>
    <row r="21" spans="1:6" ht="16.5">
      <c r="A21" s="1"/>
      <c r="B21" s="26"/>
      <c r="C21" s="41"/>
      <c r="D21" s="42"/>
      <c r="E21" s="664" t="s">
        <v>409</v>
      </c>
      <c r="F21" s="665"/>
    </row>
    <row r="22" spans="1:6" ht="16.5">
      <c r="A22" s="1"/>
      <c r="B22" s="12" t="s">
        <v>410</v>
      </c>
      <c r="C22" s="14"/>
      <c r="D22" s="14"/>
      <c r="E22" s="15"/>
      <c r="F22" s="45">
        <f>D28</f>
        <v>0</v>
      </c>
    </row>
    <row r="23" spans="1:6" ht="16.5">
      <c r="A23" s="1"/>
      <c r="B23" s="666" t="s">
        <v>22</v>
      </c>
      <c r="C23" s="14"/>
      <c r="D23" s="667">
        <v>0</v>
      </c>
      <c r="E23" s="15"/>
      <c r="F23" s="48"/>
    </row>
    <row r="24" spans="1:6" ht="16.5">
      <c r="A24" s="1"/>
      <c r="B24" s="666" t="s">
        <v>23</v>
      </c>
      <c r="C24" s="14"/>
      <c r="D24" s="47"/>
      <c r="E24" s="15"/>
      <c r="F24" s="48"/>
    </row>
    <row r="25" spans="1:6" ht="16.5">
      <c r="A25" s="1"/>
      <c r="B25" s="668" t="s">
        <v>411</v>
      </c>
      <c r="C25" s="14"/>
      <c r="D25" s="667">
        <v>0</v>
      </c>
      <c r="E25" s="15"/>
      <c r="F25" s="48"/>
    </row>
    <row r="26" spans="1:6" ht="16.5">
      <c r="A26" s="1"/>
      <c r="B26" s="668" t="s">
        <v>412</v>
      </c>
      <c r="C26" s="14"/>
      <c r="D26" s="667">
        <f>SUM(D23:D25)</f>
        <v>0</v>
      </c>
      <c r="E26" s="15" t="s">
        <v>413</v>
      </c>
      <c r="F26" s="45"/>
    </row>
    <row r="27" spans="1:6" ht="16.5">
      <c r="A27" s="1"/>
      <c r="B27" s="669"/>
      <c r="C27" s="53"/>
      <c r="D27" s="670"/>
      <c r="E27" s="15"/>
      <c r="F27" s="45"/>
    </row>
    <row r="28" spans="1:6" ht="16.5">
      <c r="A28" s="1"/>
      <c r="B28" s="668" t="s">
        <v>414</v>
      </c>
      <c r="C28" s="14"/>
      <c r="D28" s="667">
        <f>+D23-D25-D26</f>
        <v>0</v>
      </c>
      <c r="E28" s="15"/>
      <c r="F28" s="45"/>
    </row>
    <row r="29" spans="1:6" ht="16.5">
      <c r="A29" s="1"/>
      <c r="B29" s="671"/>
      <c r="C29" s="53"/>
      <c r="D29" s="53"/>
      <c r="E29" s="56"/>
      <c r="F29" s="57"/>
    </row>
    <row r="30" spans="1:6" ht="17.5">
      <c r="A30" s="2"/>
      <c r="B30" s="12" t="s">
        <v>415</v>
      </c>
      <c r="C30" s="14"/>
      <c r="D30" s="14"/>
      <c r="E30" s="60"/>
      <c r="F30" s="45">
        <f>SUM(D31:D32)</f>
        <v>0</v>
      </c>
    </row>
    <row r="31" spans="1:6" ht="17.5">
      <c r="A31" s="2"/>
      <c r="B31" s="666" t="s">
        <v>416</v>
      </c>
      <c r="C31" s="14"/>
      <c r="D31" s="667">
        <v>0</v>
      </c>
      <c r="E31" s="60"/>
      <c r="F31" s="45"/>
    </row>
    <row r="32" spans="1:6" ht="17.5">
      <c r="A32" s="2"/>
      <c r="B32" s="666" t="s">
        <v>26</v>
      </c>
      <c r="C32" s="14"/>
      <c r="D32" s="667">
        <v>0</v>
      </c>
      <c r="E32" s="60"/>
      <c r="F32" s="45"/>
    </row>
    <row r="33" spans="1:10" ht="16.5">
      <c r="A33" s="20"/>
      <c r="B33" s="671"/>
      <c r="C33" s="53"/>
      <c r="D33" s="53"/>
      <c r="E33" s="56"/>
      <c r="F33" s="57"/>
    </row>
    <row r="34" spans="1:10" ht="17.5">
      <c r="A34" s="2"/>
      <c r="B34" s="12" t="s">
        <v>27</v>
      </c>
      <c r="C34" s="14"/>
      <c r="D34" s="14"/>
      <c r="E34" s="60"/>
      <c r="F34" s="45">
        <f>SUM(F22:F32)</f>
        <v>0</v>
      </c>
    </row>
    <row r="35" spans="1:10" ht="16.5">
      <c r="A35" s="20"/>
      <c r="B35" s="1071"/>
      <c r="C35" s="1071"/>
      <c r="D35" s="14"/>
      <c r="E35" s="60"/>
      <c r="F35" s="62"/>
    </row>
    <row r="36" spans="1:10" ht="16.5">
      <c r="A36" s="20"/>
      <c r="B36" s="12" t="s">
        <v>417</v>
      </c>
      <c r="C36" s="63" t="s">
        <v>418</v>
      </c>
      <c r="D36" s="14"/>
      <c r="E36" s="60"/>
      <c r="F36" s="672"/>
    </row>
    <row r="37" spans="1:10" ht="16.5">
      <c r="A37" s="20"/>
      <c r="B37" s="12"/>
      <c r="C37" s="63"/>
      <c r="D37" s="14"/>
      <c r="E37" s="60"/>
      <c r="F37" s="64"/>
    </row>
    <row r="38" spans="1:10" ht="16.5">
      <c r="A38" s="20"/>
      <c r="B38" s="12" t="s">
        <v>419</v>
      </c>
      <c r="C38" s="63" t="s">
        <v>418</v>
      </c>
      <c r="D38" s="14"/>
      <c r="E38" s="60"/>
      <c r="F38" s="672"/>
    </row>
    <row r="39" spans="1:10" ht="16.5">
      <c r="A39" s="20"/>
      <c r="B39" s="671"/>
      <c r="C39" s="53"/>
      <c r="D39" s="53"/>
      <c r="E39" s="56"/>
      <c r="F39" s="57"/>
    </row>
    <row r="40" spans="1:10" ht="16.5">
      <c r="A40" s="20"/>
      <c r="B40" s="12" t="s">
        <v>30</v>
      </c>
      <c r="C40" s="14"/>
      <c r="D40" s="14"/>
      <c r="E40" s="60"/>
      <c r="F40" s="45">
        <f>+F34-F36-F38</f>
        <v>0</v>
      </c>
      <c r="J40" s="673"/>
    </row>
    <row r="41" spans="1:10" ht="16.5">
      <c r="A41" s="20"/>
      <c r="B41" s="654"/>
      <c r="C41" s="14"/>
      <c r="D41" s="14"/>
      <c r="E41" s="60"/>
      <c r="F41" s="48"/>
    </row>
    <row r="42" spans="1:10" ht="16.5">
      <c r="A42" s="20"/>
      <c r="B42" s="12" t="s">
        <v>31</v>
      </c>
      <c r="C42" s="14"/>
      <c r="D42" s="65"/>
      <c r="E42" s="60"/>
      <c r="F42" s="672"/>
    </row>
    <row r="43" spans="1:10" ht="15.5">
      <c r="A43" s="20"/>
      <c r="B43" s="674"/>
      <c r="C43" s="71"/>
      <c r="D43" s="71"/>
      <c r="E43" s="72"/>
      <c r="F43" s="73"/>
    </row>
    <row r="44" spans="1:10" s="20" customFormat="1" ht="46.5" customHeight="1">
      <c r="B44" s="1072" t="s">
        <v>34</v>
      </c>
      <c r="C44" s="1072"/>
      <c r="D44" s="1072"/>
      <c r="E44" s="1072"/>
      <c r="F44" s="675">
        <f>+F40-F42</f>
        <v>0</v>
      </c>
    </row>
    <row r="45" spans="1:10" ht="16.5">
      <c r="A45" s="20"/>
      <c r="B45" s="654" t="s">
        <v>35</v>
      </c>
      <c r="C45" s="14"/>
      <c r="D45" s="14"/>
      <c r="E45" s="60"/>
      <c r="F45" s="48">
        <v>0</v>
      </c>
    </row>
    <row r="46" spans="1:10" ht="16.5">
      <c r="A46" s="20"/>
      <c r="B46" s="654" t="s">
        <v>36</v>
      </c>
      <c r="C46" s="14"/>
      <c r="D46" s="14"/>
      <c r="E46" s="14"/>
      <c r="F46" s="76">
        <v>0</v>
      </c>
    </row>
    <row r="47" spans="1:10" ht="16.5">
      <c r="A47" s="20"/>
      <c r="B47" s="12" t="s">
        <v>37</v>
      </c>
      <c r="C47" s="14"/>
      <c r="D47" s="13"/>
      <c r="E47" s="14"/>
      <c r="F47" s="45">
        <f>SUM(F45:F46)</f>
        <v>0</v>
      </c>
    </row>
    <row r="48" spans="1:10" ht="14">
      <c r="A48" s="1"/>
      <c r="B48" s="26"/>
      <c r="C48" s="40"/>
      <c r="D48" s="42"/>
      <c r="E48" s="42"/>
      <c r="F48" s="77"/>
    </row>
    <row r="49" spans="1:10" ht="57" customHeight="1">
      <c r="A49" s="1"/>
      <c r="B49" s="676" t="s">
        <v>38</v>
      </c>
      <c r="C49" s="1066"/>
      <c r="D49" s="1066"/>
      <c r="E49" s="1066"/>
      <c r="F49" s="1066"/>
    </row>
    <row r="50" spans="1:10" ht="34.5" customHeight="1">
      <c r="A50" s="1"/>
      <c r="B50" s="676" t="s">
        <v>39</v>
      </c>
      <c r="C50" s="1066"/>
      <c r="D50" s="1066"/>
      <c r="E50" s="1066"/>
      <c r="F50" s="1066"/>
    </row>
    <row r="51" spans="1:10" ht="23">
      <c r="A51" s="1"/>
      <c r="B51" s="1067" t="s">
        <v>40</v>
      </c>
      <c r="C51" s="1067"/>
      <c r="D51" s="1067"/>
      <c r="E51" s="1067"/>
      <c r="F51" s="1067"/>
    </row>
    <row r="52" spans="1:10" ht="18">
      <c r="A52" s="1"/>
      <c r="B52" s="677" t="s">
        <v>41</v>
      </c>
      <c r="C52" s="21"/>
      <c r="D52" s="678"/>
      <c r="E52" s="678"/>
      <c r="F52" s="679"/>
    </row>
    <row r="53" spans="1:10" s="2" customFormat="1" ht="70.5" customHeight="1">
      <c r="B53" s="711"/>
      <c r="C53" s="692"/>
      <c r="D53" s="712"/>
      <c r="E53" s="692"/>
      <c r="F53" s="713"/>
    </row>
    <row r="54" spans="1:10" s="681" customFormat="1" ht="18">
      <c r="B54" s="682" t="s">
        <v>449</v>
      </c>
      <c r="D54" s="683" t="s">
        <v>450</v>
      </c>
      <c r="F54" s="684" t="s">
        <v>451</v>
      </c>
      <c r="J54" s="685"/>
    </row>
    <row r="55" spans="1:10" s="2" customFormat="1" ht="18">
      <c r="B55" s="686" t="s">
        <v>424</v>
      </c>
      <c r="C55" s="687"/>
      <c r="D55" s="688" t="s">
        <v>452</v>
      </c>
      <c r="E55" s="689"/>
      <c r="F55" s="690" t="s">
        <v>426</v>
      </c>
    </row>
    <row r="56" spans="1:10" s="2" customFormat="1" ht="18">
      <c r="B56" s="707"/>
      <c r="C56" s="692"/>
      <c r="D56" s="693"/>
      <c r="E56" s="694"/>
      <c r="F56" s="695"/>
    </row>
    <row r="57" spans="1:10" s="2" customFormat="1" ht="70.5" customHeight="1">
      <c r="B57" s="8"/>
      <c r="E57" s="696"/>
      <c r="F57" s="699"/>
    </row>
    <row r="58" spans="1:10" s="2" customFormat="1" ht="18">
      <c r="B58" s="698" t="s">
        <v>43</v>
      </c>
      <c r="D58" s="696"/>
      <c r="E58" s="696"/>
      <c r="F58" s="699"/>
    </row>
    <row r="59" spans="1:10" s="2" customFormat="1" ht="18">
      <c r="B59" s="700" t="s">
        <v>439</v>
      </c>
      <c r="C59" s="9"/>
      <c r="D59" s="701"/>
      <c r="E59" s="689"/>
      <c r="F59" s="697"/>
    </row>
    <row r="60" spans="1:10" s="2" customFormat="1" ht="18">
      <c r="B60" s="716" t="s">
        <v>453</v>
      </c>
      <c r="C60" s="712"/>
      <c r="D60" s="717"/>
      <c r="E60" s="717"/>
      <c r="F60" s="718"/>
    </row>
    <row r="61" spans="1:10" s="2" customFormat="1" ht="70.5" customHeight="1">
      <c r="B61" s="711"/>
      <c r="C61" s="692"/>
      <c r="D61" s="692"/>
      <c r="E61" s="693"/>
      <c r="F61" s="718"/>
    </row>
    <row r="62" spans="1:10" s="2" customFormat="1" ht="18">
      <c r="B62" s="677" t="s">
        <v>442</v>
      </c>
      <c r="D62" s="696" t="s">
        <v>432</v>
      </c>
      <c r="E62" s="5"/>
      <c r="F62" s="702" t="s">
        <v>429</v>
      </c>
    </row>
    <row r="63" spans="1:10" s="2" customFormat="1" ht="18">
      <c r="B63" s="704" t="s">
        <v>44</v>
      </c>
      <c r="C63" s="9"/>
      <c r="D63" s="689" t="s">
        <v>44</v>
      </c>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7986111111111109" bottom="0.75" header="0.51180555555555551" footer="0.51180555555555551"/>
  <pageSetup paperSize="9" scale="54" firstPageNumber="0"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68" t="s">
        <v>394</v>
      </c>
      <c r="C1" s="1068"/>
      <c r="D1" s="1068"/>
      <c r="E1" s="1068"/>
      <c r="F1" s="1068"/>
    </row>
    <row r="2" spans="1:14" s="2" customFormat="1" ht="23">
      <c r="B2" s="648" t="s">
        <v>0</v>
      </c>
      <c r="C2" s="649" t="s">
        <v>454</v>
      </c>
      <c r="D2" s="5"/>
      <c r="E2" s="650" t="s">
        <v>2</v>
      </c>
      <c r="F2" s="651" t="s">
        <v>396</v>
      </c>
    </row>
    <row r="3" spans="1:14" s="2" customFormat="1" ht="23">
      <c r="B3" s="8"/>
      <c r="C3" s="706" t="s">
        <v>435</v>
      </c>
      <c r="D3" s="9"/>
      <c r="E3" s="10" t="s">
        <v>3</v>
      </c>
      <c r="F3" s="652">
        <v>41866</v>
      </c>
    </row>
    <row r="4" spans="1:14" ht="16.5">
      <c r="A4" s="1"/>
      <c r="B4" s="12" t="s">
        <v>4</v>
      </c>
      <c r="C4" s="14" t="s">
        <v>5</v>
      </c>
      <c r="D4" s="15"/>
      <c r="E4" s="15" t="s">
        <v>6</v>
      </c>
      <c r="F4" s="653" t="s">
        <v>397</v>
      </c>
    </row>
    <row r="5" spans="1:14" ht="16.5">
      <c r="A5" s="1"/>
      <c r="B5" s="654"/>
      <c r="C5" s="661" t="s">
        <v>398</v>
      </c>
      <c r="D5" s="15"/>
      <c r="E5" s="15" t="s">
        <v>7</v>
      </c>
      <c r="F5" s="655" t="s">
        <v>399</v>
      </c>
    </row>
    <row r="6" spans="1:14" ht="16.5" customHeight="1">
      <c r="A6" s="1"/>
      <c r="B6" s="654"/>
      <c r="C6" s="14" t="s">
        <v>8</v>
      </c>
      <c r="D6" s="15"/>
      <c r="E6" s="15"/>
      <c r="F6" s="19"/>
    </row>
    <row r="7" spans="1:14" ht="16.5" customHeight="1">
      <c r="A7" s="1"/>
      <c r="B7" s="654"/>
      <c r="C7" s="14"/>
      <c r="D7" s="15"/>
      <c r="E7" s="15"/>
      <c r="F7" s="19"/>
    </row>
    <row r="8" spans="1:14" ht="16.5" customHeight="1">
      <c r="A8" s="1"/>
      <c r="B8" s="12" t="s">
        <v>400</v>
      </c>
      <c r="C8" s="14" t="s">
        <v>398</v>
      </c>
      <c r="D8" s="15"/>
      <c r="E8" s="15" t="s">
        <v>10</v>
      </c>
      <c r="F8" s="656"/>
    </row>
    <row r="9" spans="1:14" ht="16.5">
      <c r="A9" s="1"/>
      <c r="B9" s="654"/>
      <c r="C9" s="14"/>
      <c r="D9" s="15"/>
      <c r="E9" s="15" t="s">
        <v>12</v>
      </c>
      <c r="F9" s="656"/>
      <c r="M9" s="21"/>
      <c r="N9" s="20"/>
    </row>
    <row r="10" spans="1:14" ht="16.5">
      <c r="A10" s="1"/>
      <c r="B10" s="12" t="s">
        <v>402</v>
      </c>
      <c r="C10" s="661" t="s">
        <v>455</v>
      </c>
      <c r="D10" s="15"/>
      <c r="E10" s="15" t="s">
        <v>404</v>
      </c>
      <c r="F10" s="656"/>
      <c r="M10" s="21"/>
      <c r="N10" s="20"/>
    </row>
    <row r="11" spans="1:14" ht="16.5">
      <c r="A11" s="1"/>
      <c r="B11" s="654"/>
      <c r="C11" s="661" t="s">
        <v>456</v>
      </c>
      <c r="D11" s="15"/>
      <c r="E11" s="15" t="s">
        <v>15</v>
      </c>
      <c r="F11" s="657"/>
      <c r="M11" s="21"/>
      <c r="N11" s="20"/>
    </row>
    <row r="12" spans="1:14" ht="16.5">
      <c r="A12" s="1"/>
      <c r="B12" s="654"/>
      <c r="C12" s="14" t="s">
        <v>8</v>
      </c>
      <c r="D12" s="15"/>
      <c r="F12" s="23"/>
      <c r="M12" s="21"/>
      <c r="N12" s="20"/>
    </row>
    <row r="13" spans="1:14" ht="18">
      <c r="A13" s="1"/>
      <c r="B13" s="654"/>
      <c r="C13" s="14"/>
      <c r="D13" s="15"/>
      <c r="E13" s="658" t="s">
        <v>17</v>
      </c>
      <c r="F13" s="659" t="s">
        <v>66</v>
      </c>
    </row>
    <row r="14" spans="1:14" ht="18" customHeight="1">
      <c r="A14" s="1"/>
      <c r="B14" s="660" t="s">
        <v>406</v>
      </c>
      <c r="C14" s="661"/>
      <c r="D14" s="27"/>
      <c r="E14" s="1069" t="s">
        <v>18</v>
      </c>
      <c r="F14" s="1070" t="s">
        <v>66</v>
      </c>
    </row>
    <row r="15" spans="1:14" ht="18" customHeight="1">
      <c r="A15" s="1"/>
      <c r="B15" s="12"/>
      <c r="C15" s="661" t="s">
        <v>407</v>
      </c>
      <c r="D15" s="27"/>
      <c r="E15" s="1069"/>
      <c r="F15" s="1070"/>
    </row>
    <row r="16" spans="1:14" ht="18">
      <c r="A16" s="1"/>
      <c r="B16" s="12"/>
      <c r="C16" s="14" t="s">
        <v>8</v>
      </c>
      <c r="D16" s="27"/>
      <c r="E16" s="28"/>
      <c r="F16" s="29"/>
    </row>
    <row r="17" spans="1:6" ht="14">
      <c r="A17" s="1"/>
      <c r="B17" s="662"/>
      <c r="C17" s="31"/>
      <c r="D17" s="32"/>
      <c r="E17" s="32"/>
      <c r="F17" s="33"/>
    </row>
    <row r="18" spans="1:6" s="20" customFormat="1" ht="16.5">
      <c r="B18" s="37"/>
      <c r="E18" s="13" t="s">
        <v>19</v>
      </c>
      <c r="F18" s="663"/>
    </row>
    <row r="19" spans="1:6" s="20" customFormat="1" ht="16.5">
      <c r="B19" s="37"/>
      <c r="E19" s="13" t="s">
        <v>20</v>
      </c>
      <c r="F19" s="663"/>
    </row>
    <row r="20" spans="1:6" s="20" customFormat="1" ht="16.5">
      <c r="B20" s="37"/>
      <c r="E20" s="13" t="s">
        <v>408</v>
      </c>
      <c r="F20" s="663"/>
    </row>
    <row r="21" spans="1:6" ht="16.5">
      <c r="A21" s="1"/>
      <c r="B21" s="26"/>
      <c r="C21" s="41"/>
      <c r="D21" s="42"/>
      <c r="E21" s="664" t="s">
        <v>409</v>
      </c>
      <c r="F21" s="665"/>
    </row>
    <row r="22" spans="1:6" ht="16.5">
      <c r="A22" s="1"/>
      <c r="B22" s="12" t="s">
        <v>410</v>
      </c>
      <c r="C22" s="14"/>
      <c r="D22" s="14"/>
      <c r="E22" s="15"/>
      <c r="F22" s="45">
        <f>D28</f>
        <v>0</v>
      </c>
    </row>
    <row r="23" spans="1:6" ht="16.5">
      <c r="A23" s="1"/>
      <c r="B23" s="666" t="s">
        <v>22</v>
      </c>
      <c r="C23" s="14"/>
      <c r="D23" s="667">
        <v>0</v>
      </c>
      <c r="E23" s="15"/>
      <c r="F23" s="48"/>
    </row>
    <row r="24" spans="1:6" ht="16.5">
      <c r="A24" s="1"/>
      <c r="B24" s="666" t="s">
        <v>23</v>
      </c>
      <c r="C24" s="14"/>
      <c r="D24" s="47"/>
      <c r="E24" s="15"/>
      <c r="F24" s="48"/>
    </row>
    <row r="25" spans="1:6" ht="16.5">
      <c r="A25" s="1"/>
      <c r="B25" s="668" t="s">
        <v>411</v>
      </c>
      <c r="C25" s="14"/>
      <c r="D25" s="667">
        <v>0</v>
      </c>
      <c r="E25" s="15"/>
      <c r="F25" s="48"/>
    </row>
    <row r="26" spans="1:6" ht="16.5">
      <c r="A26" s="1"/>
      <c r="B26" s="668" t="s">
        <v>412</v>
      </c>
      <c r="C26" s="14"/>
      <c r="D26" s="667">
        <f>SUM(D23:D25)</f>
        <v>0</v>
      </c>
      <c r="E26" s="15" t="s">
        <v>413</v>
      </c>
      <c r="F26" s="45"/>
    </row>
    <row r="27" spans="1:6" ht="16.5">
      <c r="A27" s="1"/>
      <c r="B27" s="669"/>
      <c r="C27" s="53"/>
      <c r="D27" s="670"/>
      <c r="E27" s="15"/>
      <c r="F27" s="45"/>
    </row>
    <row r="28" spans="1:6" ht="16.5">
      <c r="A28" s="1"/>
      <c r="B28" s="668" t="s">
        <v>414</v>
      </c>
      <c r="C28" s="14"/>
      <c r="D28" s="667">
        <f>+D23-D25-D26</f>
        <v>0</v>
      </c>
      <c r="E28" s="15"/>
      <c r="F28" s="45"/>
    </row>
    <row r="29" spans="1:6" ht="16.5">
      <c r="A29" s="1"/>
      <c r="B29" s="671"/>
      <c r="C29" s="53"/>
      <c r="D29" s="53"/>
      <c r="E29" s="56"/>
      <c r="F29" s="57"/>
    </row>
    <row r="30" spans="1:6" ht="17.5">
      <c r="A30" s="2"/>
      <c r="B30" s="12" t="s">
        <v>415</v>
      </c>
      <c r="C30" s="14"/>
      <c r="D30" s="14"/>
      <c r="E30" s="60"/>
      <c r="F30" s="45">
        <f>SUM(D31:D32)</f>
        <v>0</v>
      </c>
    </row>
    <row r="31" spans="1:6" ht="17.5">
      <c r="A31" s="2"/>
      <c r="B31" s="666" t="s">
        <v>416</v>
      </c>
      <c r="C31" s="14"/>
      <c r="D31" s="667">
        <v>0</v>
      </c>
      <c r="E31" s="60"/>
      <c r="F31" s="45"/>
    </row>
    <row r="32" spans="1:6" ht="17.5">
      <c r="A32" s="2"/>
      <c r="B32" s="666" t="s">
        <v>26</v>
      </c>
      <c r="C32" s="14"/>
      <c r="D32" s="667">
        <v>0</v>
      </c>
      <c r="E32" s="60"/>
      <c r="F32" s="45"/>
    </row>
    <row r="33" spans="1:10" ht="16.5">
      <c r="A33" s="20"/>
      <c r="B33" s="671"/>
      <c r="C33" s="53"/>
      <c r="D33" s="53"/>
      <c r="E33" s="56"/>
      <c r="F33" s="57"/>
    </row>
    <row r="34" spans="1:10" ht="17.5">
      <c r="A34" s="2"/>
      <c r="B34" s="12" t="s">
        <v>27</v>
      </c>
      <c r="C34" s="14"/>
      <c r="D34" s="14"/>
      <c r="E34" s="60"/>
      <c r="F34" s="45">
        <f>SUM(F22:F32)</f>
        <v>0</v>
      </c>
    </row>
    <row r="35" spans="1:10" ht="16.5">
      <c r="A35" s="20"/>
      <c r="B35" s="1071"/>
      <c r="C35" s="1071"/>
      <c r="D35" s="14"/>
      <c r="E35" s="60"/>
      <c r="F35" s="62"/>
    </row>
    <row r="36" spans="1:10" ht="16.5">
      <c r="A36" s="20"/>
      <c r="B36" s="12" t="s">
        <v>417</v>
      </c>
      <c r="C36" s="63" t="s">
        <v>418</v>
      </c>
      <c r="D36" s="14"/>
      <c r="E36" s="60"/>
      <c r="F36" s="672"/>
    </row>
    <row r="37" spans="1:10" ht="16.5">
      <c r="A37" s="20"/>
      <c r="B37" s="12"/>
      <c r="C37" s="63"/>
      <c r="D37" s="14"/>
      <c r="E37" s="60"/>
      <c r="F37" s="64"/>
    </row>
    <row r="38" spans="1:10" ht="16.5">
      <c r="A38" s="20"/>
      <c r="B38" s="12" t="s">
        <v>419</v>
      </c>
      <c r="C38" s="63" t="s">
        <v>418</v>
      </c>
      <c r="D38" s="14"/>
      <c r="E38" s="60"/>
      <c r="F38" s="672"/>
    </row>
    <row r="39" spans="1:10" ht="16.5">
      <c r="A39" s="20"/>
      <c r="B39" s="671"/>
      <c r="C39" s="53"/>
      <c r="D39" s="53"/>
      <c r="E39" s="56"/>
      <c r="F39" s="57"/>
    </row>
    <row r="40" spans="1:10" ht="16.5">
      <c r="A40" s="20"/>
      <c r="B40" s="12" t="s">
        <v>30</v>
      </c>
      <c r="C40" s="14"/>
      <c r="D40" s="14"/>
      <c r="E40" s="60"/>
      <c r="F40" s="45">
        <f>+F34-F36-F38</f>
        <v>0</v>
      </c>
      <c r="J40" s="673"/>
    </row>
    <row r="41" spans="1:10" ht="16.5">
      <c r="A41" s="20"/>
      <c r="B41" s="654"/>
      <c r="C41" s="14"/>
      <c r="D41" s="14"/>
      <c r="E41" s="60"/>
      <c r="F41" s="48"/>
    </row>
    <row r="42" spans="1:10" ht="16.5">
      <c r="A42" s="20"/>
      <c r="B42" s="12" t="s">
        <v>31</v>
      </c>
      <c r="C42" s="14"/>
      <c r="D42" s="65"/>
      <c r="E42" s="60"/>
      <c r="F42" s="672"/>
    </row>
    <row r="43" spans="1:10" ht="15.5">
      <c r="A43" s="20"/>
      <c r="B43" s="674"/>
      <c r="C43" s="71"/>
      <c r="D43" s="71"/>
      <c r="E43" s="72"/>
      <c r="F43" s="73"/>
    </row>
    <row r="44" spans="1:10" s="20" customFormat="1" ht="46.5" customHeight="1">
      <c r="B44" s="1072" t="s">
        <v>34</v>
      </c>
      <c r="C44" s="1072"/>
      <c r="D44" s="1072"/>
      <c r="E44" s="1072"/>
      <c r="F44" s="675">
        <f>+F40-F42</f>
        <v>0</v>
      </c>
    </row>
    <row r="45" spans="1:10" ht="16.5">
      <c r="A45" s="20"/>
      <c r="B45" s="654" t="s">
        <v>35</v>
      </c>
      <c r="C45" s="14"/>
      <c r="D45" s="14"/>
      <c r="E45" s="60"/>
      <c r="F45" s="48">
        <v>0</v>
      </c>
    </row>
    <row r="46" spans="1:10" ht="16.5">
      <c r="A46" s="20"/>
      <c r="B46" s="654" t="s">
        <v>36</v>
      </c>
      <c r="C46" s="14"/>
      <c r="D46" s="14"/>
      <c r="E46" s="14"/>
      <c r="F46" s="76">
        <v>0</v>
      </c>
    </row>
    <row r="47" spans="1:10" ht="16.5">
      <c r="A47" s="20"/>
      <c r="B47" s="12" t="s">
        <v>37</v>
      </c>
      <c r="C47" s="14"/>
      <c r="D47" s="13"/>
      <c r="E47" s="14"/>
      <c r="F47" s="45">
        <f>SUM(F45:F46)</f>
        <v>0</v>
      </c>
    </row>
    <row r="48" spans="1:10" ht="14">
      <c r="A48" s="1"/>
      <c r="B48" s="26"/>
      <c r="C48" s="40"/>
      <c r="D48" s="42"/>
      <c r="E48" s="42"/>
      <c r="F48" s="77"/>
    </row>
    <row r="49" spans="1:10" ht="66" customHeight="1">
      <c r="A49" s="1"/>
      <c r="B49" s="676" t="s">
        <v>38</v>
      </c>
      <c r="C49" s="1066"/>
      <c r="D49" s="1066"/>
      <c r="E49" s="1066"/>
      <c r="F49" s="1066"/>
    </row>
    <row r="50" spans="1:10" ht="34.5" customHeight="1">
      <c r="A50" s="1"/>
      <c r="B50" s="676" t="s">
        <v>39</v>
      </c>
      <c r="C50" s="1066"/>
      <c r="D50" s="1066"/>
      <c r="E50" s="1066"/>
      <c r="F50" s="1066"/>
    </row>
    <row r="51" spans="1:10" ht="23">
      <c r="A51" s="1"/>
      <c r="B51" s="1067" t="s">
        <v>40</v>
      </c>
      <c r="C51" s="1067"/>
      <c r="D51" s="1067"/>
      <c r="E51" s="1067"/>
      <c r="F51" s="1067"/>
    </row>
    <row r="52" spans="1:10" ht="18">
      <c r="A52" s="1"/>
      <c r="B52" s="707" t="s">
        <v>457</v>
      </c>
      <c r="C52" s="708"/>
      <c r="D52" s="709"/>
      <c r="E52" s="709"/>
      <c r="F52" s="710"/>
    </row>
    <row r="53" spans="1:10" s="2" customFormat="1" ht="70.5" customHeight="1">
      <c r="B53" s="8"/>
      <c r="F53" s="680"/>
    </row>
    <row r="54" spans="1:10" s="681" customFormat="1" ht="18">
      <c r="B54" s="682" t="s">
        <v>450</v>
      </c>
      <c r="D54" s="696"/>
      <c r="F54" s="699"/>
      <c r="J54" s="685"/>
    </row>
    <row r="55" spans="1:10" s="2" customFormat="1" ht="18">
      <c r="B55" s="719" t="s">
        <v>452</v>
      </c>
      <c r="C55" s="687"/>
      <c r="D55" s="701"/>
      <c r="E55" s="689"/>
      <c r="F55" s="697" t="s">
        <v>429</v>
      </c>
    </row>
    <row r="56" spans="1:10" s="2" customFormat="1" ht="76.5" customHeight="1">
      <c r="B56" s="711"/>
      <c r="C56" s="692"/>
      <c r="D56" s="692"/>
      <c r="E56" s="694"/>
      <c r="F56" s="680"/>
    </row>
    <row r="57" spans="1:10" s="2" customFormat="1" ht="18">
      <c r="B57" s="677" t="s">
        <v>451</v>
      </c>
      <c r="D57" s="696"/>
      <c r="E57" s="696"/>
      <c r="F57" s="699"/>
    </row>
    <row r="58" spans="1:10" s="2" customFormat="1" ht="18">
      <c r="B58" s="700" t="s">
        <v>426</v>
      </c>
      <c r="C58" s="9"/>
      <c r="D58" s="701"/>
      <c r="E58" s="689"/>
      <c r="F58" s="697" t="s">
        <v>429</v>
      </c>
    </row>
    <row r="59" spans="1:10" s="2" customFormat="1" ht="18">
      <c r="B59" s="716" t="s">
        <v>458</v>
      </c>
      <c r="C59" s="712"/>
      <c r="D59" s="717"/>
      <c r="E59" s="717"/>
      <c r="F59" s="718"/>
    </row>
    <row r="60" spans="1:10" s="2" customFormat="1" ht="76.5" customHeight="1">
      <c r="B60" s="711"/>
      <c r="C60" s="692"/>
      <c r="D60" s="712"/>
      <c r="E60" s="693"/>
      <c r="F60" s="718"/>
    </row>
    <row r="61" spans="1:10" s="2" customFormat="1" ht="18">
      <c r="B61" s="720" t="s">
        <v>43</v>
      </c>
      <c r="D61" s="696" t="s">
        <v>432</v>
      </c>
      <c r="E61" s="696"/>
      <c r="F61" s="699"/>
    </row>
    <row r="62" spans="1:10" s="2" customFormat="1" ht="18">
      <c r="B62" s="700" t="s">
        <v>44</v>
      </c>
      <c r="C62" s="9"/>
      <c r="D62" s="701" t="s">
        <v>44</v>
      </c>
      <c r="E62" s="689"/>
      <c r="F62" s="697" t="s">
        <v>429</v>
      </c>
    </row>
    <row r="63" spans="1:10" ht="14">
      <c r="A63" s="1"/>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 bottom="0.27986111111111112" header="0.51180555555555551" footer="0.51180555555555551"/>
  <pageSetup paperSize="9" scale="54"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534C-FF5A-4C68-B134-3F55AD2FB877}">
  <sheetPr>
    <pageSetUpPr autoPageBreaks="0" fitToPage="1"/>
  </sheetPr>
  <dimension ref="A1:AD243"/>
  <sheetViews>
    <sheetView showRuler="0" view="pageBreakPreview" topLeftCell="H1" zoomScale="80" zoomScaleNormal="80" zoomScaleSheetLayoutView="80" workbookViewId="0">
      <selection activeCell="Y11" sqref="Y11"/>
    </sheetView>
  </sheetViews>
  <sheetFormatPr defaultColWidth="9.08984375" defaultRowHeight="13"/>
  <cols>
    <col min="1" max="1" width="20.36328125" style="810" hidden="1" customWidth="1"/>
    <col min="2" max="2" width="10.54296875" style="810" hidden="1" customWidth="1"/>
    <col min="3" max="4" width="8.6328125" style="797" hidden="1" customWidth="1"/>
    <col min="5" max="5" width="13.6328125" style="797" hidden="1" customWidth="1"/>
    <col min="6" max="6" width="10.54296875" style="810" hidden="1" customWidth="1"/>
    <col min="7" max="7" width="26.453125" style="810" hidden="1" customWidth="1"/>
    <col min="8" max="8" width="10.08984375" style="973" customWidth="1"/>
    <col min="9" max="9" width="7.6328125" style="810" customWidth="1"/>
    <col min="10" max="10" width="6.6328125" style="973" customWidth="1"/>
    <col min="11" max="11" width="53.36328125" style="797" customWidth="1"/>
    <col min="12" max="13" width="18.36328125" style="974" hidden="1" customWidth="1"/>
    <col min="14" max="14" width="18.36328125" style="975" hidden="1" customWidth="1"/>
    <col min="15" max="15" width="12.453125" style="974" customWidth="1"/>
    <col min="16" max="16" width="12.1796875" style="974" customWidth="1"/>
    <col min="17" max="17" width="10.6328125" style="975" customWidth="1"/>
    <col min="18" max="18" width="8.08984375" style="974" customWidth="1"/>
    <col min="19" max="19" width="14.36328125" style="1002" customWidth="1"/>
    <col min="20" max="22" width="18.36328125" style="974" customWidth="1"/>
    <col min="23" max="23" width="32.6328125" style="974" customWidth="1"/>
    <col min="24" max="24" width="11.26953125" style="802" customWidth="1"/>
    <col min="25" max="25" width="9.36328125" style="802" customWidth="1"/>
    <col min="26" max="16384" width="9.08984375" style="802"/>
  </cols>
  <sheetData>
    <row r="1" spans="1:30" ht="26.25" customHeight="1">
      <c r="A1" s="797"/>
      <c r="B1" s="797"/>
      <c r="C1" s="798"/>
      <c r="D1" s="798"/>
      <c r="E1" s="798"/>
      <c r="F1" s="798"/>
      <c r="G1" s="798"/>
      <c r="H1" s="799" t="s">
        <v>500</v>
      </c>
      <c r="I1" s="798"/>
      <c r="J1" s="798"/>
      <c r="K1" s="798"/>
      <c r="L1" s="798"/>
      <c r="M1" s="798"/>
      <c r="N1" s="798"/>
      <c r="O1" s="798"/>
      <c r="P1" s="798"/>
      <c r="Q1" s="800"/>
      <c r="R1" s="798"/>
      <c r="S1" s="988"/>
      <c r="T1" s="798"/>
      <c r="U1" s="798"/>
      <c r="V1" s="798"/>
      <c r="W1" s="801" t="s">
        <v>501</v>
      </c>
    </row>
    <row r="2" spans="1:30" ht="26.25" customHeight="1">
      <c r="A2" s="797"/>
      <c r="B2" s="797"/>
      <c r="C2" s="803"/>
      <c r="D2" s="803"/>
      <c r="E2" s="803"/>
      <c r="F2" s="803"/>
      <c r="G2" s="803"/>
      <c r="H2" s="804" t="s">
        <v>502</v>
      </c>
      <c r="I2" s="803"/>
      <c r="J2" s="803"/>
      <c r="K2" s="803"/>
      <c r="L2" s="803"/>
      <c r="M2" s="803"/>
      <c r="N2" s="803"/>
      <c r="O2" s="803"/>
      <c r="P2" s="803"/>
      <c r="Q2" s="803"/>
      <c r="R2" s="803"/>
      <c r="S2" s="989"/>
      <c r="T2" s="803"/>
      <c r="U2" s="803"/>
      <c r="V2" s="803"/>
      <c r="W2" s="805" t="s">
        <v>503</v>
      </c>
    </row>
    <row r="3" spans="1:30" ht="26.25" customHeight="1" thickBot="1">
      <c r="A3" s="797"/>
      <c r="B3" s="797"/>
      <c r="C3" s="806"/>
      <c r="D3" s="806"/>
      <c r="E3" s="806"/>
      <c r="F3" s="806"/>
      <c r="G3" s="806"/>
      <c r="H3" s="807" t="s">
        <v>504</v>
      </c>
      <c r="I3" s="808"/>
      <c r="J3" s="808"/>
      <c r="K3" s="808"/>
      <c r="L3" s="808"/>
      <c r="M3" s="808"/>
      <c r="N3" s="808"/>
      <c r="O3" s="808"/>
      <c r="P3" s="808"/>
      <c r="Q3" s="808"/>
      <c r="R3" s="808"/>
      <c r="S3" s="990"/>
      <c r="T3" s="808"/>
      <c r="U3" s="808"/>
      <c r="V3" s="808"/>
      <c r="W3" s="809" t="s">
        <v>505</v>
      </c>
    </row>
    <row r="4" spans="1:30" ht="28.5" customHeight="1">
      <c r="B4" s="811"/>
      <c r="F4" s="797"/>
      <c r="G4" s="797"/>
      <c r="H4" s="812" t="s">
        <v>506</v>
      </c>
      <c r="I4" s="813"/>
      <c r="J4" s="813"/>
      <c r="K4" s="813"/>
      <c r="L4" s="813"/>
      <c r="M4" s="813"/>
      <c r="N4" s="813"/>
      <c r="O4" s="813"/>
      <c r="P4" s="813"/>
      <c r="Q4" s="813"/>
      <c r="R4" s="813"/>
      <c r="S4" s="991"/>
      <c r="T4" s="813"/>
      <c r="U4" s="813"/>
      <c r="V4" s="813"/>
      <c r="W4" s="814"/>
    </row>
    <row r="5" spans="1:30" ht="25.5" customHeight="1">
      <c r="B5" s="815"/>
      <c r="F5" s="797"/>
      <c r="G5" s="797"/>
      <c r="H5" s="816"/>
      <c r="I5" s="817"/>
      <c r="J5" s="817"/>
      <c r="K5" s="817"/>
      <c r="L5" s="817"/>
      <c r="M5" s="817"/>
      <c r="N5" s="817"/>
      <c r="O5" s="817"/>
      <c r="P5" s="817"/>
      <c r="Q5" s="817"/>
      <c r="R5" s="1015" t="s">
        <v>507</v>
      </c>
      <c r="S5" s="1016"/>
      <c r="T5" s="1016"/>
      <c r="U5" s="1016"/>
      <c r="V5" s="1016"/>
      <c r="W5" s="1017"/>
    </row>
    <row r="6" spans="1:30" ht="25.5" customHeight="1">
      <c r="B6" s="815"/>
      <c r="F6" s="797"/>
      <c r="G6" s="797"/>
      <c r="H6" s="816"/>
      <c r="I6" s="817"/>
      <c r="J6" s="817"/>
      <c r="K6" s="817"/>
      <c r="L6" s="817"/>
      <c r="M6" s="817"/>
      <c r="N6" s="817"/>
      <c r="O6" s="817"/>
      <c r="P6" s="817"/>
      <c r="Q6" s="817"/>
      <c r="R6" s="1018" t="s">
        <v>508</v>
      </c>
      <c r="S6" s="1019"/>
      <c r="T6" s="1019"/>
      <c r="U6" s="1019"/>
      <c r="V6" s="1019"/>
      <c r="W6" s="1020"/>
    </row>
    <row r="7" spans="1:30" s="826" customFormat="1" ht="90" customHeight="1" thickBot="1">
      <c r="A7" s="818" t="s">
        <v>509</v>
      </c>
      <c r="B7" s="819" t="s">
        <v>510</v>
      </c>
      <c r="C7" s="820" t="s">
        <v>511</v>
      </c>
      <c r="D7" s="820" t="s">
        <v>512</v>
      </c>
      <c r="E7" s="821" t="s">
        <v>513</v>
      </c>
      <c r="F7" s="822" t="s">
        <v>510</v>
      </c>
      <c r="G7" s="820" t="s">
        <v>514</v>
      </c>
      <c r="H7" s="823" t="s">
        <v>515</v>
      </c>
      <c r="I7" s="823" t="s">
        <v>203</v>
      </c>
      <c r="J7" s="823" t="s">
        <v>204</v>
      </c>
      <c r="K7" s="823" t="s">
        <v>516</v>
      </c>
      <c r="L7" s="823" t="s">
        <v>517</v>
      </c>
      <c r="M7" s="823" t="s">
        <v>518</v>
      </c>
      <c r="N7" s="823" t="s">
        <v>519</v>
      </c>
      <c r="O7" s="824" t="s">
        <v>520</v>
      </c>
      <c r="P7" s="824" t="s">
        <v>521</v>
      </c>
      <c r="Q7" s="825" t="s">
        <v>522</v>
      </c>
      <c r="R7" s="824" t="s">
        <v>523</v>
      </c>
      <c r="S7" s="992" t="s">
        <v>524</v>
      </c>
      <c r="T7" s="824" t="s">
        <v>525</v>
      </c>
      <c r="U7" s="824" t="s">
        <v>526</v>
      </c>
      <c r="V7" s="824" t="s">
        <v>527</v>
      </c>
      <c r="W7" s="824" t="s">
        <v>528</v>
      </c>
      <c r="AA7" s="986"/>
      <c r="AB7" s="986"/>
      <c r="AC7" s="986"/>
      <c r="AD7" s="986"/>
    </row>
    <row r="8" spans="1:30" ht="24.9" customHeight="1">
      <c r="A8" s="827" t="s">
        <v>529</v>
      </c>
      <c r="B8" s="828"/>
      <c r="C8" s="829"/>
      <c r="D8" s="830"/>
      <c r="E8" s="831"/>
      <c r="F8" s="828"/>
      <c r="G8" s="828"/>
      <c r="H8" s="832"/>
      <c r="I8" s="833"/>
      <c r="J8" s="834"/>
      <c r="K8" s="835" t="s">
        <v>530</v>
      </c>
      <c r="L8" s="836"/>
      <c r="M8" s="836"/>
      <c r="N8" s="834"/>
      <c r="O8" s="836"/>
      <c r="P8" s="834"/>
      <c r="Q8" s="834"/>
      <c r="R8" s="834"/>
      <c r="S8" s="993"/>
      <c r="T8" s="834"/>
      <c r="U8" s="834"/>
      <c r="V8" s="834"/>
      <c r="W8" s="837" t="s">
        <v>531</v>
      </c>
    </row>
    <row r="9" spans="1:30" ht="32.25" customHeight="1">
      <c r="A9" s="827" t="s">
        <v>529</v>
      </c>
      <c r="B9" s="828"/>
      <c r="C9" s="829"/>
      <c r="D9" s="830"/>
      <c r="E9" s="831"/>
      <c r="F9" s="828"/>
      <c r="G9" s="828"/>
      <c r="H9" s="832"/>
      <c r="I9" s="833"/>
      <c r="J9" s="834"/>
      <c r="K9" s="835" t="s">
        <v>532</v>
      </c>
      <c r="L9" s="836"/>
      <c r="M9" s="836"/>
      <c r="N9" s="834"/>
      <c r="O9" s="836"/>
      <c r="P9" s="834"/>
      <c r="Q9" s="834"/>
      <c r="R9" s="834"/>
      <c r="S9" s="993"/>
      <c r="T9" s="834"/>
      <c r="U9" s="834"/>
      <c r="V9" s="834"/>
      <c r="W9" s="837" t="s">
        <v>531</v>
      </c>
    </row>
    <row r="10" spans="1:30" ht="82" customHeight="1">
      <c r="A10" s="838" t="s">
        <v>533</v>
      </c>
      <c r="B10" s="839"/>
      <c r="C10" s="840"/>
      <c r="D10" s="841"/>
      <c r="E10" s="842"/>
      <c r="F10" s="843"/>
      <c r="G10" s="844"/>
      <c r="H10" s="845" t="s">
        <v>534</v>
      </c>
      <c r="I10" s="846">
        <v>1</v>
      </c>
      <c r="J10" s="847" t="s">
        <v>535</v>
      </c>
      <c r="K10" s="848" t="s">
        <v>536</v>
      </c>
      <c r="L10" s="849" t="s">
        <v>537</v>
      </c>
      <c r="M10" s="850" t="s">
        <v>538</v>
      </c>
      <c r="N10" s="847" t="s">
        <v>539</v>
      </c>
      <c r="O10" s="851">
        <v>967364</v>
      </c>
      <c r="P10" s="852">
        <v>967364</v>
      </c>
      <c r="Q10" s="853" t="s">
        <v>953</v>
      </c>
      <c r="R10" s="854">
        <f t="shared" ref="R10:R13" si="0">I10</f>
        <v>1</v>
      </c>
      <c r="S10" s="994">
        <f>T10/P10</f>
        <v>0.36809999999999998</v>
      </c>
      <c r="T10" s="855">
        <f>SUM(X10:Y10)</f>
        <v>356079</v>
      </c>
      <c r="U10" s="856">
        <v>142466.32999999999</v>
      </c>
      <c r="V10" s="856">
        <f>T10-U10</f>
        <v>213613</v>
      </c>
      <c r="W10" s="857" t="s">
        <v>960</v>
      </c>
      <c r="X10" s="791">
        <f>(O10*0.8999*0.6)/22*13</f>
        <v>308642.76</v>
      </c>
      <c r="Y10" s="1003">
        <f>(O10*0.899*0.4)/22*3</f>
        <v>47436</v>
      </c>
      <c r="AA10" s="987"/>
      <c r="AB10" s="987"/>
      <c r="AC10" s="987"/>
    </row>
    <row r="11" spans="1:30" ht="27" customHeight="1">
      <c r="A11" s="838" t="s">
        <v>533</v>
      </c>
      <c r="B11" s="839"/>
      <c r="C11" s="840"/>
      <c r="D11" s="841"/>
      <c r="E11" s="842"/>
      <c r="F11" s="843"/>
      <c r="G11" s="844"/>
      <c r="H11" s="845" t="s">
        <v>540</v>
      </c>
      <c r="I11" s="846">
        <v>1</v>
      </c>
      <c r="J11" s="847" t="s">
        <v>535</v>
      </c>
      <c r="K11" s="848" t="s">
        <v>541</v>
      </c>
      <c r="L11" s="849" t="s">
        <v>537</v>
      </c>
      <c r="M11" s="850" t="s">
        <v>538</v>
      </c>
      <c r="N11" s="847" t="s">
        <v>539</v>
      </c>
      <c r="O11" s="851">
        <v>0</v>
      </c>
      <c r="P11" s="852">
        <v>0</v>
      </c>
      <c r="Q11" s="853"/>
      <c r="R11" s="854">
        <f t="shared" si="0"/>
        <v>1</v>
      </c>
      <c r="S11" s="994">
        <v>0</v>
      </c>
      <c r="T11" s="855">
        <f>((O11*R11)*S11)</f>
        <v>0</v>
      </c>
      <c r="U11" s="856">
        <v>0</v>
      </c>
      <c r="V11" s="856">
        <f t="shared" ref="V11:V13" si="1">T11-U11</f>
        <v>0</v>
      </c>
      <c r="W11" s="857" t="s">
        <v>542</v>
      </c>
    </row>
    <row r="12" spans="1:30" ht="27" customHeight="1">
      <c r="A12" s="838" t="s">
        <v>533</v>
      </c>
      <c r="B12" s="839"/>
      <c r="C12" s="840"/>
      <c r="D12" s="841"/>
      <c r="E12" s="842"/>
      <c r="F12" s="843"/>
      <c r="G12" s="844"/>
      <c r="H12" s="845" t="s">
        <v>543</v>
      </c>
      <c r="I12" s="846">
        <v>1</v>
      </c>
      <c r="J12" s="847" t="s">
        <v>535</v>
      </c>
      <c r="K12" s="848" t="s">
        <v>544</v>
      </c>
      <c r="L12" s="849" t="s">
        <v>545</v>
      </c>
      <c r="M12" s="850" t="s">
        <v>546</v>
      </c>
      <c r="N12" s="847" t="s">
        <v>547</v>
      </c>
      <c r="O12" s="851">
        <v>0</v>
      </c>
      <c r="P12" s="852">
        <v>0</v>
      </c>
      <c r="Q12" s="853"/>
      <c r="R12" s="854">
        <f t="shared" si="0"/>
        <v>1</v>
      </c>
      <c r="S12" s="994">
        <v>0</v>
      </c>
      <c r="T12" s="855">
        <f t="shared" ref="T12:T13" si="2">((O12*R12)*S12)</f>
        <v>0</v>
      </c>
      <c r="U12" s="856">
        <v>0</v>
      </c>
      <c r="V12" s="856">
        <f t="shared" si="1"/>
        <v>0</v>
      </c>
      <c r="W12" s="857" t="s">
        <v>542</v>
      </c>
    </row>
    <row r="13" spans="1:30" s="861" customFormat="1" ht="50">
      <c r="A13" s="838" t="s">
        <v>533</v>
      </c>
      <c r="B13" s="839"/>
      <c r="C13" s="840"/>
      <c r="D13" s="841"/>
      <c r="E13" s="842"/>
      <c r="F13" s="843"/>
      <c r="G13" s="844"/>
      <c r="H13" s="845" t="s">
        <v>548</v>
      </c>
      <c r="I13" s="846">
        <v>1</v>
      </c>
      <c r="J13" s="847" t="s">
        <v>535</v>
      </c>
      <c r="K13" s="848" t="s">
        <v>549</v>
      </c>
      <c r="L13" s="849" t="s">
        <v>550</v>
      </c>
      <c r="M13" s="850" t="s">
        <v>551</v>
      </c>
      <c r="N13" s="847" t="s">
        <v>547</v>
      </c>
      <c r="O13" s="858">
        <v>0</v>
      </c>
      <c r="P13" s="859">
        <v>0</v>
      </c>
      <c r="Q13" s="860"/>
      <c r="R13" s="854">
        <f t="shared" si="0"/>
        <v>1</v>
      </c>
      <c r="S13" s="994">
        <v>0</v>
      </c>
      <c r="T13" s="855">
        <f t="shared" si="2"/>
        <v>0</v>
      </c>
      <c r="U13" s="856">
        <v>0</v>
      </c>
      <c r="V13" s="856">
        <f t="shared" si="1"/>
        <v>0</v>
      </c>
      <c r="W13" s="857" t="s">
        <v>542</v>
      </c>
    </row>
    <row r="14" spans="1:30" ht="24" customHeight="1">
      <c r="A14" s="827" t="s">
        <v>529</v>
      </c>
      <c r="B14" s="828"/>
      <c r="C14" s="829"/>
      <c r="D14" s="830"/>
      <c r="E14" s="831"/>
      <c r="F14" s="828"/>
      <c r="G14" s="828"/>
      <c r="H14" s="832"/>
      <c r="I14" s="833"/>
      <c r="J14" s="834"/>
      <c r="K14" s="835" t="s">
        <v>552</v>
      </c>
      <c r="L14" s="836"/>
      <c r="M14" s="836"/>
      <c r="N14" s="834"/>
      <c r="O14" s="836"/>
      <c r="P14" s="834"/>
      <c r="Q14" s="834"/>
      <c r="R14" s="834"/>
      <c r="S14" s="993"/>
      <c r="T14" s="834"/>
      <c r="U14" s="834"/>
      <c r="V14" s="834"/>
      <c r="W14" s="837" t="s">
        <v>531</v>
      </c>
    </row>
    <row r="15" spans="1:30" ht="27" customHeight="1">
      <c r="A15" s="838" t="s">
        <v>533</v>
      </c>
      <c r="B15" s="839"/>
      <c r="C15" s="840"/>
      <c r="D15" s="841"/>
      <c r="E15" s="842"/>
      <c r="F15" s="843"/>
      <c r="G15" s="844"/>
      <c r="H15" s="845" t="s">
        <v>553</v>
      </c>
      <c r="I15" s="846">
        <v>3</v>
      </c>
      <c r="J15" s="847" t="s">
        <v>535</v>
      </c>
      <c r="K15" s="862" t="s">
        <v>554</v>
      </c>
      <c r="L15" s="849" t="s">
        <v>555</v>
      </c>
      <c r="M15" s="850" t="s">
        <v>538</v>
      </c>
      <c r="N15" s="847" t="s">
        <v>539</v>
      </c>
      <c r="O15" s="851">
        <v>487</v>
      </c>
      <c r="P15" s="852">
        <v>1461</v>
      </c>
      <c r="Q15" s="853" t="s">
        <v>556</v>
      </c>
      <c r="R15" s="854">
        <f t="shared" ref="R15:R16" si="3">I15</f>
        <v>3</v>
      </c>
      <c r="S15" s="994">
        <v>0.9</v>
      </c>
      <c r="T15" s="855">
        <f t="shared" ref="T15:T16" si="4">((O15*R15)*S15)</f>
        <v>1315</v>
      </c>
      <c r="U15" s="856">
        <v>1315</v>
      </c>
      <c r="V15" s="856">
        <f t="shared" ref="V15:V16" si="5">T15-U15</f>
        <v>0</v>
      </c>
      <c r="W15" s="857" t="s">
        <v>531</v>
      </c>
      <c r="AA15" s="987"/>
      <c r="AB15" s="987"/>
    </row>
    <row r="16" spans="1:30" ht="27" customHeight="1">
      <c r="A16" s="838" t="s">
        <v>533</v>
      </c>
      <c r="B16" s="839"/>
      <c r="C16" s="840"/>
      <c r="D16" s="841"/>
      <c r="E16" s="842"/>
      <c r="F16" s="843"/>
      <c r="G16" s="844"/>
      <c r="H16" s="845" t="s">
        <v>557</v>
      </c>
      <c r="I16" s="846">
        <v>1</v>
      </c>
      <c r="J16" s="847" t="s">
        <v>535</v>
      </c>
      <c r="K16" s="848" t="s">
        <v>558</v>
      </c>
      <c r="L16" s="849" t="s">
        <v>555</v>
      </c>
      <c r="M16" s="850" t="s">
        <v>538</v>
      </c>
      <c r="N16" s="847" t="s">
        <v>539</v>
      </c>
      <c r="O16" s="851">
        <v>7123</v>
      </c>
      <c r="P16" s="852">
        <v>7123</v>
      </c>
      <c r="Q16" s="853" t="s">
        <v>556</v>
      </c>
      <c r="R16" s="854">
        <f t="shared" si="3"/>
        <v>1</v>
      </c>
      <c r="S16" s="994">
        <v>0.9</v>
      </c>
      <c r="T16" s="855">
        <f t="shared" si="4"/>
        <v>6411</v>
      </c>
      <c r="U16" s="856">
        <v>6411</v>
      </c>
      <c r="V16" s="856">
        <f t="shared" si="5"/>
        <v>0</v>
      </c>
      <c r="W16" s="857" t="s">
        <v>559</v>
      </c>
    </row>
    <row r="17" spans="1:23" ht="24" customHeight="1">
      <c r="A17" s="827" t="s">
        <v>529</v>
      </c>
      <c r="B17" s="828"/>
      <c r="C17" s="829"/>
      <c r="D17" s="830"/>
      <c r="E17" s="831"/>
      <c r="F17" s="828"/>
      <c r="G17" s="828"/>
      <c r="H17" s="832"/>
      <c r="I17" s="833"/>
      <c r="J17" s="834"/>
      <c r="K17" s="835" t="s">
        <v>560</v>
      </c>
      <c r="L17" s="836"/>
      <c r="M17" s="836"/>
      <c r="N17" s="834"/>
      <c r="O17" s="836"/>
      <c r="P17" s="834"/>
      <c r="Q17" s="834"/>
      <c r="R17" s="834"/>
      <c r="S17" s="993"/>
      <c r="T17" s="834"/>
      <c r="U17" s="834"/>
      <c r="V17" s="834"/>
      <c r="W17" s="837" t="s">
        <v>531</v>
      </c>
    </row>
    <row r="18" spans="1:23" ht="27" customHeight="1">
      <c r="A18" s="838" t="s">
        <v>533</v>
      </c>
      <c r="B18" s="839"/>
      <c r="C18" s="840"/>
      <c r="D18" s="841"/>
      <c r="E18" s="842"/>
      <c r="F18" s="843"/>
      <c r="G18" s="844"/>
      <c r="H18" s="845" t="s">
        <v>561</v>
      </c>
      <c r="I18" s="846">
        <v>1</v>
      </c>
      <c r="J18" s="847" t="s">
        <v>535</v>
      </c>
      <c r="K18" s="848" t="s">
        <v>554</v>
      </c>
      <c r="L18" s="849" t="s">
        <v>555</v>
      </c>
      <c r="M18" s="850" t="s">
        <v>538</v>
      </c>
      <c r="N18" s="847" t="s">
        <v>539</v>
      </c>
      <c r="O18" s="851">
        <v>488</v>
      </c>
      <c r="P18" s="852">
        <v>488</v>
      </c>
      <c r="Q18" s="853" t="s">
        <v>556</v>
      </c>
      <c r="R18" s="854">
        <f t="shared" ref="R18" si="6">I18</f>
        <v>1</v>
      </c>
      <c r="S18" s="994">
        <v>0.9</v>
      </c>
      <c r="T18" s="855">
        <f>((O18*R18)*S18)</f>
        <v>439</v>
      </c>
      <c r="U18" s="856">
        <v>439</v>
      </c>
      <c r="V18" s="856">
        <f>T18-U18</f>
        <v>0</v>
      </c>
      <c r="W18" s="857" t="s">
        <v>531</v>
      </c>
    </row>
    <row r="19" spans="1:23" ht="24" customHeight="1">
      <c r="A19" s="827" t="s">
        <v>529</v>
      </c>
      <c r="B19" s="828"/>
      <c r="C19" s="829"/>
      <c r="D19" s="830"/>
      <c r="E19" s="831"/>
      <c r="F19" s="828"/>
      <c r="G19" s="828"/>
      <c r="H19" s="832"/>
      <c r="I19" s="833"/>
      <c r="J19" s="834"/>
      <c r="K19" s="835" t="s">
        <v>562</v>
      </c>
      <c r="L19" s="836"/>
      <c r="M19" s="836"/>
      <c r="N19" s="834"/>
      <c r="O19" s="836"/>
      <c r="P19" s="834"/>
      <c r="Q19" s="834"/>
      <c r="R19" s="834"/>
      <c r="S19" s="993"/>
      <c r="T19" s="834"/>
      <c r="U19" s="834"/>
      <c r="V19" s="834"/>
      <c r="W19" s="837" t="s">
        <v>531</v>
      </c>
    </row>
    <row r="20" spans="1:23" ht="27" customHeight="1">
      <c r="A20" s="838" t="s">
        <v>533</v>
      </c>
      <c r="B20" s="839"/>
      <c r="C20" s="840"/>
      <c r="D20" s="841"/>
      <c r="E20" s="842"/>
      <c r="F20" s="843"/>
      <c r="G20" s="844"/>
      <c r="H20" s="845" t="s">
        <v>563</v>
      </c>
      <c r="I20" s="846">
        <v>1</v>
      </c>
      <c r="J20" s="847" t="s">
        <v>535</v>
      </c>
      <c r="K20" s="848" t="s">
        <v>564</v>
      </c>
      <c r="L20" s="849" t="s">
        <v>555</v>
      </c>
      <c r="M20" s="850" t="s">
        <v>538</v>
      </c>
      <c r="N20" s="847" t="s">
        <v>539</v>
      </c>
      <c r="O20" s="851">
        <v>861</v>
      </c>
      <c r="P20" s="852">
        <v>861</v>
      </c>
      <c r="Q20" s="853" t="s">
        <v>556</v>
      </c>
      <c r="R20" s="854">
        <f t="shared" ref="R20" si="7">I20</f>
        <v>1</v>
      </c>
      <c r="S20" s="994">
        <v>0.9</v>
      </c>
      <c r="T20" s="855">
        <f>((O20*R20)*S20)</f>
        <v>775</v>
      </c>
      <c r="U20" s="856">
        <v>775</v>
      </c>
      <c r="V20" s="856">
        <f>T20-U20</f>
        <v>0</v>
      </c>
      <c r="W20" s="857" t="s">
        <v>531</v>
      </c>
    </row>
    <row r="21" spans="1:23" ht="24" customHeight="1">
      <c r="A21" s="827" t="s">
        <v>529</v>
      </c>
      <c r="B21" s="828"/>
      <c r="C21" s="829"/>
      <c r="D21" s="830"/>
      <c r="E21" s="831"/>
      <c r="F21" s="828"/>
      <c r="G21" s="828"/>
      <c r="H21" s="832"/>
      <c r="I21" s="833"/>
      <c r="J21" s="834"/>
      <c r="K21" s="835" t="s">
        <v>565</v>
      </c>
      <c r="L21" s="836"/>
      <c r="M21" s="836"/>
      <c r="N21" s="834"/>
      <c r="O21" s="836"/>
      <c r="P21" s="834"/>
      <c r="Q21" s="834"/>
      <c r="R21" s="834"/>
      <c r="S21" s="993"/>
      <c r="T21" s="834"/>
      <c r="U21" s="834"/>
      <c r="V21" s="834"/>
      <c r="W21" s="837" t="s">
        <v>531</v>
      </c>
    </row>
    <row r="22" spans="1:23" ht="27" customHeight="1">
      <c r="A22" s="838" t="s">
        <v>533</v>
      </c>
      <c r="B22" s="839"/>
      <c r="C22" s="840"/>
      <c r="D22" s="841"/>
      <c r="E22" s="842"/>
      <c r="F22" s="843"/>
      <c r="G22" s="844"/>
      <c r="H22" s="845" t="s">
        <v>566</v>
      </c>
      <c r="I22" s="846">
        <v>1</v>
      </c>
      <c r="J22" s="847" t="s">
        <v>535</v>
      </c>
      <c r="K22" s="848" t="s">
        <v>567</v>
      </c>
      <c r="L22" s="849" t="s">
        <v>537</v>
      </c>
      <c r="M22" s="850" t="s">
        <v>538</v>
      </c>
      <c r="N22" s="847" t="s">
        <v>539</v>
      </c>
      <c r="O22" s="851">
        <v>0</v>
      </c>
      <c r="P22" s="859">
        <v>0</v>
      </c>
      <c r="Q22" s="860"/>
      <c r="R22" s="854">
        <f t="shared" ref="R22:R52" si="8">I22</f>
        <v>1</v>
      </c>
      <c r="S22" s="994">
        <v>0</v>
      </c>
      <c r="T22" s="855">
        <f t="shared" ref="T22:T33" si="9">((O22*R22)*S22)</f>
        <v>0</v>
      </c>
      <c r="U22" s="856">
        <v>0</v>
      </c>
      <c r="V22" s="856">
        <f t="shared" ref="V22:V52" si="10">T22-U22</f>
        <v>0</v>
      </c>
      <c r="W22" s="857" t="s">
        <v>542</v>
      </c>
    </row>
    <row r="23" spans="1:23" ht="27" customHeight="1">
      <c r="A23" s="838" t="s">
        <v>533</v>
      </c>
      <c r="B23" s="839"/>
      <c r="C23" s="840"/>
      <c r="D23" s="841"/>
      <c r="E23" s="842"/>
      <c r="F23" s="843"/>
      <c r="G23" s="844"/>
      <c r="H23" s="845" t="s">
        <v>568</v>
      </c>
      <c r="I23" s="846">
        <v>5</v>
      </c>
      <c r="J23" s="847" t="s">
        <v>535</v>
      </c>
      <c r="K23" s="862" t="s">
        <v>569</v>
      </c>
      <c r="L23" s="849" t="s">
        <v>537</v>
      </c>
      <c r="M23" s="850" t="s">
        <v>538</v>
      </c>
      <c r="N23" s="847" t="s">
        <v>539</v>
      </c>
      <c r="O23" s="851">
        <v>0</v>
      </c>
      <c r="P23" s="859">
        <v>0</v>
      </c>
      <c r="Q23" s="860"/>
      <c r="R23" s="854">
        <f t="shared" si="8"/>
        <v>5</v>
      </c>
      <c r="S23" s="994">
        <v>0</v>
      </c>
      <c r="T23" s="855">
        <f t="shared" si="9"/>
        <v>0</v>
      </c>
      <c r="U23" s="856">
        <v>0</v>
      </c>
      <c r="V23" s="856">
        <f t="shared" si="10"/>
        <v>0</v>
      </c>
      <c r="W23" s="857" t="s">
        <v>542</v>
      </c>
    </row>
    <row r="24" spans="1:23" ht="27" customHeight="1">
      <c r="A24" s="838" t="s">
        <v>533</v>
      </c>
      <c r="B24" s="839"/>
      <c r="C24" s="840"/>
      <c r="D24" s="841"/>
      <c r="E24" s="842"/>
      <c r="F24" s="843"/>
      <c r="G24" s="844"/>
      <c r="H24" s="845" t="s">
        <v>570</v>
      </c>
      <c r="I24" s="846">
        <v>1</v>
      </c>
      <c r="J24" s="847" t="s">
        <v>535</v>
      </c>
      <c r="K24" s="848" t="s">
        <v>571</v>
      </c>
      <c r="L24" s="849" t="s">
        <v>545</v>
      </c>
      <c r="M24" s="850" t="s">
        <v>546</v>
      </c>
      <c r="N24" s="847" t="s">
        <v>547</v>
      </c>
      <c r="O24" s="851">
        <v>0</v>
      </c>
      <c r="P24" s="859">
        <v>0</v>
      </c>
      <c r="Q24" s="860"/>
      <c r="R24" s="854">
        <f t="shared" si="8"/>
        <v>1</v>
      </c>
      <c r="S24" s="994">
        <v>0</v>
      </c>
      <c r="T24" s="855">
        <f t="shared" si="9"/>
        <v>0</v>
      </c>
      <c r="U24" s="856">
        <v>0</v>
      </c>
      <c r="V24" s="856">
        <f t="shared" si="10"/>
        <v>0</v>
      </c>
      <c r="W24" s="857" t="s">
        <v>542</v>
      </c>
    </row>
    <row r="25" spans="1:23" s="861" customFormat="1" ht="27" customHeight="1">
      <c r="A25" s="838" t="s">
        <v>533</v>
      </c>
      <c r="B25" s="839"/>
      <c r="C25" s="840"/>
      <c r="D25" s="841"/>
      <c r="E25" s="842"/>
      <c r="F25" s="843"/>
      <c r="G25" s="844"/>
      <c r="H25" s="845" t="s">
        <v>572</v>
      </c>
      <c r="I25" s="846">
        <v>1</v>
      </c>
      <c r="J25" s="847" t="s">
        <v>535</v>
      </c>
      <c r="K25" s="848" t="s">
        <v>573</v>
      </c>
      <c r="L25" s="849" t="s">
        <v>550</v>
      </c>
      <c r="M25" s="850" t="s">
        <v>551</v>
      </c>
      <c r="N25" s="847" t="s">
        <v>547</v>
      </c>
      <c r="O25" s="858">
        <v>0</v>
      </c>
      <c r="P25" s="859">
        <v>0</v>
      </c>
      <c r="Q25" s="860"/>
      <c r="R25" s="854">
        <f t="shared" si="8"/>
        <v>1</v>
      </c>
      <c r="S25" s="994">
        <v>0</v>
      </c>
      <c r="T25" s="855">
        <f t="shared" si="9"/>
        <v>0</v>
      </c>
      <c r="U25" s="856">
        <v>0</v>
      </c>
      <c r="V25" s="856">
        <f t="shared" si="10"/>
        <v>0</v>
      </c>
      <c r="W25" s="857" t="s">
        <v>542</v>
      </c>
    </row>
    <row r="26" spans="1:23" ht="27" customHeight="1">
      <c r="A26" s="838" t="s">
        <v>533</v>
      </c>
      <c r="B26" s="839"/>
      <c r="C26" s="840"/>
      <c r="D26" s="841"/>
      <c r="E26" s="842"/>
      <c r="F26" s="843"/>
      <c r="G26" s="844"/>
      <c r="H26" s="845" t="s">
        <v>574</v>
      </c>
      <c r="I26" s="846">
        <v>1</v>
      </c>
      <c r="J26" s="847" t="s">
        <v>535</v>
      </c>
      <c r="K26" s="848" t="s">
        <v>575</v>
      </c>
      <c r="L26" s="849" t="s">
        <v>545</v>
      </c>
      <c r="M26" s="850" t="s">
        <v>546</v>
      </c>
      <c r="N26" s="847" t="s">
        <v>547</v>
      </c>
      <c r="O26" s="851">
        <v>0</v>
      </c>
      <c r="P26" s="859">
        <v>0</v>
      </c>
      <c r="Q26" s="860"/>
      <c r="R26" s="854">
        <f t="shared" si="8"/>
        <v>1</v>
      </c>
      <c r="S26" s="994">
        <v>0</v>
      </c>
      <c r="T26" s="855">
        <f t="shared" si="9"/>
        <v>0</v>
      </c>
      <c r="U26" s="856">
        <v>0</v>
      </c>
      <c r="V26" s="856">
        <f t="shared" si="10"/>
        <v>0</v>
      </c>
      <c r="W26" s="857" t="s">
        <v>542</v>
      </c>
    </row>
    <row r="27" spans="1:23" s="861" customFormat="1" ht="27" customHeight="1">
      <c r="A27" s="838" t="s">
        <v>533</v>
      </c>
      <c r="B27" s="839"/>
      <c r="C27" s="840"/>
      <c r="D27" s="841"/>
      <c r="E27" s="842"/>
      <c r="F27" s="843"/>
      <c r="G27" s="844"/>
      <c r="H27" s="845" t="s">
        <v>576</v>
      </c>
      <c r="I27" s="846">
        <v>1</v>
      </c>
      <c r="J27" s="847" t="s">
        <v>535</v>
      </c>
      <c r="K27" s="848" t="s">
        <v>577</v>
      </c>
      <c r="L27" s="849" t="s">
        <v>550</v>
      </c>
      <c r="M27" s="850" t="s">
        <v>551</v>
      </c>
      <c r="N27" s="847" t="s">
        <v>547</v>
      </c>
      <c r="O27" s="858">
        <v>0</v>
      </c>
      <c r="P27" s="859">
        <v>0</v>
      </c>
      <c r="Q27" s="860"/>
      <c r="R27" s="854">
        <f t="shared" si="8"/>
        <v>1</v>
      </c>
      <c r="S27" s="994">
        <v>0</v>
      </c>
      <c r="T27" s="855">
        <f t="shared" si="9"/>
        <v>0</v>
      </c>
      <c r="U27" s="856">
        <v>0</v>
      </c>
      <c r="V27" s="856">
        <f t="shared" si="10"/>
        <v>0</v>
      </c>
      <c r="W27" s="857" t="s">
        <v>542</v>
      </c>
    </row>
    <row r="28" spans="1:23" ht="27" customHeight="1">
      <c r="A28" s="838" t="s">
        <v>533</v>
      </c>
      <c r="B28" s="839"/>
      <c r="C28" s="840"/>
      <c r="D28" s="841"/>
      <c r="E28" s="842"/>
      <c r="F28" s="843"/>
      <c r="G28" s="844"/>
      <c r="H28" s="845" t="s">
        <v>578</v>
      </c>
      <c r="I28" s="846">
        <v>1</v>
      </c>
      <c r="J28" s="847" t="s">
        <v>535</v>
      </c>
      <c r="K28" s="848" t="s">
        <v>579</v>
      </c>
      <c r="L28" s="849" t="s">
        <v>545</v>
      </c>
      <c r="M28" s="850" t="s">
        <v>546</v>
      </c>
      <c r="N28" s="847" t="s">
        <v>547</v>
      </c>
      <c r="O28" s="851">
        <v>0</v>
      </c>
      <c r="P28" s="859">
        <v>0</v>
      </c>
      <c r="Q28" s="860"/>
      <c r="R28" s="854">
        <f t="shared" si="8"/>
        <v>1</v>
      </c>
      <c r="S28" s="994">
        <v>0</v>
      </c>
      <c r="T28" s="855">
        <f t="shared" si="9"/>
        <v>0</v>
      </c>
      <c r="U28" s="856">
        <v>0</v>
      </c>
      <c r="V28" s="856">
        <f t="shared" si="10"/>
        <v>0</v>
      </c>
      <c r="W28" s="857" t="s">
        <v>542</v>
      </c>
    </row>
    <row r="29" spans="1:23" s="861" customFormat="1" ht="27" customHeight="1">
      <c r="A29" s="838" t="s">
        <v>533</v>
      </c>
      <c r="B29" s="839"/>
      <c r="C29" s="840"/>
      <c r="D29" s="841"/>
      <c r="E29" s="842"/>
      <c r="F29" s="843"/>
      <c r="G29" s="844"/>
      <c r="H29" s="845" t="s">
        <v>580</v>
      </c>
      <c r="I29" s="846">
        <v>1</v>
      </c>
      <c r="J29" s="847" t="s">
        <v>535</v>
      </c>
      <c r="K29" s="848" t="s">
        <v>581</v>
      </c>
      <c r="L29" s="849" t="s">
        <v>550</v>
      </c>
      <c r="M29" s="850" t="s">
        <v>551</v>
      </c>
      <c r="N29" s="847" t="s">
        <v>547</v>
      </c>
      <c r="O29" s="858">
        <v>0</v>
      </c>
      <c r="P29" s="859">
        <v>0</v>
      </c>
      <c r="Q29" s="860"/>
      <c r="R29" s="854">
        <f t="shared" si="8"/>
        <v>1</v>
      </c>
      <c r="S29" s="994">
        <v>0</v>
      </c>
      <c r="T29" s="855">
        <f t="shared" si="9"/>
        <v>0</v>
      </c>
      <c r="U29" s="856">
        <v>0</v>
      </c>
      <c r="V29" s="856">
        <f t="shared" si="10"/>
        <v>0</v>
      </c>
      <c r="W29" s="857" t="s">
        <v>542</v>
      </c>
    </row>
    <row r="30" spans="1:23" ht="27" customHeight="1">
      <c r="A30" s="838" t="s">
        <v>533</v>
      </c>
      <c r="B30" s="839"/>
      <c r="C30" s="840"/>
      <c r="D30" s="841"/>
      <c r="E30" s="842"/>
      <c r="F30" s="843"/>
      <c r="G30" s="844"/>
      <c r="H30" s="845" t="s">
        <v>582</v>
      </c>
      <c r="I30" s="846">
        <v>1</v>
      </c>
      <c r="J30" s="847" t="s">
        <v>535</v>
      </c>
      <c r="K30" s="848" t="s">
        <v>583</v>
      </c>
      <c r="L30" s="849" t="s">
        <v>545</v>
      </c>
      <c r="M30" s="850" t="s">
        <v>546</v>
      </c>
      <c r="N30" s="847" t="s">
        <v>547</v>
      </c>
      <c r="O30" s="851">
        <v>0</v>
      </c>
      <c r="P30" s="859">
        <v>0</v>
      </c>
      <c r="Q30" s="860"/>
      <c r="R30" s="854">
        <f t="shared" si="8"/>
        <v>1</v>
      </c>
      <c r="S30" s="994">
        <v>0</v>
      </c>
      <c r="T30" s="855">
        <f t="shared" si="9"/>
        <v>0</v>
      </c>
      <c r="U30" s="856">
        <v>0</v>
      </c>
      <c r="V30" s="856">
        <f t="shared" si="10"/>
        <v>0</v>
      </c>
      <c r="W30" s="857" t="s">
        <v>542</v>
      </c>
    </row>
    <row r="31" spans="1:23" s="861" customFormat="1" ht="27" customHeight="1">
      <c r="A31" s="838" t="s">
        <v>533</v>
      </c>
      <c r="B31" s="839"/>
      <c r="C31" s="840"/>
      <c r="D31" s="841"/>
      <c r="E31" s="842"/>
      <c r="F31" s="843"/>
      <c r="G31" s="844"/>
      <c r="H31" s="845" t="s">
        <v>584</v>
      </c>
      <c r="I31" s="846">
        <v>1</v>
      </c>
      <c r="J31" s="847" t="s">
        <v>535</v>
      </c>
      <c r="K31" s="848" t="s">
        <v>585</v>
      </c>
      <c r="L31" s="849" t="s">
        <v>550</v>
      </c>
      <c r="M31" s="850" t="s">
        <v>551</v>
      </c>
      <c r="N31" s="847" t="s">
        <v>547</v>
      </c>
      <c r="O31" s="858">
        <v>0</v>
      </c>
      <c r="P31" s="859">
        <v>0</v>
      </c>
      <c r="Q31" s="860"/>
      <c r="R31" s="854">
        <f t="shared" si="8"/>
        <v>1</v>
      </c>
      <c r="S31" s="994">
        <v>0</v>
      </c>
      <c r="T31" s="855">
        <f t="shared" si="9"/>
        <v>0</v>
      </c>
      <c r="U31" s="856">
        <v>0</v>
      </c>
      <c r="V31" s="856">
        <f t="shared" si="10"/>
        <v>0</v>
      </c>
      <c r="W31" s="857" t="s">
        <v>542</v>
      </c>
    </row>
    <row r="32" spans="1:23" ht="27" customHeight="1">
      <c r="A32" s="838" t="s">
        <v>533</v>
      </c>
      <c r="B32" s="839"/>
      <c r="C32" s="840"/>
      <c r="D32" s="841"/>
      <c r="E32" s="842"/>
      <c r="F32" s="843"/>
      <c r="G32" s="844"/>
      <c r="H32" s="845" t="s">
        <v>586</v>
      </c>
      <c r="I32" s="846">
        <v>1</v>
      </c>
      <c r="J32" s="847" t="s">
        <v>535</v>
      </c>
      <c r="K32" s="848" t="s">
        <v>587</v>
      </c>
      <c r="L32" s="849" t="s">
        <v>545</v>
      </c>
      <c r="M32" s="850" t="s">
        <v>546</v>
      </c>
      <c r="N32" s="847" t="s">
        <v>547</v>
      </c>
      <c r="O32" s="851">
        <v>0</v>
      </c>
      <c r="P32" s="859">
        <v>0</v>
      </c>
      <c r="Q32" s="860"/>
      <c r="R32" s="854">
        <f t="shared" si="8"/>
        <v>1</v>
      </c>
      <c r="S32" s="994">
        <v>0</v>
      </c>
      <c r="T32" s="855">
        <f t="shared" si="9"/>
        <v>0</v>
      </c>
      <c r="U32" s="856">
        <v>0</v>
      </c>
      <c r="V32" s="856">
        <f t="shared" si="10"/>
        <v>0</v>
      </c>
      <c r="W32" s="857" t="s">
        <v>542</v>
      </c>
    </row>
    <row r="33" spans="1:23" s="861" customFormat="1" ht="27" customHeight="1">
      <c r="A33" s="838" t="s">
        <v>533</v>
      </c>
      <c r="B33" s="839"/>
      <c r="C33" s="840"/>
      <c r="D33" s="841"/>
      <c r="E33" s="842"/>
      <c r="F33" s="843"/>
      <c r="G33" s="844"/>
      <c r="H33" s="845" t="s">
        <v>588</v>
      </c>
      <c r="I33" s="846">
        <v>1</v>
      </c>
      <c r="J33" s="847" t="s">
        <v>535</v>
      </c>
      <c r="K33" s="848" t="s">
        <v>589</v>
      </c>
      <c r="L33" s="849" t="s">
        <v>550</v>
      </c>
      <c r="M33" s="850" t="s">
        <v>551</v>
      </c>
      <c r="N33" s="847" t="s">
        <v>547</v>
      </c>
      <c r="O33" s="858">
        <v>0</v>
      </c>
      <c r="P33" s="859">
        <v>0</v>
      </c>
      <c r="Q33" s="860"/>
      <c r="R33" s="854">
        <f t="shared" si="8"/>
        <v>1</v>
      </c>
      <c r="S33" s="994">
        <v>0</v>
      </c>
      <c r="T33" s="855">
        <f t="shared" si="9"/>
        <v>0</v>
      </c>
      <c r="U33" s="856">
        <v>0</v>
      </c>
      <c r="V33" s="856">
        <f t="shared" si="10"/>
        <v>0</v>
      </c>
      <c r="W33" s="857" t="s">
        <v>542</v>
      </c>
    </row>
    <row r="34" spans="1:23" ht="27" customHeight="1">
      <c r="A34" s="838" t="s">
        <v>533</v>
      </c>
      <c r="B34" s="839"/>
      <c r="C34" s="840"/>
      <c r="D34" s="841"/>
      <c r="E34" s="842"/>
      <c r="F34" s="843"/>
      <c r="G34" s="844"/>
      <c r="H34" s="845" t="s">
        <v>590</v>
      </c>
      <c r="I34" s="846">
        <v>8</v>
      </c>
      <c r="J34" s="847" t="s">
        <v>535</v>
      </c>
      <c r="K34" s="848" t="s">
        <v>554</v>
      </c>
      <c r="L34" s="849" t="s">
        <v>555</v>
      </c>
      <c r="M34" s="850" t="s">
        <v>538</v>
      </c>
      <c r="N34" s="847" t="s">
        <v>539</v>
      </c>
      <c r="O34" s="851">
        <v>487</v>
      </c>
      <c r="P34" s="852">
        <v>3896</v>
      </c>
      <c r="Q34" s="853" t="s">
        <v>591</v>
      </c>
      <c r="R34" s="854">
        <f t="shared" si="8"/>
        <v>8</v>
      </c>
      <c r="S34" s="994">
        <v>0.9</v>
      </c>
      <c r="T34" s="855">
        <f>((O34*R34)*S34)</f>
        <v>3506</v>
      </c>
      <c r="U34" s="856">
        <v>3506</v>
      </c>
      <c r="V34" s="856">
        <f t="shared" si="10"/>
        <v>0</v>
      </c>
      <c r="W34" s="857" t="s">
        <v>531</v>
      </c>
    </row>
    <row r="35" spans="1:23" ht="27" customHeight="1">
      <c r="A35" s="838" t="s">
        <v>533</v>
      </c>
      <c r="B35" s="839"/>
      <c r="C35" s="840"/>
      <c r="D35" s="841"/>
      <c r="E35" s="842"/>
      <c r="F35" s="843"/>
      <c r="G35" s="844"/>
      <c r="H35" s="845" t="s">
        <v>592</v>
      </c>
      <c r="I35" s="846">
        <v>1</v>
      </c>
      <c r="J35" s="847" t="s">
        <v>535</v>
      </c>
      <c r="K35" s="848" t="s">
        <v>593</v>
      </c>
      <c r="L35" s="849" t="s">
        <v>537</v>
      </c>
      <c r="M35" s="850" t="s">
        <v>538</v>
      </c>
      <c r="N35" s="847" t="s">
        <v>539</v>
      </c>
      <c r="O35" s="851">
        <v>0</v>
      </c>
      <c r="P35" s="859">
        <v>0</v>
      </c>
      <c r="Q35" s="860" t="s">
        <v>959</v>
      </c>
      <c r="R35" s="854">
        <f t="shared" si="8"/>
        <v>1</v>
      </c>
      <c r="S35" s="994">
        <v>0</v>
      </c>
      <c r="T35" s="855">
        <f t="shared" ref="T35:T52" si="11">((O35*R35)*S35)</f>
        <v>0</v>
      </c>
      <c r="U35" s="856">
        <v>0</v>
      </c>
      <c r="V35" s="856">
        <f t="shared" si="10"/>
        <v>0</v>
      </c>
      <c r="W35" s="857" t="s">
        <v>542</v>
      </c>
    </row>
    <row r="36" spans="1:23" ht="27" customHeight="1">
      <c r="A36" s="838" t="s">
        <v>533</v>
      </c>
      <c r="B36" s="839"/>
      <c r="C36" s="840"/>
      <c r="D36" s="841"/>
      <c r="E36" s="842"/>
      <c r="F36" s="843"/>
      <c r="G36" s="844"/>
      <c r="H36" s="845" t="s">
        <v>594</v>
      </c>
      <c r="I36" s="846">
        <v>3</v>
      </c>
      <c r="J36" s="847" t="s">
        <v>535</v>
      </c>
      <c r="K36" s="848" t="s">
        <v>569</v>
      </c>
      <c r="L36" s="849" t="s">
        <v>537</v>
      </c>
      <c r="M36" s="850" t="s">
        <v>538</v>
      </c>
      <c r="N36" s="847" t="s">
        <v>539</v>
      </c>
      <c r="O36" s="851">
        <v>0</v>
      </c>
      <c r="P36" s="859">
        <v>0</v>
      </c>
      <c r="Q36" s="860"/>
      <c r="R36" s="854">
        <f t="shared" si="8"/>
        <v>3</v>
      </c>
      <c r="S36" s="994">
        <v>0</v>
      </c>
      <c r="T36" s="855">
        <f t="shared" si="11"/>
        <v>0</v>
      </c>
      <c r="U36" s="856">
        <v>0</v>
      </c>
      <c r="V36" s="856">
        <f t="shared" si="10"/>
        <v>0</v>
      </c>
      <c r="W36" s="857" t="s">
        <v>542</v>
      </c>
    </row>
    <row r="37" spans="1:23" ht="27" customHeight="1">
      <c r="A37" s="838" t="s">
        <v>533</v>
      </c>
      <c r="B37" s="839"/>
      <c r="C37" s="840"/>
      <c r="D37" s="841"/>
      <c r="E37" s="842"/>
      <c r="F37" s="843"/>
      <c r="G37" s="844"/>
      <c r="H37" s="845" t="s">
        <v>595</v>
      </c>
      <c r="I37" s="846">
        <v>1</v>
      </c>
      <c r="J37" s="847" t="s">
        <v>535</v>
      </c>
      <c r="K37" s="848" t="s">
        <v>596</v>
      </c>
      <c r="L37" s="849" t="s">
        <v>545</v>
      </c>
      <c r="M37" s="850" t="s">
        <v>546</v>
      </c>
      <c r="N37" s="847" t="s">
        <v>547</v>
      </c>
      <c r="O37" s="851">
        <v>0</v>
      </c>
      <c r="P37" s="859">
        <v>0</v>
      </c>
      <c r="Q37" s="860"/>
      <c r="R37" s="854">
        <f t="shared" si="8"/>
        <v>1</v>
      </c>
      <c r="S37" s="994">
        <v>0</v>
      </c>
      <c r="T37" s="855">
        <f t="shared" si="11"/>
        <v>0</v>
      </c>
      <c r="U37" s="856">
        <v>0</v>
      </c>
      <c r="V37" s="856">
        <f t="shared" si="10"/>
        <v>0</v>
      </c>
      <c r="W37" s="857" t="s">
        <v>542</v>
      </c>
    </row>
    <row r="38" spans="1:23" s="861" customFormat="1" ht="27" customHeight="1">
      <c r="A38" s="838" t="s">
        <v>533</v>
      </c>
      <c r="B38" s="839"/>
      <c r="C38" s="840"/>
      <c r="D38" s="841"/>
      <c r="E38" s="842"/>
      <c r="F38" s="843"/>
      <c r="G38" s="844"/>
      <c r="H38" s="845" t="s">
        <v>597</v>
      </c>
      <c r="I38" s="846">
        <v>1</v>
      </c>
      <c r="J38" s="847" t="s">
        <v>535</v>
      </c>
      <c r="K38" s="848" t="s">
        <v>598</v>
      </c>
      <c r="L38" s="849" t="s">
        <v>550</v>
      </c>
      <c r="M38" s="850" t="s">
        <v>551</v>
      </c>
      <c r="N38" s="847" t="s">
        <v>547</v>
      </c>
      <c r="O38" s="858">
        <v>0</v>
      </c>
      <c r="P38" s="859">
        <v>0</v>
      </c>
      <c r="Q38" s="860"/>
      <c r="R38" s="854">
        <f t="shared" si="8"/>
        <v>1</v>
      </c>
      <c r="S38" s="994">
        <v>0</v>
      </c>
      <c r="T38" s="855">
        <f t="shared" si="11"/>
        <v>0</v>
      </c>
      <c r="U38" s="856">
        <v>0</v>
      </c>
      <c r="V38" s="856">
        <f t="shared" si="10"/>
        <v>0</v>
      </c>
      <c r="W38" s="857" t="s">
        <v>542</v>
      </c>
    </row>
    <row r="39" spans="1:23" ht="27" customHeight="1">
      <c r="A39" s="838" t="s">
        <v>533</v>
      </c>
      <c r="B39" s="839"/>
      <c r="C39" s="840"/>
      <c r="D39" s="841"/>
      <c r="E39" s="842"/>
      <c r="F39" s="843"/>
      <c r="G39" s="844"/>
      <c r="H39" s="845" t="s">
        <v>599</v>
      </c>
      <c r="I39" s="846">
        <v>1</v>
      </c>
      <c r="J39" s="847" t="s">
        <v>535</v>
      </c>
      <c r="K39" s="848" t="s">
        <v>600</v>
      </c>
      <c r="L39" s="849" t="s">
        <v>545</v>
      </c>
      <c r="M39" s="850" t="s">
        <v>546</v>
      </c>
      <c r="N39" s="847" t="s">
        <v>547</v>
      </c>
      <c r="O39" s="851">
        <v>0</v>
      </c>
      <c r="P39" s="859">
        <v>0</v>
      </c>
      <c r="Q39" s="860"/>
      <c r="R39" s="854">
        <f t="shared" si="8"/>
        <v>1</v>
      </c>
      <c r="S39" s="994">
        <v>0</v>
      </c>
      <c r="T39" s="855">
        <f t="shared" si="11"/>
        <v>0</v>
      </c>
      <c r="U39" s="856">
        <v>0</v>
      </c>
      <c r="V39" s="856">
        <f t="shared" si="10"/>
        <v>0</v>
      </c>
      <c r="W39" s="857" t="s">
        <v>542</v>
      </c>
    </row>
    <row r="40" spans="1:23" s="861" customFormat="1" ht="27" customHeight="1">
      <c r="A40" s="838" t="s">
        <v>533</v>
      </c>
      <c r="B40" s="839"/>
      <c r="C40" s="840"/>
      <c r="D40" s="841"/>
      <c r="E40" s="842"/>
      <c r="F40" s="843"/>
      <c r="G40" s="844"/>
      <c r="H40" s="845" t="s">
        <v>601</v>
      </c>
      <c r="I40" s="846">
        <v>1</v>
      </c>
      <c r="J40" s="847" t="s">
        <v>535</v>
      </c>
      <c r="K40" s="848" t="s">
        <v>602</v>
      </c>
      <c r="L40" s="849" t="s">
        <v>550</v>
      </c>
      <c r="M40" s="850" t="s">
        <v>551</v>
      </c>
      <c r="N40" s="847" t="s">
        <v>547</v>
      </c>
      <c r="O40" s="858">
        <v>0</v>
      </c>
      <c r="P40" s="859">
        <v>0</v>
      </c>
      <c r="Q40" s="860"/>
      <c r="R40" s="854">
        <f t="shared" si="8"/>
        <v>1</v>
      </c>
      <c r="S40" s="994">
        <v>0</v>
      </c>
      <c r="T40" s="855">
        <f t="shared" si="11"/>
        <v>0</v>
      </c>
      <c r="U40" s="856">
        <v>0</v>
      </c>
      <c r="V40" s="856">
        <f t="shared" si="10"/>
        <v>0</v>
      </c>
      <c r="W40" s="857" t="s">
        <v>542</v>
      </c>
    </row>
    <row r="41" spans="1:23" ht="27" customHeight="1">
      <c r="A41" s="838" t="s">
        <v>533</v>
      </c>
      <c r="B41" s="839"/>
      <c r="C41" s="840"/>
      <c r="D41" s="841"/>
      <c r="E41" s="842"/>
      <c r="F41" s="843"/>
      <c r="G41" s="844"/>
      <c r="H41" s="845" t="s">
        <v>603</v>
      </c>
      <c r="I41" s="846">
        <v>2</v>
      </c>
      <c r="J41" s="847" t="s">
        <v>535</v>
      </c>
      <c r="K41" s="848" t="s">
        <v>604</v>
      </c>
      <c r="L41" s="849" t="s">
        <v>545</v>
      </c>
      <c r="M41" s="850" t="s">
        <v>546</v>
      </c>
      <c r="N41" s="847" t="s">
        <v>547</v>
      </c>
      <c r="O41" s="851">
        <v>0</v>
      </c>
      <c r="P41" s="859">
        <v>0</v>
      </c>
      <c r="Q41" s="860"/>
      <c r="R41" s="854">
        <f t="shared" si="8"/>
        <v>2</v>
      </c>
      <c r="S41" s="994">
        <v>0</v>
      </c>
      <c r="T41" s="855">
        <f t="shared" si="11"/>
        <v>0</v>
      </c>
      <c r="U41" s="856">
        <v>0</v>
      </c>
      <c r="V41" s="856">
        <f t="shared" si="10"/>
        <v>0</v>
      </c>
      <c r="W41" s="857" t="s">
        <v>542</v>
      </c>
    </row>
    <row r="42" spans="1:23" s="861" customFormat="1" ht="27" customHeight="1">
      <c r="A42" s="838" t="s">
        <v>533</v>
      </c>
      <c r="B42" s="839"/>
      <c r="C42" s="840"/>
      <c r="D42" s="841"/>
      <c r="E42" s="842"/>
      <c r="F42" s="843"/>
      <c r="G42" s="844"/>
      <c r="H42" s="845" t="s">
        <v>605</v>
      </c>
      <c r="I42" s="846">
        <v>2</v>
      </c>
      <c r="J42" s="847" t="s">
        <v>535</v>
      </c>
      <c r="K42" s="848" t="s">
        <v>606</v>
      </c>
      <c r="L42" s="849" t="s">
        <v>550</v>
      </c>
      <c r="M42" s="850" t="s">
        <v>551</v>
      </c>
      <c r="N42" s="847" t="s">
        <v>547</v>
      </c>
      <c r="O42" s="858">
        <v>0</v>
      </c>
      <c r="P42" s="859">
        <v>0</v>
      </c>
      <c r="Q42" s="860"/>
      <c r="R42" s="854">
        <f t="shared" si="8"/>
        <v>2</v>
      </c>
      <c r="S42" s="994">
        <v>0</v>
      </c>
      <c r="T42" s="855">
        <f t="shared" si="11"/>
        <v>0</v>
      </c>
      <c r="U42" s="856">
        <v>0</v>
      </c>
      <c r="V42" s="856">
        <f t="shared" si="10"/>
        <v>0</v>
      </c>
      <c r="W42" s="857" t="s">
        <v>542</v>
      </c>
    </row>
    <row r="43" spans="1:23" ht="27" customHeight="1">
      <c r="A43" s="838" t="s">
        <v>533</v>
      </c>
      <c r="B43" s="839"/>
      <c r="C43" s="840"/>
      <c r="D43" s="841"/>
      <c r="E43" s="842"/>
      <c r="F43" s="843"/>
      <c r="G43" s="844"/>
      <c r="H43" s="845" t="s">
        <v>607</v>
      </c>
      <c r="I43" s="846">
        <v>1</v>
      </c>
      <c r="J43" s="847" t="s">
        <v>535</v>
      </c>
      <c r="K43" s="848" t="s">
        <v>608</v>
      </c>
      <c r="L43" s="849" t="s">
        <v>537</v>
      </c>
      <c r="M43" s="850" t="s">
        <v>538</v>
      </c>
      <c r="N43" s="847" t="s">
        <v>539</v>
      </c>
      <c r="O43" s="851">
        <v>0</v>
      </c>
      <c r="P43" s="859">
        <v>0</v>
      </c>
      <c r="Q43" s="860"/>
      <c r="R43" s="854">
        <f t="shared" si="8"/>
        <v>1</v>
      </c>
      <c r="S43" s="994">
        <v>0</v>
      </c>
      <c r="T43" s="855">
        <f t="shared" si="11"/>
        <v>0</v>
      </c>
      <c r="U43" s="856">
        <v>0</v>
      </c>
      <c r="V43" s="856">
        <f t="shared" si="10"/>
        <v>0</v>
      </c>
      <c r="W43" s="857" t="s">
        <v>542</v>
      </c>
    </row>
    <row r="44" spans="1:23" ht="27" customHeight="1">
      <c r="A44" s="838" t="s">
        <v>533</v>
      </c>
      <c r="B44" s="839"/>
      <c r="C44" s="840"/>
      <c r="D44" s="841"/>
      <c r="E44" s="842"/>
      <c r="F44" s="843"/>
      <c r="G44" s="844"/>
      <c r="H44" s="845" t="s">
        <v>609</v>
      </c>
      <c r="I44" s="846">
        <v>2</v>
      </c>
      <c r="J44" s="847" t="s">
        <v>535</v>
      </c>
      <c r="K44" s="848" t="s">
        <v>569</v>
      </c>
      <c r="L44" s="849" t="s">
        <v>537</v>
      </c>
      <c r="M44" s="850" t="s">
        <v>538</v>
      </c>
      <c r="N44" s="847" t="s">
        <v>539</v>
      </c>
      <c r="O44" s="851">
        <v>0</v>
      </c>
      <c r="P44" s="859">
        <v>0</v>
      </c>
      <c r="Q44" s="860"/>
      <c r="R44" s="854">
        <f t="shared" si="8"/>
        <v>2</v>
      </c>
      <c r="S44" s="994">
        <v>0</v>
      </c>
      <c r="T44" s="855">
        <f t="shared" si="11"/>
        <v>0</v>
      </c>
      <c r="U44" s="856">
        <v>0</v>
      </c>
      <c r="V44" s="856">
        <f t="shared" si="10"/>
        <v>0</v>
      </c>
      <c r="W44" s="857" t="s">
        <v>542</v>
      </c>
    </row>
    <row r="45" spans="1:23" ht="27" customHeight="1">
      <c r="A45" s="838" t="s">
        <v>533</v>
      </c>
      <c r="B45" s="839"/>
      <c r="C45" s="840"/>
      <c r="D45" s="841"/>
      <c r="E45" s="842"/>
      <c r="F45" s="843"/>
      <c r="G45" s="844"/>
      <c r="H45" s="845" t="s">
        <v>610</v>
      </c>
      <c r="I45" s="846">
        <v>1</v>
      </c>
      <c r="J45" s="847" t="s">
        <v>535</v>
      </c>
      <c r="K45" s="848" t="s">
        <v>611</v>
      </c>
      <c r="L45" s="849" t="s">
        <v>545</v>
      </c>
      <c r="M45" s="850" t="s">
        <v>546</v>
      </c>
      <c r="N45" s="847" t="s">
        <v>547</v>
      </c>
      <c r="O45" s="851">
        <v>0</v>
      </c>
      <c r="P45" s="859">
        <v>0</v>
      </c>
      <c r="Q45" s="860"/>
      <c r="R45" s="854">
        <f t="shared" si="8"/>
        <v>1</v>
      </c>
      <c r="S45" s="994">
        <v>0</v>
      </c>
      <c r="T45" s="855">
        <f t="shared" si="11"/>
        <v>0</v>
      </c>
      <c r="U45" s="856">
        <v>0</v>
      </c>
      <c r="V45" s="856">
        <f t="shared" si="10"/>
        <v>0</v>
      </c>
      <c r="W45" s="857" t="s">
        <v>542</v>
      </c>
    </row>
    <row r="46" spans="1:23" s="861" customFormat="1" ht="27" customHeight="1">
      <c r="A46" s="838" t="s">
        <v>533</v>
      </c>
      <c r="B46" s="839"/>
      <c r="C46" s="840"/>
      <c r="D46" s="841"/>
      <c r="E46" s="842"/>
      <c r="F46" s="843"/>
      <c r="G46" s="844"/>
      <c r="H46" s="845" t="s">
        <v>612</v>
      </c>
      <c r="I46" s="846">
        <v>1</v>
      </c>
      <c r="J46" s="847" t="s">
        <v>535</v>
      </c>
      <c r="K46" s="848" t="s">
        <v>613</v>
      </c>
      <c r="L46" s="849" t="s">
        <v>550</v>
      </c>
      <c r="M46" s="850" t="s">
        <v>551</v>
      </c>
      <c r="N46" s="847" t="s">
        <v>547</v>
      </c>
      <c r="O46" s="858">
        <v>0</v>
      </c>
      <c r="P46" s="859">
        <v>0</v>
      </c>
      <c r="Q46" s="860"/>
      <c r="R46" s="854">
        <f t="shared" si="8"/>
        <v>1</v>
      </c>
      <c r="S46" s="994">
        <v>0</v>
      </c>
      <c r="T46" s="855">
        <f t="shared" si="11"/>
        <v>0</v>
      </c>
      <c r="U46" s="856">
        <v>0</v>
      </c>
      <c r="V46" s="856">
        <f t="shared" si="10"/>
        <v>0</v>
      </c>
      <c r="W46" s="857" t="s">
        <v>542</v>
      </c>
    </row>
    <row r="47" spans="1:23" ht="27" customHeight="1">
      <c r="A47" s="838" t="s">
        <v>533</v>
      </c>
      <c r="B47" s="839"/>
      <c r="C47" s="840"/>
      <c r="D47" s="841"/>
      <c r="E47" s="842"/>
      <c r="F47" s="843"/>
      <c r="G47" s="844"/>
      <c r="H47" s="845" t="s">
        <v>614</v>
      </c>
      <c r="I47" s="846">
        <v>1</v>
      </c>
      <c r="J47" s="847" t="s">
        <v>535</v>
      </c>
      <c r="K47" s="848" t="s">
        <v>615</v>
      </c>
      <c r="L47" s="849" t="s">
        <v>545</v>
      </c>
      <c r="M47" s="850" t="s">
        <v>546</v>
      </c>
      <c r="N47" s="847" t="s">
        <v>547</v>
      </c>
      <c r="O47" s="851">
        <v>0</v>
      </c>
      <c r="P47" s="859">
        <v>0</v>
      </c>
      <c r="Q47" s="860"/>
      <c r="R47" s="854">
        <f t="shared" si="8"/>
        <v>1</v>
      </c>
      <c r="S47" s="994">
        <v>0</v>
      </c>
      <c r="T47" s="855">
        <f t="shared" si="11"/>
        <v>0</v>
      </c>
      <c r="U47" s="856">
        <v>0</v>
      </c>
      <c r="V47" s="856">
        <f t="shared" si="10"/>
        <v>0</v>
      </c>
      <c r="W47" s="857" t="s">
        <v>542</v>
      </c>
    </row>
    <row r="48" spans="1:23" s="861" customFormat="1" ht="27" customHeight="1">
      <c r="A48" s="838" t="s">
        <v>533</v>
      </c>
      <c r="B48" s="839"/>
      <c r="C48" s="840"/>
      <c r="D48" s="841"/>
      <c r="E48" s="842"/>
      <c r="F48" s="843"/>
      <c r="G48" s="844"/>
      <c r="H48" s="845" t="s">
        <v>616</v>
      </c>
      <c r="I48" s="846">
        <v>1</v>
      </c>
      <c r="J48" s="847" t="s">
        <v>535</v>
      </c>
      <c r="K48" s="848" t="s">
        <v>617</v>
      </c>
      <c r="L48" s="849" t="s">
        <v>550</v>
      </c>
      <c r="M48" s="850" t="s">
        <v>551</v>
      </c>
      <c r="N48" s="847" t="s">
        <v>547</v>
      </c>
      <c r="O48" s="858">
        <v>0</v>
      </c>
      <c r="P48" s="859">
        <v>0</v>
      </c>
      <c r="Q48" s="860"/>
      <c r="R48" s="854">
        <f t="shared" si="8"/>
        <v>1</v>
      </c>
      <c r="S48" s="994">
        <v>0</v>
      </c>
      <c r="T48" s="855">
        <f t="shared" si="11"/>
        <v>0</v>
      </c>
      <c r="U48" s="856">
        <v>0</v>
      </c>
      <c r="V48" s="856">
        <f t="shared" si="10"/>
        <v>0</v>
      </c>
      <c r="W48" s="857" t="s">
        <v>542</v>
      </c>
    </row>
    <row r="49" spans="1:23" ht="27" customHeight="1">
      <c r="A49" s="838" t="s">
        <v>533</v>
      </c>
      <c r="B49" s="839"/>
      <c r="C49" s="840"/>
      <c r="D49" s="841"/>
      <c r="E49" s="842"/>
      <c r="F49" s="843"/>
      <c r="G49" s="844"/>
      <c r="H49" s="845" t="s">
        <v>618</v>
      </c>
      <c r="I49" s="846">
        <v>1</v>
      </c>
      <c r="J49" s="847" t="s">
        <v>535</v>
      </c>
      <c r="K49" s="848" t="s">
        <v>619</v>
      </c>
      <c r="L49" s="849" t="s">
        <v>537</v>
      </c>
      <c r="M49" s="850" t="s">
        <v>538</v>
      </c>
      <c r="N49" s="847" t="s">
        <v>539</v>
      </c>
      <c r="O49" s="851">
        <v>0</v>
      </c>
      <c r="P49" s="859">
        <v>0</v>
      </c>
      <c r="Q49" s="860" t="s">
        <v>959</v>
      </c>
      <c r="R49" s="854">
        <f t="shared" si="8"/>
        <v>1</v>
      </c>
      <c r="S49" s="994">
        <v>0</v>
      </c>
      <c r="T49" s="855">
        <f t="shared" si="11"/>
        <v>0</v>
      </c>
      <c r="U49" s="856">
        <v>0</v>
      </c>
      <c r="V49" s="856">
        <f t="shared" si="10"/>
        <v>0</v>
      </c>
      <c r="W49" s="857" t="s">
        <v>542</v>
      </c>
    </row>
    <row r="50" spans="1:23" ht="27" customHeight="1">
      <c r="A50" s="838" t="s">
        <v>533</v>
      </c>
      <c r="B50" s="839"/>
      <c r="C50" s="840"/>
      <c r="D50" s="841"/>
      <c r="E50" s="842"/>
      <c r="F50" s="843"/>
      <c r="G50" s="844"/>
      <c r="H50" s="845" t="s">
        <v>620</v>
      </c>
      <c r="I50" s="846">
        <v>1</v>
      </c>
      <c r="J50" s="847" t="s">
        <v>535</v>
      </c>
      <c r="K50" s="848" t="s">
        <v>541</v>
      </c>
      <c r="L50" s="849" t="s">
        <v>537</v>
      </c>
      <c r="M50" s="850" t="s">
        <v>538</v>
      </c>
      <c r="N50" s="847" t="s">
        <v>539</v>
      </c>
      <c r="O50" s="851">
        <v>0</v>
      </c>
      <c r="P50" s="859">
        <v>0</v>
      </c>
      <c r="Q50" s="860"/>
      <c r="R50" s="854">
        <f t="shared" si="8"/>
        <v>1</v>
      </c>
      <c r="S50" s="994">
        <v>0</v>
      </c>
      <c r="T50" s="855">
        <f t="shared" si="11"/>
        <v>0</v>
      </c>
      <c r="U50" s="856">
        <v>0</v>
      </c>
      <c r="V50" s="856">
        <f t="shared" si="10"/>
        <v>0</v>
      </c>
      <c r="W50" s="857" t="s">
        <v>542</v>
      </c>
    </row>
    <row r="51" spans="1:23" ht="27" customHeight="1">
      <c r="A51" s="838" t="s">
        <v>533</v>
      </c>
      <c r="B51" s="839"/>
      <c r="C51" s="840"/>
      <c r="D51" s="841"/>
      <c r="E51" s="842"/>
      <c r="F51" s="843"/>
      <c r="G51" s="844"/>
      <c r="H51" s="845" t="s">
        <v>621</v>
      </c>
      <c r="I51" s="846">
        <v>1</v>
      </c>
      <c r="J51" s="847" t="s">
        <v>535</v>
      </c>
      <c r="K51" s="848" t="s">
        <v>544</v>
      </c>
      <c r="L51" s="849" t="s">
        <v>545</v>
      </c>
      <c r="M51" s="850" t="s">
        <v>546</v>
      </c>
      <c r="N51" s="847" t="s">
        <v>547</v>
      </c>
      <c r="O51" s="851">
        <v>0</v>
      </c>
      <c r="P51" s="859">
        <v>0</v>
      </c>
      <c r="Q51" s="860"/>
      <c r="R51" s="854">
        <f t="shared" si="8"/>
        <v>1</v>
      </c>
      <c r="S51" s="994">
        <v>0</v>
      </c>
      <c r="T51" s="855">
        <f t="shared" si="11"/>
        <v>0</v>
      </c>
      <c r="U51" s="856">
        <v>0</v>
      </c>
      <c r="V51" s="856">
        <f t="shared" si="10"/>
        <v>0</v>
      </c>
      <c r="W51" s="857" t="s">
        <v>542</v>
      </c>
    </row>
    <row r="52" spans="1:23" s="861" customFormat="1" ht="27" customHeight="1">
      <c r="A52" s="838" t="s">
        <v>533</v>
      </c>
      <c r="B52" s="839"/>
      <c r="C52" s="840"/>
      <c r="D52" s="841"/>
      <c r="E52" s="842"/>
      <c r="F52" s="843"/>
      <c r="G52" s="844"/>
      <c r="H52" s="845" t="s">
        <v>622</v>
      </c>
      <c r="I52" s="846">
        <v>1</v>
      </c>
      <c r="J52" s="847" t="s">
        <v>535</v>
      </c>
      <c r="K52" s="848" t="s">
        <v>623</v>
      </c>
      <c r="L52" s="849" t="s">
        <v>550</v>
      </c>
      <c r="M52" s="850" t="s">
        <v>551</v>
      </c>
      <c r="N52" s="847" t="s">
        <v>547</v>
      </c>
      <c r="O52" s="858">
        <v>0</v>
      </c>
      <c r="P52" s="859">
        <v>0</v>
      </c>
      <c r="Q52" s="860"/>
      <c r="R52" s="854">
        <f t="shared" si="8"/>
        <v>1</v>
      </c>
      <c r="S52" s="994">
        <v>0</v>
      </c>
      <c r="T52" s="855">
        <f t="shared" si="11"/>
        <v>0</v>
      </c>
      <c r="U52" s="856">
        <v>0</v>
      </c>
      <c r="V52" s="856">
        <f t="shared" si="10"/>
        <v>0</v>
      </c>
      <c r="W52" s="857" t="s">
        <v>542</v>
      </c>
    </row>
    <row r="53" spans="1:23" ht="24" customHeight="1">
      <c r="A53" s="827" t="s">
        <v>529</v>
      </c>
      <c r="B53" s="828"/>
      <c r="C53" s="829"/>
      <c r="D53" s="830"/>
      <c r="E53" s="831"/>
      <c r="F53" s="828"/>
      <c r="G53" s="828"/>
      <c r="H53" s="832"/>
      <c r="I53" s="833"/>
      <c r="J53" s="834"/>
      <c r="K53" s="835" t="s">
        <v>624</v>
      </c>
      <c r="L53" s="836"/>
      <c r="M53" s="836"/>
      <c r="N53" s="834"/>
      <c r="O53" s="836"/>
      <c r="P53" s="834"/>
      <c r="Q53" s="834"/>
      <c r="R53" s="834"/>
      <c r="S53" s="993"/>
      <c r="T53" s="834"/>
      <c r="U53" s="834"/>
      <c r="V53" s="834"/>
      <c r="W53" s="837" t="s">
        <v>531</v>
      </c>
    </row>
    <row r="54" spans="1:23" ht="27" customHeight="1">
      <c r="A54" s="838" t="s">
        <v>533</v>
      </c>
      <c r="B54" s="839"/>
      <c r="C54" s="840"/>
      <c r="D54" s="841"/>
      <c r="E54" s="842"/>
      <c r="F54" s="843"/>
      <c r="G54" s="844"/>
      <c r="H54" s="845" t="s">
        <v>625</v>
      </c>
      <c r="I54" s="846">
        <v>2</v>
      </c>
      <c r="J54" s="847" t="s">
        <v>535</v>
      </c>
      <c r="K54" s="848" t="s">
        <v>554</v>
      </c>
      <c r="L54" s="849" t="s">
        <v>555</v>
      </c>
      <c r="M54" s="850" t="s">
        <v>538</v>
      </c>
      <c r="N54" s="847" t="s">
        <v>539</v>
      </c>
      <c r="O54" s="851">
        <v>488</v>
      </c>
      <c r="P54" s="852">
        <v>976</v>
      </c>
      <c r="Q54" s="853" t="s">
        <v>591</v>
      </c>
      <c r="R54" s="854">
        <f t="shared" ref="R54" si="12">I54</f>
        <v>2</v>
      </c>
      <c r="S54" s="994">
        <v>0.9</v>
      </c>
      <c r="T54" s="855">
        <f>((O54*R54)*S54)</f>
        <v>878</v>
      </c>
      <c r="U54" s="856">
        <v>878</v>
      </c>
      <c r="V54" s="856">
        <f>T54-U54</f>
        <v>0</v>
      </c>
      <c r="W54" s="857" t="s">
        <v>531</v>
      </c>
    </row>
    <row r="55" spans="1:23" ht="24" customHeight="1">
      <c r="A55" s="827" t="s">
        <v>529</v>
      </c>
      <c r="B55" s="828"/>
      <c r="C55" s="829"/>
      <c r="D55" s="830"/>
      <c r="E55" s="831"/>
      <c r="F55" s="828"/>
      <c r="G55" s="828"/>
      <c r="H55" s="832"/>
      <c r="I55" s="833"/>
      <c r="J55" s="834"/>
      <c r="K55" s="835" t="s">
        <v>626</v>
      </c>
      <c r="L55" s="836"/>
      <c r="M55" s="836"/>
      <c r="N55" s="834"/>
      <c r="O55" s="836"/>
      <c r="P55" s="834"/>
      <c r="Q55" s="834"/>
      <c r="R55" s="834"/>
      <c r="S55" s="993"/>
      <c r="T55" s="834"/>
      <c r="U55" s="834"/>
      <c r="V55" s="834"/>
      <c r="W55" s="837" t="s">
        <v>531</v>
      </c>
    </row>
    <row r="56" spans="1:23" ht="27" customHeight="1">
      <c r="A56" s="838" t="s">
        <v>533</v>
      </c>
      <c r="B56" s="839"/>
      <c r="C56" s="840"/>
      <c r="D56" s="841"/>
      <c r="E56" s="842"/>
      <c r="F56" s="843"/>
      <c r="G56" s="844"/>
      <c r="H56" s="845" t="s">
        <v>627</v>
      </c>
      <c r="I56" s="846">
        <v>2</v>
      </c>
      <c r="J56" s="847" t="s">
        <v>535</v>
      </c>
      <c r="K56" s="848" t="s">
        <v>554</v>
      </c>
      <c r="L56" s="849" t="s">
        <v>555</v>
      </c>
      <c r="M56" s="850" t="s">
        <v>538</v>
      </c>
      <c r="N56" s="847" t="s">
        <v>539</v>
      </c>
      <c r="O56" s="851">
        <v>488</v>
      </c>
      <c r="P56" s="852">
        <v>976</v>
      </c>
      <c r="Q56" s="853" t="s">
        <v>591</v>
      </c>
      <c r="R56" s="854">
        <f t="shared" ref="R56" si="13">I56</f>
        <v>2</v>
      </c>
      <c r="S56" s="994">
        <v>0.9</v>
      </c>
      <c r="T56" s="855">
        <f>((O56*R56)*S56)</f>
        <v>878</v>
      </c>
      <c r="U56" s="856">
        <v>878</v>
      </c>
      <c r="V56" s="856">
        <f>T56-U56</f>
        <v>0</v>
      </c>
      <c r="W56" s="857" t="s">
        <v>531</v>
      </c>
    </row>
    <row r="57" spans="1:23" ht="24" customHeight="1">
      <c r="A57" s="827" t="s">
        <v>529</v>
      </c>
      <c r="B57" s="828"/>
      <c r="C57" s="829"/>
      <c r="D57" s="830"/>
      <c r="E57" s="831"/>
      <c r="F57" s="828"/>
      <c r="G57" s="828"/>
      <c r="H57" s="832"/>
      <c r="I57" s="833"/>
      <c r="J57" s="834"/>
      <c r="K57" s="835" t="s">
        <v>628</v>
      </c>
      <c r="L57" s="836"/>
      <c r="M57" s="836"/>
      <c r="N57" s="834"/>
      <c r="O57" s="836"/>
      <c r="P57" s="834"/>
      <c r="Q57" s="834"/>
      <c r="R57" s="834"/>
      <c r="S57" s="993"/>
      <c r="T57" s="834"/>
      <c r="U57" s="834"/>
      <c r="V57" s="834"/>
      <c r="W57" s="837" t="s">
        <v>531</v>
      </c>
    </row>
    <row r="58" spans="1:23" ht="27" customHeight="1">
      <c r="A58" s="838" t="s">
        <v>533</v>
      </c>
      <c r="B58" s="839"/>
      <c r="C58" s="840"/>
      <c r="D58" s="841"/>
      <c r="E58" s="842"/>
      <c r="F58" s="843"/>
      <c r="G58" s="844"/>
      <c r="H58" s="845" t="s">
        <v>629</v>
      </c>
      <c r="I58" s="846">
        <v>1</v>
      </c>
      <c r="J58" s="847" t="s">
        <v>535</v>
      </c>
      <c r="K58" s="848" t="s">
        <v>630</v>
      </c>
      <c r="L58" s="849" t="s">
        <v>555</v>
      </c>
      <c r="M58" s="850" t="s">
        <v>538</v>
      </c>
      <c r="N58" s="847" t="s">
        <v>539</v>
      </c>
      <c r="O58" s="851">
        <v>861</v>
      </c>
      <c r="P58" s="852">
        <v>861</v>
      </c>
      <c r="Q58" s="853" t="s">
        <v>591</v>
      </c>
      <c r="R58" s="854">
        <f t="shared" ref="R58:R65" si="14">I58</f>
        <v>1</v>
      </c>
      <c r="S58" s="994">
        <v>0.9</v>
      </c>
      <c r="T58" s="855">
        <f t="shared" ref="T58:T65" si="15">((O58*R58)*S58)</f>
        <v>775</v>
      </c>
      <c r="U58" s="856">
        <v>775</v>
      </c>
      <c r="V58" s="856">
        <f t="shared" ref="V58:V65" si="16">T58-U58</f>
        <v>0</v>
      </c>
      <c r="W58" s="857" t="s">
        <v>531</v>
      </c>
    </row>
    <row r="59" spans="1:23" ht="27" customHeight="1">
      <c r="A59" s="838" t="s">
        <v>533</v>
      </c>
      <c r="B59" s="839"/>
      <c r="C59" s="840"/>
      <c r="D59" s="841"/>
      <c r="E59" s="842"/>
      <c r="F59" s="843"/>
      <c r="G59" s="844"/>
      <c r="H59" s="845" t="s">
        <v>631</v>
      </c>
      <c r="I59" s="846">
        <v>1</v>
      </c>
      <c r="J59" s="847" t="s">
        <v>535</v>
      </c>
      <c r="K59" s="848" t="s">
        <v>632</v>
      </c>
      <c r="L59" s="849" t="s">
        <v>555</v>
      </c>
      <c r="M59" s="850" t="s">
        <v>538</v>
      </c>
      <c r="N59" s="847" t="s">
        <v>539</v>
      </c>
      <c r="O59" s="851">
        <v>1726</v>
      </c>
      <c r="P59" s="852">
        <v>1726</v>
      </c>
      <c r="Q59" s="853" t="s">
        <v>591</v>
      </c>
      <c r="R59" s="854">
        <f t="shared" si="14"/>
        <v>1</v>
      </c>
      <c r="S59" s="994">
        <v>0.9</v>
      </c>
      <c r="T59" s="855">
        <f t="shared" si="15"/>
        <v>1553</v>
      </c>
      <c r="U59" s="856">
        <v>1553</v>
      </c>
      <c r="V59" s="856">
        <f t="shared" si="16"/>
        <v>0</v>
      </c>
      <c r="W59" s="857" t="s">
        <v>531</v>
      </c>
    </row>
    <row r="60" spans="1:23" ht="27" customHeight="1">
      <c r="A60" s="838" t="s">
        <v>533</v>
      </c>
      <c r="B60" s="839"/>
      <c r="C60" s="840"/>
      <c r="D60" s="841"/>
      <c r="E60" s="842"/>
      <c r="F60" s="843"/>
      <c r="G60" s="844"/>
      <c r="H60" s="845" t="s">
        <v>633</v>
      </c>
      <c r="I60" s="846">
        <v>1</v>
      </c>
      <c r="J60" s="847" t="s">
        <v>535</v>
      </c>
      <c r="K60" s="848" t="s">
        <v>634</v>
      </c>
      <c r="L60" s="849" t="s">
        <v>537</v>
      </c>
      <c r="M60" s="850" t="s">
        <v>538</v>
      </c>
      <c r="N60" s="847" t="s">
        <v>539</v>
      </c>
      <c r="O60" s="851">
        <v>0</v>
      </c>
      <c r="P60" s="859">
        <v>0</v>
      </c>
      <c r="Q60" s="860" t="s">
        <v>959</v>
      </c>
      <c r="R60" s="854">
        <f t="shared" si="14"/>
        <v>1</v>
      </c>
      <c r="S60" s="994">
        <v>0</v>
      </c>
      <c r="T60" s="855">
        <f t="shared" si="15"/>
        <v>0</v>
      </c>
      <c r="U60" s="856">
        <v>0</v>
      </c>
      <c r="V60" s="856">
        <f t="shared" si="16"/>
        <v>0</v>
      </c>
      <c r="W60" s="857" t="s">
        <v>542</v>
      </c>
    </row>
    <row r="61" spans="1:23" ht="27" customHeight="1">
      <c r="A61" s="838" t="s">
        <v>533</v>
      </c>
      <c r="B61" s="839"/>
      <c r="C61" s="840"/>
      <c r="D61" s="841"/>
      <c r="E61" s="842"/>
      <c r="F61" s="843"/>
      <c r="G61" s="844"/>
      <c r="H61" s="845" t="s">
        <v>635</v>
      </c>
      <c r="I61" s="846">
        <v>1</v>
      </c>
      <c r="J61" s="847" t="s">
        <v>535</v>
      </c>
      <c r="K61" s="848" t="s">
        <v>636</v>
      </c>
      <c r="L61" s="849" t="s">
        <v>537</v>
      </c>
      <c r="M61" s="850" t="s">
        <v>538</v>
      </c>
      <c r="N61" s="847" t="s">
        <v>539</v>
      </c>
      <c r="O61" s="851">
        <v>0</v>
      </c>
      <c r="P61" s="859">
        <v>0</v>
      </c>
      <c r="Q61" s="860"/>
      <c r="R61" s="854">
        <f t="shared" si="14"/>
        <v>1</v>
      </c>
      <c r="S61" s="994">
        <v>0</v>
      </c>
      <c r="T61" s="855">
        <f t="shared" si="15"/>
        <v>0</v>
      </c>
      <c r="U61" s="856">
        <v>0</v>
      </c>
      <c r="V61" s="856">
        <f t="shared" si="16"/>
        <v>0</v>
      </c>
      <c r="W61" s="857" t="s">
        <v>542</v>
      </c>
    </row>
    <row r="62" spans="1:23" ht="27" customHeight="1">
      <c r="A62" s="838" t="s">
        <v>533</v>
      </c>
      <c r="B62" s="839"/>
      <c r="C62" s="840"/>
      <c r="D62" s="841"/>
      <c r="E62" s="842"/>
      <c r="F62" s="843"/>
      <c r="G62" s="844"/>
      <c r="H62" s="845" t="s">
        <v>637</v>
      </c>
      <c r="I62" s="846">
        <v>1</v>
      </c>
      <c r="J62" s="847" t="s">
        <v>535</v>
      </c>
      <c r="K62" s="848" t="s">
        <v>638</v>
      </c>
      <c r="L62" s="849" t="s">
        <v>545</v>
      </c>
      <c r="M62" s="850" t="s">
        <v>546</v>
      </c>
      <c r="N62" s="847" t="s">
        <v>547</v>
      </c>
      <c r="O62" s="851">
        <v>0</v>
      </c>
      <c r="P62" s="859">
        <v>0</v>
      </c>
      <c r="Q62" s="860"/>
      <c r="R62" s="854">
        <f t="shared" si="14"/>
        <v>1</v>
      </c>
      <c r="S62" s="994">
        <v>0</v>
      </c>
      <c r="T62" s="855">
        <f t="shared" si="15"/>
        <v>0</v>
      </c>
      <c r="U62" s="856">
        <v>0</v>
      </c>
      <c r="V62" s="856">
        <f t="shared" si="16"/>
        <v>0</v>
      </c>
      <c r="W62" s="857" t="s">
        <v>542</v>
      </c>
    </row>
    <row r="63" spans="1:23" ht="27" customHeight="1">
      <c r="A63" s="838" t="s">
        <v>533</v>
      </c>
      <c r="B63" s="839"/>
      <c r="C63" s="840"/>
      <c r="D63" s="841"/>
      <c r="E63" s="842"/>
      <c r="F63" s="843"/>
      <c r="G63" s="844"/>
      <c r="H63" s="845" t="s">
        <v>639</v>
      </c>
      <c r="I63" s="846">
        <v>1</v>
      </c>
      <c r="J63" s="847" t="s">
        <v>535</v>
      </c>
      <c r="K63" s="848" t="s">
        <v>640</v>
      </c>
      <c r="L63" s="849" t="s">
        <v>545</v>
      </c>
      <c r="M63" s="850" t="s">
        <v>546</v>
      </c>
      <c r="N63" s="847" t="s">
        <v>547</v>
      </c>
      <c r="O63" s="851">
        <v>0</v>
      </c>
      <c r="P63" s="859">
        <v>0</v>
      </c>
      <c r="Q63" s="860"/>
      <c r="R63" s="854">
        <f t="shared" si="14"/>
        <v>1</v>
      </c>
      <c r="S63" s="994">
        <v>0</v>
      </c>
      <c r="T63" s="855">
        <f t="shared" si="15"/>
        <v>0</v>
      </c>
      <c r="U63" s="856">
        <v>0</v>
      </c>
      <c r="V63" s="856">
        <f t="shared" si="16"/>
        <v>0</v>
      </c>
      <c r="W63" s="857" t="s">
        <v>542</v>
      </c>
    </row>
    <row r="64" spans="1:23" s="861" customFormat="1" ht="27" customHeight="1">
      <c r="A64" s="838" t="s">
        <v>533</v>
      </c>
      <c r="B64" s="839"/>
      <c r="C64" s="840"/>
      <c r="D64" s="841"/>
      <c r="E64" s="842"/>
      <c r="F64" s="843"/>
      <c r="G64" s="844"/>
      <c r="H64" s="845" t="s">
        <v>641</v>
      </c>
      <c r="I64" s="846">
        <v>1</v>
      </c>
      <c r="J64" s="847" t="s">
        <v>535</v>
      </c>
      <c r="K64" s="848" t="s">
        <v>642</v>
      </c>
      <c r="L64" s="849" t="s">
        <v>550</v>
      </c>
      <c r="M64" s="850" t="s">
        <v>551</v>
      </c>
      <c r="N64" s="847" t="s">
        <v>547</v>
      </c>
      <c r="O64" s="858">
        <v>0</v>
      </c>
      <c r="P64" s="859">
        <v>0</v>
      </c>
      <c r="Q64" s="860"/>
      <c r="R64" s="854">
        <f t="shared" si="14"/>
        <v>1</v>
      </c>
      <c r="S64" s="994">
        <v>0</v>
      </c>
      <c r="T64" s="855">
        <f t="shared" si="15"/>
        <v>0</v>
      </c>
      <c r="U64" s="856">
        <v>0</v>
      </c>
      <c r="V64" s="856">
        <f t="shared" si="16"/>
        <v>0</v>
      </c>
      <c r="W64" s="857" t="s">
        <v>542</v>
      </c>
    </row>
    <row r="65" spans="1:23" s="861" customFormat="1" ht="27" customHeight="1">
      <c r="A65" s="838" t="s">
        <v>533</v>
      </c>
      <c r="B65" s="839"/>
      <c r="C65" s="840"/>
      <c r="D65" s="841"/>
      <c r="E65" s="842"/>
      <c r="F65" s="843"/>
      <c r="G65" s="844"/>
      <c r="H65" s="845" t="s">
        <v>643</v>
      </c>
      <c r="I65" s="846">
        <v>1</v>
      </c>
      <c r="J65" s="847" t="s">
        <v>535</v>
      </c>
      <c r="K65" s="848" t="s">
        <v>644</v>
      </c>
      <c r="L65" s="849" t="s">
        <v>550</v>
      </c>
      <c r="M65" s="850" t="s">
        <v>551</v>
      </c>
      <c r="N65" s="847" t="s">
        <v>547</v>
      </c>
      <c r="O65" s="858">
        <v>0</v>
      </c>
      <c r="P65" s="859">
        <v>0</v>
      </c>
      <c r="Q65" s="860"/>
      <c r="R65" s="854">
        <f t="shared" si="14"/>
        <v>1</v>
      </c>
      <c r="S65" s="994">
        <v>0</v>
      </c>
      <c r="T65" s="855">
        <f t="shared" si="15"/>
        <v>0</v>
      </c>
      <c r="U65" s="856">
        <v>0</v>
      </c>
      <c r="V65" s="856">
        <f t="shared" si="16"/>
        <v>0</v>
      </c>
      <c r="W65" s="857" t="s">
        <v>542</v>
      </c>
    </row>
    <row r="66" spans="1:23" ht="24" customHeight="1">
      <c r="A66" s="827" t="s">
        <v>529</v>
      </c>
      <c r="B66" s="828"/>
      <c r="C66" s="829"/>
      <c r="D66" s="830"/>
      <c r="E66" s="831"/>
      <c r="F66" s="828"/>
      <c r="G66" s="828"/>
      <c r="H66" s="832"/>
      <c r="I66" s="833"/>
      <c r="J66" s="834"/>
      <c r="K66" s="835" t="s">
        <v>645</v>
      </c>
      <c r="L66" s="836"/>
      <c r="M66" s="836"/>
      <c r="N66" s="834"/>
      <c r="O66" s="836"/>
      <c r="P66" s="834"/>
      <c r="Q66" s="834"/>
      <c r="R66" s="834"/>
      <c r="S66" s="993"/>
      <c r="T66" s="834"/>
      <c r="U66" s="834"/>
      <c r="V66" s="834"/>
      <c r="W66" s="837" t="s">
        <v>531</v>
      </c>
    </row>
    <row r="67" spans="1:23" ht="27" customHeight="1">
      <c r="A67" s="838" t="s">
        <v>533</v>
      </c>
      <c r="B67" s="839"/>
      <c r="C67" s="840"/>
      <c r="D67" s="841"/>
      <c r="E67" s="842"/>
      <c r="F67" s="843"/>
      <c r="G67" s="844"/>
      <c r="H67" s="845" t="s">
        <v>646</v>
      </c>
      <c r="I67" s="846">
        <v>1</v>
      </c>
      <c r="J67" s="847" t="s">
        <v>535</v>
      </c>
      <c r="K67" s="848" t="s">
        <v>634</v>
      </c>
      <c r="L67" s="849" t="s">
        <v>537</v>
      </c>
      <c r="M67" s="850" t="s">
        <v>538</v>
      </c>
      <c r="N67" s="847" t="s">
        <v>539</v>
      </c>
      <c r="O67" s="851">
        <v>0</v>
      </c>
      <c r="P67" s="859">
        <v>0</v>
      </c>
      <c r="Q67" s="860"/>
      <c r="R67" s="854">
        <f t="shared" ref="R67:R81" si="17">I67</f>
        <v>1</v>
      </c>
      <c r="S67" s="994">
        <v>0</v>
      </c>
      <c r="T67" s="855">
        <f t="shared" ref="T67:T81" si="18">((O67*R67)*S67)</f>
        <v>0</v>
      </c>
      <c r="U67" s="856">
        <v>0</v>
      </c>
      <c r="V67" s="856">
        <f t="shared" ref="V67:V81" si="19">T67-U67</f>
        <v>0</v>
      </c>
      <c r="W67" s="857" t="s">
        <v>542</v>
      </c>
    </row>
    <row r="68" spans="1:23" ht="27" customHeight="1">
      <c r="A68" s="838" t="s">
        <v>533</v>
      </c>
      <c r="B68" s="839"/>
      <c r="C68" s="840"/>
      <c r="D68" s="841"/>
      <c r="E68" s="842"/>
      <c r="F68" s="843"/>
      <c r="G68" s="844"/>
      <c r="H68" s="845" t="s">
        <v>647</v>
      </c>
      <c r="I68" s="846">
        <v>1</v>
      </c>
      <c r="J68" s="847" t="s">
        <v>535</v>
      </c>
      <c r="K68" s="848" t="s">
        <v>636</v>
      </c>
      <c r="L68" s="849" t="s">
        <v>537</v>
      </c>
      <c r="M68" s="850" t="s">
        <v>538</v>
      </c>
      <c r="N68" s="847" t="s">
        <v>539</v>
      </c>
      <c r="O68" s="851">
        <v>0</v>
      </c>
      <c r="P68" s="859">
        <v>0</v>
      </c>
      <c r="Q68" s="860"/>
      <c r="R68" s="854">
        <f t="shared" si="17"/>
        <v>1</v>
      </c>
      <c r="S68" s="994">
        <v>0</v>
      </c>
      <c r="T68" s="855">
        <f t="shared" si="18"/>
        <v>0</v>
      </c>
      <c r="U68" s="856">
        <v>0</v>
      </c>
      <c r="V68" s="856">
        <f t="shared" si="19"/>
        <v>0</v>
      </c>
      <c r="W68" s="857" t="s">
        <v>542</v>
      </c>
    </row>
    <row r="69" spans="1:23" ht="27" customHeight="1">
      <c r="A69" s="838" t="s">
        <v>533</v>
      </c>
      <c r="B69" s="839"/>
      <c r="C69" s="840"/>
      <c r="D69" s="841"/>
      <c r="E69" s="842"/>
      <c r="F69" s="843"/>
      <c r="G69" s="844"/>
      <c r="H69" s="845" t="s">
        <v>648</v>
      </c>
      <c r="I69" s="846">
        <v>1</v>
      </c>
      <c r="J69" s="847" t="s">
        <v>535</v>
      </c>
      <c r="K69" s="848" t="s">
        <v>649</v>
      </c>
      <c r="L69" s="849" t="s">
        <v>545</v>
      </c>
      <c r="M69" s="850" t="s">
        <v>546</v>
      </c>
      <c r="N69" s="847" t="s">
        <v>547</v>
      </c>
      <c r="O69" s="851">
        <v>0</v>
      </c>
      <c r="P69" s="859">
        <v>0</v>
      </c>
      <c r="Q69" s="860"/>
      <c r="R69" s="854">
        <f t="shared" si="17"/>
        <v>1</v>
      </c>
      <c r="S69" s="994">
        <v>0</v>
      </c>
      <c r="T69" s="855">
        <f t="shared" si="18"/>
        <v>0</v>
      </c>
      <c r="U69" s="856">
        <v>0</v>
      </c>
      <c r="V69" s="856">
        <f t="shared" si="19"/>
        <v>0</v>
      </c>
      <c r="W69" s="857" t="s">
        <v>542</v>
      </c>
    </row>
    <row r="70" spans="1:23" ht="27" customHeight="1">
      <c r="A70" s="838" t="s">
        <v>533</v>
      </c>
      <c r="B70" s="839"/>
      <c r="C70" s="840"/>
      <c r="D70" s="841"/>
      <c r="E70" s="842"/>
      <c r="F70" s="843"/>
      <c r="G70" s="844"/>
      <c r="H70" s="845" t="s">
        <v>650</v>
      </c>
      <c r="I70" s="846">
        <v>1</v>
      </c>
      <c r="J70" s="847" t="s">
        <v>535</v>
      </c>
      <c r="K70" s="848" t="s">
        <v>651</v>
      </c>
      <c r="L70" s="849" t="s">
        <v>545</v>
      </c>
      <c r="M70" s="850" t="s">
        <v>546</v>
      </c>
      <c r="N70" s="847" t="s">
        <v>547</v>
      </c>
      <c r="O70" s="851">
        <v>0</v>
      </c>
      <c r="P70" s="859">
        <v>0</v>
      </c>
      <c r="Q70" s="860"/>
      <c r="R70" s="854">
        <f t="shared" si="17"/>
        <v>1</v>
      </c>
      <c r="S70" s="994">
        <v>0</v>
      </c>
      <c r="T70" s="855">
        <f t="shared" si="18"/>
        <v>0</v>
      </c>
      <c r="U70" s="856">
        <v>0</v>
      </c>
      <c r="V70" s="856">
        <f t="shared" si="19"/>
        <v>0</v>
      </c>
      <c r="W70" s="857" t="s">
        <v>542</v>
      </c>
    </row>
    <row r="71" spans="1:23" s="861" customFormat="1" ht="27" customHeight="1">
      <c r="A71" s="838" t="s">
        <v>533</v>
      </c>
      <c r="B71" s="839"/>
      <c r="C71" s="840"/>
      <c r="D71" s="841"/>
      <c r="E71" s="842"/>
      <c r="F71" s="843"/>
      <c r="G71" s="844"/>
      <c r="H71" s="845" t="s">
        <v>652</v>
      </c>
      <c r="I71" s="846">
        <v>1</v>
      </c>
      <c r="J71" s="847" t="s">
        <v>535</v>
      </c>
      <c r="K71" s="848" t="s">
        <v>653</v>
      </c>
      <c r="L71" s="849" t="s">
        <v>550</v>
      </c>
      <c r="M71" s="850" t="s">
        <v>551</v>
      </c>
      <c r="N71" s="847" t="s">
        <v>547</v>
      </c>
      <c r="O71" s="858">
        <v>0</v>
      </c>
      <c r="P71" s="859">
        <v>0</v>
      </c>
      <c r="Q71" s="860"/>
      <c r="R71" s="854">
        <f t="shared" si="17"/>
        <v>1</v>
      </c>
      <c r="S71" s="994">
        <v>0</v>
      </c>
      <c r="T71" s="855">
        <f t="shared" si="18"/>
        <v>0</v>
      </c>
      <c r="U71" s="856">
        <v>0</v>
      </c>
      <c r="V71" s="856">
        <f t="shared" si="19"/>
        <v>0</v>
      </c>
      <c r="W71" s="857" t="s">
        <v>542</v>
      </c>
    </row>
    <row r="72" spans="1:23" s="861" customFormat="1" ht="27" customHeight="1">
      <c r="A72" s="838" t="s">
        <v>533</v>
      </c>
      <c r="B72" s="839"/>
      <c r="C72" s="840"/>
      <c r="D72" s="841"/>
      <c r="E72" s="842"/>
      <c r="F72" s="843"/>
      <c r="G72" s="844"/>
      <c r="H72" s="845" t="s">
        <v>654</v>
      </c>
      <c r="I72" s="846">
        <v>1</v>
      </c>
      <c r="J72" s="847" t="s">
        <v>535</v>
      </c>
      <c r="K72" s="848" t="s">
        <v>655</v>
      </c>
      <c r="L72" s="849" t="s">
        <v>550</v>
      </c>
      <c r="M72" s="850" t="s">
        <v>551</v>
      </c>
      <c r="N72" s="847" t="s">
        <v>547</v>
      </c>
      <c r="O72" s="858">
        <v>0</v>
      </c>
      <c r="P72" s="859">
        <v>0</v>
      </c>
      <c r="Q72" s="860"/>
      <c r="R72" s="854">
        <f t="shared" si="17"/>
        <v>1</v>
      </c>
      <c r="S72" s="994">
        <v>0</v>
      </c>
      <c r="T72" s="855">
        <f t="shared" si="18"/>
        <v>0</v>
      </c>
      <c r="U72" s="856">
        <v>0</v>
      </c>
      <c r="V72" s="856">
        <f t="shared" si="19"/>
        <v>0</v>
      </c>
      <c r="W72" s="857" t="s">
        <v>542</v>
      </c>
    </row>
    <row r="73" spans="1:23" ht="27" customHeight="1">
      <c r="A73" s="838" t="s">
        <v>533</v>
      </c>
      <c r="B73" s="839"/>
      <c r="C73" s="840"/>
      <c r="D73" s="841"/>
      <c r="E73" s="842"/>
      <c r="F73" s="843"/>
      <c r="G73" s="844"/>
      <c r="H73" s="845" t="s">
        <v>656</v>
      </c>
      <c r="I73" s="846">
        <v>1</v>
      </c>
      <c r="J73" s="847" t="s">
        <v>535</v>
      </c>
      <c r="K73" s="848" t="s">
        <v>657</v>
      </c>
      <c r="L73" s="849" t="s">
        <v>555</v>
      </c>
      <c r="M73" s="850" t="s">
        <v>538</v>
      </c>
      <c r="N73" s="847" t="s">
        <v>539</v>
      </c>
      <c r="O73" s="851">
        <v>1199</v>
      </c>
      <c r="P73" s="852">
        <v>1199</v>
      </c>
      <c r="Q73" s="853" t="s">
        <v>591</v>
      </c>
      <c r="R73" s="854">
        <f t="shared" si="17"/>
        <v>1</v>
      </c>
      <c r="S73" s="994">
        <v>0.9</v>
      </c>
      <c r="T73" s="855">
        <f t="shared" si="18"/>
        <v>1079</v>
      </c>
      <c r="U73" s="856">
        <v>1079</v>
      </c>
      <c r="V73" s="856">
        <f t="shared" si="19"/>
        <v>0</v>
      </c>
      <c r="W73" s="857" t="s">
        <v>531</v>
      </c>
    </row>
    <row r="74" spans="1:23" ht="27" customHeight="1">
      <c r="A74" s="838" t="s">
        <v>533</v>
      </c>
      <c r="B74" s="839"/>
      <c r="C74" s="840"/>
      <c r="D74" s="841"/>
      <c r="E74" s="842"/>
      <c r="F74" s="843"/>
      <c r="G74" s="844"/>
      <c r="H74" s="845" t="s">
        <v>658</v>
      </c>
      <c r="I74" s="846">
        <v>6</v>
      </c>
      <c r="J74" s="847" t="s">
        <v>535</v>
      </c>
      <c r="K74" s="848" t="s">
        <v>554</v>
      </c>
      <c r="L74" s="849" t="s">
        <v>555</v>
      </c>
      <c r="M74" s="850" t="s">
        <v>538</v>
      </c>
      <c r="N74" s="847" t="s">
        <v>539</v>
      </c>
      <c r="O74" s="851">
        <v>487</v>
      </c>
      <c r="P74" s="852">
        <v>2922</v>
      </c>
      <c r="Q74" s="853" t="s">
        <v>591</v>
      </c>
      <c r="R74" s="854">
        <f t="shared" si="17"/>
        <v>6</v>
      </c>
      <c r="S74" s="994">
        <v>0.9</v>
      </c>
      <c r="T74" s="855">
        <f t="shared" si="18"/>
        <v>2630</v>
      </c>
      <c r="U74" s="856">
        <v>2630</v>
      </c>
      <c r="V74" s="856">
        <f t="shared" si="19"/>
        <v>0</v>
      </c>
      <c r="W74" s="857" t="s">
        <v>531</v>
      </c>
    </row>
    <row r="75" spans="1:23" ht="87.5">
      <c r="A75" s="838" t="s">
        <v>533</v>
      </c>
      <c r="B75" s="839"/>
      <c r="C75" s="840"/>
      <c r="D75" s="841"/>
      <c r="E75" s="842"/>
      <c r="F75" s="843"/>
      <c r="G75" s="844"/>
      <c r="H75" s="845" t="s">
        <v>659</v>
      </c>
      <c r="I75" s="846">
        <v>1</v>
      </c>
      <c r="J75" s="847" t="s">
        <v>535</v>
      </c>
      <c r="K75" s="848" t="s">
        <v>660</v>
      </c>
      <c r="L75" s="849" t="s">
        <v>661</v>
      </c>
      <c r="M75" s="850" t="s">
        <v>662</v>
      </c>
      <c r="N75" s="847" t="s">
        <v>539</v>
      </c>
      <c r="O75" s="851">
        <v>26941</v>
      </c>
      <c r="P75" s="852">
        <v>26941</v>
      </c>
      <c r="Q75" s="853" t="s">
        <v>956</v>
      </c>
      <c r="R75" s="854">
        <f t="shared" si="17"/>
        <v>1</v>
      </c>
      <c r="S75" s="994">
        <v>0.9</v>
      </c>
      <c r="T75" s="855">
        <f t="shared" si="18"/>
        <v>24247</v>
      </c>
      <c r="U75" s="856">
        <v>0</v>
      </c>
      <c r="V75" s="856">
        <f t="shared" si="19"/>
        <v>24247</v>
      </c>
      <c r="W75" s="857" t="s">
        <v>531</v>
      </c>
    </row>
    <row r="76" spans="1:23">
      <c r="A76" s="838" t="s">
        <v>533</v>
      </c>
      <c r="B76" s="839"/>
      <c r="C76" s="840"/>
      <c r="D76" s="841"/>
      <c r="E76" s="842"/>
      <c r="F76" s="843"/>
      <c r="G76" s="844"/>
      <c r="H76" s="845" t="s">
        <v>663</v>
      </c>
      <c r="I76" s="846">
        <v>1</v>
      </c>
      <c r="J76" s="847" t="s">
        <v>535</v>
      </c>
      <c r="K76" s="848" t="s">
        <v>664</v>
      </c>
      <c r="L76" s="849" t="s">
        <v>661</v>
      </c>
      <c r="M76" s="850" t="s">
        <v>665</v>
      </c>
      <c r="N76" s="847" t="s">
        <v>539</v>
      </c>
      <c r="O76" s="851">
        <v>15197</v>
      </c>
      <c r="P76" s="852">
        <v>15197</v>
      </c>
      <c r="Q76" s="853" t="s">
        <v>956</v>
      </c>
      <c r="R76" s="854">
        <f t="shared" si="17"/>
        <v>1</v>
      </c>
      <c r="S76" s="994">
        <v>0.9</v>
      </c>
      <c r="T76" s="855">
        <f t="shared" si="18"/>
        <v>13677</v>
      </c>
      <c r="U76" s="856">
        <v>0</v>
      </c>
      <c r="V76" s="856">
        <f t="shared" si="19"/>
        <v>13677</v>
      </c>
      <c r="W76" s="857" t="s">
        <v>531</v>
      </c>
    </row>
    <row r="77" spans="1:23" ht="25">
      <c r="A77" s="838" t="s">
        <v>533</v>
      </c>
      <c r="B77" s="839"/>
      <c r="C77" s="840"/>
      <c r="D77" s="841"/>
      <c r="E77" s="842"/>
      <c r="F77" s="843"/>
      <c r="G77" s="844"/>
      <c r="H77" s="845" t="s">
        <v>666</v>
      </c>
      <c r="I77" s="846">
        <v>1</v>
      </c>
      <c r="J77" s="847" t="s">
        <v>535</v>
      </c>
      <c r="K77" s="848" t="s">
        <v>667</v>
      </c>
      <c r="L77" s="849" t="s">
        <v>668</v>
      </c>
      <c r="M77" s="850" t="s">
        <v>669</v>
      </c>
      <c r="N77" s="847" t="s">
        <v>670</v>
      </c>
      <c r="O77" s="851">
        <v>0</v>
      </c>
      <c r="P77" s="852" t="s">
        <v>671</v>
      </c>
      <c r="Q77" s="853"/>
      <c r="R77" s="854">
        <f t="shared" si="17"/>
        <v>1</v>
      </c>
      <c r="S77" s="994">
        <v>0</v>
      </c>
      <c r="T77" s="855">
        <f t="shared" si="18"/>
        <v>0</v>
      </c>
      <c r="U77" s="856">
        <v>0</v>
      </c>
      <c r="V77" s="856">
        <f t="shared" si="19"/>
        <v>0</v>
      </c>
      <c r="W77" s="857" t="s">
        <v>531</v>
      </c>
    </row>
    <row r="78" spans="1:23">
      <c r="A78" s="838" t="s">
        <v>533</v>
      </c>
      <c r="B78" s="839"/>
      <c r="C78" s="840"/>
      <c r="D78" s="841"/>
      <c r="E78" s="842"/>
      <c r="F78" s="843"/>
      <c r="G78" s="844"/>
      <c r="H78" s="845" t="s">
        <v>672</v>
      </c>
      <c r="I78" s="846">
        <v>1</v>
      </c>
      <c r="J78" s="847" t="s">
        <v>535</v>
      </c>
      <c r="K78" s="848" t="s">
        <v>673</v>
      </c>
      <c r="L78" s="849" t="s">
        <v>555</v>
      </c>
      <c r="M78" s="850" t="s">
        <v>674</v>
      </c>
      <c r="N78" s="847" t="s">
        <v>539</v>
      </c>
      <c r="O78" s="851">
        <v>6041</v>
      </c>
      <c r="P78" s="852">
        <v>6041</v>
      </c>
      <c r="Q78" s="853"/>
      <c r="R78" s="854">
        <f t="shared" si="17"/>
        <v>1</v>
      </c>
      <c r="S78" s="994">
        <v>0</v>
      </c>
      <c r="T78" s="855">
        <f t="shared" si="18"/>
        <v>0</v>
      </c>
      <c r="U78" s="856">
        <v>0</v>
      </c>
      <c r="V78" s="856">
        <f t="shared" si="19"/>
        <v>0</v>
      </c>
      <c r="W78" s="857" t="s">
        <v>531</v>
      </c>
    </row>
    <row r="79" spans="1:23" ht="110.25" customHeight="1">
      <c r="A79" s="838" t="s">
        <v>533</v>
      </c>
      <c r="B79" s="839"/>
      <c r="C79" s="840"/>
      <c r="D79" s="841"/>
      <c r="E79" s="842"/>
      <c r="F79" s="843"/>
      <c r="G79" s="844"/>
      <c r="H79" s="845" t="s">
        <v>675</v>
      </c>
      <c r="I79" s="846">
        <v>1</v>
      </c>
      <c r="J79" s="847" t="s">
        <v>535</v>
      </c>
      <c r="K79" s="848" t="s">
        <v>676</v>
      </c>
      <c r="L79" s="849" t="s">
        <v>661</v>
      </c>
      <c r="M79" s="850" t="s">
        <v>662</v>
      </c>
      <c r="N79" s="847" t="s">
        <v>539</v>
      </c>
      <c r="O79" s="851">
        <v>50439</v>
      </c>
      <c r="P79" s="852">
        <v>50439</v>
      </c>
      <c r="Q79" s="853" t="s">
        <v>956</v>
      </c>
      <c r="R79" s="854">
        <f t="shared" si="17"/>
        <v>1</v>
      </c>
      <c r="S79" s="994">
        <v>0.9</v>
      </c>
      <c r="T79" s="855">
        <f t="shared" si="18"/>
        <v>45395</v>
      </c>
      <c r="U79" s="856">
        <v>0</v>
      </c>
      <c r="V79" s="856">
        <f t="shared" si="19"/>
        <v>45395</v>
      </c>
      <c r="W79" s="857" t="s">
        <v>531</v>
      </c>
    </row>
    <row r="80" spans="1:23">
      <c r="A80" s="838" t="s">
        <v>533</v>
      </c>
      <c r="B80" s="839"/>
      <c r="C80" s="840"/>
      <c r="D80" s="841"/>
      <c r="E80" s="842"/>
      <c r="F80" s="843"/>
      <c r="G80" s="844"/>
      <c r="H80" s="845" t="s">
        <v>677</v>
      </c>
      <c r="I80" s="846">
        <v>1</v>
      </c>
      <c r="J80" s="847" t="s">
        <v>535</v>
      </c>
      <c r="K80" s="848" t="s">
        <v>678</v>
      </c>
      <c r="L80" s="849" t="s">
        <v>661</v>
      </c>
      <c r="M80" s="850" t="s">
        <v>665</v>
      </c>
      <c r="N80" s="847" t="s">
        <v>539</v>
      </c>
      <c r="O80" s="851">
        <v>10137</v>
      </c>
      <c r="P80" s="852">
        <v>10137</v>
      </c>
      <c r="Q80" s="853" t="s">
        <v>956</v>
      </c>
      <c r="R80" s="854">
        <f t="shared" si="17"/>
        <v>1</v>
      </c>
      <c r="S80" s="994">
        <v>0.9</v>
      </c>
      <c r="T80" s="855">
        <f t="shared" si="18"/>
        <v>9123</v>
      </c>
      <c r="U80" s="856">
        <v>0</v>
      </c>
      <c r="V80" s="856">
        <f t="shared" si="19"/>
        <v>9123</v>
      </c>
      <c r="W80" s="857" t="s">
        <v>531</v>
      </c>
    </row>
    <row r="81" spans="1:23">
      <c r="A81" s="838" t="s">
        <v>533</v>
      </c>
      <c r="B81" s="839"/>
      <c r="C81" s="840"/>
      <c r="D81" s="841"/>
      <c r="E81" s="842"/>
      <c r="F81" s="843"/>
      <c r="G81" s="844"/>
      <c r="H81" s="845" t="s">
        <v>679</v>
      </c>
      <c r="I81" s="846">
        <v>1</v>
      </c>
      <c r="J81" s="847" t="s">
        <v>535</v>
      </c>
      <c r="K81" s="848" t="s">
        <v>667</v>
      </c>
      <c r="L81" s="849" t="s">
        <v>668</v>
      </c>
      <c r="M81" s="850" t="s">
        <v>669</v>
      </c>
      <c r="N81" s="847" t="s">
        <v>670</v>
      </c>
      <c r="O81" s="851">
        <v>11603</v>
      </c>
      <c r="P81" s="852">
        <v>11603</v>
      </c>
      <c r="Q81" s="853" t="s">
        <v>957</v>
      </c>
      <c r="R81" s="854">
        <f t="shared" si="17"/>
        <v>1</v>
      </c>
      <c r="S81" s="994">
        <v>0.9</v>
      </c>
      <c r="T81" s="855">
        <f t="shared" si="18"/>
        <v>10443</v>
      </c>
      <c r="U81" s="856">
        <v>0</v>
      </c>
      <c r="V81" s="856">
        <f t="shared" si="19"/>
        <v>10443</v>
      </c>
      <c r="W81" s="857" t="s">
        <v>531</v>
      </c>
    </row>
    <row r="82" spans="1:23" ht="24" customHeight="1">
      <c r="A82" s="827" t="s">
        <v>529</v>
      </c>
      <c r="B82" s="828"/>
      <c r="C82" s="829"/>
      <c r="D82" s="830"/>
      <c r="E82" s="831"/>
      <c r="F82" s="828"/>
      <c r="G82" s="828"/>
      <c r="H82" s="832"/>
      <c r="I82" s="833"/>
      <c r="J82" s="834"/>
      <c r="K82" s="835" t="s">
        <v>680</v>
      </c>
      <c r="L82" s="836"/>
      <c r="M82" s="836"/>
      <c r="N82" s="834"/>
      <c r="O82" s="836"/>
      <c r="P82" s="834"/>
      <c r="Q82" s="834"/>
      <c r="R82" s="834"/>
      <c r="S82" s="993"/>
      <c r="T82" s="834"/>
      <c r="U82" s="834"/>
      <c r="V82" s="834"/>
      <c r="W82" s="837" t="s">
        <v>531</v>
      </c>
    </row>
    <row r="83" spans="1:23" ht="27" customHeight="1">
      <c r="A83" s="838" t="s">
        <v>533</v>
      </c>
      <c r="B83" s="839"/>
      <c r="C83" s="840"/>
      <c r="D83" s="841"/>
      <c r="E83" s="842"/>
      <c r="F83" s="843"/>
      <c r="G83" s="844"/>
      <c r="H83" s="845" t="s">
        <v>681</v>
      </c>
      <c r="I83" s="846">
        <v>1</v>
      </c>
      <c r="J83" s="847" t="s">
        <v>535</v>
      </c>
      <c r="K83" s="848" t="s">
        <v>682</v>
      </c>
      <c r="L83" s="849" t="s">
        <v>537</v>
      </c>
      <c r="M83" s="850" t="s">
        <v>538</v>
      </c>
      <c r="N83" s="847" t="s">
        <v>539</v>
      </c>
      <c r="O83" s="851">
        <v>0</v>
      </c>
      <c r="P83" s="859">
        <v>0</v>
      </c>
      <c r="Q83" s="860" t="s">
        <v>953</v>
      </c>
      <c r="R83" s="854">
        <f t="shared" ref="R83:R86" si="20">I83</f>
        <v>1</v>
      </c>
      <c r="S83" s="994">
        <v>0</v>
      </c>
      <c r="T83" s="855">
        <f t="shared" ref="T83:T86" si="21">((O83*R83)*S83)</f>
        <v>0</v>
      </c>
      <c r="U83" s="856">
        <v>0</v>
      </c>
      <c r="V83" s="856">
        <f t="shared" ref="V83:V86" si="22">T83-U83</f>
        <v>0</v>
      </c>
      <c r="W83" s="857" t="s">
        <v>542</v>
      </c>
    </row>
    <row r="84" spans="1:23" ht="27" customHeight="1">
      <c r="A84" s="838" t="s">
        <v>533</v>
      </c>
      <c r="B84" s="839"/>
      <c r="C84" s="840"/>
      <c r="D84" s="841"/>
      <c r="E84" s="842"/>
      <c r="F84" s="843"/>
      <c r="G84" s="844"/>
      <c r="H84" s="845" t="s">
        <v>683</v>
      </c>
      <c r="I84" s="846">
        <v>1</v>
      </c>
      <c r="J84" s="847" t="s">
        <v>535</v>
      </c>
      <c r="K84" s="848" t="s">
        <v>541</v>
      </c>
      <c r="L84" s="849" t="s">
        <v>537</v>
      </c>
      <c r="M84" s="850" t="s">
        <v>538</v>
      </c>
      <c r="N84" s="847" t="s">
        <v>539</v>
      </c>
      <c r="O84" s="851">
        <v>0</v>
      </c>
      <c r="P84" s="859">
        <v>0</v>
      </c>
      <c r="Q84" s="860"/>
      <c r="R84" s="854">
        <f t="shared" si="20"/>
        <v>1</v>
      </c>
      <c r="S84" s="994">
        <v>0</v>
      </c>
      <c r="T84" s="855">
        <f t="shared" si="21"/>
        <v>0</v>
      </c>
      <c r="U84" s="856">
        <v>0</v>
      </c>
      <c r="V84" s="856">
        <f t="shared" si="22"/>
        <v>0</v>
      </c>
      <c r="W84" s="857" t="s">
        <v>542</v>
      </c>
    </row>
    <row r="85" spans="1:23" ht="27" customHeight="1">
      <c r="A85" s="838" t="s">
        <v>533</v>
      </c>
      <c r="B85" s="839"/>
      <c r="C85" s="840"/>
      <c r="D85" s="841"/>
      <c r="E85" s="842"/>
      <c r="F85" s="843"/>
      <c r="G85" s="844"/>
      <c r="H85" s="845" t="s">
        <v>684</v>
      </c>
      <c r="I85" s="846">
        <v>1</v>
      </c>
      <c r="J85" s="847" t="s">
        <v>535</v>
      </c>
      <c r="K85" s="848" t="s">
        <v>544</v>
      </c>
      <c r="L85" s="849" t="s">
        <v>545</v>
      </c>
      <c r="M85" s="850" t="s">
        <v>546</v>
      </c>
      <c r="N85" s="847" t="s">
        <v>547</v>
      </c>
      <c r="O85" s="851">
        <v>0</v>
      </c>
      <c r="P85" s="859">
        <v>0</v>
      </c>
      <c r="Q85" s="860"/>
      <c r="R85" s="854">
        <f t="shared" si="20"/>
        <v>1</v>
      </c>
      <c r="S85" s="994">
        <v>0</v>
      </c>
      <c r="T85" s="855">
        <f t="shared" si="21"/>
        <v>0</v>
      </c>
      <c r="U85" s="856">
        <v>0</v>
      </c>
      <c r="V85" s="856">
        <f t="shared" si="22"/>
        <v>0</v>
      </c>
      <c r="W85" s="857" t="s">
        <v>542</v>
      </c>
    </row>
    <row r="86" spans="1:23" s="861" customFormat="1" ht="27" customHeight="1">
      <c r="A86" s="838" t="s">
        <v>533</v>
      </c>
      <c r="B86" s="839"/>
      <c r="C86" s="840"/>
      <c r="D86" s="841"/>
      <c r="E86" s="842"/>
      <c r="F86" s="843"/>
      <c r="G86" s="844"/>
      <c r="H86" s="845" t="s">
        <v>685</v>
      </c>
      <c r="I86" s="846">
        <v>1</v>
      </c>
      <c r="J86" s="847" t="s">
        <v>535</v>
      </c>
      <c r="K86" s="848" t="s">
        <v>623</v>
      </c>
      <c r="L86" s="849" t="s">
        <v>550</v>
      </c>
      <c r="M86" s="850" t="s">
        <v>551</v>
      </c>
      <c r="N86" s="847" t="s">
        <v>547</v>
      </c>
      <c r="O86" s="858">
        <v>0</v>
      </c>
      <c r="P86" s="859">
        <v>0</v>
      </c>
      <c r="Q86" s="860"/>
      <c r="R86" s="854">
        <f t="shared" si="20"/>
        <v>1</v>
      </c>
      <c r="S86" s="994">
        <v>0</v>
      </c>
      <c r="T86" s="855">
        <f t="shared" si="21"/>
        <v>0</v>
      </c>
      <c r="U86" s="856">
        <v>0</v>
      </c>
      <c r="V86" s="856">
        <f t="shared" si="22"/>
        <v>0</v>
      </c>
      <c r="W86" s="857" t="s">
        <v>542</v>
      </c>
    </row>
    <row r="87" spans="1:23" ht="24" customHeight="1">
      <c r="A87" s="827" t="s">
        <v>529</v>
      </c>
      <c r="B87" s="828"/>
      <c r="C87" s="829"/>
      <c r="D87" s="830"/>
      <c r="E87" s="831"/>
      <c r="F87" s="828"/>
      <c r="G87" s="828"/>
      <c r="H87" s="832"/>
      <c r="I87" s="833"/>
      <c r="J87" s="834"/>
      <c r="K87" s="835" t="s">
        <v>686</v>
      </c>
      <c r="L87" s="836"/>
      <c r="M87" s="836"/>
      <c r="N87" s="834"/>
      <c r="O87" s="836"/>
      <c r="P87" s="834"/>
      <c r="Q87" s="834"/>
      <c r="R87" s="834"/>
      <c r="S87" s="993"/>
      <c r="T87" s="834"/>
      <c r="U87" s="834"/>
      <c r="V87" s="834"/>
      <c r="W87" s="837" t="s">
        <v>531</v>
      </c>
    </row>
    <row r="88" spans="1:23" ht="27" customHeight="1">
      <c r="A88" s="838" t="s">
        <v>533</v>
      </c>
      <c r="B88" s="839"/>
      <c r="C88" s="840"/>
      <c r="D88" s="841"/>
      <c r="E88" s="842"/>
      <c r="F88" s="843"/>
      <c r="G88" s="844"/>
      <c r="H88" s="845" t="s">
        <v>687</v>
      </c>
      <c r="I88" s="846">
        <v>1</v>
      </c>
      <c r="J88" s="847" t="s">
        <v>535</v>
      </c>
      <c r="K88" s="848" t="s">
        <v>688</v>
      </c>
      <c r="L88" s="849" t="s">
        <v>555</v>
      </c>
      <c r="M88" s="850" t="s">
        <v>538</v>
      </c>
      <c r="N88" s="847" t="s">
        <v>539</v>
      </c>
      <c r="O88" s="851">
        <v>3155</v>
      </c>
      <c r="P88" s="852">
        <v>3155</v>
      </c>
      <c r="Q88" s="853" t="s">
        <v>591</v>
      </c>
      <c r="R88" s="854">
        <f t="shared" ref="R88:R106" si="23">I88</f>
        <v>1</v>
      </c>
      <c r="S88" s="994">
        <v>0.9</v>
      </c>
      <c r="T88" s="855">
        <f t="shared" ref="T88:T106" si="24">((O88*R88)*S88)</f>
        <v>2840</v>
      </c>
      <c r="U88" s="856">
        <v>2840</v>
      </c>
      <c r="V88" s="856">
        <f t="shared" ref="V88:V106" si="25">T88-U88</f>
        <v>0</v>
      </c>
      <c r="W88" s="857" t="s">
        <v>531</v>
      </c>
    </row>
    <row r="89" spans="1:23" ht="27" customHeight="1">
      <c r="A89" s="838" t="s">
        <v>533</v>
      </c>
      <c r="B89" s="839"/>
      <c r="C89" s="840"/>
      <c r="D89" s="841"/>
      <c r="E89" s="842"/>
      <c r="F89" s="843"/>
      <c r="G89" s="844"/>
      <c r="H89" s="845" t="s">
        <v>689</v>
      </c>
      <c r="I89" s="846">
        <v>1</v>
      </c>
      <c r="J89" s="847" t="s">
        <v>535</v>
      </c>
      <c r="K89" s="848" t="s">
        <v>690</v>
      </c>
      <c r="L89" s="849" t="s">
        <v>555</v>
      </c>
      <c r="M89" s="850" t="s">
        <v>538</v>
      </c>
      <c r="N89" s="847" t="s">
        <v>539</v>
      </c>
      <c r="O89" s="851">
        <v>1316</v>
      </c>
      <c r="P89" s="852">
        <v>1316</v>
      </c>
      <c r="Q89" s="853" t="s">
        <v>591</v>
      </c>
      <c r="R89" s="854">
        <f t="shared" si="23"/>
        <v>1</v>
      </c>
      <c r="S89" s="994">
        <v>0.9</v>
      </c>
      <c r="T89" s="855">
        <f t="shared" si="24"/>
        <v>1184</v>
      </c>
      <c r="U89" s="856">
        <v>1184</v>
      </c>
      <c r="V89" s="856">
        <f t="shared" si="25"/>
        <v>0</v>
      </c>
      <c r="W89" s="857" t="s">
        <v>531</v>
      </c>
    </row>
    <row r="90" spans="1:23">
      <c r="A90" s="838" t="s">
        <v>533</v>
      </c>
      <c r="B90" s="839"/>
      <c r="C90" s="840"/>
      <c r="D90" s="841"/>
      <c r="E90" s="842"/>
      <c r="F90" s="843"/>
      <c r="G90" s="844"/>
      <c r="H90" s="845" t="s">
        <v>691</v>
      </c>
      <c r="I90" s="846">
        <v>1</v>
      </c>
      <c r="J90" s="847" t="s">
        <v>535</v>
      </c>
      <c r="K90" s="848" t="s">
        <v>692</v>
      </c>
      <c r="L90" s="849" t="s">
        <v>555</v>
      </c>
      <c r="M90" s="850" t="s">
        <v>674</v>
      </c>
      <c r="N90" s="847" t="s">
        <v>539</v>
      </c>
      <c r="O90" s="851">
        <v>10696</v>
      </c>
      <c r="P90" s="852">
        <v>10696</v>
      </c>
      <c r="Q90" s="853"/>
      <c r="R90" s="854">
        <f t="shared" si="23"/>
        <v>1</v>
      </c>
      <c r="S90" s="994">
        <v>0</v>
      </c>
      <c r="T90" s="855">
        <f t="shared" si="24"/>
        <v>0</v>
      </c>
      <c r="U90" s="856">
        <v>0</v>
      </c>
      <c r="V90" s="856">
        <f t="shared" si="25"/>
        <v>0</v>
      </c>
      <c r="W90" s="857" t="s">
        <v>531</v>
      </c>
    </row>
    <row r="91" spans="1:23" ht="117.75" customHeight="1">
      <c r="A91" s="838" t="s">
        <v>533</v>
      </c>
      <c r="B91" s="839"/>
      <c r="C91" s="840"/>
      <c r="D91" s="841"/>
      <c r="E91" s="842"/>
      <c r="F91" s="843"/>
      <c r="G91" s="844"/>
      <c r="H91" s="845" t="s">
        <v>693</v>
      </c>
      <c r="I91" s="846">
        <v>1</v>
      </c>
      <c r="J91" s="847" t="s">
        <v>535</v>
      </c>
      <c r="K91" s="848" t="s">
        <v>694</v>
      </c>
      <c r="L91" s="849" t="s">
        <v>661</v>
      </c>
      <c r="M91" s="850" t="s">
        <v>662</v>
      </c>
      <c r="N91" s="847" t="s">
        <v>539</v>
      </c>
      <c r="O91" s="851">
        <v>183742</v>
      </c>
      <c r="P91" s="852">
        <v>183742</v>
      </c>
      <c r="Q91" s="853" t="s">
        <v>951</v>
      </c>
      <c r="R91" s="854">
        <f t="shared" si="23"/>
        <v>1</v>
      </c>
      <c r="S91" s="994">
        <v>0.9</v>
      </c>
      <c r="T91" s="855">
        <f t="shared" si="24"/>
        <v>165368</v>
      </c>
      <c r="U91" s="856">
        <v>165368</v>
      </c>
      <c r="V91" s="856">
        <f t="shared" si="25"/>
        <v>0</v>
      </c>
      <c r="W91" s="857" t="s">
        <v>531</v>
      </c>
    </row>
    <row r="92" spans="1:23">
      <c r="A92" s="838" t="s">
        <v>533</v>
      </c>
      <c r="B92" s="839"/>
      <c r="C92" s="840"/>
      <c r="D92" s="841"/>
      <c r="E92" s="842"/>
      <c r="F92" s="843"/>
      <c r="G92" s="844"/>
      <c r="H92" s="845" t="s">
        <v>695</v>
      </c>
      <c r="I92" s="846">
        <v>1</v>
      </c>
      <c r="J92" s="847" t="s">
        <v>535</v>
      </c>
      <c r="K92" s="848" t="s">
        <v>696</v>
      </c>
      <c r="L92" s="849" t="s">
        <v>661</v>
      </c>
      <c r="M92" s="850" t="s">
        <v>665</v>
      </c>
      <c r="N92" s="847" t="s">
        <v>539</v>
      </c>
      <c r="O92" s="851">
        <v>30381</v>
      </c>
      <c r="P92" s="852">
        <v>30381</v>
      </c>
      <c r="Q92" s="853" t="s">
        <v>951</v>
      </c>
      <c r="R92" s="854">
        <f t="shared" si="23"/>
        <v>1</v>
      </c>
      <c r="S92" s="994">
        <v>0.9</v>
      </c>
      <c r="T92" s="855">
        <f t="shared" si="24"/>
        <v>27343</v>
      </c>
      <c r="U92" s="856">
        <v>27343</v>
      </c>
      <c r="V92" s="856">
        <f t="shared" si="25"/>
        <v>0</v>
      </c>
      <c r="W92" s="857" t="s">
        <v>531</v>
      </c>
    </row>
    <row r="93" spans="1:23">
      <c r="A93" s="838" t="s">
        <v>533</v>
      </c>
      <c r="B93" s="839"/>
      <c r="C93" s="840"/>
      <c r="D93" s="841"/>
      <c r="E93" s="842"/>
      <c r="F93" s="843"/>
      <c r="G93" s="844"/>
      <c r="H93" s="845" t="s">
        <v>697</v>
      </c>
      <c r="I93" s="846">
        <v>1</v>
      </c>
      <c r="J93" s="847" t="s">
        <v>535</v>
      </c>
      <c r="K93" s="848" t="s">
        <v>667</v>
      </c>
      <c r="L93" s="849" t="s">
        <v>668</v>
      </c>
      <c r="M93" s="850" t="s">
        <v>669</v>
      </c>
      <c r="N93" s="847" t="s">
        <v>670</v>
      </c>
      <c r="O93" s="851">
        <v>19957</v>
      </c>
      <c r="P93" s="852">
        <v>19957</v>
      </c>
      <c r="Q93" s="853" t="s">
        <v>957</v>
      </c>
      <c r="R93" s="854">
        <f t="shared" si="23"/>
        <v>1</v>
      </c>
      <c r="S93" s="994">
        <v>0.9</v>
      </c>
      <c r="T93" s="855">
        <f t="shared" si="24"/>
        <v>17961</v>
      </c>
      <c r="U93" s="856">
        <v>0</v>
      </c>
      <c r="V93" s="856">
        <f t="shared" si="25"/>
        <v>17961</v>
      </c>
      <c r="W93" s="857" t="s">
        <v>531</v>
      </c>
    </row>
    <row r="94" spans="1:23" ht="27" customHeight="1">
      <c r="A94" s="838" t="s">
        <v>533</v>
      </c>
      <c r="B94" s="839"/>
      <c r="C94" s="840"/>
      <c r="D94" s="841"/>
      <c r="E94" s="842"/>
      <c r="F94" s="843"/>
      <c r="G94" s="844"/>
      <c r="H94" s="845" t="s">
        <v>698</v>
      </c>
      <c r="I94" s="846">
        <v>1</v>
      </c>
      <c r="J94" s="847" t="s">
        <v>535</v>
      </c>
      <c r="K94" s="848" t="s">
        <v>682</v>
      </c>
      <c r="L94" s="849" t="s">
        <v>537</v>
      </c>
      <c r="M94" s="850" t="s">
        <v>538</v>
      </c>
      <c r="N94" s="847" t="s">
        <v>539</v>
      </c>
      <c r="O94" s="851">
        <v>0</v>
      </c>
      <c r="P94" s="859">
        <v>0</v>
      </c>
      <c r="Q94" s="860" t="s">
        <v>953</v>
      </c>
      <c r="R94" s="854">
        <f t="shared" si="23"/>
        <v>1</v>
      </c>
      <c r="S94" s="994">
        <v>0</v>
      </c>
      <c r="T94" s="855">
        <f t="shared" si="24"/>
        <v>0</v>
      </c>
      <c r="U94" s="856">
        <v>0</v>
      </c>
      <c r="V94" s="856">
        <f t="shared" si="25"/>
        <v>0</v>
      </c>
      <c r="W94" s="857" t="s">
        <v>542</v>
      </c>
    </row>
    <row r="95" spans="1:23" ht="27" customHeight="1">
      <c r="A95" s="838" t="s">
        <v>533</v>
      </c>
      <c r="B95" s="839"/>
      <c r="C95" s="840"/>
      <c r="D95" s="841"/>
      <c r="E95" s="842"/>
      <c r="F95" s="843"/>
      <c r="G95" s="844"/>
      <c r="H95" s="845" t="s">
        <v>699</v>
      </c>
      <c r="I95" s="846">
        <v>1</v>
      </c>
      <c r="J95" s="847" t="s">
        <v>535</v>
      </c>
      <c r="K95" s="848" t="s">
        <v>541</v>
      </c>
      <c r="L95" s="849" t="s">
        <v>537</v>
      </c>
      <c r="M95" s="850" t="s">
        <v>538</v>
      </c>
      <c r="N95" s="847" t="s">
        <v>539</v>
      </c>
      <c r="O95" s="851">
        <v>0</v>
      </c>
      <c r="P95" s="859">
        <v>0</v>
      </c>
      <c r="Q95" s="860"/>
      <c r="R95" s="854">
        <f t="shared" si="23"/>
        <v>1</v>
      </c>
      <c r="S95" s="994">
        <v>0</v>
      </c>
      <c r="T95" s="855">
        <f t="shared" si="24"/>
        <v>0</v>
      </c>
      <c r="U95" s="856">
        <v>0</v>
      </c>
      <c r="V95" s="856">
        <f t="shared" si="25"/>
        <v>0</v>
      </c>
      <c r="W95" s="857" t="s">
        <v>542</v>
      </c>
    </row>
    <row r="96" spans="1:23" ht="27" customHeight="1">
      <c r="A96" s="838" t="s">
        <v>533</v>
      </c>
      <c r="B96" s="839"/>
      <c r="C96" s="840"/>
      <c r="D96" s="841"/>
      <c r="E96" s="842"/>
      <c r="F96" s="843"/>
      <c r="G96" s="844"/>
      <c r="H96" s="845" t="s">
        <v>700</v>
      </c>
      <c r="I96" s="846">
        <v>1</v>
      </c>
      <c r="J96" s="847" t="s">
        <v>535</v>
      </c>
      <c r="K96" s="848" t="s">
        <v>544</v>
      </c>
      <c r="L96" s="849" t="s">
        <v>545</v>
      </c>
      <c r="M96" s="850" t="s">
        <v>546</v>
      </c>
      <c r="N96" s="847" t="s">
        <v>547</v>
      </c>
      <c r="O96" s="851">
        <v>0</v>
      </c>
      <c r="P96" s="859">
        <v>0</v>
      </c>
      <c r="Q96" s="860"/>
      <c r="R96" s="854">
        <f t="shared" si="23"/>
        <v>1</v>
      </c>
      <c r="S96" s="994">
        <v>0</v>
      </c>
      <c r="T96" s="855">
        <f t="shared" si="24"/>
        <v>0</v>
      </c>
      <c r="U96" s="856">
        <v>0</v>
      </c>
      <c r="V96" s="856">
        <f t="shared" si="25"/>
        <v>0</v>
      </c>
      <c r="W96" s="857" t="s">
        <v>542</v>
      </c>
    </row>
    <row r="97" spans="1:23" s="861" customFormat="1" ht="27" customHeight="1">
      <c r="A97" s="863" t="s">
        <v>533</v>
      </c>
      <c r="B97" s="864"/>
      <c r="C97" s="865"/>
      <c r="D97" s="866"/>
      <c r="E97" s="867"/>
      <c r="F97" s="868"/>
      <c r="G97" s="869"/>
      <c r="H97" s="845" t="s">
        <v>701</v>
      </c>
      <c r="I97" s="846">
        <v>1</v>
      </c>
      <c r="J97" s="847" t="s">
        <v>535</v>
      </c>
      <c r="K97" s="848" t="s">
        <v>623</v>
      </c>
      <c r="L97" s="849" t="s">
        <v>550</v>
      </c>
      <c r="M97" s="850" t="s">
        <v>551</v>
      </c>
      <c r="N97" s="847" t="s">
        <v>547</v>
      </c>
      <c r="O97" s="858">
        <v>0</v>
      </c>
      <c r="P97" s="859">
        <v>0</v>
      </c>
      <c r="Q97" s="860"/>
      <c r="R97" s="854">
        <f t="shared" si="23"/>
        <v>1</v>
      </c>
      <c r="S97" s="994">
        <v>0</v>
      </c>
      <c r="T97" s="855">
        <f t="shared" si="24"/>
        <v>0</v>
      </c>
      <c r="U97" s="856">
        <v>0</v>
      </c>
      <c r="V97" s="856">
        <f t="shared" si="25"/>
        <v>0</v>
      </c>
      <c r="W97" s="857" t="s">
        <v>542</v>
      </c>
    </row>
    <row r="98" spans="1:23" ht="27" customHeight="1">
      <c r="A98" s="838" t="s">
        <v>533</v>
      </c>
      <c r="B98" s="839"/>
      <c r="C98" s="840"/>
      <c r="D98" s="841"/>
      <c r="E98" s="842"/>
      <c r="F98" s="843"/>
      <c r="G98" s="844"/>
      <c r="H98" s="845" t="s">
        <v>702</v>
      </c>
      <c r="I98" s="846">
        <v>1</v>
      </c>
      <c r="J98" s="847" t="s">
        <v>535</v>
      </c>
      <c r="K98" s="848" t="s">
        <v>703</v>
      </c>
      <c r="L98" s="849" t="s">
        <v>537</v>
      </c>
      <c r="M98" s="850" t="s">
        <v>538</v>
      </c>
      <c r="N98" s="847" t="s">
        <v>539</v>
      </c>
      <c r="O98" s="851">
        <v>0</v>
      </c>
      <c r="P98" s="859">
        <v>0</v>
      </c>
      <c r="Q98" s="860" t="s">
        <v>953</v>
      </c>
      <c r="R98" s="854">
        <f t="shared" si="23"/>
        <v>1</v>
      </c>
      <c r="S98" s="994">
        <v>0</v>
      </c>
      <c r="T98" s="855">
        <f t="shared" si="24"/>
        <v>0</v>
      </c>
      <c r="U98" s="856">
        <v>0</v>
      </c>
      <c r="V98" s="856">
        <f t="shared" si="25"/>
        <v>0</v>
      </c>
      <c r="W98" s="857" t="s">
        <v>542</v>
      </c>
    </row>
    <row r="99" spans="1:23" ht="27" customHeight="1">
      <c r="A99" s="838" t="s">
        <v>533</v>
      </c>
      <c r="B99" s="839"/>
      <c r="C99" s="840"/>
      <c r="D99" s="841"/>
      <c r="E99" s="842"/>
      <c r="F99" s="843"/>
      <c r="G99" s="844"/>
      <c r="H99" s="845" t="s">
        <v>704</v>
      </c>
      <c r="I99" s="846">
        <v>1</v>
      </c>
      <c r="J99" s="847" t="s">
        <v>535</v>
      </c>
      <c r="K99" s="848" t="s">
        <v>541</v>
      </c>
      <c r="L99" s="849" t="s">
        <v>537</v>
      </c>
      <c r="M99" s="850" t="s">
        <v>538</v>
      </c>
      <c r="N99" s="847" t="s">
        <v>539</v>
      </c>
      <c r="O99" s="851">
        <v>0</v>
      </c>
      <c r="P99" s="859">
        <v>0</v>
      </c>
      <c r="Q99" s="860"/>
      <c r="R99" s="854">
        <f t="shared" si="23"/>
        <v>1</v>
      </c>
      <c r="S99" s="994">
        <v>0</v>
      </c>
      <c r="T99" s="855">
        <f t="shared" si="24"/>
        <v>0</v>
      </c>
      <c r="U99" s="856">
        <v>0</v>
      </c>
      <c r="V99" s="856">
        <f t="shared" si="25"/>
        <v>0</v>
      </c>
      <c r="W99" s="857" t="s">
        <v>542</v>
      </c>
    </row>
    <row r="100" spans="1:23" ht="27" customHeight="1">
      <c r="A100" s="838" t="s">
        <v>533</v>
      </c>
      <c r="B100" s="839"/>
      <c r="C100" s="840"/>
      <c r="D100" s="841"/>
      <c r="E100" s="842"/>
      <c r="F100" s="843"/>
      <c r="G100" s="844"/>
      <c r="H100" s="845" t="s">
        <v>705</v>
      </c>
      <c r="I100" s="846">
        <v>1</v>
      </c>
      <c r="J100" s="847" t="s">
        <v>535</v>
      </c>
      <c r="K100" s="848" t="s">
        <v>544</v>
      </c>
      <c r="L100" s="849" t="s">
        <v>545</v>
      </c>
      <c r="M100" s="850" t="s">
        <v>546</v>
      </c>
      <c r="N100" s="847" t="s">
        <v>547</v>
      </c>
      <c r="O100" s="851">
        <v>0</v>
      </c>
      <c r="P100" s="859">
        <v>0</v>
      </c>
      <c r="Q100" s="860"/>
      <c r="R100" s="854">
        <f t="shared" si="23"/>
        <v>1</v>
      </c>
      <c r="S100" s="994">
        <v>0</v>
      </c>
      <c r="T100" s="855">
        <f t="shared" si="24"/>
        <v>0</v>
      </c>
      <c r="U100" s="856">
        <v>0</v>
      </c>
      <c r="V100" s="856">
        <f t="shared" si="25"/>
        <v>0</v>
      </c>
      <c r="W100" s="857" t="s">
        <v>542</v>
      </c>
    </row>
    <row r="101" spans="1:23" s="861" customFormat="1" ht="27" customHeight="1">
      <c r="A101" s="863" t="s">
        <v>533</v>
      </c>
      <c r="B101" s="864"/>
      <c r="C101" s="865"/>
      <c r="D101" s="866"/>
      <c r="E101" s="867"/>
      <c r="F101" s="868"/>
      <c r="G101" s="869"/>
      <c r="H101" s="845" t="s">
        <v>706</v>
      </c>
      <c r="I101" s="846">
        <v>1</v>
      </c>
      <c r="J101" s="847" t="s">
        <v>535</v>
      </c>
      <c r="K101" s="848" t="s">
        <v>623</v>
      </c>
      <c r="L101" s="849" t="s">
        <v>550</v>
      </c>
      <c r="M101" s="850" t="s">
        <v>551</v>
      </c>
      <c r="N101" s="847" t="s">
        <v>547</v>
      </c>
      <c r="O101" s="858">
        <v>0</v>
      </c>
      <c r="P101" s="859">
        <v>0</v>
      </c>
      <c r="Q101" s="860"/>
      <c r="R101" s="854">
        <f t="shared" si="23"/>
        <v>1</v>
      </c>
      <c r="S101" s="994">
        <v>0</v>
      </c>
      <c r="T101" s="855">
        <f t="shared" si="24"/>
        <v>0</v>
      </c>
      <c r="U101" s="856">
        <v>0</v>
      </c>
      <c r="V101" s="856">
        <f t="shared" si="25"/>
        <v>0</v>
      </c>
      <c r="W101" s="857" t="s">
        <v>542</v>
      </c>
    </row>
    <row r="102" spans="1:23" ht="132.75" customHeight="1">
      <c r="A102" s="838" t="s">
        <v>533</v>
      </c>
      <c r="B102" s="839"/>
      <c r="C102" s="840"/>
      <c r="D102" s="841"/>
      <c r="E102" s="842"/>
      <c r="F102" s="843"/>
      <c r="G102" s="844"/>
      <c r="H102" s="845" t="s">
        <v>707</v>
      </c>
      <c r="I102" s="846">
        <v>1</v>
      </c>
      <c r="J102" s="847" t="s">
        <v>535</v>
      </c>
      <c r="K102" s="848" t="s">
        <v>708</v>
      </c>
      <c r="L102" s="849" t="s">
        <v>661</v>
      </c>
      <c r="M102" s="850" t="s">
        <v>662</v>
      </c>
      <c r="N102" s="847" t="s">
        <v>539</v>
      </c>
      <c r="O102" s="851">
        <v>59489</v>
      </c>
      <c r="P102" s="852">
        <v>59489</v>
      </c>
      <c r="Q102" s="853" t="s">
        <v>956</v>
      </c>
      <c r="R102" s="854">
        <f t="shared" si="23"/>
        <v>1</v>
      </c>
      <c r="S102" s="994">
        <v>0.9</v>
      </c>
      <c r="T102" s="855">
        <f t="shared" si="24"/>
        <v>53540</v>
      </c>
      <c r="U102" s="856">
        <v>0</v>
      </c>
      <c r="V102" s="856">
        <f t="shared" si="25"/>
        <v>53540</v>
      </c>
      <c r="W102" s="857" t="s">
        <v>531</v>
      </c>
    </row>
    <row r="103" spans="1:23">
      <c r="A103" s="838" t="s">
        <v>533</v>
      </c>
      <c r="B103" s="839"/>
      <c r="C103" s="840"/>
      <c r="D103" s="841"/>
      <c r="E103" s="842"/>
      <c r="F103" s="843"/>
      <c r="G103" s="844"/>
      <c r="H103" s="845" t="s">
        <v>709</v>
      </c>
      <c r="I103" s="846">
        <v>1</v>
      </c>
      <c r="J103" s="847" t="s">
        <v>535</v>
      </c>
      <c r="K103" s="848" t="s">
        <v>710</v>
      </c>
      <c r="L103" s="849" t="s">
        <v>661</v>
      </c>
      <c r="M103" s="850" t="s">
        <v>665</v>
      </c>
      <c r="N103" s="847" t="s">
        <v>539</v>
      </c>
      <c r="O103" s="851">
        <v>20259</v>
      </c>
      <c r="P103" s="852">
        <v>20259</v>
      </c>
      <c r="Q103" s="853" t="s">
        <v>956</v>
      </c>
      <c r="R103" s="854">
        <f t="shared" si="23"/>
        <v>1</v>
      </c>
      <c r="S103" s="994">
        <v>0.9</v>
      </c>
      <c r="T103" s="855">
        <f t="shared" si="24"/>
        <v>18233</v>
      </c>
      <c r="U103" s="856">
        <v>0</v>
      </c>
      <c r="V103" s="856">
        <f t="shared" si="25"/>
        <v>18233</v>
      </c>
      <c r="W103" s="857" t="s">
        <v>531</v>
      </c>
    </row>
    <row r="104" spans="1:23">
      <c r="A104" s="838" t="s">
        <v>533</v>
      </c>
      <c r="B104" s="839"/>
      <c r="C104" s="840"/>
      <c r="D104" s="841"/>
      <c r="E104" s="842"/>
      <c r="F104" s="843"/>
      <c r="G104" s="844"/>
      <c r="H104" s="845" t="s">
        <v>711</v>
      </c>
      <c r="I104" s="846">
        <v>1</v>
      </c>
      <c r="J104" s="847" t="s">
        <v>535</v>
      </c>
      <c r="K104" s="848" t="s">
        <v>667</v>
      </c>
      <c r="L104" s="849" t="s">
        <v>668</v>
      </c>
      <c r="M104" s="850" t="s">
        <v>669</v>
      </c>
      <c r="N104" s="847" t="s">
        <v>670</v>
      </c>
      <c r="O104" s="851">
        <v>7890</v>
      </c>
      <c r="P104" s="852">
        <v>7890</v>
      </c>
      <c r="Q104" s="853" t="s">
        <v>957</v>
      </c>
      <c r="R104" s="854">
        <f t="shared" si="23"/>
        <v>1</v>
      </c>
      <c r="S104" s="994">
        <v>0.9</v>
      </c>
      <c r="T104" s="855">
        <f t="shared" si="24"/>
        <v>7101</v>
      </c>
      <c r="U104" s="856">
        <v>0</v>
      </c>
      <c r="V104" s="856">
        <f t="shared" si="25"/>
        <v>7101</v>
      </c>
      <c r="W104" s="857" t="s">
        <v>531</v>
      </c>
    </row>
    <row r="105" spans="1:23" ht="119.25" customHeight="1">
      <c r="A105" s="838" t="s">
        <v>533</v>
      </c>
      <c r="B105" s="839"/>
      <c r="C105" s="840"/>
      <c r="D105" s="841"/>
      <c r="E105" s="842"/>
      <c r="F105" s="843"/>
      <c r="G105" s="844"/>
      <c r="H105" s="845" t="s">
        <v>712</v>
      </c>
      <c r="I105" s="846">
        <v>1</v>
      </c>
      <c r="J105" s="847" t="s">
        <v>535</v>
      </c>
      <c r="K105" s="848" t="s">
        <v>713</v>
      </c>
      <c r="L105" s="849" t="s">
        <v>661</v>
      </c>
      <c r="M105" s="850" t="s">
        <v>662</v>
      </c>
      <c r="N105" s="847" t="s">
        <v>539</v>
      </c>
      <c r="O105" s="851">
        <v>5136</v>
      </c>
      <c r="P105" s="852">
        <v>5136</v>
      </c>
      <c r="Q105" s="853" t="s">
        <v>714</v>
      </c>
      <c r="R105" s="854">
        <f t="shared" si="23"/>
        <v>1</v>
      </c>
      <c r="S105" s="994">
        <v>0.9</v>
      </c>
      <c r="T105" s="855">
        <f t="shared" si="24"/>
        <v>4622</v>
      </c>
      <c r="U105" s="856">
        <v>4622</v>
      </c>
      <c r="V105" s="856">
        <f t="shared" si="25"/>
        <v>0</v>
      </c>
      <c r="W105" s="857" t="s">
        <v>531</v>
      </c>
    </row>
    <row r="106" spans="1:23" ht="27" customHeight="1">
      <c r="A106" s="838" t="s">
        <v>533</v>
      </c>
      <c r="B106" s="839"/>
      <c r="C106" s="840"/>
      <c r="D106" s="841"/>
      <c r="E106" s="842"/>
      <c r="F106" s="843"/>
      <c r="G106" s="844"/>
      <c r="H106" s="845" t="s">
        <v>715</v>
      </c>
      <c r="I106" s="846">
        <v>1</v>
      </c>
      <c r="J106" s="847" t="s">
        <v>535</v>
      </c>
      <c r="K106" s="848" t="s">
        <v>716</v>
      </c>
      <c r="L106" s="849" t="s">
        <v>555</v>
      </c>
      <c r="M106" s="850" t="s">
        <v>538</v>
      </c>
      <c r="N106" s="847" t="s">
        <v>539</v>
      </c>
      <c r="O106" s="851">
        <v>941</v>
      </c>
      <c r="P106" s="852">
        <v>941</v>
      </c>
      <c r="Q106" s="853" t="s">
        <v>591</v>
      </c>
      <c r="R106" s="854">
        <f t="shared" si="23"/>
        <v>1</v>
      </c>
      <c r="S106" s="994">
        <v>0.9</v>
      </c>
      <c r="T106" s="855">
        <f t="shared" si="24"/>
        <v>847</v>
      </c>
      <c r="U106" s="856">
        <v>847</v>
      </c>
      <c r="V106" s="856">
        <f t="shared" si="25"/>
        <v>0</v>
      </c>
      <c r="W106" s="857" t="s">
        <v>531</v>
      </c>
    </row>
    <row r="107" spans="1:23" ht="24" customHeight="1">
      <c r="A107" s="827" t="s">
        <v>529</v>
      </c>
      <c r="B107" s="828"/>
      <c r="C107" s="829"/>
      <c r="D107" s="830"/>
      <c r="E107" s="831"/>
      <c r="F107" s="828"/>
      <c r="G107" s="828"/>
      <c r="H107" s="832"/>
      <c r="I107" s="833"/>
      <c r="J107" s="834"/>
      <c r="K107" s="835" t="s">
        <v>717</v>
      </c>
      <c r="L107" s="836"/>
      <c r="M107" s="836"/>
      <c r="N107" s="834"/>
      <c r="O107" s="836"/>
      <c r="P107" s="834"/>
      <c r="Q107" s="834"/>
      <c r="R107" s="834"/>
      <c r="S107" s="993"/>
      <c r="T107" s="834"/>
      <c r="U107" s="834"/>
      <c r="V107" s="834"/>
      <c r="W107" s="837" t="s">
        <v>531</v>
      </c>
    </row>
    <row r="108" spans="1:23" ht="27" customHeight="1">
      <c r="A108" s="838" t="s">
        <v>533</v>
      </c>
      <c r="B108" s="839"/>
      <c r="C108" s="840"/>
      <c r="D108" s="841"/>
      <c r="E108" s="842"/>
      <c r="F108" s="843"/>
      <c r="G108" s="844"/>
      <c r="H108" s="845" t="s">
        <v>718</v>
      </c>
      <c r="I108" s="846">
        <v>1</v>
      </c>
      <c r="J108" s="847" t="s">
        <v>535</v>
      </c>
      <c r="K108" s="848" t="s">
        <v>554</v>
      </c>
      <c r="L108" s="849" t="s">
        <v>555</v>
      </c>
      <c r="M108" s="850" t="s">
        <v>538</v>
      </c>
      <c r="N108" s="847" t="s">
        <v>539</v>
      </c>
      <c r="O108" s="851">
        <v>488</v>
      </c>
      <c r="P108" s="852">
        <v>488</v>
      </c>
      <c r="Q108" s="853" t="s">
        <v>556</v>
      </c>
      <c r="R108" s="854">
        <f t="shared" ref="R108:R109" si="26">I108</f>
        <v>1</v>
      </c>
      <c r="S108" s="994">
        <v>0.9</v>
      </c>
      <c r="T108" s="855">
        <f t="shared" ref="T108:T109" si="27">((O108*R108)*S108)</f>
        <v>439</v>
      </c>
      <c r="U108" s="856">
        <v>439</v>
      </c>
      <c r="V108" s="856">
        <f t="shared" ref="V108:V109" si="28">T108-U108</f>
        <v>0</v>
      </c>
      <c r="W108" s="857" t="s">
        <v>531</v>
      </c>
    </row>
    <row r="109" spans="1:23" ht="27" customHeight="1">
      <c r="A109" s="838" t="s">
        <v>533</v>
      </c>
      <c r="B109" s="839"/>
      <c r="C109" s="840"/>
      <c r="D109" s="841"/>
      <c r="E109" s="842"/>
      <c r="F109" s="843"/>
      <c r="G109" s="844"/>
      <c r="H109" s="845" t="s">
        <v>719</v>
      </c>
      <c r="I109" s="846">
        <v>1</v>
      </c>
      <c r="J109" s="847" t="s">
        <v>535</v>
      </c>
      <c r="K109" s="848" t="s">
        <v>554</v>
      </c>
      <c r="L109" s="849" t="s">
        <v>555</v>
      </c>
      <c r="M109" s="850" t="s">
        <v>538</v>
      </c>
      <c r="N109" s="847" t="s">
        <v>539</v>
      </c>
      <c r="O109" s="851">
        <v>488</v>
      </c>
      <c r="P109" s="852">
        <v>488</v>
      </c>
      <c r="Q109" s="853" t="s">
        <v>556</v>
      </c>
      <c r="R109" s="854">
        <f t="shared" si="26"/>
        <v>1</v>
      </c>
      <c r="S109" s="994">
        <v>0.9</v>
      </c>
      <c r="T109" s="855">
        <f t="shared" si="27"/>
        <v>439</v>
      </c>
      <c r="U109" s="856">
        <v>439</v>
      </c>
      <c r="V109" s="856">
        <f t="shared" si="28"/>
        <v>0</v>
      </c>
      <c r="W109" s="857" t="s">
        <v>531</v>
      </c>
    </row>
    <row r="110" spans="1:23" ht="24" customHeight="1">
      <c r="A110" s="827" t="s">
        <v>529</v>
      </c>
      <c r="B110" s="828"/>
      <c r="C110" s="829"/>
      <c r="D110" s="830"/>
      <c r="E110" s="831"/>
      <c r="F110" s="828"/>
      <c r="G110" s="828"/>
      <c r="H110" s="832"/>
      <c r="I110" s="833"/>
      <c r="J110" s="834"/>
      <c r="K110" s="835" t="s">
        <v>720</v>
      </c>
      <c r="L110" s="836"/>
      <c r="M110" s="836"/>
      <c r="N110" s="834"/>
      <c r="O110" s="836"/>
      <c r="P110" s="834"/>
      <c r="Q110" s="834"/>
      <c r="R110" s="834"/>
      <c r="S110" s="993"/>
      <c r="T110" s="834"/>
      <c r="U110" s="834"/>
      <c r="V110" s="834"/>
      <c r="W110" s="837" t="s">
        <v>531</v>
      </c>
    </row>
    <row r="111" spans="1:23" ht="118.5" customHeight="1">
      <c r="A111" s="838" t="s">
        <v>533</v>
      </c>
      <c r="B111" s="839"/>
      <c r="C111" s="840"/>
      <c r="D111" s="841"/>
      <c r="E111" s="842"/>
      <c r="F111" s="843"/>
      <c r="G111" s="844"/>
      <c r="H111" s="845" t="s">
        <v>721</v>
      </c>
      <c r="I111" s="846">
        <v>1</v>
      </c>
      <c r="J111" s="847" t="s">
        <v>535</v>
      </c>
      <c r="K111" s="848" t="s">
        <v>722</v>
      </c>
      <c r="L111" s="849" t="s">
        <v>661</v>
      </c>
      <c r="M111" s="850" t="s">
        <v>662</v>
      </c>
      <c r="N111" s="847" t="s">
        <v>539</v>
      </c>
      <c r="O111" s="851">
        <v>4383</v>
      </c>
      <c r="P111" s="852">
        <v>4383</v>
      </c>
      <c r="Q111" s="853" t="s">
        <v>714</v>
      </c>
      <c r="R111" s="854">
        <f t="shared" ref="R111:R113" si="29">I111</f>
        <v>1</v>
      </c>
      <c r="S111" s="994">
        <v>0.9</v>
      </c>
      <c r="T111" s="855">
        <f t="shared" ref="T111:T113" si="30">((O111*R111)*S111)</f>
        <v>3945</v>
      </c>
      <c r="U111" s="856">
        <v>3945</v>
      </c>
      <c r="V111" s="856">
        <f t="shared" ref="V111:V113" si="31">T111-U111</f>
        <v>0</v>
      </c>
      <c r="W111" s="857" t="s">
        <v>531</v>
      </c>
    </row>
    <row r="112" spans="1:23" ht="27" customHeight="1">
      <c r="A112" s="838" t="s">
        <v>533</v>
      </c>
      <c r="B112" s="839"/>
      <c r="C112" s="840"/>
      <c r="D112" s="841"/>
      <c r="E112" s="842"/>
      <c r="F112" s="843"/>
      <c r="G112" s="844"/>
      <c r="H112" s="845" t="s">
        <v>723</v>
      </c>
      <c r="I112" s="846">
        <v>2</v>
      </c>
      <c r="J112" s="847" t="s">
        <v>535</v>
      </c>
      <c r="K112" s="848" t="s">
        <v>554</v>
      </c>
      <c r="L112" s="849" t="s">
        <v>555</v>
      </c>
      <c r="M112" s="850" t="s">
        <v>538</v>
      </c>
      <c r="N112" s="847" t="s">
        <v>539</v>
      </c>
      <c r="O112" s="851">
        <v>488</v>
      </c>
      <c r="P112" s="852">
        <v>976</v>
      </c>
      <c r="Q112" s="853" t="s">
        <v>556</v>
      </c>
      <c r="R112" s="854">
        <f t="shared" si="29"/>
        <v>2</v>
      </c>
      <c r="S112" s="994">
        <v>0.9</v>
      </c>
      <c r="T112" s="855">
        <f t="shared" si="30"/>
        <v>878</v>
      </c>
      <c r="U112" s="856">
        <v>878</v>
      </c>
      <c r="V112" s="856">
        <f t="shared" si="31"/>
        <v>0</v>
      </c>
      <c r="W112" s="857" t="s">
        <v>531</v>
      </c>
    </row>
    <row r="113" spans="1:23" ht="27" customHeight="1">
      <c r="A113" s="838" t="s">
        <v>533</v>
      </c>
      <c r="B113" s="839"/>
      <c r="C113" s="840"/>
      <c r="D113" s="841"/>
      <c r="E113" s="842"/>
      <c r="F113" s="843"/>
      <c r="G113" s="844"/>
      <c r="H113" s="845" t="s">
        <v>724</v>
      </c>
      <c r="I113" s="846">
        <v>1</v>
      </c>
      <c r="J113" s="847" t="s">
        <v>535</v>
      </c>
      <c r="K113" s="848" t="s">
        <v>564</v>
      </c>
      <c r="L113" s="849" t="s">
        <v>555</v>
      </c>
      <c r="M113" s="850" t="s">
        <v>538</v>
      </c>
      <c r="N113" s="847" t="s">
        <v>539</v>
      </c>
      <c r="O113" s="851">
        <v>861</v>
      </c>
      <c r="P113" s="852">
        <v>861</v>
      </c>
      <c r="Q113" s="853" t="s">
        <v>556</v>
      </c>
      <c r="R113" s="854">
        <f t="shared" si="29"/>
        <v>1</v>
      </c>
      <c r="S113" s="994">
        <v>0.9</v>
      </c>
      <c r="T113" s="855">
        <f t="shared" si="30"/>
        <v>775</v>
      </c>
      <c r="U113" s="856">
        <v>775</v>
      </c>
      <c r="V113" s="856">
        <f t="shared" si="31"/>
        <v>0</v>
      </c>
      <c r="W113" s="857" t="s">
        <v>531</v>
      </c>
    </row>
    <row r="114" spans="1:23" ht="24" customHeight="1">
      <c r="A114" s="827" t="s">
        <v>529</v>
      </c>
      <c r="B114" s="828"/>
      <c r="C114" s="829"/>
      <c r="D114" s="830"/>
      <c r="E114" s="831"/>
      <c r="F114" s="828"/>
      <c r="G114" s="828"/>
      <c r="H114" s="832"/>
      <c r="I114" s="833"/>
      <c r="J114" s="834"/>
      <c r="K114" s="835" t="s">
        <v>725</v>
      </c>
      <c r="L114" s="836"/>
      <c r="M114" s="836"/>
      <c r="N114" s="834"/>
      <c r="O114" s="836"/>
      <c r="P114" s="834"/>
      <c r="Q114" s="834"/>
      <c r="R114" s="834"/>
      <c r="S114" s="993"/>
      <c r="T114" s="834"/>
      <c r="U114" s="834"/>
      <c r="V114" s="834"/>
      <c r="W114" s="837" t="s">
        <v>531</v>
      </c>
    </row>
    <row r="115" spans="1:23" ht="27" customHeight="1">
      <c r="A115" s="838" t="s">
        <v>533</v>
      </c>
      <c r="B115" s="839"/>
      <c r="C115" s="840"/>
      <c r="D115" s="841"/>
      <c r="E115" s="842"/>
      <c r="F115" s="843"/>
      <c r="G115" s="844"/>
      <c r="H115" s="845" t="s">
        <v>726</v>
      </c>
      <c r="I115" s="846">
        <v>4</v>
      </c>
      <c r="J115" s="847" t="s">
        <v>535</v>
      </c>
      <c r="K115" s="862" t="s">
        <v>554</v>
      </c>
      <c r="L115" s="849" t="s">
        <v>555</v>
      </c>
      <c r="M115" s="850" t="s">
        <v>538</v>
      </c>
      <c r="N115" s="847" t="s">
        <v>539</v>
      </c>
      <c r="O115" s="851">
        <v>487</v>
      </c>
      <c r="P115" s="852">
        <v>1948</v>
      </c>
      <c r="Q115" s="853" t="s">
        <v>591</v>
      </c>
      <c r="R115" s="854">
        <f t="shared" ref="R115:R120" si="32">I115</f>
        <v>4</v>
      </c>
      <c r="S115" s="994">
        <v>0.9</v>
      </c>
      <c r="T115" s="855">
        <f>((O115*R115)*S115)</f>
        <v>1753</v>
      </c>
      <c r="U115" s="856">
        <v>1753</v>
      </c>
      <c r="V115" s="856">
        <f t="shared" ref="V115:V120" si="33">T115-U115</f>
        <v>0</v>
      </c>
      <c r="W115" s="857" t="s">
        <v>531</v>
      </c>
    </row>
    <row r="116" spans="1:23" ht="25">
      <c r="A116" s="838" t="s">
        <v>533</v>
      </c>
      <c r="B116" s="839"/>
      <c r="C116" s="840"/>
      <c r="D116" s="841"/>
      <c r="E116" s="842"/>
      <c r="F116" s="843"/>
      <c r="G116" s="844"/>
      <c r="H116" s="845" t="s">
        <v>727</v>
      </c>
      <c r="I116" s="846">
        <v>1</v>
      </c>
      <c r="J116" s="847" t="s">
        <v>535</v>
      </c>
      <c r="K116" s="862" t="s">
        <v>728</v>
      </c>
      <c r="L116" s="849" t="s">
        <v>537</v>
      </c>
      <c r="M116" s="850" t="s">
        <v>538</v>
      </c>
      <c r="N116" s="847" t="s">
        <v>539</v>
      </c>
      <c r="O116" s="851">
        <v>0</v>
      </c>
      <c r="P116" s="852" t="s">
        <v>542</v>
      </c>
      <c r="Q116" s="860" t="s">
        <v>959</v>
      </c>
      <c r="R116" s="854">
        <f t="shared" si="32"/>
        <v>1</v>
      </c>
      <c r="S116" s="994">
        <v>0</v>
      </c>
      <c r="T116" s="855">
        <f t="shared" ref="T116:T119" si="34">((O116*R116)*S116)</f>
        <v>0</v>
      </c>
      <c r="U116" s="856">
        <v>0</v>
      </c>
      <c r="V116" s="856">
        <f t="shared" si="33"/>
        <v>0</v>
      </c>
      <c r="W116" s="857" t="s">
        <v>531</v>
      </c>
    </row>
    <row r="117" spans="1:23" ht="27" customHeight="1">
      <c r="A117" s="838" t="s">
        <v>533</v>
      </c>
      <c r="B117" s="839"/>
      <c r="C117" s="840"/>
      <c r="D117" s="841"/>
      <c r="E117" s="842"/>
      <c r="F117" s="843"/>
      <c r="G117" s="844"/>
      <c r="H117" s="845" t="s">
        <v>729</v>
      </c>
      <c r="I117" s="846">
        <v>1</v>
      </c>
      <c r="J117" s="847" t="s">
        <v>535</v>
      </c>
      <c r="K117" s="862" t="s">
        <v>541</v>
      </c>
      <c r="L117" s="849" t="s">
        <v>537</v>
      </c>
      <c r="M117" s="850" t="s">
        <v>538</v>
      </c>
      <c r="N117" s="847" t="s">
        <v>539</v>
      </c>
      <c r="O117" s="851">
        <v>0</v>
      </c>
      <c r="P117" s="859">
        <v>0</v>
      </c>
      <c r="Q117" s="860" t="s">
        <v>959</v>
      </c>
      <c r="R117" s="854">
        <f t="shared" si="32"/>
        <v>1</v>
      </c>
      <c r="S117" s="994">
        <v>0</v>
      </c>
      <c r="T117" s="855">
        <f t="shared" si="34"/>
        <v>0</v>
      </c>
      <c r="U117" s="856">
        <v>0</v>
      </c>
      <c r="V117" s="856">
        <f t="shared" si="33"/>
        <v>0</v>
      </c>
      <c r="W117" s="857" t="s">
        <v>542</v>
      </c>
    </row>
    <row r="118" spans="1:23" s="861" customFormat="1" ht="27" customHeight="1">
      <c r="A118" s="838" t="s">
        <v>533</v>
      </c>
      <c r="B118" s="839"/>
      <c r="C118" s="840"/>
      <c r="D118" s="841"/>
      <c r="E118" s="842"/>
      <c r="F118" s="843"/>
      <c r="G118" s="844"/>
      <c r="H118" s="845" t="s">
        <v>730</v>
      </c>
      <c r="I118" s="846">
        <v>1</v>
      </c>
      <c r="J118" s="847" t="s">
        <v>535</v>
      </c>
      <c r="K118" s="862" t="s">
        <v>623</v>
      </c>
      <c r="L118" s="849" t="s">
        <v>550</v>
      </c>
      <c r="M118" s="850" t="s">
        <v>551</v>
      </c>
      <c r="N118" s="847" t="s">
        <v>547</v>
      </c>
      <c r="O118" s="858">
        <v>0</v>
      </c>
      <c r="P118" s="859">
        <v>0</v>
      </c>
      <c r="Q118" s="860" t="s">
        <v>959</v>
      </c>
      <c r="R118" s="854">
        <f t="shared" si="32"/>
        <v>1</v>
      </c>
      <c r="S118" s="994">
        <v>0</v>
      </c>
      <c r="T118" s="855">
        <f t="shared" si="34"/>
        <v>0</v>
      </c>
      <c r="U118" s="856">
        <v>0</v>
      </c>
      <c r="V118" s="856">
        <f t="shared" si="33"/>
        <v>0</v>
      </c>
      <c r="W118" s="857" t="s">
        <v>542</v>
      </c>
    </row>
    <row r="119" spans="1:23" ht="27" customHeight="1">
      <c r="A119" s="838" t="s">
        <v>533</v>
      </c>
      <c r="B119" s="839"/>
      <c r="C119" s="840"/>
      <c r="D119" s="841"/>
      <c r="E119" s="842"/>
      <c r="F119" s="843"/>
      <c r="G119" s="844"/>
      <c r="H119" s="845" t="s">
        <v>731</v>
      </c>
      <c r="I119" s="846">
        <v>2</v>
      </c>
      <c r="J119" s="847" t="s">
        <v>535</v>
      </c>
      <c r="K119" s="862" t="s">
        <v>732</v>
      </c>
      <c r="L119" s="849" t="s">
        <v>545</v>
      </c>
      <c r="M119" s="850" t="s">
        <v>546</v>
      </c>
      <c r="N119" s="847" t="s">
        <v>547</v>
      </c>
      <c r="O119" s="851">
        <v>0</v>
      </c>
      <c r="P119" s="859">
        <v>0</v>
      </c>
      <c r="Q119" s="860" t="s">
        <v>959</v>
      </c>
      <c r="R119" s="854">
        <f t="shared" si="32"/>
        <v>2</v>
      </c>
      <c r="S119" s="994">
        <v>0</v>
      </c>
      <c r="T119" s="855">
        <f t="shared" si="34"/>
        <v>0</v>
      </c>
      <c r="U119" s="856">
        <v>0</v>
      </c>
      <c r="V119" s="856">
        <f t="shared" si="33"/>
        <v>0</v>
      </c>
      <c r="W119" s="857" t="s">
        <v>542</v>
      </c>
    </row>
    <row r="120" spans="1:23" ht="27" customHeight="1">
      <c r="A120" s="838" t="s">
        <v>533</v>
      </c>
      <c r="B120" s="839"/>
      <c r="C120" s="840"/>
      <c r="D120" s="841"/>
      <c r="E120" s="842"/>
      <c r="F120" s="843"/>
      <c r="G120" s="844"/>
      <c r="H120" s="845" t="s">
        <v>733</v>
      </c>
      <c r="I120" s="846">
        <v>1</v>
      </c>
      <c r="J120" s="847" t="s">
        <v>535</v>
      </c>
      <c r="K120" s="862" t="s">
        <v>734</v>
      </c>
      <c r="L120" s="849" t="s">
        <v>555</v>
      </c>
      <c r="M120" s="850" t="s">
        <v>538</v>
      </c>
      <c r="N120" s="847" t="s">
        <v>539</v>
      </c>
      <c r="O120" s="851">
        <v>9056</v>
      </c>
      <c r="P120" s="852">
        <v>9056</v>
      </c>
      <c r="Q120" s="853" t="s">
        <v>591</v>
      </c>
      <c r="R120" s="854">
        <f t="shared" si="32"/>
        <v>1</v>
      </c>
      <c r="S120" s="994">
        <v>0.9</v>
      </c>
      <c r="T120" s="855">
        <f>((O120*R120)*S120)</f>
        <v>8150</v>
      </c>
      <c r="U120" s="856">
        <v>8150</v>
      </c>
      <c r="V120" s="856">
        <f t="shared" si="33"/>
        <v>0</v>
      </c>
      <c r="W120" s="857" t="s">
        <v>531</v>
      </c>
    </row>
    <row r="121" spans="1:23" ht="24" customHeight="1">
      <c r="A121" s="827" t="s">
        <v>529</v>
      </c>
      <c r="B121" s="828"/>
      <c r="C121" s="829"/>
      <c r="D121" s="830"/>
      <c r="E121" s="831"/>
      <c r="F121" s="828"/>
      <c r="G121" s="828"/>
      <c r="H121" s="832"/>
      <c r="I121" s="833"/>
      <c r="J121" s="834"/>
      <c r="K121" s="835" t="s">
        <v>725</v>
      </c>
      <c r="L121" s="836"/>
      <c r="M121" s="836"/>
      <c r="N121" s="834"/>
      <c r="O121" s="836"/>
      <c r="P121" s="834"/>
      <c r="Q121" s="834"/>
      <c r="R121" s="834"/>
      <c r="S121" s="993"/>
      <c r="T121" s="834"/>
      <c r="U121" s="834"/>
      <c r="V121" s="834"/>
      <c r="W121" s="837" t="s">
        <v>531</v>
      </c>
    </row>
    <row r="122" spans="1:23" ht="27" customHeight="1">
      <c r="A122" s="838" t="s">
        <v>533</v>
      </c>
      <c r="B122" s="839"/>
      <c r="C122" s="840"/>
      <c r="D122" s="841"/>
      <c r="E122" s="842"/>
      <c r="F122" s="843"/>
      <c r="G122" s="844"/>
      <c r="H122" s="845" t="s">
        <v>735</v>
      </c>
      <c r="I122" s="846">
        <v>1</v>
      </c>
      <c r="J122" s="847" t="s">
        <v>535</v>
      </c>
      <c r="K122" s="862" t="s">
        <v>736</v>
      </c>
      <c r="L122" s="849" t="s">
        <v>555</v>
      </c>
      <c r="M122" s="850" t="s">
        <v>538</v>
      </c>
      <c r="N122" s="847" t="s">
        <v>539</v>
      </c>
      <c r="O122" s="851">
        <v>1185</v>
      </c>
      <c r="P122" s="852">
        <v>1185</v>
      </c>
      <c r="Q122" s="853" t="s">
        <v>591</v>
      </c>
      <c r="R122" s="854">
        <f t="shared" ref="R122" si="35">I122</f>
        <v>1</v>
      </c>
      <c r="S122" s="994">
        <v>0.9</v>
      </c>
      <c r="T122" s="855">
        <f>((O122*R122)*S122)</f>
        <v>1067</v>
      </c>
      <c r="U122" s="856">
        <v>1067</v>
      </c>
      <c r="V122" s="856">
        <f>T122-U122</f>
        <v>0</v>
      </c>
      <c r="W122" s="857" t="s">
        <v>531</v>
      </c>
    </row>
    <row r="123" spans="1:23" ht="24" customHeight="1">
      <c r="A123" s="827" t="s">
        <v>529</v>
      </c>
      <c r="B123" s="828"/>
      <c r="C123" s="829"/>
      <c r="D123" s="830"/>
      <c r="E123" s="831"/>
      <c r="F123" s="828"/>
      <c r="G123" s="828"/>
      <c r="H123" s="832"/>
      <c r="I123" s="833"/>
      <c r="J123" s="834"/>
      <c r="K123" s="835" t="s">
        <v>737</v>
      </c>
      <c r="L123" s="836"/>
      <c r="M123" s="836"/>
      <c r="N123" s="834"/>
      <c r="O123" s="836"/>
      <c r="P123" s="834"/>
      <c r="Q123" s="834"/>
      <c r="R123" s="834"/>
      <c r="S123" s="993"/>
      <c r="T123" s="834"/>
      <c r="U123" s="834"/>
      <c r="V123" s="834"/>
      <c r="W123" s="837" t="s">
        <v>531</v>
      </c>
    </row>
    <row r="124" spans="1:23" ht="27" customHeight="1">
      <c r="A124" s="838" t="s">
        <v>533</v>
      </c>
      <c r="B124" s="839"/>
      <c r="C124" s="840"/>
      <c r="D124" s="841"/>
      <c r="E124" s="842"/>
      <c r="F124" s="843"/>
      <c r="G124" s="844"/>
      <c r="H124" s="845" t="s">
        <v>738</v>
      </c>
      <c r="I124" s="846">
        <v>3</v>
      </c>
      <c r="J124" s="847" t="s">
        <v>535</v>
      </c>
      <c r="K124" s="862" t="s">
        <v>736</v>
      </c>
      <c r="L124" s="849" t="s">
        <v>555</v>
      </c>
      <c r="M124" s="850" t="s">
        <v>538</v>
      </c>
      <c r="N124" s="847" t="s">
        <v>539</v>
      </c>
      <c r="O124" s="851">
        <v>1181</v>
      </c>
      <c r="P124" s="852">
        <v>3543</v>
      </c>
      <c r="Q124" s="853" t="s">
        <v>591</v>
      </c>
      <c r="R124" s="854">
        <f t="shared" ref="R124" si="36">I124</f>
        <v>3</v>
      </c>
      <c r="S124" s="994">
        <v>0.9</v>
      </c>
      <c r="T124" s="855">
        <f>((O124*R124)*S124)</f>
        <v>3189</v>
      </c>
      <c r="U124" s="856">
        <v>3189</v>
      </c>
      <c r="V124" s="856">
        <f>T124-U124</f>
        <v>0</v>
      </c>
      <c r="W124" s="857" t="s">
        <v>531</v>
      </c>
    </row>
    <row r="125" spans="1:23" ht="27.9" customHeight="1" thickBot="1">
      <c r="A125" s="870" t="s">
        <v>531</v>
      </c>
      <c r="B125" s="871"/>
      <c r="C125" s="872"/>
      <c r="D125" s="873"/>
      <c r="E125" s="874"/>
      <c r="F125" s="875" t="s">
        <v>739</v>
      </c>
      <c r="G125" s="875"/>
      <c r="H125" s="875" t="s">
        <v>740</v>
      </c>
      <c r="I125" s="876"/>
      <c r="J125" s="877"/>
      <c r="K125" s="878"/>
      <c r="L125" s="879"/>
      <c r="M125" s="880"/>
      <c r="N125" s="877"/>
      <c r="O125" s="881" t="s">
        <v>741</v>
      </c>
      <c r="P125" s="882">
        <f>SUBTOTAL(9,P10:P124)</f>
        <v>1476101</v>
      </c>
      <c r="Q125" s="883"/>
      <c r="R125" s="882"/>
      <c r="S125" s="995"/>
      <c r="T125" s="882">
        <f t="shared" ref="T125:V125" si="37">SUBTOTAL(9,T10:T124)</f>
        <v>798877</v>
      </c>
      <c r="U125" s="882">
        <f t="shared" si="37"/>
        <v>385544</v>
      </c>
      <c r="V125" s="882">
        <f t="shared" si="37"/>
        <v>413333</v>
      </c>
      <c r="W125" s="882"/>
    </row>
    <row r="126" spans="1:23" s="899" customFormat="1" ht="28.5" customHeight="1">
      <c r="A126" s="884" t="s">
        <v>529</v>
      </c>
      <c r="B126" s="885"/>
      <c r="C126" s="886"/>
      <c r="D126" s="887"/>
      <c r="E126" s="888"/>
      <c r="F126" s="889"/>
      <c r="G126" s="889"/>
      <c r="H126" s="890"/>
      <c r="I126" s="891"/>
      <c r="J126" s="892"/>
      <c r="K126" s="893" t="s">
        <v>742</v>
      </c>
      <c r="L126" s="894"/>
      <c r="M126" s="894"/>
      <c r="N126" s="892"/>
      <c r="O126" s="895">
        <v>0</v>
      </c>
      <c r="P126" s="896">
        <v>0</v>
      </c>
      <c r="Q126" s="897"/>
      <c r="R126" s="896"/>
      <c r="S126" s="996"/>
      <c r="T126" s="896"/>
      <c r="U126" s="896"/>
      <c r="V126" s="896"/>
      <c r="W126" s="898" t="s">
        <v>531</v>
      </c>
    </row>
    <row r="127" spans="1:23" ht="24" customHeight="1">
      <c r="A127" s="827" t="s">
        <v>529</v>
      </c>
      <c r="B127" s="828"/>
      <c r="C127" s="829"/>
      <c r="D127" s="830"/>
      <c r="E127" s="831"/>
      <c r="F127" s="828"/>
      <c r="G127" s="828"/>
      <c r="H127" s="832"/>
      <c r="I127" s="833"/>
      <c r="J127" s="834"/>
      <c r="K127" s="835" t="s">
        <v>743</v>
      </c>
      <c r="L127" s="836"/>
      <c r="M127" s="836"/>
      <c r="N127" s="834"/>
      <c r="O127" s="836"/>
      <c r="P127" s="834"/>
      <c r="Q127" s="834"/>
      <c r="R127" s="834"/>
      <c r="S127" s="993"/>
      <c r="T127" s="834"/>
      <c r="U127" s="834"/>
      <c r="V127" s="834"/>
      <c r="W127" s="837" t="s">
        <v>531</v>
      </c>
    </row>
    <row r="128" spans="1:23" ht="24" customHeight="1">
      <c r="A128" s="827" t="s">
        <v>744</v>
      </c>
      <c r="B128" s="828"/>
      <c r="C128" s="829"/>
      <c r="D128" s="830"/>
      <c r="E128" s="831"/>
      <c r="F128" s="828"/>
      <c r="G128" s="828"/>
      <c r="H128" s="832"/>
      <c r="I128" s="833"/>
      <c r="J128" s="834"/>
      <c r="K128" s="835" t="s">
        <v>744</v>
      </c>
      <c r="L128" s="836"/>
      <c r="M128" s="836"/>
      <c r="N128" s="834"/>
      <c r="O128" s="836"/>
      <c r="P128" s="834"/>
      <c r="Q128" s="834"/>
      <c r="R128" s="834"/>
      <c r="S128" s="993"/>
      <c r="T128" s="834"/>
      <c r="U128" s="834"/>
      <c r="V128" s="834"/>
      <c r="W128" s="837" t="s">
        <v>531</v>
      </c>
    </row>
    <row r="129" spans="1:23" ht="27" customHeight="1">
      <c r="A129" s="838" t="s">
        <v>744</v>
      </c>
      <c r="B129" s="839"/>
      <c r="C129" s="840"/>
      <c r="D129" s="841"/>
      <c r="E129" s="842"/>
      <c r="F129" s="843"/>
      <c r="G129" s="844"/>
      <c r="H129" s="845" t="s">
        <v>745</v>
      </c>
      <c r="I129" s="846">
        <v>1</v>
      </c>
      <c r="J129" s="847" t="s">
        <v>535</v>
      </c>
      <c r="K129" s="862" t="s">
        <v>554</v>
      </c>
      <c r="L129" s="849" t="s">
        <v>555</v>
      </c>
      <c r="M129" s="850" t="s">
        <v>538</v>
      </c>
      <c r="N129" s="847" t="s">
        <v>539</v>
      </c>
      <c r="O129" s="851">
        <v>488</v>
      </c>
      <c r="P129" s="852">
        <v>488</v>
      </c>
      <c r="Q129" s="853" t="s">
        <v>556</v>
      </c>
      <c r="R129" s="854">
        <f t="shared" ref="R129" si="38">I129</f>
        <v>1</v>
      </c>
      <c r="S129" s="994">
        <v>0.9</v>
      </c>
      <c r="T129" s="855">
        <f>((O129*R129)*S129)</f>
        <v>439</v>
      </c>
      <c r="U129" s="856">
        <v>439</v>
      </c>
      <c r="V129" s="856">
        <f>T129-U129</f>
        <v>0</v>
      </c>
      <c r="W129" s="857" t="s">
        <v>531</v>
      </c>
    </row>
    <row r="130" spans="1:23" ht="24" customHeight="1">
      <c r="A130" s="827" t="s">
        <v>529</v>
      </c>
      <c r="B130" s="828"/>
      <c r="C130" s="829"/>
      <c r="D130" s="830"/>
      <c r="E130" s="831"/>
      <c r="F130" s="828"/>
      <c r="G130" s="828"/>
      <c r="H130" s="832"/>
      <c r="I130" s="833"/>
      <c r="J130" s="834"/>
      <c r="K130" s="835" t="s">
        <v>744</v>
      </c>
      <c r="L130" s="836"/>
      <c r="M130" s="836"/>
      <c r="N130" s="834"/>
      <c r="O130" s="836"/>
      <c r="P130" s="834"/>
      <c r="Q130" s="834"/>
      <c r="R130" s="834"/>
      <c r="S130" s="993"/>
      <c r="T130" s="834"/>
      <c r="U130" s="834"/>
      <c r="V130" s="834"/>
      <c r="W130" s="837" t="s">
        <v>531</v>
      </c>
    </row>
    <row r="131" spans="1:23" ht="27" customHeight="1">
      <c r="A131" s="838" t="s">
        <v>533</v>
      </c>
      <c r="B131" s="839"/>
      <c r="C131" s="840"/>
      <c r="D131" s="841"/>
      <c r="E131" s="842"/>
      <c r="F131" s="843"/>
      <c r="G131" s="844"/>
      <c r="H131" s="845" t="s">
        <v>746</v>
      </c>
      <c r="I131" s="846">
        <v>3</v>
      </c>
      <c r="J131" s="847" t="s">
        <v>535</v>
      </c>
      <c r="K131" s="862" t="s">
        <v>554</v>
      </c>
      <c r="L131" s="849" t="s">
        <v>555</v>
      </c>
      <c r="M131" s="850" t="s">
        <v>538</v>
      </c>
      <c r="N131" s="847" t="s">
        <v>539</v>
      </c>
      <c r="O131" s="851">
        <v>487</v>
      </c>
      <c r="P131" s="852">
        <v>1461</v>
      </c>
      <c r="Q131" s="853" t="s">
        <v>556</v>
      </c>
      <c r="R131" s="854">
        <f t="shared" ref="R131" si="39">I131</f>
        <v>3</v>
      </c>
      <c r="S131" s="994">
        <v>0.9</v>
      </c>
      <c r="T131" s="855">
        <f>((O131*R131)*S131)</f>
        <v>1315</v>
      </c>
      <c r="U131" s="856">
        <v>1315</v>
      </c>
      <c r="V131" s="856">
        <f>T131-U131</f>
        <v>0</v>
      </c>
      <c r="W131" s="857" t="s">
        <v>531</v>
      </c>
    </row>
    <row r="132" spans="1:23" ht="24" customHeight="1">
      <c r="A132" s="827" t="s">
        <v>529</v>
      </c>
      <c r="B132" s="828"/>
      <c r="C132" s="829"/>
      <c r="D132" s="830"/>
      <c r="E132" s="831"/>
      <c r="F132" s="828"/>
      <c r="G132" s="828"/>
      <c r="H132" s="832"/>
      <c r="I132" s="833"/>
      <c r="J132" s="834"/>
      <c r="K132" s="835" t="s">
        <v>747</v>
      </c>
      <c r="L132" s="836"/>
      <c r="M132" s="836"/>
      <c r="N132" s="834"/>
      <c r="O132" s="836"/>
      <c r="P132" s="834"/>
      <c r="Q132" s="834"/>
      <c r="R132" s="834"/>
      <c r="S132" s="993"/>
      <c r="T132" s="834"/>
      <c r="U132" s="834"/>
      <c r="V132" s="834"/>
      <c r="W132" s="837" t="s">
        <v>531</v>
      </c>
    </row>
    <row r="133" spans="1:23" ht="24" customHeight="1">
      <c r="A133" s="827" t="s">
        <v>529</v>
      </c>
      <c r="B133" s="828"/>
      <c r="C133" s="829"/>
      <c r="D133" s="830"/>
      <c r="E133" s="831"/>
      <c r="F133" s="828"/>
      <c r="G133" s="828"/>
      <c r="H133" s="832"/>
      <c r="I133" s="833"/>
      <c r="J133" s="834"/>
      <c r="K133" s="835" t="s">
        <v>748</v>
      </c>
      <c r="L133" s="836"/>
      <c r="M133" s="836"/>
      <c r="N133" s="834"/>
      <c r="O133" s="836"/>
      <c r="P133" s="834"/>
      <c r="Q133" s="834"/>
      <c r="R133" s="834"/>
      <c r="S133" s="993"/>
      <c r="T133" s="834"/>
      <c r="U133" s="834"/>
      <c r="V133" s="834"/>
      <c r="W133" s="837" t="s">
        <v>531</v>
      </c>
    </row>
    <row r="134" spans="1:23" ht="27" customHeight="1">
      <c r="A134" s="838" t="s">
        <v>533</v>
      </c>
      <c r="B134" s="839"/>
      <c r="C134" s="840"/>
      <c r="D134" s="841"/>
      <c r="E134" s="842"/>
      <c r="F134" s="843"/>
      <c r="G134" s="844"/>
      <c r="H134" s="845" t="s">
        <v>749</v>
      </c>
      <c r="I134" s="846">
        <v>1</v>
      </c>
      <c r="J134" s="847" t="s">
        <v>535</v>
      </c>
      <c r="K134" s="862" t="s">
        <v>554</v>
      </c>
      <c r="L134" s="849" t="s">
        <v>555</v>
      </c>
      <c r="M134" s="850" t="s">
        <v>538</v>
      </c>
      <c r="N134" s="847" t="s">
        <v>539</v>
      </c>
      <c r="O134" s="851">
        <v>488</v>
      </c>
      <c r="P134" s="852">
        <v>488</v>
      </c>
      <c r="Q134" s="853" t="s">
        <v>591</v>
      </c>
      <c r="R134" s="854">
        <f t="shared" ref="R134" si="40">I134</f>
        <v>1</v>
      </c>
      <c r="S134" s="994">
        <v>0.9</v>
      </c>
      <c r="T134" s="855">
        <f>((O134*R134)*S134)</f>
        <v>439</v>
      </c>
      <c r="U134" s="856">
        <v>439</v>
      </c>
      <c r="V134" s="856">
        <f>T134-U134</f>
        <v>0</v>
      </c>
      <c r="W134" s="857" t="s">
        <v>531</v>
      </c>
    </row>
    <row r="135" spans="1:23" ht="27.9" customHeight="1" thickBot="1">
      <c r="A135" s="870" t="s">
        <v>533</v>
      </c>
      <c r="B135" s="871"/>
      <c r="C135" s="872"/>
      <c r="D135" s="873"/>
      <c r="E135" s="874"/>
      <c r="F135" s="875" t="s">
        <v>739</v>
      </c>
      <c r="G135" s="875"/>
      <c r="H135" s="875" t="s">
        <v>750</v>
      </c>
      <c r="I135" s="876"/>
      <c r="J135" s="877"/>
      <c r="K135" s="878"/>
      <c r="L135" s="879"/>
      <c r="M135" s="880"/>
      <c r="N135" s="877"/>
      <c r="O135" s="881" t="s">
        <v>741</v>
      </c>
      <c r="P135" s="882">
        <f>SUBTOTAL(9,P127:P134)</f>
        <v>2437</v>
      </c>
      <c r="Q135" s="883"/>
      <c r="R135" s="882"/>
      <c r="S135" s="995"/>
      <c r="T135" s="882">
        <f t="shared" ref="T135:V135" si="41">SUBTOTAL(9,T127:T134)</f>
        <v>2193</v>
      </c>
      <c r="U135" s="882">
        <f t="shared" si="41"/>
        <v>2193</v>
      </c>
      <c r="V135" s="882">
        <f t="shared" si="41"/>
        <v>0</v>
      </c>
      <c r="W135" s="882"/>
    </row>
    <row r="136" spans="1:23" s="899" customFormat="1" ht="28.5" customHeight="1">
      <c r="A136" s="884" t="s">
        <v>529</v>
      </c>
      <c r="B136" s="885"/>
      <c r="C136" s="886"/>
      <c r="D136" s="887"/>
      <c r="E136" s="888"/>
      <c r="F136" s="889"/>
      <c r="G136" s="889"/>
      <c r="H136" s="890"/>
      <c r="I136" s="891"/>
      <c r="J136" s="892"/>
      <c r="K136" s="893" t="s">
        <v>751</v>
      </c>
      <c r="L136" s="894"/>
      <c r="M136" s="894"/>
      <c r="N136" s="892"/>
      <c r="O136" s="895"/>
      <c r="P136" s="896"/>
      <c r="Q136" s="897"/>
      <c r="R136" s="896"/>
      <c r="S136" s="996"/>
      <c r="T136" s="896"/>
      <c r="U136" s="896"/>
      <c r="V136" s="896"/>
      <c r="W136" s="898" t="s">
        <v>531</v>
      </c>
    </row>
    <row r="137" spans="1:23" ht="24" customHeight="1">
      <c r="A137" s="827" t="s">
        <v>529</v>
      </c>
      <c r="B137" s="828"/>
      <c r="C137" s="829"/>
      <c r="D137" s="830"/>
      <c r="E137" s="831"/>
      <c r="F137" s="828"/>
      <c r="G137" s="828"/>
      <c r="H137" s="832"/>
      <c r="I137" s="833"/>
      <c r="J137" s="834"/>
      <c r="K137" s="835" t="s">
        <v>752</v>
      </c>
      <c r="L137" s="836"/>
      <c r="M137" s="836"/>
      <c r="N137" s="834"/>
      <c r="O137" s="836"/>
      <c r="P137" s="834"/>
      <c r="Q137" s="834"/>
      <c r="R137" s="834"/>
      <c r="S137" s="993"/>
      <c r="T137" s="834"/>
      <c r="U137" s="834"/>
      <c r="V137" s="834"/>
      <c r="W137" s="837" t="s">
        <v>531</v>
      </c>
    </row>
    <row r="138" spans="1:23" ht="27" customHeight="1">
      <c r="A138" s="838" t="s">
        <v>533</v>
      </c>
      <c r="B138" s="839"/>
      <c r="C138" s="840"/>
      <c r="D138" s="841"/>
      <c r="E138" s="842"/>
      <c r="F138" s="843"/>
      <c r="G138" s="844"/>
      <c r="H138" s="845" t="s">
        <v>753</v>
      </c>
      <c r="I138" s="846">
        <v>6</v>
      </c>
      <c r="J138" s="847" t="s">
        <v>535</v>
      </c>
      <c r="K138" s="862" t="s">
        <v>554</v>
      </c>
      <c r="L138" s="849" t="s">
        <v>555</v>
      </c>
      <c r="M138" s="850" t="s">
        <v>538</v>
      </c>
      <c r="N138" s="847" t="s">
        <v>539</v>
      </c>
      <c r="O138" s="851">
        <v>487</v>
      </c>
      <c r="P138" s="852">
        <v>2922</v>
      </c>
      <c r="Q138" s="853" t="s">
        <v>591</v>
      </c>
      <c r="R138" s="854">
        <f t="shared" ref="R138:R154" si="42">I138</f>
        <v>6</v>
      </c>
      <c r="S138" s="994">
        <v>0.9</v>
      </c>
      <c r="T138" s="855">
        <f t="shared" ref="T138:T154" si="43">((O138*R138)*S138)</f>
        <v>2630</v>
      </c>
      <c r="U138" s="856">
        <v>2630</v>
      </c>
      <c r="V138" s="856">
        <f>T138-U138</f>
        <v>0</v>
      </c>
      <c r="W138" s="857" t="s">
        <v>531</v>
      </c>
    </row>
    <row r="139" spans="1:23" ht="114.75" customHeight="1">
      <c r="A139" s="838" t="s">
        <v>533</v>
      </c>
      <c r="B139" s="839"/>
      <c r="C139" s="840"/>
      <c r="D139" s="841"/>
      <c r="E139" s="842"/>
      <c r="F139" s="843"/>
      <c r="G139" s="844"/>
      <c r="H139" s="845" t="s">
        <v>754</v>
      </c>
      <c r="I139" s="846">
        <v>1</v>
      </c>
      <c r="J139" s="847" t="s">
        <v>535</v>
      </c>
      <c r="K139" s="862" t="s">
        <v>755</v>
      </c>
      <c r="L139" s="849" t="s">
        <v>661</v>
      </c>
      <c r="M139" s="850" t="s">
        <v>662</v>
      </c>
      <c r="N139" s="847" t="s">
        <v>539</v>
      </c>
      <c r="O139" s="851">
        <v>65610</v>
      </c>
      <c r="P139" s="852">
        <v>65610</v>
      </c>
      <c r="Q139" s="853" t="s">
        <v>756</v>
      </c>
      <c r="R139" s="854">
        <f t="shared" si="42"/>
        <v>1</v>
      </c>
      <c r="S139" s="994">
        <v>0.9</v>
      </c>
      <c r="T139" s="855">
        <f t="shared" si="43"/>
        <v>59049</v>
      </c>
      <c r="U139" s="856">
        <v>59049</v>
      </c>
      <c r="V139" s="856">
        <f>T139-U139</f>
        <v>0</v>
      </c>
      <c r="W139" s="857" t="s">
        <v>531</v>
      </c>
    </row>
    <row r="140" spans="1:23">
      <c r="A140" s="838" t="s">
        <v>533</v>
      </c>
      <c r="B140" s="839"/>
      <c r="C140" s="840"/>
      <c r="D140" s="841"/>
      <c r="E140" s="842"/>
      <c r="F140" s="843"/>
      <c r="G140" s="844"/>
      <c r="H140" s="845" t="s">
        <v>757</v>
      </c>
      <c r="I140" s="846">
        <v>1</v>
      </c>
      <c r="J140" s="847" t="s">
        <v>535</v>
      </c>
      <c r="K140" s="848" t="s">
        <v>758</v>
      </c>
      <c r="L140" s="849" t="s">
        <v>661</v>
      </c>
      <c r="M140" s="850" t="s">
        <v>665</v>
      </c>
      <c r="N140" s="847" t="s">
        <v>539</v>
      </c>
      <c r="O140" s="851">
        <v>15217</v>
      </c>
      <c r="P140" s="852">
        <v>15217</v>
      </c>
      <c r="Q140" s="853" t="s">
        <v>756</v>
      </c>
      <c r="R140" s="854">
        <f t="shared" si="42"/>
        <v>1</v>
      </c>
      <c r="S140" s="994">
        <v>0.9</v>
      </c>
      <c r="T140" s="855">
        <f t="shared" si="43"/>
        <v>13695</v>
      </c>
      <c r="U140" s="856">
        <v>13695</v>
      </c>
      <c r="V140" s="856">
        <f t="shared" ref="V140:V154" si="44">T140-U140</f>
        <v>0</v>
      </c>
      <c r="W140" s="857" t="s">
        <v>531</v>
      </c>
    </row>
    <row r="141" spans="1:23" ht="25">
      <c r="A141" s="838" t="s">
        <v>533</v>
      </c>
      <c r="B141" s="839"/>
      <c r="C141" s="840"/>
      <c r="D141" s="841"/>
      <c r="E141" s="842"/>
      <c r="F141" s="843"/>
      <c r="G141" s="844"/>
      <c r="H141" s="845" t="s">
        <v>759</v>
      </c>
      <c r="I141" s="846">
        <v>1</v>
      </c>
      <c r="J141" s="847" t="s">
        <v>535</v>
      </c>
      <c r="K141" s="848" t="s">
        <v>760</v>
      </c>
      <c r="L141" s="849" t="s">
        <v>555</v>
      </c>
      <c r="M141" s="850" t="s">
        <v>674</v>
      </c>
      <c r="N141" s="847" t="s">
        <v>539</v>
      </c>
      <c r="O141" s="851">
        <v>5826</v>
      </c>
      <c r="P141" s="852">
        <v>5826</v>
      </c>
      <c r="Q141" s="853" t="s">
        <v>761</v>
      </c>
      <c r="R141" s="854">
        <f t="shared" si="42"/>
        <v>1</v>
      </c>
      <c r="S141" s="994">
        <v>0.9</v>
      </c>
      <c r="T141" s="855">
        <f t="shared" si="43"/>
        <v>5243</v>
      </c>
      <c r="U141" s="856">
        <v>5243</v>
      </c>
      <c r="V141" s="856">
        <f t="shared" si="44"/>
        <v>0</v>
      </c>
      <c r="W141" s="857" t="s">
        <v>531</v>
      </c>
    </row>
    <row r="142" spans="1:23">
      <c r="A142" s="838" t="s">
        <v>533</v>
      </c>
      <c r="B142" s="839"/>
      <c r="C142" s="840"/>
      <c r="D142" s="841"/>
      <c r="E142" s="842"/>
      <c r="F142" s="843"/>
      <c r="G142" s="844"/>
      <c r="H142" s="845" t="s">
        <v>762</v>
      </c>
      <c r="I142" s="846">
        <v>1</v>
      </c>
      <c r="J142" s="847" t="s">
        <v>535</v>
      </c>
      <c r="K142" s="848" t="s">
        <v>667</v>
      </c>
      <c r="L142" s="849" t="s">
        <v>668</v>
      </c>
      <c r="M142" s="850" t="s">
        <v>669</v>
      </c>
      <c r="N142" s="847" t="s">
        <v>670</v>
      </c>
      <c r="O142" s="851">
        <v>11603</v>
      </c>
      <c r="P142" s="852">
        <v>11603</v>
      </c>
      <c r="Q142" s="853" t="s">
        <v>957</v>
      </c>
      <c r="R142" s="854">
        <f t="shared" si="42"/>
        <v>1</v>
      </c>
      <c r="S142" s="994">
        <v>0.9</v>
      </c>
      <c r="T142" s="855">
        <f t="shared" si="43"/>
        <v>10443</v>
      </c>
      <c r="U142" s="856">
        <v>0</v>
      </c>
      <c r="V142" s="856">
        <f t="shared" si="44"/>
        <v>10443</v>
      </c>
      <c r="W142" s="857" t="s">
        <v>531</v>
      </c>
    </row>
    <row r="143" spans="1:23" ht="114" customHeight="1">
      <c r="A143" s="838" t="s">
        <v>533</v>
      </c>
      <c r="B143" s="839"/>
      <c r="C143" s="840"/>
      <c r="D143" s="841"/>
      <c r="E143" s="842"/>
      <c r="F143" s="843"/>
      <c r="G143" s="844"/>
      <c r="H143" s="845" t="s">
        <v>763</v>
      </c>
      <c r="I143" s="846">
        <v>1</v>
      </c>
      <c r="J143" s="847" t="s">
        <v>535</v>
      </c>
      <c r="K143" s="862" t="s">
        <v>764</v>
      </c>
      <c r="L143" s="849" t="s">
        <v>661</v>
      </c>
      <c r="M143" s="850" t="s">
        <v>662</v>
      </c>
      <c r="N143" s="847" t="s">
        <v>539</v>
      </c>
      <c r="O143" s="851">
        <v>48151</v>
      </c>
      <c r="P143" s="852">
        <v>48151</v>
      </c>
      <c r="Q143" s="853" t="s">
        <v>756</v>
      </c>
      <c r="R143" s="854">
        <f t="shared" si="42"/>
        <v>1</v>
      </c>
      <c r="S143" s="994">
        <v>0.9</v>
      </c>
      <c r="T143" s="855">
        <f t="shared" si="43"/>
        <v>43336</v>
      </c>
      <c r="U143" s="856">
        <v>43336</v>
      </c>
      <c r="V143" s="856">
        <f t="shared" si="44"/>
        <v>0</v>
      </c>
      <c r="W143" s="857" t="s">
        <v>531</v>
      </c>
    </row>
    <row r="144" spans="1:23">
      <c r="A144" s="838" t="s">
        <v>533</v>
      </c>
      <c r="B144" s="839"/>
      <c r="C144" s="840"/>
      <c r="D144" s="841"/>
      <c r="E144" s="842"/>
      <c r="F144" s="843"/>
      <c r="G144" s="844"/>
      <c r="H144" s="845" t="s">
        <v>765</v>
      </c>
      <c r="I144" s="846">
        <v>1</v>
      </c>
      <c r="J144" s="847" t="s">
        <v>535</v>
      </c>
      <c r="K144" s="848" t="s">
        <v>678</v>
      </c>
      <c r="L144" s="849" t="s">
        <v>661</v>
      </c>
      <c r="M144" s="850" t="s">
        <v>665</v>
      </c>
      <c r="N144" s="847" t="s">
        <v>539</v>
      </c>
      <c r="O144" s="851">
        <v>10137</v>
      </c>
      <c r="P144" s="852">
        <v>10137</v>
      </c>
      <c r="Q144" s="853" t="s">
        <v>756</v>
      </c>
      <c r="R144" s="854">
        <f t="shared" si="42"/>
        <v>1</v>
      </c>
      <c r="S144" s="994">
        <v>0.9</v>
      </c>
      <c r="T144" s="855">
        <f t="shared" si="43"/>
        <v>9123</v>
      </c>
      <c r="U144" s="856">
        <v>9123</v>
      </c>
      <c r="V144" s="856">
        <f t="shared" si="44"/>
        <v>0</v>
      </c>
      <c r="W144" s="857" t="s">
        <v>531</v>
      </c>
    </row>
    <row r="145" spans="1:23" ht="25">
      <c r="A145" s="838" t="s">
        <v>533</v>
      </c>
      <c r="B145" s="839"/>
      <c r="C145" s="840"/>
      <c r="D145" s="841"/>
      <c r="E145" s="842"/>
      <c r="F145" s="843"/>
      <c r="G145" s="844"/>
      <c r="H145" s="845" t="s">
        <v>766</v>
      </c>
      <c r="I145" s="846">
        <v>1</v>
      </c>
      <c r="J145" s="847" t="s">
        <v>535</v>
      </c>
      <c r="K145" s="848" t="s">
        <v>667</v>
      </c>
      <c r="L145" s="849" t="s">
        <v>668</v>
      </c>
      <c r="M145" s="850" t="s">
        <v>669</v>
      </c>
      <c r="N145" s="847" t="s">
        <v>670</v>
      </c>
      <c r="O145" s="851">
        <v>0</v>
      </c>
      <c r="P145" s="852" t="s">
        <v>767</v>
      </c>
      <c r="Q145" s="853"/>
      <c r="R145" s="854">
        <f t="shared" si="42"/>
        <v>1</v>
      </c>
      <c r="S145" s="994">
        <v>0</v>
      </c>
      <c r="T145" s="855">
        <f t="shared" si="43"/>
        <v>0</v>
      </c>
      <c r="U145" s="856">
        <v>0</v>
      </c>
      <c r="V145" s="856">
        <f t="shared" si="44"/>
        <v>0</v>
      </c>
      <c r="W145" s="857" t="s">
        <v>531</v>
      </c>
    </row>
    <row r="146" spans="1:23" ht="27" customHeight="1">
      <c r="A146" s="838" t="s">
        <v>533</v>
      </c>
      <c r="B146" s="839"/>
      <c r="C146" s="840"/>
      <c r="D146" s="841"/>
      <c r="E146" s="842"/>
      <c r="F146" s="843"/>
      <c r="G146" s="844"/>
      <c r="H146" s="845" t="s">
        <v>768</v>
      </c>
      <c r="I146" s="846">
        <v>1</v>
      </c>
      <c r="J146" s="847" t="s">
        <v>535</v>
      </c>
      <c r="K146" s="862" t="s">
        <v>769</v>
      </c>
      <c r="L146" s="849" t="s">
        <v>537</v>
      </c>
      <c r="M146" s="850" t="s">
        <v>538</v>
      </c>
      <c r="N146" s="847" t="s">
        <v>539</v>
      </c>
      <c r="O146" s="851">
        <v>0</v>
      </c>
      <c r="P146" s="859">
        <v>0</v>
      </c>
      <c r="Q146" s="860" t="s">
        <v>770</v>
      </c>
      <c r="R146" s="854">
        <f t="shared" si="42"/>
        <v>1</v>
      </c>
      <c r="S146" s="994">
        <v>0.9</v>
      </c>
      <c r="T146" s="855">
        <f t="shared" si="43"/>
        <v>0</v>
      </c>
      <c r="U146" s="856">
        <v>0</v>
      </c>
      <c r="V146" s="856">
        <f t="shared" si="44"/>
        <v>0</v>
      </c>
      <c r="W146" s="857" t="s">
        <v>542</v>
      </c>
    </row>
    <row r="147" spans="1:23" ht="27" customHeight="1">
      <c r="A147" s="838" t="s">
        <v>533</v>
      </c>
      <c r="B147" s="839"/>
      <c r="C147" s="840"/>
      <c r="D147" s="841"/>
      <c r="E147" s="842"/>
      <c r="F147" s="843"/>
      <c r="G147" s="844"/>
      <c r="H147" s="845" t="s">
        <v>771</v>
      </c>
      <c r="I147" s="846">
        <v>1</v>
      </c>
      <c r="J147" s="847" t="s">
        <v>535</v>
      </c>
      <c r="K147" s="862" t="s">
        <v>772</v>
      </c>
      <c r="L147" s="849" t="s">
        <v>537</v>
      </c>
      <c r="M147" s="850" t="s">
        <v>538</v>
      </c>
      <c r="N147" s="847" t="s">
        <v>539</v>
      </c>
      <c r="O147" s="851">
        <v>0</v>
      </c>
      <c r="P147" s="859">
        <v>0</v>
      </c>
      <c r="Q147" s="860" t="s">
        <v>770</v>
      </c>
      <c r="R147" s="854">
        <f t="shared" si="42"/>
        <v>1</v>
      </c>
      <c r="S147" s="994">
        <v>0.9</v>
      </c>
      <c r="T147" s="855">
        <f t="shared" si="43"/>
        <v>0</v>
      </c>
      <c r="U147" s="856">
        <v>0</v>
      </c>
      <c r="V147" s="856">
        <f t="shared" si="44"/>
        <v>0</v>
      </c>
      <c r="W147" s="857" t="s">
        <v>542</v>
      </c>
    </row>
    <row r="148" spans="1:23" ht="27" customHeight="1">
      <c r="A148" s="838" t="s">
        <v>533</v>
      </c>
      <c r="B148" s="839"/>
      <c r="C148" s="840"/>
      <c r="D148" s="841"/>
      <c r="E148" s="842"/>
      <c r="F148" s="843"/>
      <c r="G148" s="844"/>
      <c r="H148" s="845" t="s">
        <v>773</v>
      </c>
      <c r="I148" s="846">
        <v>1</v>
      </c>
      <c r="J148" s="847" t="s">
        <v>535</v>
      </c>
      <c r="K148" s="862" t="s">
        <v>636</v>
      </c>
      <c r="L148" s="849" t="s">
        <v>537</v>
      </c>
      <c r="M148" s="850" t="s">
        <v>538</v>
      </c>
      <c r="N148" s="847" t="s">
        <v>539</v>
      </c>
      <c r="O148" s="851">
        <v>0</v>
      </c>
      <c r="P148" s="859">
        <v>0</v>
      </c>
      <c r="Q148" s="860" t="s">
        <v>959</v>
      </c>
      <c r="R148" s="854">
        <f t="shared" si="42"/>
        <v>1</v>
      </c>
      <c r="S148" s="994">
        <v>0</v>
      </c>
      <c r="T148" s="855">
        <f t="shared" si="43"/>
        <v>0</v>
      </c>
      <c r="U148" s="856">
        <v>0</v>
      </c>
      <c r="V148" s="856">
        <f t="shared" si="44"/>
        <v>0</v>
      </c>
      <c r="W148" s="857" t="s">
        <v>542</v>
      </c>
    </row>
    <row r="149" spans="1:23" s="900" customFormat="1" ht="27" customHeight="1">
      <c r="A149" s="838" t="s">
        <v>533</v>
      </c>
      <c r="B149" s="839"/>
      <c r="C149" s="840"/>
      <c r="D149" s="841"/>
      <c r="E149" s="842"/>
      <c r="F149" s="843"/>
      <c r="G149" s="844"/>
      <c r="H149" s="845" t="s">
        <v>774</v>
      </c>
      <c r="I149" s="846">
        <v>1</v>
      </c>
      <c r="J149" s="847" t="s">
        <v>535</v>
      </c>
      <c r="K149" s="862" t="s">
        <v>775</v>
      </c>
      <c r="L149" s="849" t="s">
        <v>776</v>
      </c>
      <c r="M149" s="850" t="s">
        <v>777</v>
      </c>
      <c r="N149" s="847" t="s">
        <v>778</v>
      </c>
      <c r="O149" s="851">
        <v>6559</v>
      </c>
      <c r="P149" s="852">
        <v>6559</v>
      </c>
      <c r="Q149" s="853"/>
      <c r="R149" s="854">
        <f t="shared" si="42"/>
        <v>1</v>
      </c>
      <c r="S149" s="994">
        <v>0</v>
      </c>
      <c r="T149" s="855">
        <f t="shared" si="43"/>
        <v>0</v>
      </c>
      <c r="U149" s="856">
        <v>0</v>
      </c>
      <c r="V149" s="856">
        <f t="shared" si="44"/>
        <v>0</v>
      </c>
      <c r="W149" s="857"/>
    </row>
    <row r="150" spans="1:23" s="900" customFormat="1" ht="27" customHeight="1">
      <c r="A150" s="838" t="s">
        <v>533</v>
      </c>
      <c r="B150" s="839"/>
      <c r="C150" s="840"/>
      <c r="D150" s="841"/>
      <c r="E150" s="842"/>
      <c r="F150" s="843"/>
      <c r="G150" s="844"/>
      <c r="H150" s="845" t="s">
        <v>779</v>
      </c>
      <c r="I150" s="846">
        <v>1</v>
      </c>
      <c r="J150" s="847" t="s">
        <v>535</v>
      </c>
      <c r="K150" s="862" t="s">
        <v>780</v>
      </c>
      <c r="L150" s="849" t="s">
        <v>776</v>
      </c>
      <c r="M150" s="850" t="s">
        <v>777</v>
      </c>
      <c r="N150" s="847" t="s">
        <v>778</v>
      </c>
      <c r="O150" s="851">
        <v>6559</v>
      </c>
      <c r="P150" s="852">
        <v>6559</v>
      </c>
      <c r="Q150" s="853"/>
      <c r="R150" s="854">
        <f t="shared" si="42"/>
        <v>1</v>
      </c>
      <c r="S150" s="994">
        <v>0</v>
      </c>
      <c r="T150" s="855">
        <f t="shared" si="43"/>
        <v>0</v>
      </c>
      <c r="U150" s="856">
        <v>0</v>
      </c>
      <c r="V150" s="856">
        <f t="shared" si="44"/>
        <v>0</v>
      </c>
      <c r="W150" s="857"/>
    </row>
    <row r="151" spans="1:23" s="861" customFormat="1" ht="27" customHeight="1">
      <c r="A151" s="838" t="s">
        <v>533</v>
      </c>
      <c r="B151" s="839"/>
      <c r="C151" s="840"/>
      <c r="D151" s="841"/>
      <c r="E151" s="842"/>
      <c r="F151" s="843"/>
      <c r="G151" s="844"/>
      <c r="H151" s="845" t="s">
        <v>781</v>
      </c>
      <c r="I151" s="846">
        <v>1</v>
      </c>
      <c r="J151" s="847" t="s">
        <v>535</v>
      </c>
      <c r="K151" s="862" t="s">
        <v>782</v>
      </c>
      <c r="L151" s="849" t="s">
        <v>550</v>
      </c>
      <c r="M151" s="850" t="s">
        <v>551</v>
      </c>
      <c r="N151" s="847" t="s">
        <v>547</v>
      </c>
      <c r="O151" s="858">
        <v>0</v>
      </c>
      <c r="P151" s="859">
        <v>0</v>
      </c>
      <c r="Q151" s="860" t="s">
        <v>959</v>
      </c>
      <c r="R151" s="854">
        <f t="shared" si="42"/>
        <v>1</v>
      </c>
      <c r="S151" s="994">
        <v>0</v>
      </c>
      <c r="T151" s="855">
        <f t="shared" si="43"/>
        <v>0</v>
      </c>
      <c r="U151" s="856">
        <v>0</v>
      </c>
      <c r="V151" s="856">
        <f t="shared" si="44"/>
        <v>0</v>
      </c>
      <c r="W151" s="857" t="s">
        <v>542</v>
      </c>
    </row>
    <row r="152" spans="1:23" s="861" customFormat="1" ht="27" customHeight="1">
      <c r="A152" s="838" t="s">
        <v>533</v>
      </c>
      <c r="B152" s="839"/>
      <c r="C152" s="840"/>
      <c r="D152" s="841"/>
      <c r="E152" s="842"/>
      <c r="F152" s="843"/>
      <c r="G152" s="844"/>
      <c r="H152" s="845" t="s">
        <v>783</v>
      </c>
      <c r="I152" s="846">
        <v>1</v>
      </c>
      <c r="J152" s="847" t="s">
        <v>535</v>
      </c>
      <c r="K152" s="862" t="s">
        <v>784</v>
      </c>
      <c r="L152" s="849" t="s">
        <v>550</v>
      </c>
      <c r="M152" s="850" t="s">
        <v>551</v>
      </c>
      <c r="N152" s="847" t="s">
        <v>547</v>
      </c>
      <c r="O152" s="858">
        <v>0</v>
      </c>
      <c r="P152" s="859">
        <v>0</v>
      </c>
      <c r="Q152" s="860" t="s">
        <v>959</v>
      </c>
      <c r="R152" s="854">
        <f t="shared" si="42"/>
        <v>1</v>
      </c>
      <c r="S152" s="994">
        <v>0</v>
      </c>
      <c r="T152" s="855">
        <f t="shared" si="43"/>
        <v>0</v>
      </c>
      <c r="U152" s="856">
        <v>0</v>
      </c>
      <c r="V152" s="856">
        <f t="shared" si="44"/>
        <v>0</v>
      </c>
      <c r="W152" s="857" t="s">
        <v>542</v>
      </c>
    </row>
    <row r="153" spans="1:23" ht="38.25" customHeight="1">
      <c r="A153" s="838" t="s">
        <v>533</v>
      </c>
      <c r="B153" s="839"/>
      <c r="C153" s="840"/>
      <c r="D153" s="841"/>
      <c r="E153" s="842"/>
      <c r="F153" s="843"/>
      <c r="G153" s="844"/>
      <c r="H153" s="845" t="s">
        <v>785</v>
      </c>
      <c r="I153" s="846">
        <v>2</v>
      </c>
      <c r="J153" s="847" t="s">
        <v>535</v>
      </c>
      <c r="K153" s="862" t="s">
        <v>786</v>
      </c>
      <c r="L153" s="849" t="s">
        <v>555</v>
      </c>
      <c r="M153" s="850" t="s">
        <v>538</v>
      </c>
      <c r="N153" s="847" t="s">
        <v>539</v>
      </c>
      <c r="O153" s="851">
        <v>1111</v>
      </c>
      <c r="P153" s="852">
        <v>2222</v>
      </c>
      <c r="Q153" s="853" t="s">
        <v>591</v>
      </c>
      <c r="R153" s="854">
        <f t="shared" si="42"/>
        <v>2</v>
      </c>
      <c r="S153" s="994">
        <v>0.9</v>
      </c>
      <c r="T153" s="855">
        <f t="shared" si="43"/>
        <v>2000</v>
      </c>
      <c r="U153" s="856">
        <v>2000</v>
      </c>
      <c r="V153" s="856">
        <f t="shared" si="44"/>
        <v>0</v>
      </c>
      <c r="W153" s="857" t="s">
        <v>531</v>
      </c>
    </row>
    <row r="154" spans="1:23" ht="96" customHeight="1">
      <c r="A154" s="838" t="s">
        <v>533</v>
      </c>
      <c r="B154" s="839"/>
      <c r="C154" s="840"/>
      <c r="D154" s="841"/>
      <c r="E154" s="842"/>
      <c r="F154" s="843"/>
      <c r="G154" s="844"/>
      <c r="H154" s="845" t="s">
        <v>787</v>
      </c>
      <c r="I154" s="846">
        <v>1</v>
      </c>
      <c r="J154" s="847" t="s">
        <v>535</v>
      </c>
      <c r="K154" s="862" t="s">
        <v>788</v>
      </c>
      <c r="L154" s="849" t="s">
        <v>661</v>
      </c>
      <c r="M154" s="850" t="s">
        <v>662</v>
      </c>
      <c r="N154" s="847" t="s">
        <v>539</v>
      </c>
      <c r="O154" s="851">
        <v>6188</v>
      </c>
      <c r="P154" s="852">
        <v>6188</v>
      </c>
      <c r="Q154" s="853" t="s">
        <v>714</v>
      </c>
      <c r="R154" s="854">
        <f t="shared" si="42"/>
        <v>1</v>
      </c>
      <c r="S154" s="994">
        <v>0.9</v>
      </c>
      <c r="T154" s="855">
        <f t="shared" si="43"/>
        <v>5569</v>
      </c>
      <c r="U154" s="856">
        <v>5569</v>
      </c>
      <c r="V154" s="856">
        <f t="shared" si="44"/>
        <v>0</v>
      </c>
      <c r="W154" s="857" t="s">
        <v>531</v>
      </c>
    </row>
    <row r="155" spans="1:23" ht="24" customHeight="1">
      <c r="A155" s="827" t="s">
        <v>529</v>
      </c>
      <c r="B155" s="828"/>
      <c r="C155" s="829"/>
      <c r="D155" s="830"/>
      <c r="E155" s="831"/>
      <c r="F155" s="828"/>
      <c r="G155" s="828"/>
      <c r="H155" s="832"/>
      <c r="I155" s="833"/>
      <c r="J155" s="834"/>
      <c r="K155" s="835" t="s">
        <v>789</v>
      </c>
      <c r="L155" s="836"/>
      <c r="M155" s="836"/>
      <c r="N155" s="834"/>
      <c r="O155" s="836"/>
      <c r="P155" s="834"/>
      <c r="Q155" s="834"/>
      <c r="R155" s="834"/>
      <c r="S155" s="993"/>
      <c r="T155" s="834"/>
      <c r="U155" s="834"/>
      <c r="V155" s="834"/>
      <c r="W155" s="837" t="s">
        <v>531</v>
      </c>
    </row>
    <row r="156" spans="1:23" ht="93.75" customHeight="1">
      <c r="A156" s="838" t="s">
        <v>533</v>
      </c>
      <c r="B156" s="839"/>
      <c r="C156" s="840"/>
      <c r="D156" s="841"/>
      <c r="E156" s="842"/>
      <c r="F156" s="843"/>
      <c r="G156" s="844"/>
      <c r="H156" s="845" t="s">
        <v>790</v>
      </c>
      <c r="I156" s="846">
        <v>1</v>
      </c>
      <c r="J156" s="847" t="s">
        <v>791</v>
      </c>
      <c r="K156" s="862" t="s">
        <v>792</v>
      </c>
      <c r="L156" s="849" t="s">
        <v>793</v>
      </c>
      <c r="M156" s="850" t="s">
        <v>538</v>
      </c>
      <c r="N156" s="847" t="s">
        <v>539</v>
      </c>
      <c r="O156" s="851">
        <v>135840</v>
      </c>
      <c r="P156" s="852">
        <v>135840</v>
      </c>
      <c r="Q156" s="853"/>
      <c r="R156" s="854">
        <f t="shared" ref="R156:R157" si="45">I156</f>
        <v>1</v>
      </c>
      <c r="S156" s="994">
        <v>0</v>
      </c>
      <c r="T156" s="855">
        <f t="shared" ref="T156:T157" si="46">((O156*R156)*S156)</f>
        <v>0</v>
      </c>
      <c r="U156" s="856">
        <v>0</v>
      </c>
      <c r="V156" s="856">
        <f t="shared" ref="V156:V157" si="47">T156-U156</f>
        <v>0</v>
      </c>
      <c r="W156" s="857" t="s">
        <v>531</v>
      </c>
    </row>
    <row r="157" spans="1:23" ht="25">
      <c r="A157" s="838" t="s">
        <v>533</v>
      </c>
      <c r="B157" s="839"/>
      <c r="C157" s="840"/>
      <c r="D157" s="841"/>
      <c r="E157" s="842"/>
      <c r="F157" s="843"/>
      <c r="G157" s="844"/>
      <c r="H157" s="845" t="s">
        <v>794</v>
      </c>
      <c r="I157" s="846">
        <v>1</v>
      </c>
      <c r="J157" s="847" t="s">
        <v>791</v>
      </c>
      <c r="K157" s="862" t="s">
        <v>795</v>
      </c>
      <c r="L157" s="849" t="s">
        <v>668</v>
      </c>
      <c r="M157" s="850" t="s">
        <v>665</v>
      </c>
      <c r="N157" s="847" t="s">
        <v>670</v>
      </c>
      <c r="O157" s="851">
        <v>25251</v>
      </c>
      <c r="P157" s="852">
        <v>25251</v>
      </c>
      <c r="Q157" s="853" t="s">
        <v>957</v>
      </c>
      <c r="R157" s="854">
        <f t="shared" si="45"/>
        <v>1</v>
      </c>
      <c r="S157" s="994">
        <v>0.9</v>
      </c>
      <c r="T157" s="855">
        <f t="shared" si="46"/>
        <v>22726</v>
      </c>
      <c r="U157" s="856">
        <v>0</v>
      </c>
      <c r="V157" s="856">
        <f t="shared" si="47"/>
        <v>22726</v>
      </c>
      <c r="W157" s="857" t="s">
        <v>531</v>
      </c>
    </row>
    <row r="158" spans="1:23" ht="27.9" customHeight="1" thickBot="1">
      <c r="A158" s="870" t="s">
        <v>533</v>
      </c>
      <c r="B158" s="871"/>
      <c r="C158" s="872"/>
      <c r="D158" s="873"/>
      <c r="E158" s="874"/>
      <c r="F158" s="875" t="s">
        <v>796</v>
      </c>
      <c r="G158" s="875"/>
      <c r="H158" s="875" t="s">
        <v>797</v>
      </c>
      <c r="I158" s="876"/>
      <c r="J158" s="877"/>
      <c r="K158" s="878"/>
      <c r="L158" s="879"/>
      <c r="M158" s="880"/>
      <c r="N158" s="877"/>
      <c r="O158" s="881" t="s">
        <v>741</v>
      </c>
      <c r="P158" s="882">
        <f>SUBTOTAL(9,P138:P157)</f>
        <v>342085</v>
      </c>
      <c r="Q158" s="883"/>
      <c r="R158" s="882"/>
      <c r="S158" s="995"/>
      <c r="T158" s="882">
        <f t="shared" ref="T158:V158" si="48">SUBTOTAL(9,T138:T157)</f>
        <v>173814</v>
      </c>
      <c r="U158" s="882">
        <f t="shared" si="48"/>
        <v>140645</v>
      </c>
      <c r="V158" s="882">
        <f t="shared" si="48"/>
        <v>33169</v>
      </c>
      <c r="W158" s="882"/>
    </row>
    <row r="159" spans="1:23" ht="24" customHeight="1">
      <c r="A159" s="884" t="s">
        <v>531</v>
      </c>
      <c r="B159" s="885"/>
      <c r="C159" s="829"/>
      <c r="D159" s="830"/>
      <c r="E159" s="831"/>
      <c r="F159" s="828"/>
      <c r="G159" s="828"/>
      <c r="H159" s="832"/>
      <c r="I159" s="833"/>
      <c r="J159" s="834"/>
      <c r="K159" s="835" t="s">
        <v>798</v>
      </c>
      <c r="L159" s="836"/>
      <c r="M159" s="836"/>
      <c r="N159" s="834"/>
      <c r="O159" s="836"/>
      <c r="P159" s="834"/>
      <c r="Q159" s="834"/>
      <c r="R159" s="834"/>
      <c r="S159" s="993"/>
      <c r="T159" s="834"/>
      <c r="U159" s="834"/>
      <c r="V159" s="834"/>
      <c r="W159" s="837" t="s">
        <v>531</v>
      </c>
    </row>
    <row r="160" spans="1:23" ht="24" customHeight="1">
      <c r="A160" s="827" t="s">
        <v>531</v>
      </c>
      <c r="B160" s="828"/>
      <c r="C160" s="829"/>
      <c r="D160" s="830"/>
      <c r="E160" s="831"/>
      <c r="F160" s="828"/>
      <c r="G160" s="828"/>
      <c r="H160" s="832"/>
      <c r="I160" s="833"/>
      <c r="J160" s="834"/>
      <c r="K160" s="835" t="s">
        <v>799</v>
      </c>
      <c r="L160" s="836"/>
      <c r="M160" s="836"/>
      <c r="N160" s="834"/>
      <c r="O160" s="836"/>
      <c r="P160" s="834"/>
      <c r="Q160" s="834"/>
      <c r="R160" s="834"/>
      <c r="S160" s="993"/>
      <c r="T160" s="834"/>
      <c r="U160" s="834"/>
      <c r="V160" s="834"/>
      <c r="W160" s="837" t="s">
        <v>531</v>
      </c>
    </row>
    <row r="161" spans="1:23" ht="28.5" customHeight="1">
      <c r="A161" s="901" t="s">
        <v>531</v>
      </c>
      <c r="B161" s="902"/>
      <c r="C161" s="903"/>
      <c r="D161" s="904"/>
      <c r="E161" s="905"/>
      <c r="F161" s="906"/>
      <c r="G161" s="907"/>
      <c r="H161" s="908" t="s">
        <v>800</v>
      </c>
      <c r="I161" s="909">
        <v>1</v>
      </c>
      <c r="J161" s="910" t="s">
        <v>535</v>
      </c>
      <c r="K161" s="911" t="s">
        <v>801</v>
      </c>
      <c r="L161" s="912" t="s">
        <v>802</v>
      </c>
      <c r="M161" s="913" t="s">
        <v>538</v>
      </c>
      <c r="N161" s="910" t="s">
        <v>539</v>
      </c>
      <c r="O161" s="914">
        <v>0</v>
      </c>
      <c r="P161" s="915" t="s">
        <v>803</v>
      </c>
      <c r="Q161" s="916"/>
      <c r="R161" s="854">
        <f t="shared" ref="R161:R173" si="49">I161</f>
        <v>1</v>
      </c>
      <c r="S161" s="994">
        <v>0</v>
      </c>
      <c r="T161" s="855">
        <f t="shared" ref="T161" si="50">((O161*R161)*S161)</f>
        <v>0</v>
      </c>
      <c r="U161" s="856">
        <v>0</v>
      </c>
      <c r="V161" s="856">
        <f>T161-U161</f>
        <v>0</v>
      </c>
      <c r="W161" s="917" t="s">
        <v>531</v>
      </c>
    </row>
    <row r="162" spans="1:23" ht="72.75" customHeight="1">
      <c r="A162" s="918" t="s">
        <v>531</v>
      </c>
      <c r="B162" s="919"/>
      <c r="C162" s="840"/>
      <c r="D162" s="841"/>
      <c r="E162" s="842"/>
      <c r="F162" s="843"/>
      <c r="G162" s="844"/>
      <c r="H162" s="845" t="s">
        <v>804</v>
      </c>
      <c r="I162" s="846">
        <v>1</v>
      </c>
      <c r="J162" s="847" t="s">
        <v>535</v>
      </c>
      <c r="K162" s="848" t="s">
        <v>805</v>
      </c>
      <c r="L162" s="849" t="s">
        <v>806</v>
      </c>
      <c r="M162" s="850" t="s">
        <v>807</v>
      </c>
      <c r="N162" s="847" t="s">
        <v>539</v>
      </c>
      <c r="O162" s="851">
        <v>46685</v>
      </c>
      <c r="P162" s="852">
        <v>46685</v>
      </c>
      <c r="Q162" s="853"/>
      <c r="R162" s="854">
        <f t="shared" si="49"/>
        <v>1</v>
      </c>
      <c r="S162" s="994">
        <v>0</v>
      </c>
      <c r="T162" s="855">
        <f>((O162*R162)*S162)</f>
        <v>0</v>
      </c>
      <c r="U162" s="856">
        <v>0</v>
      </c>
      <c r="V162" s="856">
        <f>T162-U162</f>
        <v>0</v>
      </c>
      <c r="W162" s="857" t="s">
        <v>531</v>
      </c>
    </row>
    <row r="163" spans="1:23" ht="72.75" customHeight="1">
      <c r="A163" s="918" t="s">
        <v>531</v>
      </c>
      <c r="B163" s="919"/>
      <c r="C163" s="840"/>
      <c r="D163" s="841"/>
      <c r="E163" s="842"/>
      <c r="F163" s="843"/>
      <c r="G163" s="844"/>
      <c r="H163" s="845" t="s">
        <v>808</v>
      </c>
      <c r="I163" s="846">
        <v>1</v>
      </c>
      <c r="J163" s="847" t="s">
        <v>535</v>
      </c>
      <c r="K163" s="848" t="s">
        <v>805</v>
      </c>
      <c r="L163" s="849" t="s">
        <v>806</v>
      </c>
      <c r="M163" s="850" t="s">
        <v>807</v>
      </c>
      <c r="N163" s="847" t="s">
        <v>539</v>
      </c>
      <c r="O163" s="851">
        <v>0</v>
      </c>
      <c r="P163" s="852" t="s">
        <v>803</v>
      </c>
      <c r="Q163" s="853"/>
      <c r="R163" s="854">
        <f t="shared" si="49"/>
        <v>1</v>
      </c>
      <c r="S163" s="994">
        <v>0</v>
      </c>
      <c r="T163" s="855">
        <f t="shared" ref="T163" si="51">((O163*R163)*S163)</f>
        <v>0</v>
      </c>
      <c r="U163" s="856">
        <v>0</v>
      </c>
      <c r="V163" s="856">
        <f t="shared" ref="V163:V173" si="52">T163-U163</f>
        <v>0</v>
      </c>
      <c r="W163" s="857" t="s">
        <v>531</v>
      </c>
    </row>
    <row r="164" spans="1:23" ht="66.75" customHeight="1">
      <c r="A164" s="918" t="s">
        <v>531</v>
      </c>
      <c r="B164" s="919"/>
      <c r="C164" s="840"/>
      <c r="D164" s="841"/>
      <c r="E164" s="842"/>
      <c r="F164" s="843"/>
      <c r="G164" s="844"/>
      <c r="H164" s="845" t="s">
        <v>809</v>
      </c>
      <c r="I164" s="846">
        <v>1</v>
      </c>
      <c r="J164" s="847" t="s">
        <v>535</v>
      </c>
      <c r="K164" s="848" t="s">
        <v>810</v>
      </c>
      <c r="L164" s="849" t="s">
        <v>802</v>
      </c>
      <c r="M164" s="850" t="s">
        <v>538</v>
      </c>
      <c r="N164" s="847" t="s">
        <v>539</v>
      </c>
      <c r="O164" s="851">
        <v>11163</v>
      </c>
      <c r="P164" s="852">
        <v>11163</v>
      </c>
      <c r="Q164" s="853"/>
      <c r="R164" s="854">
        <f t="shared" si="49"/>
        <v>1</v>
      </c>
      <c r="S164" s="994">
        <v>0</v>
      </c>
      <c r="T164" s="855">
        <f>((O164*R164)*S164)</f>
        <v>0</v>
      </c>
      <c r="U164" s="856">
        <v>0</v>
      </c>
      <c r="V164" s="856">
        <f t="shared" si="52"/>
        <v>0</v>
      </c>
      <c r="W164" s="857"/>
    </row>
    <row r="165" spans="1:23" ht="53.25" customHeight="1">
      <c r="A165" s="918" t="s">
        <v>531</v>
      </c>
      <c r="B165" s="919"/>
      <c r="C165" s="840"/>
      <c r="D165" s="841"/>
      <c r="E165" s="842"/>
      <c r="F165" s="843"/>
      <c r="G165" s="844"/>
      <c r="H165" s="845" t="s">
        <v>811</v>
      </c>
      <c r="I165" s="846">
        <v>1</v>
      </c>
      <c r="J165" s="847" t="s">
        <v>535</v>
      </c>
      <c r="K165" s="848" t="s">
        <v>812</v>
      </c>
      <c r="L165" s="849" t="s">
        <v>806</v>
      </c>
      <c r="M165" s="850" t="s">
        <v>538</v>
      </c>
      <c r="N165" s="847" t="s">
        <v>539</v>
      </c>
      <c r="O165" s="851">
        <v>0</v>
      </c>
      <c r="P165" s="852" t="s">
        <v>803</v>
      </c>
      <c r="Q165" s="853"/>
      <c r="R165" s="854">
        <f t="shared" si="49"/>
        <v>1</v>
      </c>
      <c r="S165" s="994">
        <v>0</v>
      </c>
      <c r="T165" s="855">
        <f t="shared" ref="T165:T173" si="53">((O165*R165)*S165)</f>
        <v>0</v>
      </c>
      <c r="U165" s="856">
        <v>0</v>
      </c>
      <c r="V165" s="856">
        <f t="shared" si="52"/>
        <v>0</v>
      </c>
      <c r="W165" s="857" t="s">
        <v>531</v>
      </c>
    </row>
    <row r="166" spans="1:23" ht="25">
      <c r="A166" s="918" t="s">
        <v>531</v>
      </c>
      <c r="B166" s="919"/>
      <c r="C166" s="840"/>
      <c r="D166" s="841"/>
      <c r="E166" s="842"/>
      <c r="F166" s="843"/>
      <c r="G166" s="844"/>
      <c r="H166" s="845" t="s">
        <v>813</v>
      </c>
      <c r="I166" s="846">
        <v>1</v>
      </c>
      <c r="J166" s="847" t="s">
        <v>535</v>
      </c>
      <c r="K166" s="848" t="s">
        <v>814</v>
      </c>
      <c r="L166" s="849" t="s">
        <v>802</v>
      </c>
      <c r="M166" s="850" t="s">
        <v>538</v>
      </c>
      <c r="N166" s="847" t="s">
        <v>539</v>
      </c>
      <c r="O166" s="851">
        <v>0</v>
      </c>
      <c r="P166" s="852" t="s">
        <v>815</v>
      </c>
      <c r="Q166" s="853"/>
      <c r="R166" s="854">
        <f t="shared" si="49"/>
        <v>1</v>
      </c>
      <c r="S166" s="994">
        <v>0</v>
      </c>
      <c r="T166" s="855">
        <f t="shared" si="53"/>
        <v>0</v>
      </c>
      <c r="U166" s="856">
        <v>0</v>
      </c>
      <c r="V166" s="856">
        <f t="shared" si="52"/>
        <v>0</v>
      </c>
      <c r="W166" s="857" t="s">
        <v>531</v>
      </c>
    </row>
    <row r="167" spans="1:23" ht="68.25" customHeight="1">
      <c r="A167" s="918" t="s">
        <v>531</v>
      </c>
      <c r="B167" s="919"/>
      <c r="C167" s="840"/>
      <c r="D167" s="841"/>
      <c r="E167" s="842"/>
      <c r="F167" s="843"/>
      <c r="G167" s="844"/>
      <c r="H167" s="845" t="s">
        <v>816</v>
      </c>
      <c r="I167" s="846">
        <v>1</v>
      </c>
      <c r="J167" s="847" t="s">
        <v>535</v>
      </c>
      <c r="K167" s="848" t="s">
        <v>817</v>
      </c>
      <c r="L167" s="849" t="s">
        <v>802</v>
      </c>
      <c r="M167" s="850" t="s">
        <v>538</v>
      </c>
      <c r="N167" s="847" t="s">
        <v>539</v>
      </c>
      <c r="O167" s="851">
        <v>15396</v>
      </c>
      <c r="P167" s="852">
        <v>15396</v>
      </c>
      <c r="Q167" s="853"/>
      <c r="R167" s="854">
        <f t="shared" si="49"/>
        <v>1</v>
      </c>
      <c r="S167" s="994">
        <v>0</v>
      </c>
      <c r="T167" s="855">
        <f t="shared" si="53"/>
        <v>0</v>
      </c>
      <c r="U167" s="856">
        <v>0</v>
      </c>
      <c r="V167" s="856">
        <f t="shared" si="52"/>
        <v>0</v>
      </c>
      <c r="W167" s="857"/>
    </row>
    <row r="168" spans="1:23" ht="62.5">
      <c r="A168" s="918" t="s">
        <v>531</v>
      </c>
      <c r="B168" s="919"/>
      <c r="C168" s="840"/>
      <c r="D168" s="841"/>
      <c r="E168" s="842"/>
      <c r="F168" s="843"/>
      <c r="G168" s="844"/>
      <c r="H168" s="845" t="s">
        <v>818</v>
      </c>
      <c r="I168" s="846">
        <v>1</v>
      </c>
      <c r="J168" s="847" t="s">
        <v>535</v>
      </c>
      <c r="K168" s="848" t="s">
        <v>819</v>
      </c>
      <c r="L168" s="849" t="s">
        <v>802</v>
      </c>
      <c r="M168" s="850" t="s">
        <v>538</v>
      </c>
      <c r="N168" s="847" t="s">
        <v>539</v>
      </c>
      <c r="O168" s="851">
        <v>7021</v>
      </c>
      <c r="P168" s="852">
        <v>7021</v>
      </c>
      <c r="Q168" s="853"/>
      <c r="R168" s="854">
        <f t="shared" si="49"/>
        <v>1</v>
      </c>
      <c r="S168" s="994">
        <v>0</v>
      </c>
      <c r="T168" s="855">
        <f t="shared" si="53"/>
        <v>0</v>
      </c>
      <c r="U168" s="856">
        <v>0</v>
      </c>
      <c r="V168" s="856">
        <f t="shared" si="52"/>
        <v>0</v>
      </c>
      <c r="W168" s="857"/>
    </row>
    <row r="169" spans="1:23" ht="156.75" customHeight="1">
      <c r="A169" s="918" t="s">
        <v>531</v>
      </c>
      <c r="B169" s="919"/>
      <c r="C169" s="840"/>
      <c r="D169" s="841"/>
      <c r="E169" s="842"/>
      <c r="F169" s="843"/>
      <c r="G169" s="844"/>
      <c r="H169" s="845" t="s">
        <v>820</v>
      </c>
      <c r="I169" s="846">
        <v>1</v>
      </c>
      <c r="J169" s="847" t="s">
        <v>535</v>
      </c>
      <c r="K169" s="848" t="s">
        <v>821</v>
      </c>
      <c r="L169" s="849" t="s">
        <v>806</v>
      </c>
      <c r="M169" s="850" t="s">
        <v>822</v>
      </c>
      <c r="N169" s="847" t="s">
        <v>539</v>
      </c>
      <c r="O169" s="851">
        <v>12272</v>
      </c>
      <c r="P169" s="852">
        <v>12272</v>
      </c>
      <c r="Q169" s="853"/>
      <c r="R169" s="854">
        <f t="shared" si="49"/>
        <v>1</v>
      </c>
      <c r="S169" s="994">
        <v>0</v>
      </c>
      <c r="T169" s="855">
        <f t="shared" si="53"/>
        <v>0</v>
      </c>
      <c r="U169" s="856">
        <v>0</v>
      </c>
      <c r="V169" s="856">
        <f t="shared" si="52"/>
        <v>0</v>
      </c>
      <c r="W169" s="857" t="s">
        <v>531</v>
      </c>
    </row>
    <row r="170" spans="1:23" ht="35.25" customHeight="1">
      <c r="A170" s="918" t="s">
        <v>531</v>
      </c>
      <c r="B170" s="919"/>
      <c r="C170" s="840"/>
      <c r="D170" s="841"/>
      <c r="E170" s="842"/>
      <c r="F170" s="843"/>
      <c r="G170" s="844"/>
      <c r="H170" s="845" t="s">
        <v>823</v>
      </c>
      <c r="I170" s="846">
        <v>1</v>
      </c>
      <c r="J170" s="847" t="s">
        <v>535</v>
      </c>
      <c r="K170" s="848" t="s">
        <v>824</v>
      </c>
      <c r="L170" s="849" t="s">
        <v>802</v>
      </c>
      <c r="M170" s="850" t="s">
        <v>538</v>
      </c>
      <c r="N170" s="847" t="s">
        <v>539</v>
      </c>
      <c r="O170" s="851">
        <v>0</v>
      </c>
      <c r="P170" s="852" t="s">
        <v>825</v>
      </c>
      <c r="Q170" s="853"/>
      <c r="R170" s="854">
        <f t="shared" si="49"/>
        <v>1</v>
      </c>
      <c r="S170" s="994">
        <v>0</v>
      </c>
      <c r="T170" s="855">
        <f t="shared" si="53"/>
        <v>0</v>
      </c>
      <c r="U170" s="856">
        <v>0</v>
      </c>
      <c r="V170" s="856">
        <f t="shared" si="52"/>
        <v>0</v>
      </c>
      <c r="W170" s="857" t="s">
        <v>531</v>
      </c>
    </row>
    <row r="171" spans="1:23" ht="86.25" customHeight="1">
      <c r="A171" s="918" t="s">
        <v>531</v>
      </c>
      <c r="B171" s="919"/>
      <c r="C171" s="840"/>
      <c r="D171" s="841"/>
      <c r="E171" s="842"/>
      <c r="F171" s="843"/>
      <c r="G171" s="844"/>
      <c r="H171" s="845" t="s">
        <v>826</v>
      </c>
      <c r="I171" s="846">
        <v>1</v>
      </c>
      <c r="J171" s="847" t="s">
        <v>535</v>
      </c>
      <c r="K171" s="848" t="s">
        <v>827</v>
      </c>
      <c r="L171" s="849" t="s">
        <v>802</v>
      </c>
      <c r="M171" s="850" t="s">
        <v>538</v>
      </c>
      <c r="N171" s="847" t="s">
        <v>539</v>
      </c>
      <c r="O171" s="851">
        <v>10136</v>
      </c>
      <c r="P171" s="852">
        <v>10136</v>
      </c>
      <c r="Q171" s="853"/>
      <c r="R171" s="854">
        <f t="shared" si="49"/>
        <v>1</v>
      </c>
      <c r="S171" s="994">
        <v>0</v>
      </c>
      <c r="T171" s="855">
        <f t="shared" si="53"/>
        <v>0</v>
      </c>
      <c r="U171" s="856">
        <v>0</v>
      </c>
      <c r="V171" s="856">
        <f t="shared" si="52"/>
        <v>0</v>
      </c>
      <c r="W171" s="857" t="s">
        <v>531</v>
      </c>
    </row>
    <row r="172" spans="1:23" ht="106.5" customHeight="1">
      <c r="A172" s="918" t="s">
        <v>531</v>
      </c>
      <c r="B172" s="919"/>
      <c r="C172" s="840"/>
      <c r="D172" s="841"/>
      <c r="E172" s="842"/>
      <c r="F172" s="843"/>
      <c r="G172" s="844"/>
      <c r="H172" s="845" t="s">
        <v>828</v>
      </c>
      <c r="I172" s="846">
        <v>1</v>
      </c>
      <c r="J172" s="847" t="s">
        <v>535</v>
      </c>
      <c r="K172" s="848" t="s">
        <v>829</v>
      </c>
      <c r="L172" s="849" t="s">
        <v>802</v>
      </c>
      <c r="M172" s="850" t="s">
        <v>538</v>
      </c>
      <c r="N172" s="847" t="s">
        <v>539</v>
      </c>
      <c r="O172" s="851">
        <v>17360</v>
      </c>
      <c r="P172" s="852">
        <v>17360</v>
      </c>
      <c r="Q172" s="853"/>
      <c r="R172" s="854">
        <f t="shared" si="49"/>
        <v>1</v>
      </c>
      <c r="S172" s="994">
        <v>0</v>
      </c>
      <c r="T172" s="855">
        <f t="shared" si="53"/>
        <v>0</v>
      </c>
      <c r="U172" s="856">
        <v>0</v>
      </c>
      <c r="V172" s="856">
        <f t="shared" si="52"/>
        <v>0</v>
      </c>
      <c r="W172" s="857" t="s">
        <v>531</v>
      </c>
    </row>
    <row r="173" spans="1:23" ht="41.25" customHeight="1">
      <c r="A173" s="920" t="s">
        <v>531</v>
      </c>
      <c r="B173" s="921"/>
      <c r="C173" s="840"/>
      <c r="D173" s="841"/>
      <c r="E173" s="842"/>
      <c r="F173" s="843"/>
      <c r="G173" s="844"/>
      <c r="H173" s="845" t="s">
        <v>830</v>
      </c>
      <c r="I173" s="846">
        <v>1</v>
      </c>
      <c r="J173" s="847" t="s">
        <v>535</v>
      </c>
      <c r="K173" s="848" t="s">
        <v>831</v>
      </c>
      <c r="L173" s="849" t="s">
        <v>802</v>
      </c>
      <c r="M173" s="850" t="s">
        <v>538</v>
      </c>
      <c r="N173" s="847" t="s">
        <v>539</v>
      </c>
      <c r="O173" s="851">
        <v>57732</v>
      </c>
      <c r="P173" s="852">
        <v>57732</v>
      </c>
      <c r="Q173" s="853"/>
      <c r="R173" s="854">
        <f t="shared" si="49"/>
        <v>1</v>
      </c>
      <c r="S173" s="994">
        <v>0</v>
      </c>
      <c r="T173" s="855">
        <f t="shared" si="53"/>
        <v>0</v>
      </c>
      <c r="U173" s="856">
        <v>0</v>
      </c>
      <c r="V173" s="856">
        <f t="shared" si="52"/>
        <v>0</v>
      </c>
      <c r="W173" s="857" t="s">
        <v>531</v>
      </c>
    </row>
    <row r="174" spans="1:23" ht="24" customHeight="1">
      <c r="A174" s="827" t="s">
        <v>529</v>
      </c>
      <c r="B174" s="828"/>
      <c r="C174" s="829"/>
      <c r="D174" s="830"/>
      <c r="E174" s="831"/>
      <c r="F174" s="828"/>
      <c r="G174" s="828"/>
      <c r="H174" s="832"/>
      <c r="I174" s="833"/>
      <c r="J174" s="834"/>
      <c r="K174" s="835" t="s">
        <v>832</v>
      </c>
      <c r="L174" s="836"/>
      <c r="M174" s="836"/>
      <c r="N174" s="834"/>
      <c r="O174" s="836"/>
      <c r="P174" s="834"/>
      <c r="Q174" s="834"/>
      <c r="R174" s="834"/>
      <c r="S174" s="993"/>
      <c r="T174" s="834"/>
      <c r="U174" s="834"/>
      <c r="V174" s="834"/>
      <c r="W174" s="837" t="s">
        <v>531</v>
      </c>
    </row>
    <row r="175" spans="1:23" ht="25">
      <c r="A175" s="838" t="s">
        <v>533</v>
      </c>
      <c r="B175" s="839"/>
      <c r="C175" s="840"/>
      <c r="D175" s="841"/>
      <c r="E175" s="842"/>
      <c r="F175" s="843"/>
      <c r="G175" s="844"/>
      <c r="H175" s="845" t="s">
        <v>833</v>
      </c>
      <c r="I175" s="846">
        <v>2</v>
      </c>
      <c r="J175" s="847" t="s">
        <v>535</v>
      </c>
      <c r="K175" s="848" t="s">
        <v>834</v>
      </c>
      <c r="L175" s="849" t="s">
        <v>555</v>
      </c>
      <c r="M175" s="850" t="s">
        <v>538</v>
      </c>
      <c r="N175" s="847" t="s">
        <v>539</v>
      </c>
      <c r="O175" s="851">
        <v>488</v>
      </c>
      <c r="P175" s="852">
        <v>976</v>
      </c>
      <c r="Q175" s="853" t="s">
        <v>591</v>
      </c>
      <c r="R175" s="854">
        <f t="shared" ref="R175" si="54">I175</f>
        <v>2</v>
      </c>
      <c r="S175" s="994">
        <v>0.9</v>
      </c>
      <c r="T175" s="855">
        <f>((O175*R175)*S175)</f>
        <v>878</v>
      </c>
      <c r="U175" s="856">
        <v>878</v>
      </c>
      <c r="V175" s="856">
        <f>T175-U175</f>
        <v>0</v>
      </c>
      <c r="W175" s="857" t="s">
        <v>531</v>
      </c>
    </row>
    <row r="176" spans="1:23" ht="24" customHeight="1">
      <c r="A176" s="827" t="s">
        <v>529</v>
      </c>
      <c r="B176" s="828"/>
      <c r="C176" s="829"/>
      <c r="D176" s="830"/>
      <c r="E176" s="831"/>
      <c r="F176" s="828"/>
      <c r="G176" s="828"/>
      <c r="H176" s="832"/>
      <c r="I176" s="833"/>
      <c r="J176" s="834"/>
      <c r="K176" s="835" t="s">
        <v>835</v>
      </c>
      <c r="L176" s="836"/>
      <c r="M176" s="836"/>
      <c r="N176" s="834"/>
      <c r="O176" s="836"/>
      <c r="P176" s="834"/>
      <c r="Q176" s="834"/>
      <c r="R176" s="834"/>
      <c r="S176" s="993"/>
      <c r="T176" s="834"/>
      <c r="U176" s="834"/>
      <c r="V176" s="834"/>
      <c r="W176" s="837" t="s">
        <v>531</v>
      </c>
    </row>
    <row r="177" spans="1:23">
      <c r="A177" s="838" t="s">
        <v>533</v>
      </c>
      <c r="B177" s="839"/>
      <c r="C177" s="840"/>
      <c r="D177" s="841"/>
      <c r="E177" s="842"/>
      <c r="F177" s="843"/>
      <c r="G177" s="844"/>
      <c r="H177" s="845" t="s">
        <v>836</v>
      </c>
      <c r="I177" s="846">
        <v>1</v>
      </c>
      <c r="J177" s="847" t="s">
        <v>535</v>
      </c>
      <c r="K177" s="848" t="s">
        <v>554</v>
      </c>
      <c r="L177" s="849" t="s">
        <v>555</v>
      </c>
      <c r="M177" s="850" t="s">
        <v>538</v>
      </c>
      <c r="N177" s="847" t="s">
        <v>539</v>
      </c>
      <c r="O177" s="851">
        <v>488</v>
      </c>
      <c r="P177" s="852">
        <v>488</v>
      </c>
      <c r="Q177" s="853" t="s">
        <v>591</v>
      </c>
      <c r="R177" s="854">
        <f t="shared" ref="R177" si="55">I177</f>
        <v>1</v>
      </c>
      <c r="S177" s="994">
        <v>0.9</v>
      </c>
      <c r="T177" s="855">
        <f>((O177*R177)*S177)</f>
        <v>439</v>
      </c>
      <c r="U177" s="856">
        <v>439</v>
      </c>
      <c r="V177" s="856">
        <f>T177-U177</f>
        <v>0</v>
      </c>
      <c r="W177" s="857" t="s">
        <v>531</v>
      </c>
    </row>
    <row r="178" spans="1:23" ht="24" customHeight="1">
      <c r="A178" s="827" t="s">
        <v>529</v>
      </c>
      <c r="B178" s="828"/>
      <c r="C178" s="829"/>
      <c r="D178" s="830"/>
      <c r="E178" s="831"/>
      <c r="F178" s="828"/>
      <c r="G178" s="828"/>
      <c r="H178" s="832"/>
      <c r="I178" s="833"/>
      <c r="J178" s="834"/>
      <c r="K178" s="835" t="s">
        <v>837</v>
      </c>
      <c r="L178" s="836"/>
      <c r="M178" s="836"/>
      <c r="N178" s="834"/>
      <c r="O178" s="836"/>
      <c r="P178" s="834"/>
      <c r="Q178" s="834"/>
      <c r="R178" s="834"/>
      <c r="S178" s="993"/>
      <c r="T178" s="834"/>
      <c r="U178" s="834"/>
      <c r="V178" s="834"/>
      <c r="W178" s="837" t="s">
        <v>531</v>
      </c>
    </row>
    <row r="179" spans="1:23">
      <c r="A179" s="838" t="s">
        <v>533</v>
      </c>
      <c r="B179" s="839"/>
      <c r="C179" s="840"/>
      <c r="D179" s="841"/>
      <c r="E179" s="842"/>
      <c r="F179" s="843"/>
      <c r="G179" s="844"/>
      <c r="H179" s="845" t="s">
        <v>838</v>
      </c>
      <c r="I179" s="846">
        <v>1</v>
      </c>
      <c r="J179" s="847" t="s">
        <v>535</v>
      </c>
      <c r="K179" s="848" t="s">
        <v>839</v>
      </c>
      <c r="L179" s="849" t="s">
        <v>555</v>
      </c>
      <c r="M179" s="850" t="s">
        <v>538</v>
      </c>
      <c r="N179" s="847" t="s">
        <v>539</v>
      </c>
      <c r="O179" s="851">
        <v>1446</v>
      </c>
      <c r="P179" s="852">
        <v>1446</v>
      </c>
      <c r="Q179" s="853" t="s">
        <v>591</v>
      </c>
      <c r="R179" s="854">
        <f t="shared" ref="R179:R185" si="56">I179</f>
        <v>1</v>
      </c>
      <c r="S179" s="994">
        <v>0.9</v>
      </c>
      <c r="T179" s="855">
        <f t="shared" ref="T179:T185" si="57">((O179*R179)*S179)</f>
        <v>1301</v>
      </c>
      <c r="U179" s="856">
        <v>1301</v>
      </c>
      <c r="V179" s="856">
        <f t="shared" ref="V179:V185" si="58">T179-U179</f>
        <v>0</v>
      </c>
      <c r="W179" s="857" t="s">
        <v>531</v>
      </c>
    </row>
    <row r="180" spans="1:23">
      <c r="A180" s="838" t="s">
        <v>533</v>
      </c>
      <c r="B180" s="839"/>
      <c r="C180" s="840"/>
      <c r="D180" s="841"/>
      <c r="E180" s="842"/>
      <c r="F180" s="843"/>
      <c r="G180" s="844"/>
      <c r="H180" s="845" t="s">
        <v>840</v>
      </c>
      <c r="I180" s="846">
        <v>3</v>
      </c>
      <c r="J180" s="847" t="s">
        <v>535</v>
      </c>
      <c r="K180" s="848" t="s">
        <v>554</v>
      </c>
      <c r="L180" s="849" t="s">
        <v>555</v>
      </c>
      <c r="M180" s="850" t="s">
        <v>538</v>
      </c>
      <c r="N180" s="847" t="s">
        <v>539</v>
      </c>
      <c r="O180" s="851">
        <v>487</v>
      </c>
      <c r="P180" s="852">
        <v>1461</v>
      </c>
      <c r="Q180" s="853" t="s">
        <v>591</v>
      </c>
      <c r="R180" s="854">
        <f t="shared" si="56"/>
        <v>3</v>
      </c>
      <c r="S180" s="994">
        <v>0.9</v>
      </c>
      <c r="T180" s="855">
        <f t="shared" si="57"/>
        <v>1315</v>
      </c>
      <c r="U180" s="856">
        <v>1315</v>
      </c>
      <c r="V180" s="856">
        <f t="shared" si="58"/>
        <v>0</v>
      </c>
      <c r="W180" s="857" t="s">
        <v>531</v>
      </c>
    </row>
    <row r="181" spans="1:23" ht="96" customHeight="1">
      <c r="A181" s="838" t="s">
        <v>533</v>
      </c>
      <c r="B181" s="839"/>
      <c r="C181" s="840"/>
      <c r="D181" s="841"/>
      <c r="E181" s="842"/>
      <c r="F181" s="843"/>
      <c r="G181" s="844"/>
      <c r="H181" s="845" t="s">
        <v>841</v>
      </c>
      <c r="I181" s="846">
        <v>1</v>
      </c>
      <c r="J181" s="847" t="s">
        <v>535</v>
      </c>
      <c r="K181" s="862" t="s">
        <v>842</v>
      </c>
      <c r="L181" s="849" t="s">
        <v>661</v>
      </c>
      <c r="M181" s="850" t="s">
        <v>662</v>
      </c>
      <c r="N181" s="847" t="s">
        <v>539</v>
      </c>
      <c r="O181" s="851">
        <v>4089</v>
      </c>
      <c r="P181" s="852">
        <v>4089</v>
      </c>
      <c r="Q181" s="853" t="s">
        <v>714</v>
      </c>
      <c r="R181" s="854">
        <f t="shared" si="56"/>
        <v>1</v>
      </c>
      <c r="S181" s="994">
        <v>0.9</v>
      </c>
      <c r="T181" s="855">
        <f t="shared" si="57"/>
        <v>3680</v>
      </c>
      <c r="U181" s="856">
        <v>3680</v>
      </c>
      <c r="V181" s="856">
        <f t="shared" si="58"/>
        <v>0</v>
      </c>
      <c r="W181" s="857" t="s">
        <v>531</v>
      </c>
    </row>
    <row r="182" spans="1:23">
      <c r="A182" s="838" t="s">
        <v>533</v>
      </c>
      <c r="B182" s="839"/>
      <c r="C182" s="840"/>
      <c r="D182" s="841"/>
      <c r="E182" s="842"/>
      <c r="F182" s="843"/>
      <c r="G182" s="844"/>
      <c r="H182" s="845" t="s">
        <v>843</v>
      </c>
      <c r="I182" s="846">
        <v>1</v>
      </c>
      <c r="J182" s="847" t="s">
        <v>535</v>
      </c>
      <c r="K182" s="848" t="s">
        <v>844</v>
      </c>
      <c r="L182" s="849" t="s">
        <v>555</v>
      </c>
      <c r="M182" s="850" t="s">
        <v>674</v>
      </c>
      <c r="N182" s="847" t="s">
        <v>539</v>
      </c>
      <c r="O182" s="851">
        <v>8781</v>
      </c>
      <c r="P182" s="852">
        <v>8781</v>
      </c>
      <c r="Q182" s="853"/>
      <c r="R182" s="854">
        <f t="shared" si="56"/>
        <v>1</v>
      </c>
      <c r="S182" s="994">
        <v>0</v>
      </c>
      <c r="T182" s="855">
        <f t="shared" si="57"/>
        <v>0</v>
      </c>
      <c r="U182" s="856">
        <v>0</v>
      </c>
      <c r="V182" s="856">
        <f t="shared" si="58"/>
        <v>0</v>
      </c>
      <c r="W182" s="857" t="s">
        <v>531</v>
      </c>
    </row>
    <row r="183" spans="1:23" ht="114.75" customHeight="1">
      <c r="A183" s="838" t="s">
        <v>533</v>
      </c>
      <c r="B183" s="839"/>
      <c r="C183" s="840"/>
      <c r="D183" s="841"/>
      <c r="E183" s="842"/>
      <c r="F183" s="843"/>
      <c r="G183" s="844"/>
      <c r="H183" s="845" t="s">
        <v>845</v>
      </c>
      <c r="I183" s="846">
        <v>1</v>
      </c>
      <c r="J183" s="847" t="s">
        <v>535</v>
      </c>
      <c r="K183" s="848" t="s">
        <v>846</v>
      </c>
      <c r="L183" s="849" t="s">
        <v>661</v>
      </c>
      <c r="M183" s="850" t="s">
        <v>662</v>
      </c>
      <c r="N183" s="847" t="s">
        <v>539</v>
      </c>
      <c r="O183" s="851">
        <v>64400</v>
      </c>
      <c r="P183" s="852">
        <v>64400</v>
      </c>
      <c r="Q183" s="853" t="s">
        <v>951</v>
      </c>
      <c r="R183" s="854">
        <f t="shared" si="56"/>
        <v>1</v>
      </c>
      <c r="S183" s="994">
        <v>0.9</v>
      </c>
      <c r="T183" s="855">
        <f t="shared" si="57"/>
        <v>57960</v>
      </c>
      <c r="U183" s="856">
        <v>57960</v>
      </c>
      <c r="V183" s="856">
        <f t="shared" si="58"/>
        <v>0</v>
      </c>
      <c r="W183" s="857" t="s">
        <v>531</v>
      </c>
    </row>
    <row r="184" spans="1:23">
      <c r="A184" s="838" t="s">
        <v>533</v>
      </c>
      <c r="B184" s="839"/>
      <c r="C184" s="840"/>
      <c r="D184" s="841"/>
      <c r="E184" s="842"/>
      <c r="F184" s="843"/>
      <c r="G184" s="844"/>
      <c r="H184" s="845" t="s">
        <v>847</v>
      </c>
      <c r="I184" s="846">
        <v>1</v>
      </c>
      <c r="J184" s="847" t="s">
        <v>535</v>
      </c>
      <c r="K184" s="848" t="s">
        <v>758</v>
      </c>
      <c r="L184" s="849" t="s">
        <v>661</v>
      </c>
      <c r="M184" s="850" t="s">
        <v>665</v>
      </c>
      <c r="N184" s="847" t="s">
        <v>539</v>
      </c>
      <c r="O184" s="851">
        <v>15197</v>
      </c>
      <c r="P184" s="852">
        <v>15197</v>
      </c>
      <c r="Q184" s="853" t="s">
        <v>951</v>
      </c>
      <c r="R184" s="854">
        <f t="shared" si="56"/>
        <v>1</v>
      </c>
      <c r="S184" s="994">
        <v>0.9</v>
      </c>
      <c r="T184" s="855">
        <f t="shared" si="57"/>
        <v>13677</v>
      </c>
      <c r="U184" s="856">
        <v>13677</v>
      </c>
      <c r="V184" s="856">
        <f t="shared" si="58"/>
        <v>0</v>
      </c>
      <c r="W184" s="857" t="s">
        <v>531</v>
      </c>
    </row>
    <row r="185" spans="1:23">
      <c r="A185" s="838" t="s">
        <v>533</v>
      </c>
      <c r="B185" s="839"/>
      <c r="C185" s="840"/>
      <c r="D185" s="841"/>
      <c r="E185" s="842"/>
      <c r="F185" s="843"/>
      <c r="G185" s="844"/>
      <c r="H185" s="845" t="s">
        <v>848</v>
      </c>
      <c r="I185" s="846">
        <v>1</v>
      </c>
      <c r="J185" s="847" t="s">
        <v>535</v>
      </c>
      <c r="K185" s="848" t="s">
        <v>667</v>
      </c>
      <c r="L185" s="849" t="s">
        <v>668</v>
      </c>
      <c r="M185" s="850" t="s">
        <v>669</v>
      </c>
      <c r="N185" s="847" t="s">
        <v>670</v>
      </c>
      <c r="O185" s="851">
        <v>7890</v>
      </c>
      <c r="P185" s="852">
        <v>7890</v>
      </c>
      <c r="Q185" s="853" t="s">
        <v>957</v>
      </c>
      <c r="R185" s="854">
        <f t="shared" si="56"/>
        <v>1</v>
      </c>
      <c r="S185" s="994">
        <v>0.9</v>
      </c>
      <c r="T185" s="855">
        <f t="shared" si="57"/>
        <v>7101</v>
      </c>
      <c r="U185" s="856">
        <v>0</v>
      </c>
      <c r="V185" s="856">
        <f t="shared" si="58"/>
        <v>7101</v>
      </c>
      <c r="W185" s="857" t="s">
        <v>531</v>
      </c>
    </row>
    <row r="186" spans="1:23" ht="27.9" customHeight="1" thickBot="1">
      <c r="A186" s="870" t="s">
        <v>531</v>
      </c>
      <c r="B186" s="871"/>
      <c r="C186" s="872"/>
      <c r="D186" s="873"/>
      <c r="E186" s="874"/>
      <c r="F186" s="875" t="s">
        <v>849</v>
      </c>
      <c r="G186" s="875"/>
      <c r="H186" s="875" t="s">
        <v>849</v>
      </c>
      <c r="I186" s="876"/>
      <c r="J186" s="877"/>
      <c r="K186" s="878"/>
      <c r="L186" s="879"/>
      <c r="M186" s="880"/>
      <c r="N186" s="877"/>
      <c r="O186" s="881" t="s">
        <v>741</v>
      </c>
      <c r="P186" s="882">
        <f>SUBTOTAL(9,P161:P185)</f>
        <v>282493</v>
      </c>
      <c r="Q186" s="883"/>
      <c r="R186" s="882"/>
      <c r="S186" s="995"/>
      <c r="T186" s="882">
        <f t="shared" ref="T186:V186" si="59">SUBTOTAL(9,T161:T185)</f>
        <v>86351</v>
      </c>
      <c r="U186" s="882">
        <f t="shared" si="59"/>
        <v>79250</v>
      </c>
      <c r="V186" s="882">
        <f t="shared" si="59"/>
        <v>7101</v>
      </c>
      <c r="W186" s="882" t="s">
        <v>531</v>
      </c>
    </row>
    <row r="187" spans="1:23" ht="24" customHeight="1">
      <c r="A187" s="827" t="s">
        <v>529</v>
      </c>
      <c r="B187" s="828"/>
      <c r="C187" s="829"/>
      <c r="D187" s="830"/>
      <c r="E187" s="831"/>
      <c r="F187" s="828"/>
      <c r="G187" s="828"/>
      <c r="H187" s="832"/>
      <c r="I187" s="833"/>
      <c r="J187" s="834"/>
      <c r="K187" s="835" t="s">
        <v>850</v>
      </c>
      <c r="L187" s="836"/>
      <c r="M187" s="836"/>
      <c r="N187" s="834"/>
      <c r="O187" s="836"/>
      <c r="P187" s="834"/>
      <c r="Q187" s="834"/>
      <c r="R187" s="834"/>
      <c r="S187" s="993"/>
      <c r="T187" s="834"/>
      <c r="U187" s="834"/>
      <c r="V187" s="834"/>
      <c r="W187" s="837" t="s">
        <v>531</v>
      </c>
    </row>
    <row r="188" spans="1:23" ht="24" customHeight="1">
      <c r="A188" s="827" t="s">
        <v>529</v>
      </c>
      <c r="B188" s="828"/>
      <c r="C188" s="829"/>
      <c r="D188" s="830"/>
      <c r="E188" s="831"/>
      <c r="F188" s="828"/>
      <c r="G188" s="828"/>
      <c r="H188" s="832"/>
      <c r="I188" s="833"/>
      <c r="J188" s="834"/>
      <c r="K188" s="835" t="s">
        <v>851</v>
      </c>
      <c r="L188" s="836"/>
      <c r="M188" s="836"/>
      <c r="N188" s="834"/>
      <c r="O188" s="836"/>
      <c r="P188" s="834"/>
      <c r="Q188" s="834"/>
      <c r="R188" s="834"/>
      <c r="S188" s="993"/>
      <c r="T188" s="834"/>
      <c r="U188" s="834"/>
      <c r="V188" s="834"/>
      <c r="W188" s="837" t="s">
        <v>531</v>
      </c>
    </row>
    <row r="189" spans="1:23">
      <c r="A189" s="838" t="s">
        <v>533</v>
      </c>
      <c r="B189" s="839"/>
      <c r="C189" s="840"/>
      <c r="D189" s="841"/>
      <c r="E189" s="842"/>
      <c r="F189" s="843"/>
      <c r="G189" s="844"/>
      <c r="H189" s="845" t="s">
        <v>852</v>
      </c>
      <c r="I189" s="846">
        <v>4</v>
      </c>
      <c r="J189" s="847" t="s">
        <v>535</v>
      </c>
      <c r="K189" s="848" t="s">
        <v>554</v>
      </c>
      <c r="L189" s="849" t="s">
        <v>555</v>
      </c>
      <c r="M189" s="850" t="s">
        <v>538</v>
      </c>
      <c r="N189" s="847" t="s">
        <v>539</v>
      </c>
      <c r="O189" s="851">
        <v>487</v>
      </c>
      <c r="P189" s="852">
        <v>1948</v>
      </c>
      <c r="Q189" s="853" t="s">
        <v>591</v>
      </c>
      <c r="R189" s="854">
        <f t="shared" ref="R189:R193" si="60">I189</f>
        <v>4</v>
      </c>
      <c r="S189" s="994">
        <v>0.9</v>
      </c>
      <c r="T189" s="855">
        <f t="shared" ref="T189:T193" si="61">((O189*R189)*S189)</f>
        <v>1753</v>
      </c>
      <c r="U189" s="856">
        <v>1753</v>
      </c>
      <c r="V189" s="856">
        <f>T189-U189</f>
        <v>0</v>
      </c>
      <c r="W189" s="857"/>
    </row>
    <row r="190" spans="1:23" ht="87.5">
      <c r="A190" s="838" t="s">
        <v>533</v>
      </c>
      <c r="B190" s="839"/>
      <c r="C190" s="840"/>
      <c r="D190" s="841"/>
      <c r="E190" s="842"/>
      <c r="F190" s="843"/>
      <c r="G190" s="844"/>
      <c r="H190" s="845" t="s">
        <v>853</v>
      </c>
      <c r="I190" s="846">
        <v>1</v>
      </c>
      <c r="J190" s="847" t="s">
        <v>535</v>
      </c>
      <c r="K190" s="848" t="s">
        <v>854</v>
      </c>
      <c r="L190" s="849" t="s">
        <v>661</v>
      </c>
      <c r="M190" s="850" t="s">
        <v>662</v>
      </c>
      <c r="N190" s="847" t="s">
        <v>539</v>
      </c>
      <c r="O190" s="851">
        <v>70146</v>
      </c>
      <c r="P190" s="852">
        <v>70146</v>
      </c>
      <c r="Q190" s="853" t="s">
        <v>951</v>
      </c>
      <c r="R190" s="854">
        <f t="shared" si="60"/>
        <v>1</v>
      </c>
      <c r="S190" s="994">
        <v>0.9</v>
      </c>
      <c r="T190" s="855">
        <f t="shared" si="61"/>
        <v>63131</v>
      </c>
      <c r="U190" s="856">
        <v>63131</v>
      </c>
      <c r="V190" s="856">
        <f>T190-U190</f>
        <v>0</v>
      </c>
      <c r="W190" s="857" t="s">
        <v>531</v>
      </c>
    </row>
    <row r="191" spans="1:23">
      <c r="A191" s="838" t="s">
        <v>533</v>
      </c>
      <c r="B191" s="839"/>
      <c r="C191" s="840"/>
      <c r="D191" s="841"/>
      <c r="E191" s="842"/>
      <c r="F191" s="843"/>
      <c r="G191" s="844"/>
      <c r="H191" s="845" t="s">
        <v>855</v>
      </c>
      <c r="I191" s="846">
        <v>1</v>
      </c>
      <c r="J191" s="847" t="s">
        <v>535</v>
      </c>
      <c r="K191" s="848" t="s">
        <v>710</v>
      </c>
      <c r="L191" s="849" t="s">
        <v>661</v>
      </c>
      <c r="M191" s="850" t="s">
        <v>665</v>
      </c>
      <c r="N191" s="847" t="s">
        <v>539</v>
      </c>
      <c r="O191" s="851">
        <v>20259</v>
      </c>
      <c r="P191" s="852">
        <v>20259</v>
      </c>
      <c r="Q191" s="853" t="s">
        <v>951</v>
      </c>
      <c r="R191" s="854">
        <f t="shared" si="60"/>
        <v>1</v>
      </c>
      <c r="S191" s="994">
        <v>0.9</v>
      </c>
      <c r="T191" s="855">
        <f t="shared" si="61"/>
        <v>18233</v>
      </c>
      <c r="U191" s="856">
        <v>18233</v>
      </c>
      <c r="V191" s="856">
        <f t="shared" ref="V191:V194" si="62">T191-U191</f>
        <v>0</v>
      </c>
      <c r="W191" s="857" t="s">
        <v>531</v>
      </c>
    </row>
    <row r="192" spans="1:23">
      <c r="A192" s="838" t="s">
        <v>533</v>
      </c>
      <c r="B192" s="839"/>
      <c r="C192" s="840"/>
      <c r="D192" s="841"/>
      <c r="E192" s="842"/>
      <c r="F192" s="843"/>
      <c r="G192" s="844"/>
      <c r="H192" s="845" t="s">
        <v>856</v>
      </c>
      <c r="I192" s="846">
        <v>1</v>
      </c>
      <c r="J192" s="847" t="s">
        <v>535</v>
      </c>
      <c r="K192" s="848" t="s">
        <v>667</v>
      </c>
      <c r="L192" s="849" t="s">
        <v>668</v>
      </c>
      <c r="M192" s="850" t="s">
        <v>669</v>
      </c>
      <c r="N192" s="847" t="s">
        <v>670</v>
      </c>
      <c r="O192" s="851">
        <v>11603</v>
      </c>
      <c r="P192" s="852">
        <v>11603</v>
      </c>
      <c r="Q192" s="853" t="s">
        <v>957</v>
      </c>
      <c r="R192" s="854">
        <f t="shared" si="60"/>
        <v>1</v>
      </c>
      <c r="S192" s="994">
        <v>0.9</v>
      </c>
      <c r="T192" s="855">
        <f t="shared" si="61"/>
        <v>10443</v>
      </c>
      <c r="U192" s="856">
        <v>0</v>
      </c>
      <c r="V192" s="856">
        <f t="shared" si="62"/>
        <v>10443</v>
      </c>
      <c r="W192" s="857" t="s">
        <v>531</v>
      </c>
    </row>
    <row r="193" spans="1:23" ht="25">
      <c r="A193" s="838" t="s">
        <v>533</v>
      </c>
      <c r="B193" s="839"/>
      <c r="C193" s="840"/>
      <c r="D193" s="841"/>
      <c r="E193" s="842"/>
      <c r="F193" s="843"/>
      <c r="G193" s="844"/>
      <c r="H193" s="845" t="s">
        <v>857</v>
      </c>
      <c r="I193" s="846">
        <v>1</v>
      </c>
      <c r="J193" s="847" t="s">
        <v>535</v>
      </c>
      <c r="K193" s="848" t="s">
        <v>858</v>
      </c>
      <c r="L193" s="849" t="s">
        <v>555</v>
      </c>
      <c r="M193" s="850" t="s">
        <v>674</v>
      </c>
      <c r="N193" s="847" t="s">
        <v>539</v>
      </c>
      <c r="O193" s="851">
        <v>6650</v>
      </c>
      <c r="P193" s="852">
        <v>6650</v>
      </c>
      <c r="Q193" s="853"/>
      <c r="R193" s="854">
        <f t="shared" si="60"/>
        <v>1</v>
      </c>
      <c r="S193" s="994">
        <v>0</v>
      </c>
      <c r="T193" s="855">
        <f t="shared" si="61"/>
        <v>0</v>
      </c>
      <c r="U193" s="856">
        <v>0</v>
      </c>
      <c r="V193" s="856">
        <f t="shared" si="62"/>
        <v>0</v>
      </c>
      <c r="W193" s="857" t="s">
        <v>531</v>
      </c>
    </row>
    <row r="194" spans="1:23" ht="25">
      <c r="A194" s="838" t="s">
        <v>533</v>
      </c>
      <c r="B194" s="839"/>
      <c r="C194" s="840"/>
      <c r="D194" s="841"/>
      <c r="E194" s="842"/>
      <c r="F194" s="843"/>
      <c r="G194" s="844"/>
      <c r="H194" s="845" t="s">
        <v>859</v>
      </c>
      <c r="I194" s="846">
        <v>1</v>
      </c>
      <c r="J194" s="847" t="s">
        <v>535</v>
      </c>
      <c r="K194" s="848" t="s">
        <v>860</v>
      </c>
      <c r="L194" s="849"/>
      <c r="M194" s="850"/>
      <c r="N194" s="847"/>
      <c r="O194" s="851">
        <v>0</v>
      </c>
      <c r="P194" s="852" t="s">
        <v>861</v>
      </c>
      <c r="Q194" s="853"/>
      <c r="R194" s="922"/>
      <c r="S194" s="997">
        <v>0</v>
      </c>
      <c r="T194" s="922">
        <v>0</v>
      </c>
      <c r="U194" s="922">
        <v>0</v>
      </c>
      <c r="V194" s="856">
        <f t="shared" si="62"/>
        <v>0</v>
      </c>
      <c r="W194" s="857" t="s">
        <v>531</v>
      </c>
    </row>
    <row r="195" spans="1:23" ht="24" customHeight="1">
      <c r="A195" s="827" t="s">
        <v>529</v>
      </c>
      <c r="B195" s="828"/>
      <c r="C195" s="829"/>
      <c r="D195" s="830"/>
      <c r="E195" s="831"/>
      <c r="F195" s="828"/>
      <c r="G195" s="828"/>
      <c r="H195" s="832"/>
      <c r="I195" s="833"/>
      <c r="J195" s="834"/>
      <c r="K195" s="835" t="s">
        <v>862</v>
      </c>
      <c r="L195" s="836"/>
      <c r="M195" s="836"/>
      <c r="N195" s="834"/>
      <c r="O195" s="836"/>
      <c r="P195" s="834"/>
      <c r="Q195" s="834"/>
      <c r="R195" s="834"/>
      <c r="S195" s="993"/>
      <c r="T195" s="834"/>
      <c r="U195" s="834"/>
      <c r="V195" s="834"/>
      <c r="W195" s="837" t="s">
        <v>531</v>
      </c>
    </row>
    <row r="196" spans="1:23" ht="37.5">
      <c r="A196" s="838" t="s">
        <v>533</v>
      </c>
      <c r="B196" s="839"/>
      <c r="C196" s="840"/>
      <c r="D196" s="841"/>
      <c r="E196" s="842"/>
      <c r="F196" s="843"/>
      <c r="G196" s="844"/>
      <c r="H196" s="845" t="s">
        <v>863</v>
      </c>
      <c r="I196" s="846">
        <v>3</v>
      </c>
      <c r="J196" s="847" t="s">
        <v>535</v>
      </c>
      <c r="K196" s="848" t="s">
        <v>864</v>
      </c>
      <c r="L196" s="849" t="s">
        <v>555</v>
      </c>
      <c r="M196" s="850" t="s">
        <v>538</v>
      </c>
      <c r="N196" s="847" t="s">
        <v>539</v>
      </c>
      <c r="O196" s="851">
        <v>821</v>
      </c>
      <c r="P196" s="852">
        <v>2463</v>
      </c>
      <c r="Q196" s="853" t="s">
        <v>591</v>
      </c>
      <c r="R196" s="854">
        <f t="shared" ref="R196:R202" si="63">I196</f>
        <v>3</v>
      </c>
      <c r="S196" s="994">
        <v>0.9</v>
      </c>
      <c r="T196" s="855">
        <f t="shared" ref="T196:T202" si="64">((O196*R196)*S196)</f>
        <v>2217</v>
      </c>
      <c r="U196" s="856">
        <v>2217</v>
      </c>
      <c r="V196" s="856">
        <f t="shared" ref="V196:V207" si="65">T196-U196</f>
        <v>0</v>
      </c>
      <c r="W196" s="857" t="s">
        <v>531</v>
      </c>
    </row>
    <row r="197" spans="1:23" ht="96" customHeight="1">
      <c r="A197" s="838" t="s">
        <v>533</v>
      </c>
      <c r="B197" s="839"/>
      <c r="C197" s="840"/>
      <c r="D197" s="841"/>
      <c r="E197" s="842"/>
      <c r="F197" s="843"/>
      <c r="G197" s="844"/>
      <c r="H197" s="845" t="s">
        <v>865</v>
      </c>
      <c r="I197" s="846">
        <v>1</v>
      </c>
      <c r="J197" s="847" t="s">
        <v>535</v>
      </c>
      <c r="K197" s="848" t="s">
        <v>866</v>
      </c>
      <c r="L197" s="849" t="s">
        <v>661</v>
      </c>
      <c r="M197" s="850" t="s">
        <v>662</v>
      </c>
      <c r="N197" s="847" t="s">
        <v>539</v>
      </c>
      <c r="O197" s="851">
        <v>4142</v>
      </c>
      <c r="P197" s="852">
        <v>4142</v>
      </c>
      <c r="Q197" s="853" t="s">
        <v>956</v>
      </c>
      <c r="R197" s="854">
        <f t="shared" si="63"/>
        <v>1</v>
      </c>
      <c r="S197" s="994">
        <v>0.9</v>
      </c>
      <c r="T197" s="855">
        <f t="shared" si="64"/>
        <v>3728</v>
      </c>
      <c r="U197" s="856">
        <v>0</v>
      </c>
      <c r="V197" s="856">
        <f t="shared" si="65"/>
        <v>3728</v>
      </c>
      <c r="W197" s="857" t="s">
        <v>531</v>
      </c>
    </row>
    <row r="198" spans="1:23">
      <c r="A198" s="838" t="s">
        <v>533</v>
      </c>
      <c r="B198" s="839"/>
      <c r="C198" s="840"/>
      <c r="D198" s="841"/>
      <c r="E198" s="842"/>
      <c r="F198" s="843"/>
      <c r="G198" s="844"/>
      <c r="H198" s="845" t="s">
        <v>867</v>
      </c>
      <c r="I198" s="846">
        <v>3</v>
      </c>
      <c r="J198" s="847" t="s">
        <v>535</v>
      </c>
      <c r="K198" s="848" t="s">
        <v>554</v>
      </c>
      <c r="L198" s="849" t="s">
        <v>555</v>
      </c>
      <c r="M198" s="850" t="s">
        <v>538</v>
      </c>
      <c r="N198" s="847" t="s">
        <v>539</v>
      </c>
      <c r="O198" s="851">
        <v>487</v>
      </c>
      <c r="P198" s="852">
        <v>1461</v>
      </c>
      <c r="Q198" s="853" t="s">
        <v>591</v>
      </c>
      <c r="R198" s="854">
        <f t="shared" si="63"/>
        <v>3</v>
      </c>
      <c r="S198" s="994">
        <v>0.9</v>
      </c>
      <c r="T198" s="855">
        <f t="shared" si="64"/>
        <v>1315</v>
      </c>
      <c r="U198" s="856">
        <v>1315</v>
      </c>
      <c r="V198" s="856">
        <f t="shared" si="65"/>
        <v>0</v>
      </c>
      <c r="W198" s="857" t="s">
        <v>531</v>
      </c>
    </row>
    <row r="199" spans="1:23" ht="35.25" customHeight="1">
      <c r="A199" s="923" t="s">
        <v>531</v>
      </c>
      <c r="B199" s="839"/>
      <c r="C199" s="840"/>
      <c r="D199" s="841"/>
      <c r="E199" s="842"/>
      <c r="F199" s="843"/>
      <c r="G199" s="844"/>
      <c r="H199" s="845" t="s">
        <v>868</v>
      </c>
      <c r="I199" s="846">
        <v>1</v>
      </c>
      <c r="J199" s="847" t="s">
        <v>535</v>
      </c>
      <c r="K199" s="848" t="s">
        <v>869</v>
      </c>
      <c r="L199" s="849" t="s">
        <v>870</v>
      </c>
      <c r="M199" s="850" t="s">
        <v>871</v>
      </c>
      <c r="N199" s="847" t="s">
        <v>872</v>
      </c>
      <c r="O199" s="851">
        <v>140235</v>
      </c>
      <c r="P199" s="852">
        <v>140235</v>
      </c>
      <c r="Q199" s="853"/>
      <c r="R199" s="854">
        <f t="shared" si="63"/>
        <v>1</v>
      </c>
      <c r="S199" s="994">
        <v>0</v>
      </c>
      <c r="T199" s="855">
        <f t="shared" si="64"/>
        <v>0</v>
      </c>
      <c r="U199" s="856">
        <v>0</v>
      </c>
      <c r="V199" s="856">
        <f t="shared" si="65"/>
        <v>0</v>
      </c>
      <c r="W199" s="857"/>
    </row>
    <row r="200" spans="1:23" ht="112.5">
      <c r="A200" s="838" t="s">
        <v>533</v>
      </c>
      <c r="B200" s="839"/>
      <c r="C200" s="840"/>
      <c r="D200" s="841"/>
      <c r="E200" s="842"/>
      <c r="F200" s="843"/>
      <c r="G200" s="844"/>
      <c r="H200" s="845" t="s">
        <v>873</v>
      </c>
      <c r="I200" s="846">
        <v>1</v>
      </c>
      <c r="J200" s="847" t="s">
        <v>535</v>
      </c>
      <c r="K200" s="848" t="s">
        <v>874</v>
      </c>
      <c r="L200" s="849" t="s">
        <v>661</v>
      </c>
      <c r="M200" s="850" t="s">
        <v>662</v>
      </c>
      <c r="N200" s="847" t="s">
        <v>539</v>
      </c>
      <c r="O200" s="851">
        <v>136483</v>
      </c>
      <c r="P200" s="852">
        <v>136483</v>
      </c>
      <c r="Q200" s="853" t="s">
        <v>951</v>
      </c>
      <c r="R200" s="854">
        <f t="shared" si="63"/>
        <v>1</v>
      </c>
      <c r="S200" s="994">
        <v>0.9</v>
      </c>
      <c r="T200" s="855">
        <f t="shared" si="64"/>
        <v>122835</v>
      </c>
      <c r="U200" s="856">
        <v>122835</v>
      </c>
      <c r="V200" s="856">
        <f t="shared" si="65"/>
        <v>0</v>
      </c>
      <c r="W200" s="857" t="s">
        <v>531</v>
      </c>
    </row>
    <row r="201" spans="1:23">
      <c r="A201" s="838" t="s">
        <v>533</v>
      </c>
      <c r="B201" s="839"/>
      <c r="C201" s="840"/>
      <c r="D201" s="841"/>
      <c r="E201" s="842"/>
      <c r="F201" s="843"/>
      <c r="G201" s="844"/>
      <c r="H201" s="845" t="s">
        <v>875</v>
      </c>
      <c r="I201" s="846">
        <v>1</v>
      </c>
      <c r="J201" s="847" t="s">
        <v>535</v>
      </c>
      <c r="K201" s="848" t="s">
        <v>710</v>
      </c>
      <c r="L201" s="849" t="s">
        <v>661</v>
      </c>
      <c r="M201" s="850" t="s">
        <v>665</v>
      </c>
      <c r="N201" s="847" t="s">
        <v>539</v>
      </c>
      <c r="O201" s="851">
        <v>20259</v>
      </c>
      <c r="P201" s="852">
        <v>20259</v>
      </c>
      <c r="Q201" s="853" t="s">
        <v>951</v>
      </c>
      <c r="R201" s="854">
        <f t="shared" si="63"/>
        <v>1</v>
      </c>
      <c r="S201" s="994">
        <v>0.9</v>
      </c>
      <c r="T201" s="855">
        <f t="shared" si="64"/>
        <v>18233</v>
      </c>
      <c r="U201" s="856">
        <v>18233</v>
      </c>
      <c r="V201" s="856">
        <f t="shared" si="65"/>
        <v>0</v>
      </c>
      <c r="W201" s="857" t="s">
        <v>531</v>
      </c>
    </row>
    <row r="202" spans="1:23">
      <c r="A202" s="838" t="s">
        <v>533</v>
      </c>
      <c r="B202" s="839"/>
      <c r="C202" s="840"/>
      <c r="D202" s="841"/>
      <c r="E202" s="842"/>
      <c r="F202" s="843"/>
      <c r="G202" s="844"/>
      <c r="H202" s="845" t="s">
        <v>876</v>
      </c>
      <c r="I202" s="846">
        <v>1</v>
      </c>
      <c r="J202" s="847" t="s">
        <v>535</v>
      </c>
      <c r="K202" s="848" t="s">
        <v>667</v>
      </c>
      <c r="L202" s="849" t="s">
        <v>668</v>
      </c>
      <c r="M202" s="850" t="s">
        <v>669</v>
      </c>
      <c r="N202" s="847" t="s">
        <v>670</v>
      </c>
      <c r="O202" s="851">
        <v>15316</v>
      </c>
      <c r="P202" s="852">
        <v>15316</v>
      </c>
      <c r="Q202" s="853" t="s">
        <v>957</v>
      </c>
      <c r="R202" s="854">
        <f t="shared" si="63"/>
        <v>1</v>
      </c>
      <c r="S202" s="994">
        <v>0.9</v>
      </c>
      <c r="T202" s="855">
        <f t="shared" si="64"/>
        <v>13784</v>
      </c>
      <c r="U202" s="856">
        <v>0</v>
      </c>
      <c r="V202" s="856">
        <f t="shared" si="65"/>
        <v>13784</v>
      </c>
      <c r="W202" s="857" t="s">
        <v>531</v>
      </c>
    </row>
    <row r="203" spans="1:23" ht="25">
      <c r="A203" s="838" t="s">
        <v>533</v>
      </c>
      <c r="B203" s="839"/>
      <c r="C203" s="840"/>
      <c r="D203" s="841"/>
      <c r="E203" s="842"/>
      <c r="F203" s="843"/>
      <c r="G203" s="844"/>
      <c r="H203" s="845" t="s">
        <v>877</v>
      </c>
      <c r="I203" s="846">
        <v>1</v>
      </c>
      <c r="J203" s="847" t="s">
        <v>535</v>
      </c>
      <c r="K203" s="848" t="s">
        <v>878</v>
      </c>
      <c r="L203" s="849"/>
      <c r="M203" s="850"/>
      <c r="N203" s="847"/>
      <c r="O203" s="851">
        <v>0</v>
      </c>
      <c r="P203" s="852" t="s">
        <v>861</v>
      </c>
      <c r="Q203" s="853"/>
      <c r="R203" s="922"/>
      <c r="S203" s="997">
        <v>0</v>
      </c>
      <c r="T203" s="922">
        <v>0</v>
      </c>
      <c r="U203" s="922">
        <v>0</v>
      </c>
      <c r="V203" s="856">
        <f t="shared" si="65"/>
        <v>0</v>
      </c>
      <c r="W203" s="857" t="s">
        <v>531</v>
      </c>
    </row>
    <row r="204" spans="1:23" ht="87.5">
      <c r="A204" s="838" t="s">
        <v>533</v>
      </c>
      <c r="B204" s="839"/>
      <c r="C204" s="840"/>
      <c r="D204" s="841"/>
      <c r="E204" s="842"/>
      <c r="F204" s="843"/>
      <c r="G204" s="844"/>
      <c r="H204" s="845" t="s">
        <v>879</v>
      </c>
      <c r="I204" s="846">
        <v>1</v>
      </c>
      <c r="J204" s="847" t="s">
        <v>535</v>
      </c>
      <c r="K204" s="848" t="s">
        <v>880</v>
      </c>
      <c r="L204" s="849" t="s">
        <v>661</v>
      </c>
      <c r="M204" s="850" t="s">
        <v>662</v>
      </c>
      <c r="N204" s="847" t="s">
        <v>539</v>
      </c>
      <c r="O204" s="851">
        <v>6541</v>
      </c>
      <c r="P204" s="852">
        <v>6541</v>
      </c>
      <c r="Q204" s="853" t="s">
        <v>714</v>
      </c>
      <c r="R204" s="854">
        <f t="shared" ref="R204:R207" si="66">I204</f>
        <v>1</v>
      </c>
      <c r="S204" s="994">
        <v>0.9</v>
      </c>
      <c r="T204" s="855">
        <f t="shared" ref="T204:T207" si="67">((O204*R204)*S204)</f>
        <v>5887</v>
      </c>
      <c r="U204" s="856">
        <v>5887</v>
      </c>
      <c r="V204" s="856">
        <f t="shared" si="65"/>
        <v>0</v>
      </c>
      <c r="W204" s="857" t="s">
        <v>531</v>
      </c>
    </row>
    <row r="205" spans="1:23" ht="101.25" customHeight="1">
      <c r="A205" s="838" t="s">
        <v>531</v>
      </c>
      <c r="B205" s="839"/>
      <c r="C205" s="840"/>
      <c r="D205" s="841"/>
      <c r="E205" s="842"/>
      <c r="F205" s="843"/>
      <c r="G205" s="844"/>
      <c r="H205" s="845" t="s">
        <v>881</v>
      </c>
      <c r="I205" s="846">
        <v>2</v>
      </c>
      <c r="J205" s="847" t="s">
        <v>535</v>
      </c>
      <c r="K205" s="848" t="s">
        <v>882</v>
      </c>
      <c r="L205" s="849" t="s">
        <v>806</v>
      </c>
      <c r="M205" s="850" t="s">
        <v>807</v>
      </c>
      <c r="N205" s="847" t="s">
        <v>539</v>
      </c>
      <c r="O205" s="851">
        <v>160170</v>
      </c>
      <c r="P205" s="852">
        <v>320340</v>
      </c>
      <c r="Q205" s="853" t="s">
        <v>958</v>
      </c>
      <c r="R205" s="854">
        <f t="shared" si="66"/>
        <v>2</v>
      </c>
      <c r="S205" s="994">
        <v>0.9</v>
      </c>
      <c r="T205" s="855">
        <f t="shared" si="67"/>
        <v>288306</v>
      </c>
      <c r="U205" s="856">
        <v>0</v>
      </c>
      <c r="V205" s="856">
        <f t="shared" si="65"/>
        <v>288306</v>
      </c>
      <c r="W205" s="857"/>
    </row>
    <row r="206" spans="1:23" ht="126.75" customHeight="1">
      <c r="A206" s="838" t="s">
        <v>529</v>
      </c>
      <c r="B206" s="839"/>
      <c r="C206" s="840"/>
      <c r="D206" s="841"/>
      <c r="E206" s="842"/>
      <c r="F206" s="843"/>
      <c r="G206" s="844"/>
      <c r="H206" s="845" t="s">
        <v>883</v>
      </c>
      <c r="I206" s="846">
        <v>1</v>
      </c>
      <c r="J206" s="847" t="s">
        <v>535</v>
      </c>
      <c r="K206" s="848" t="s">
        <v>884</v>
      </c>
      <c r="L206" s="849" t="s">
        <v>806</v>
      </c>
      <c r="M206" s="850" t="s">
        <v>807</v>
      </c>
      <c r="N206" s="847" t="s">
        <v>539</v>
      </c>
      <c r="O206" s="851">
        <v>101303</v>
      </c>
      <c r="P206" s="852">
        <v>101303</v>
      </c>
      <c r="Q206" s="853" t="s">
        <v>958</v>
      </c>
      <c r="R206" s="854">
        <f t="shared" si="66"/>
        <v>1</v>
      </c>
      <c r="S206" s="994">
        <v>0.9</v>
      </c>
      <c r="T206" s="855">
        <f t="shared" si="67"/>
        <v>91173</v>
      </c>
      <c r="U206" s="856">
        <v>0</v>
      </c>
      <c r="V206" s="856">
        <f t="shared" si="65"/>
        <v>91173</v>
      </c>
      <c r="W206" s="857"/>
    </row>
    <row r="207" spans="1:23" ht="125.25" customHeight="1">
      <c r="A207" s="924" t="s">
        <v>529</v>
      </c>
      <c r="B207" s="839"/>
      <c r="C207" s="840"/>
      <c r="D207" s="841"/>
      <c r="E207" s="842"/>
      <c r="F207" s="843"/>
      <c r="G207" s="844"/>
      <c r="H207" s="845" t="s">
        <v>885</v>
      </c>
      <c r="I207" s="846">
        <v>1</v>
      </c>
      <c r="J207" s="847" t="s">
        <v>535</v>
      </c>
      <c r="K207" s="848" t="s">
        <v>886</v>
      </c>
      <c r="L207" s="849" t="s">
        <v>806</v>
      </c>
      <c r="M207" s="850" t="s">
        <v>807</v>
      </c>
      <c r="N207" s="847" t="s">
        <v>539</v>
      </c>
      <c r="O207" s="851">
        <v>56029</v>
      </c>
      <c r="P207" s="852">
        <v>56029</v>
      </c>
      <c r="Q207" s="853" t="s">
        <v>958</v>
      </c>
      <c r="R207" s="854">
        <f t="shared" si="66"/>
        <v>1</v>
      </c>
      <c r="S207" s="994">
        <v>0.9</v>
      </c>
      <c r="T207" s="855">
        <f t="shared" si="67"/>
        <v>50426</v>
      </c>
      <c r="U207" s="856">
        <v>0</v>
      </c>
      <c r="V207" s="856">
        <f t="shared" si="65"/>
        <v>50426</v>
      </c>
      <c r="W207" s="857"/>
    </row>
    <row r="208" spans="1:23" ht="24" customHeight="1">
      <c r="A208" s="827" t="s">
        <v>529</v>
      </c>
      <c r="B208" s="828"/>
      <c r="C208" s="829"/>
      <c r="D208" s="830"/>
      <c r="E208" s="831"/>
      <c r="F208" s="828"/>
      <c r="G208" s="828"/>
      <c r="H208" s="832"/>
      <c r="I208" s="833"/>
      <c r="J208" s="834"/>
      <c r="K208" s="835" t="s">
        <v>887</v>
      </c>
      <c r="L208" s="836"/>
      <c r="M208" s="836"/>
      <c r="N208" s="834"/>
      <c r="O208" s="836"/>
      <c r="P208" s="834"/>
      <c r="Q208" s="834"/>
      <c r="R208" s="834"/>
      <c r="S208" s="993"/>
      <c r="T208" s="834"/>
      <c r="U208" s="834"/>
      <c r="V208" s="834"/>
      <c r="W208" s="837" t="s">
        <v>531</v>
      </c>
    </row>
    <row r="209" spans="1:23">
      <c r="A209" s="901" t="s">
        <v>531</v>
      </c>
      <c r="B209" s="902"/>
      <c r="C209" s="903"/>
      <c r="D209" s="904"/>
      <c r="E209" s="905"/>
      <c r="F209" s="906"/>
      <c r="G209" s="907"/>
      <c r="H209" s="908" t="s">
        <v>888</v>
      </c>
      <c r="I209" s="909">
        <v>1</v>
      </c>
      <c r="J209" s="910" t="s">
        <v>535</v>
      </c>
      <c r="K209" s="911" t="s">
        <v>889</v>
      </c>
      <c r="L209" s="912" t="s">
        <v>890</v>
      </c>
      <c r="M209" s="913" t="s">
        <v>891</v>
      </c>
      <c r="N209" s="910" t="s">
        <v>670</v>
      </c>
      <c r="O209" s="914">
        <v>7205</v>
      </c>
      <c r="P209" s="915">
        <v>7205</v>
      </c>
      <c r="Q209" s="916"/>
      <c r="R209" s="854">
        <f t="shared" ref="R209:R226" si="68">I209</f>
        <v>1</v>
      </c>
      <c r="S209" s="994">
        <v>0</v>
      </c>
      <c r="T209" s="855">
        <f t="shared" ref="T209:T226" si="69">((O209*R209)*S209)</f>
        <v>0</v>
      </c>
      <c r="U209" s="856">
        <v>0</v>
      </c>
      <c r="V209" s="856">
        <f t="shared" ref="V209:V226" si="70">T209-U209</f>
        <v>0</v>
      </c>
      <c r="W209" s="917" t="s">
        <v>531</v>
      </c>
    </row>
    <row r="210" spans="1:23" ht="25.5" customHeight="1">
      <c r="A210" s="918" t="s">
        <v>531</v>
      </c>
      <c r="B210" s="919"/>
      <c r="C210" s="840"/>
      <c r="D210" s="841"/>
      <c r="E210" s="842"/>
      <c r="F210" s="843"/>
      <c r="G210" s="844"/>
      <c r="H210" s="845" t="s">
        <v>892</v>
      </c>
      <c r="I210" s="846">
        <v>1</v>
      </c>
      <c r="J210" s="847" t="s">
        <v>535</v>
      </c>
      <c r="K210" s="848" t="s">
        <v>893</v>
      </c>
      <c r="L210" s="849" t="s">
        <v>890</v>
      </c>
      <c r="M210" s="850" t="s">
        <v>894</v>
      </c>
      <c r="N210" s="847" t="s">
        <v>670</v>
      </c>
      <c r="O210" s="851">
        <v>9181</v>
      </c>
      <c r="P210" s="852">
        <v>9181</v>
      </c>
      <c r="Q210" s="853"/>
      <c r="R210" s="854">
        <f t="shared" si="68"/>
        <v>1</v>
      </c>
      <c r="S210" s="994">
        <v>0</v>
      </c>
      <c r="T210" s="855">
        <f t="shared" si="69"/>
        <v>0</v>
      </c>
      <c r="U210" s="856">
        <v>0</v>
      </c>
      <c r="V210" s="856">
        <f t="shared" si="70"/>
        <v>0</v>
      </c>
      <c r="W210" s="857" t="s">
        <v>531</v>
      </c>
    </row>
    <row r="211" spans="1:23">
      <c r="A211" s="838" t="s">
        <v>533</v>
      </c>
      <c r="B211" s="839"/>
      <c r="C211" s="925"/>
      <c r="D211" s="926"/>
      <c r="E211" s="927"/>
      <c r="F211" s="928"/>
      <c r="G211" s="929"/>
      <c r="H211" s="845" t="s">
        <v>895</v>
      </c>
      <c r="I211" s="846">
        <v>1</v>
      </c>
      <c r="J211" s="847" t="s">
        <v>535</v>
      </c>
      <c r="K211" s="862" t="s">
        <v>554</v>
      </c>
      <c r="L211" s="849" t="s">
        <v>555</v>
      </c>
      <c r="M211" s="850" t="s">
        <v>538</v>
      </c>
      <c r="N211" s="847" t="s">
        <v>539</v>
      </c>
      <c r="O211" s="851">
        <v>488</v>
      </c>
      <c r="P211" s="852">
        <v>488</v>
      </c>
      <c r="Q211" s="853" t="s">
        <v>591</v>
      </c>
      <c r="R211" s="854">
        <f t="shared" si="68"/>
        <v>1</v>
      </c>
      <c r="S211" s="994">
        <v>0.9</v>
      </c>
      <c r="T211" s="855">
        <f t="shared" si="69"/>
        <v>439</v>
      </c>
      <c r="U211" s="856">
        <v>439</v>
      </c>
      <c r="V211" s="856">
        <f t="shared" si="70"/>
        <v>0</v>
      </c>
      <c r="W211" s="857" t="s">
        <v>531</v>
      </c>
    </row>
    <row r="212" spans="1:23">
      <c r="A212" s="918" t="s">
        <v>531</v>
      </c>
      <c r="B212" s="919"/>
      <c r="C212" s="840"/>
      <c r="D212" s="841"/>
      <c r="E212" s="842"/>
      <c r="F212" s="843"/>
      <c r="G212" s="844"/>
      <c r="H212" s="845" t="s">
        <v>896</v>
      </c>
      <c r="I212" s="846">
        <v>1</v>
      </c>
      <c r="J212" s="847" t="s">
        <v>535</v>
      </c>
      <c r="K212" s="848" t="s">
        <v>897</v>
      </c>
      <c r="L212" s="849" t="s">
        <v>898</v>
      </c>
      <c r="M212" s="850" t="s">
        <v>899</v>
      </c>
      <c r="N212" s="847" t="s">
        <v>778</v>
      </c>
      <c r="O212" s="851">
        <v>70779</v>
      </c>
      <c r="P212" s="852">
        <v>70779</v>
      </c>
      <c r="Q212" s="853"/>
      <c r="R212" s="854">
        <f t="shared" si="68"/>
        <v>1</v>
      </c>
      <c r="S212" s="994">
        <v>0</v>
      </c>
      <c r="T212" s="855">
        <f t="shared" si="69"/>
        <v>0</v>
      </c>
      <c r="U212" s="856">
        <v>0</v>
      </c>
      <c r="V212" s="856">
        <f t="shared" si="70"/>
        <v>0</v>
      </c>
      <c r="W212" s="857" t="s">
        <v>531</v>
      </c>
    </row>
    <row r="213" spans="1:23" ht="37.5">
      <c r="A213" s="918" t="s">
        <v>531</v>
      </c>
      <c r="B213" s="919"/>
      <c r="C213" s="840"/>
      <c r="D213" s="841"/>
      <c r="E213" s="842"/>
      <c r="F213" s="843"/>
      <c r="G213" s="844"/>
      <c r="H213" s="845" t="s">
        <v>900</v>
      </c>
      <c r="I213" s="846">
        <v>1</v>
      </c>
      <c r="J213" s="847" t="s">
        <v>535</v>
      </c>
      <c r="K213" s="848" t="s">
        <v>901</v>
      </c>
      <c r="L213" s="849" t="s">
        <v>806</v>
      </c>
      <c r="M213" s="850" t="s">
        <v>902</v>
      </c>
      <c r="N213" s="847" t="s">
        <v>539</v>
      </c>
      <c r="O213" s="851">
        <v>10868</v>
      </c>
      <c r="P213" s="852">
        <v>10868</v>
      </c>
      <c r="Q213" s="853"/>
      <c r="R213" s="854">
        <f t="shared" si="68"/>
        <v>1</v>
      </c>
      <c r="S213" s="994">
        <v>0</v>
      </c>
      <c r="T213" s="855">
        <f t="shared" si="69"/>
        <v>0</v>
      </c>
      <c r="U213" s="856">
        <v>0</v>
      </c>
      <c r="V213" s="856">
        <f t="shared" si="70"/>
        <v>0</v>
      </c>
      <c r="W213" s="857" t="s">
        <v>531</v>
      </c>
    </row>
    <row r="214" spans="1:23" ht="62.5">
      <c r="A214" s="918" t="s">
        <v>531</v>
      </c>
      <c r="B214" s="919"/>
      <c r="C214" s="840"/>
      <c r="D214" s="841"/>
      <c r="E214" s="842"/>
      <c r="F214" s="843"/>
      <c r="G214" s="844"/>
      <c r="H214" s="845" t="s">
        <v>903</v>
      </c>
      <c r="I214" s="846">
        <v>1</v>
      </c>
      <c r="J214" s="847" t="s">
        <v>535</v>
      </c>
      <c r="K214" s="848" t="s">
        <v>904</v>
      </c>
      <c r="L214" s="849" t="s">
        <v>806</v>
      </c>
      <c r="M214" s="850" t="s">
        <v>807</v>
      </c>
      <c r="N214" s="847" t="s">
        <v>539</v>
      </c>
      <c r="O214" s="851">
        <v>18117</v>
      </c>
      <c r="P214" s="852">
        <v>18117</v>
      </c>
      <c r="Q214" s="853"/>
      <c r="R214" s="854">
        <f t="shared" si="68"/>
        <v>1</v>
      </c>
      <c r="S214" s="994">
        <v>0</v>
      </c>
      <c r="T214" s="855">
        <f t="shared" si="69"/>
        <v>0</v>
      </c>
      <c r="U214" s="856">
        <v>0</v>
      </c>
      <c r="V214" s="856">
        <f t="shared" si="70"/>
        <v>0</v>
      </c>
      <c r="W214" s="857" t="s">
        <v>559</v>
      </c>
    </row>
    <row r="215" spans="1:23" ht="37.5">
      <c r="A215" s="918" t="s">
        <v>531</v>
      </c>
      <c r="B215" s="919"/>
      <c r="C215" s="840"/>
      <c r="D215" s="841"/>
      <c r="E215" s="842"/>
      <c r="F215" s="843"/>
      <c r="G215" s="844"/>
      <c r="H215" s="845" t="s">
        <v>905</v>
      </c>
      <c r="I215" s="846">
        <v>1</v>
      </c>
      <c r="J215" s="847" t="s">
        <v>535</v>
      </c>
      <c r="K215" s="848" t="s">
        <v>906</v>
      </c>
      <c r="L215" s="849" t="s">
        <v>806</v>
      </c>
      <c r="M215" s="850" t="s">
        <v>807</v>
      </c>
      <c r="N215" s="847" t="s">
        <v>539</v>
      </c>
      <c r="O215" s="851">
        <v>12078</v>
      </c>
      <c r="P215" s="852">
        <v>12078</v>
      </c>
      <c r="Q215" s="853"/>
      <c r="R215" s="854">
        <f t="shared" si="68"/>
        <v>1</v>
      </c>
      <c r="S215" s="994">
        <v>0</v>
      </c>
      <c r="T215" s="855">
        <f t="shared" si="69"/>
        <v>0</v>
      </c>
      <c r="U215" s="856">
        <v>0</v>
      </c>
      <c r="V215" s="856">
        <f t="shared" si="70"/>
        <v>0</v>
      </c>
      <c r="W215" s="857" t="s">
        <v>559</v>
      </c>
    </row>
    <row r="216" spans="1:23" ht="189.75" customHeight="1">
      <c r="A216" s="918" t="s">
        <v>531</v>
      </c>
      <c r="B216" s="919"/>
      <c r="C216" s="840"/>
      <c r="D216" s="841"/>
      <c r="E216" s="842"/>
      <c r="F216" s="843"/>
      <c r="G216" s="844"/>
      <c r="H216" s="845" t="s">
        <v>907</v>
      </c>
      <c r="I216" s="846">
        <v>1</v>
      </c>
      <c r="J216" s="847" t="s">
        <v>535</v>
      </c>
      <c r="K216" s="848" t="s">
        <v>908</v>
      </c>
      <c r="L216" s="849" t="s">
        <v>802</v>
      </c>
      <c r="M216" s="850" t="s">
        <v>538</v>
      </c>
      <c r="N216" s="847" t="s">
        <v>539</v>
      </c>
      <c r="O216" s="851">
        <v>118616</v>
      </c>
      <c r="P216" s="852">
        <v>118616</v>
      </c>
      <c r="Q216" s="853"/>
      <c r="R216" s="854">
        <f t="shared" si="68"/>
        <v>1</v>
      </c>
      <c r="S216" s="994">
        <v>0</v>
      </c>
      <c r="T216" s="855">
        <f t="shared" si="69"/>
        <v>0</v>
      </c>
      <c r="U216" s="856">
        <v>0</v>
      </c>
      <c r="V216" s="856">
        <f t="shared" si="70"/>
        <v>0</v>
      </c>
      <c r="W216" s="857"/>
    </row>
    <row r="217" spans="1:23" ht="25">
      <c r="A217" s="918" t="s">
        <v>531</v>
      </c>
      <c r="B217" s="919"/>
      <c r="C217" s="840"/>
      <c r="D217" s="841"/>
      <c r="E217" s="842"/>
      <c r="F217" s="843"/>
      <c r="G217" s="844"/>
      <c r="H217" s="845" t="s">
        <v>909</v>
      </c>
      <c r="I217" s="846">
        <v>1</v>
      </c>
      <c r="J217" s="847" t="s">
        <v>535</v>
      </c>
      <c r="K217" s="848" t="s">
        <v>910</v>
      </c>
      <c r="L217" s="849" t="s">
        <v>802</v>
      </c>
      <c r="M217" s="850" t="s">
        <v>538</v>
      </c>
      <c r="N217" s="847" t="s">
        <v>539</v>
      </c>
      <c r="O217" s="851">
        <v>0</v>
      </c>
      <c r="P217" s="852" t="s">
        <v>911</v>
      </c>
      <c r="Q217" s="853"/>
      <c r="R217" s="854">
        <f t="shared" si="68"/>
        <v>1</v>
      </c>
      <c r="S217" s="994">
        <v>0</v>
      </c>
      <c r="T217" s="855">
        <f t="shared" si="69"/>
        <v>0</v>
      </c>
      <c r="U217" s="856">
        <v>0</v>
      </c>
      <c r="V217" s="856">
        <f t="shared" si="70"/>
        <v>0</v>
      </c>
      <c r="W217" s="857" t="s">
        <v>531</v>
      </c>
    </row>
    <row r="218" spans="1:23" ht="25">
      <c r="A218" s="918" t="s">
        <v>531</v>
      </c>
      <c r="B218" s="919"/>
      <c r="C218" s="840"/>
      <c r="D218" s="841"/>
      <c r="E218" s="842"/>
      <c r="F218" s="843"/>
      <c r="G218" s="844"/>
      <c r="H218" s="845" t="s">
        <v>912</v>
      </c>
      <c r="I218" s="846">
        <v>1</v>
      </c>
      <c r="J218" s="847" t="s">
        <v>535</v>
      </c>
      <c r="K218" s="848" t="s">
        <v>913</v>
      </c>
      <c r="L218" s="849" t="s">
        <v>802</v>
      </c>
      <c r="M218" s="850" t="s">
        <v>538</v>
      </c>
      <c r="N218" s="847" t="s">
        <v>539</v>
      </c>
      <c r="O218" s="851">
        <v>0</v>
      </c>
      <c r="P218" s="852" t="s">
        <v>911</v>
      </c>
      <c r="Q218" s="853"/>
      <c r="R218" s="854">
        <f t="shared" si="68"/>
        <v>1</v>
      </c>
      <c r="S218" s="994">
        <v>0</v>
      </c>
      <c r="T218" s="855">
        <f t="shared" si="69"/>
        <v>0</v>
      </c>
      <c r="U218" s="856">
        <v>0</v>
      </c>
      <c r="V218" s="856">
        <f t="shared" si="70"/>
        <v>0</v>
      </c>
      <c r="W218" s="857" t="s">
        <v>531</v>
      </c>
    </row>
    <row r="219" spans="1:23" ht="25">
      <c r="A219" s="918" t="s">
        <v>531</v>
      </c>
      <c r="B219" s="919"/>
      <c r="C219" s="840"/>
      <c r="D219" s="841"/>
      <c r="E219" s="842"/>
      <c r="F219" s="843"/>
      <c r="G219" s="844"/>
      <c r="H219" s="845" t="s">
        <v>914</v>
      </c>
      <c r="I219" s="846">
        <v>1</v>
      </c>
      <c r="J219" s="847" t="s">
        <v>535</v>
      </c>
      <c r="K219" s="848" t="s">
        <v>915</v>
      </c>
      <c r="L219" s="849" t="s">
        <v>802</v>
      </c>
      <c r="M219" s="850" t="s">
        <v>538</v>
      </c>
      <c r="N219" s="847" t="s">
        <v>539</v>
      </c>
      <c r="O219" s="851">
        <v>0</v>
      </c>
      <c r="P219" s="852" t="s">
        <v>911</v>
      </c>
      <c r="Q219" s="853"/>
      <c r="R219" s="854">
        <f t="shared" si="68"/>
        <v>1</v>
      </c>
      <c r="S219" s="994">
        <v>0</v>
      </c>
      <c r="T219" s="855">
        <f t="shared" si="69"/>
        <v>0</v>
      </c>
      <c r="U219" s="856">
        <v>0</v>
      </c>
      <c r="V219" s="856">
        <f t="shared" si="70"/>
        <v>0</v>
      </c>
      <c r="W219" s="857" t="s">
        <v>531</v>
      </c>
    </row>
    <row r="220" spans="1:23" ht="25">
      <c r="A220" s="918" t="s">
        <v>531</v>
      </c>
      <c r="B220" s="919"/>
      <c r="C220" s="840"/>
      <c r="D220" s="841"/>
      <c r="E220" s="842"/>
      <c r="F220" s="843"/>
      <c r="G220" s="844"/>
      <c r="H220" s="845" t="s">
        <v>916</v>
      </c>
      <c r="I220" s="846">
        <v>1</v>
      </c>
      <c r="J220" s="847" t="s">
        <v>535</v>
      </c>
      <c r="K220" s="848" t="s">
        <v>917</v>
      </c>
      <c r="L220" s="849" t="s">
        <v>802</v>
      </c>
      <c r="M220" s="850" t="s">
        <v>538</v>
      </c>
      <c r="N220" s="847" t="s">
        <v>539</v>
      </c>
      <c r="O220" s="851">
        <v>0</v>
      </c>
      <c r="P220" s="852" t="s">
        <v>911</v>
      </c>
      <c r="Q220" s="853"/>
      <c r="R220" s="854">
        <f t="shared" si="68"/>
        <v>1</v>
      </c>
      <c r="S220" s="994">
        <v>0</v>
      </c>
      <c r="T220" s="855">
        <f t="shared" si="69"/>
        <v>0</v>
      </c>
      <c r="U220" s="856">
        <v>0</v>
      </c>
      <c r="V220" s="856">
        <f t="shared" si="70"/>
        <v>0</v>
      </c>
      <c r="W220" s="857" t="s">
        <v>531</v>
      </c>
    </row>
    <row r="221" spans="1:23" ht="25">
      <c r="A221" s="918" t="s">
        <v>531</v>
      </c>
      <c r="B221" s="919"/>
      <c r="C221" s="840"/>
      <c r="D221" s="841"/>
      <c r="E221" s="842"/>
      <c r="F221" s="843"/>
      <c r="G221" s="844"/>
      <c r="H221" s="845" t="s">
        <v>918</v>
      </c>
      <c r="I221" s="846">
        <v>1</v>
      </c>
      <c r="J221" s="847" t="s">
        <v>535</v>
      </c>
      <c r="K221" s="848" t="s">
        <v>919</v>
      </c>
      <c r="L221" s="849" t="s">
        <v>802</v>
      </c>
      <c r="M221" s="850" t="s">
        <v>538</v>
      </c>
      <c r="N221" s="847" t="s">
        <v>539</v>
      </c>
      <c r="O221" s="851">
        <v>0</v>
      </c>
      <c r="P221" s="852" t="s">
        <v>911</v>
      </c>
      <c r="Q221" s="853"/>
      <c r="R221" s="854">
        <f t="shared" si="68"/>
        <v>1</v>
      </c>
      <c r="S221" s="994">
        <v>0</v>
      </c>
      <c r="T221" s="855">
        <f t="shared" si="69"/>
        <v>0</v>
      </c>
      <c r="U221" s="856">
        <v>0</v>
      </c>
      <c r="V221" s="856">
        <f t="shared" si="70"/>
        <v>0</v>
      </c>
      <c r="W221" s="857" t="s">
        <v>531</v>
      </c>
    </row>
    <row r="222" spans="1:23" ht="25">
      <c r="A222" s="918" t="s">
        <v>531</v>
      </c>
      <c r="B222" s="919"/>
      <c r="C222" s="840"/>
      <c r="D222" s="841"/>
      <c r="E222" s="842"/>
      <c r="F222" s="843"/>
      <c r="G222" s="844"/>
      <c r="H222" s="845" t="s">
        <v>920</v>
      </c>
      <c r="I222" s="846">
        <v>1</v>
      </c>
      <c r="J222" s="847" t="s">
        <v>535</v>
      </c>
      <c r="K222" s="848" t="s">
        <v>921</v>
      </c>
      <c r="L222" s="849" t="s">
        <v>802</v>
      </c>
      <c r="M222" s="850" t="s">
        <v>538</v>
      </c>
      <c r="N222" s="847" t="s">
        <v>539</v>
      </c>
      <c r="O222" s="851">
        <v>0</v>
      </c>
      <c r="P222" s="852" t="s">
        <v>911</v>
      </c>
      <c r="Q222" s="853"/>
      <c r="R222" s="854">
        <f t="shared" si="68"/>
        <v>1</v>
      </c>
      <c r="S222" s="994">
        <v>0</v>
      </c>
      <c r="T222" s="855">
        <f t="shared" si="69"/>
        <v>0</v>
      </c>
      <c r="U222" s="856">
        <v>0</v>
      </c>
      <c r="V222" s="856">
        <f t="shared" si="70"/>
        <v>0</v>
      </c>
      <c r="W222" s="857" t="s">
        <v>531</v>
      </c>
    </row>
    <row r="223" spans="1:23" ht="25">
      <c r="A223" s="918" t="s">
        <v>531</v>
      </c>
      <c r="B223" s="919"/>
      <c r="C223" s="840"/>
      <c r="D223" s="841"/>
      <c r="E223" s="842"/>
      <c r="F223" s="843"/>
      <c r="G223" s="844"/>
      <c r="H223" s="845" t="s">
        <v>922</v>
      </c>
      <c r="I223" s="846">
        <v>1</v>
      </c>
      <c r="J223" s="847" t="s">
        <v>535</v>
      </c>
      <c r="K223" s="848" t="s">
        <v>919</v>
      </c>
      <c r="L223" s="849" t="s">
        <v>802</v>
      </c>
      <c r="M223" s="850" t="s">
        <v>538</v>
      </c>
      <c r="N223" s="847" t="s">
        <v>539</v>
      </c>
      <c r="O223" s="851">
        <v>0</v>
      </c>
      <c r="P223" s="852" t="s">
        <v>911</v>
      </c>
      <c r="Q223" s="853"/>
      <c r="R223" s="854">
        <f t="shared" si="68"/>
        <v>1</v>
      </c>
      <c r="S223" s="994">
        <v>0</v>
      </c>
      <c r="T223" s="855">
        <f t="shared" si="69"/>
        <v>0</v>
      </c>
      <c r="U223" s="856">
        <v>0</v>
      </c>
      <c r="V223" s="856">
        <f t="shared" si="70"/>
        <v>0</v>
      </c>
      <c r="W223" s="857" t="s">
        <v>531</v>
      </c>
    </row>
    <row r="224" spans="1:23" ht="25">
      <c r="A224" s="918" t="s">
        <v>531</v>
      </c>
      <c r="B224" s="919"/>
      <c r="C224" s="840"/>
      <c r="D224" s="841"/>
      <c r="E224" s="842"/>
      <c r="F224" s="843"/>
      <c r="G224" s="844"/>
      <c r="H224" s="845" t="s">
        <v>923</v>
      </c>
      <c r="I224" s="846">
        <v>1</v>
      </c>
      <c r="J224" s="847" t="s">
        <v>535</v>
      </c>
      <c r="K224" s="848" t="s">
        <v>924</v>
      </c>
      <c r="L224" s="849" t="s">
        <v>802</v>
      </c>
      <c r="M224" s="850" t="s">
        <v>538</v>
      </c>
      <c r="N224" s="847" t="s">
        <v>539</v>
      </c>
      <c r="O224" s="851">
        <v>0</v>
      </c>
      <c r="P224" s="852" t="s">
        <v>911</v>
      </c>
      <c r="Q224" s="853"/>
      <c r="R224" s="854">
        <f t="shared" si="68"/>
        <v>1</v>
      </c>
      <c r="S224" s="994">
        <v>0</v>
      </c>
      <c r="T224" s="855">
        <f t="shared" si="69"/>
        <v>0</v>
      </c>
      <c r="U224" s="856">
        <v>0</v>
      </c>
      <c r="V224" s="856">
        <f t="shared" si="70"/>
        <v>0</v>
      </c>
      <c r="W224" s="857" t="s">
        <v>531</v>
      </c>
    </row>
    <row r="225" spans="1:23" ht="25">
      <c r="A225" s="918" t="s">
        <v>531</v>
      </c>
      <c r="B225" s="919"/>
      <c r="C225" s="840"/>
      <c r="D225" s="841"/>
      <c r="E225" s="842"/>
      <c r="F225" s="843"/>
      <c r="G225" s="844"/>
      <c r="H225" s="845" t="s">
        <v>925</v>
      </c>
      <c r="I225" s="846">
        <v>1</v>
      </c>
      <c r="J225" s="847" t="s">
        <v>535</v>
      </c>
      <c r="K225" s="848" t="s">
        <v>926</v>
      </c>
      <c r="L225" s="849" t="s">
        <v>802</v>
      </c>
      <c r="M225" s="850" t="s">
        <v>538</v>
      </c>
      <c r="N225" s="847" t="s">
        <v>539</v>
      </c>
      <c r="O225" s="851">
        <v>0</v>
      </c>
      <c r="P225" s="852" t="s">
        <v>911</v>
      </c>
      <c r="Q225" s="853"/>
      <c r="R225" s="854">
        <f t="shared" si="68"/>
        <v>1</v>
      </c>
      <c r="S225" s="994">
        <v>0</v>
      </c>
      <c r="T225" s="855">
        <f t="shared" si="69"/>
        <v>0</v>
      </c>
      <c r="U225" s="856">
        <v>0</v>
      </c>
      <c r="V225" s="856">
        <f t="shared" si="70"/>
        <v>0</v>
      </c>
      <c r="W225" s="857" t="s">
        <v>531</v>
      </c>
    </row>
    <row r="226" spans="1:23" ht="25">
      <c r="A226" s="920" t="s">
        <v>531</v>
      </c>
      <c r="B226" s="921"/>
      <c r="C226" s="840"/>
      <c r="D226" s="841"/>
      <c r="E226" s="842"/>
      <c r="F226" s="843"/>
      <c r="G226" s="844"/>
      <c r="H226" s="845" t="s">
        <v>927</v>
      </c>
      <c r="I226" s="846">
        <v>1</v>
      </c>
      <c r="J226" s="847" t="s">
        <v>535</v>
      </c>
      <c r="K226" s="848" t="s">
        <v>928</v>
      </c>
      <c r="L226" s="849" t="s">
        <v>802</v>
      </c>
      <c r="M226" s="850" t="s">
        <v>538</v>
      </c>
      <c r="N226" s="847" t="s">
        <v>539</v>
      </c>
      <c r="O226" s="851">
        <v>0</v>
      </c>
      <c r="P226" s="852" t="s">
        <v>911</v>
      </c>
      <c r="Q226" s="853"/>
      <c r="R226" s="854">
        <f t="shared" si="68"/>
        <v>1</v>
      </c>
      <c r="S226" s="994">
        <v>0</v>
      </c>
      <c r="T226" s="855">
        <f t="shared" si="69"/>
        <v>0</v>
      </c>
      <c r="U226" s="856">
        <v>0</v>
      </c>
      <c r="V226" s="856">
        <f t="shared" si="70"/>
        <v>0</v>
      </c>
      <c r="W226" s="857" t="s">
        <v>531</v>
      </c>
    </row>
    <row r="227" spans="1:23" ht="27.9" customHeight="1" thickBot="1">
      <c r="A227" s="870" t="s">
        <v>531</v>
      </c>
      <c r="B227" s="871"/>
      <c r="C227" s="872"/>
      <c r="D227" s="873"/>
      <c r="E227" s="874"/>
      <c r="F227" s="875" t="s">
        <v>739</v>
      </c>
      <c r="G227" s="875"/>
      <c r="H227" s="875" t="s">
        <v>929</v>
      </c>
      <c r="I227" s="876"/>
      <c r="J227" s="877"/>
      <c r="K227" s="878"/>
      <c r="L227" s="879"/>
      <c r="M227" s="880"/>
      <c r="N227" s="877"/>
      <c r="O227" s="881" t="s">
        <v>741</v>
      </c>
      <c r="P227" s="882">
        <f>SUBTOTAL(9,P187:P226)</f>
        <v>1162510</v>
      </c>
      <c r="Q227" s="883"/>
      <c r="R227" s="882"/>
      <c r="S227" s="995"/>
      <c r="T227" s="882">
        <f t="shared" ref="T227:V227" si="71">SUBTOTAL(9,T187:T226)</f>
        <v>691903</v>
      </c>
      <c r="U227" s="882">
        <f t="shared" si="71"/>
        <v>234043</v>
      </c>
      <c r="V227" s="882">
        <f t="shared" si="71"/>
        <v>457860</v>
      </c>
      <c r="W227" s="882"/>
    </row>
    <row r="228" spans="1:23" ht="24" customHeight="1">
      <c r="A228" s="827" t="s">
        <v>529</v>
      </c>
      <c r="B228" s="828"/>
      <c r="C228" s="829"/>
      <c r="D228" s="830"/>
      <c r="E228" s="831"/>
      <c r="F228" s="828"/>
      <c r="G228" s="828"/>
      <c r="H228" s="832"/>
      <c r="I228" s="833"/>
      <c r="J228" s="834"/>
      <c r="K228" s="835" t="s">
        <v>930</v>
      </c>
      <c r="L228" s="836"/>
      <c r="M228" s="836"/>
      <c r="N228" s="834"/>
      <c r="O228" s="836"/>
      <c r="P228" s="834"/>
      <c r="Q228" s="834"/>
      <c r="R228" s="834"/>
      <c r="S228" s="993"/>
      <c r="T228" s="834"/>
      <c r="U228" s="834"/>
      <c r="V228" s="834"/>
      <c r="W228" s="837" t="s">
        <v>531</v>
      </c>
    </row>
    <row r="229" spans="1:23" ht="151.5" customHeight="1">
      <c r="A229" s="838" t="s">
        <v>533</v>
      </c>
      <c r="B229" s="839"/>
      <c r="C229" s="840"/>
      <c r="D229" s="841"/>
      <c r="E229" s="842"/>
      <c r="F229" s="843"/>
      <c r="G229" s="844"/>
      <c r="H229" s="845" t="s">
        <v>931</v>
      </c>
      <c r="I229" s="846">
        <v>1</v>
      </c>
      <c r="J229" s="847" t="s">
        <v>791</v>
      </c>
      <c r="K229" s="848" t="s">
        <v>932</v>
      </c>
      <c r="L229" s="849" t="s">
        <v>933</v>
      </c>
      <c r="M229" s="850" t="s">
        <v>538</v>
      </c>
      <c r="N229" s="847" t="s">
        <v>539</v>
      </c>
      <c r="O229" s="851">
        <v>101877</v>
      </c>
      <c r="P229" s="852">
        <v>101877</v>
      </c>
      <c r="Q229" s="853"/>
      <c r="R229" s="854">
        <f t="shared" ref="R229" si="72">I229</f>
        <v>1</v>
      </c>
      <c r="S229" s="994">
        <v>0</v>
      </c>
      <c r="T229" s="855">
        <f>((O229*R229)*S229)</f>
        <v>0</v>
      </c>
      <c r="U229" s="856">
        <v>0</v>
      </c>
      <c r="V229" s="856">
        <f>T229-U229</f>
        <v>0</v>
      </c>
      <c r="W229" s="857" t="s">
        <v>531</v>
      </c>
    </row>
    <row r="230" spans="1:23" ht="24" customHeight="1">
      <c r="A230" s="827" t="s">
        <v>529</v>
      </c>
      <c r="B230" s="828"/>
      <c r="C230" s="829"/>
      <c r="D230" s="830"/>
      <c r="E230" s="831"/>
      <c r="F230" s="828"/>
      <c r="G230" s="828"/>
      <c r="H230" s="832"/>
      <c r="I230" s="833"/>
      <c r="J230" s="834"/>
      <c r="K230" s="835" t="s">
        <v>934</v>
      </c>
      <c r="L230" s="836"/>
      <c r="M230" s="836"/>
      <c r="N230" s="834"/>
      <c r="O230" s="836"/>
      <c r="P230" s="834"/>
      <c r="Q230" s="834"/>
      <c r="R230" s="834"/>
      <c r="S230" s="993"/>
      <c r="T230" s="834"/>
      <c r="U230" s="834"/>
      <c r="V230" s="834"/>
      <c r="W230" s="837" t="s">
        <v>531</v>
      </c>
    </row>
    <row r="231" spans="1:23" ht="102.75" customHeight="1">
      <c r="A231" s="838" t="s">
        <v>533</v>
      </c>
      <c r="B231" s="839"/>
      <c r="C231" s="930"/>
      <c r="D231" s="931"/>
      <c r="E231" s="831"/>
      <c r="F231" s="932"/>
      <c r="G231" s="933"/>
      <c r="H231" s="934" t="s">
        <v>935</v>
      </c>
      <c r="I231" s="935">
        <v>1</v>
      </c>
      <c r="J231" s="936" t="s">
        <v>791</v>
      </c>
      <c r="K231" s="937" t="s">
        <v>936</v>
      </c>
      <c r="L231" s="938" t="s">
        <v>937</v>
      </c>
      <c r="M231" s="939" t="s">
        <v>938</v>
      </c>
      <c r="N231" s="936" t="s">
        <v>539</v>
      </c>
      <c r="O231" s="940">
        <v>35000</v>
      </c>
      <c r="P231" s="941">
        <v>35000</v>
      </c>
      <c r="Q231" s="942"/>
      <c r="R231" s="854">
        <f t="shared" ref="R231" si="73">I231</f>
        <v>1</v>
      </c>
      <c r="S231" s="994">
        <v>0</v>
      </c>
      <c r="T231" s="855">
        <f>((O231*R231)*S231)</f>
        <v>0</v>
      </c>
      <c r="U231" s="856">
        <v>0</v>
      </c>
      <c r="V231" s="856">
        <f>T231-U231</f>
        <v>0</v>
      </c>
      <c r="W231" s="943" t="s">
        <v>531</v>
      </c>
    </row>
    <row r="232" spans="1:23" ht="12.75" customHeight="1">
      <c r="A232" s="944"/>
      <c r="B232" s="945"/>
      <c r="F232" s="946"/>
      <c r="G232" s="947"/>
      <c r="H232" s="948"/>
      <c r="I232" s="949"/>
      <c r="J232" s="950"/>
      <c r="K232" s="951"/>
      <c r="L232" s="952"/>
      <c r="M232" s="953"/>
      <c r="N232" s="950"/>
      <c r="O232" s="954"/>
      <c r="P232" s="955"/>
      <c r="Q232" s="956"/>
      <c r="R232" s="955"/>
      <c r="S232" s="998"/>
      <c r="T232" s="955"/>
      <c r="U232" s="955"/>
      <c r="V232" s="955"/>
      <c r="W232" s="957"/>
    </row>
    <row r="233" spans="1:23" ht="12.75" customHeight="1" thickBot="1">
      <c r="A233" s="944"/>
      <c r="B233" s="945"/>
      <c r="F233" s="946"/>
      <c r="G233" s="947"/>
      <c r="H233" s="948"/>
      <c r="I233" s="949"/>
      <c r="J233" s="950"/>
      <c r="K233" s="951"/>
      <c r="L233" s="952"/>
      <c r="M233" s="953"/>
      <c r="N233" s="950"/>
      <c r="O233" s="954"/>
      <c r="P233" s="955"/>
      <c r="Q233" s="956"/>
      <c r="R233" s="955"/>
      <c r="S233" s="998"/>
      <c r="T233" s="955"/>
      <c r="U233" s="955"/>
      <c r="V233" s="955"/>
      <c r="W233" s="957"/>
    </row>
    <row r="234" spans="1:23" ht="27.9" customHeight="1" thickBot="1">
      <c r="A234" s="958"/>
      <c r="B234" s="958"/>
      <c r="C234" s="959"/>
      <c r="D234" s="960"/>
      <c r="E234" s="960"/>
      <c r="F234" s="961" t="s">
        <v>939</v>
      </c>
      <c r="G234" s="961"/>
      <c r="H234" s="961" t="s">
        <v>940</v>
      </c>
      <c r="I234" s="962"/>
      <c r="J234" s="963"/>
      <c r="K234" s="962"/>
      <c r="L234" s="962"/>
      <c r="M234" s="962"/>
      <c r="N234" s="963"/>
      <c r="O234" s="964" t="s">
        <v>741</v>
      </c>
      <c r="P234" s="965">
        <f>SUBTOTAL(9,P10:P233)</f>
        <v>3402503</v>
      </c>
      <c r="Q234" s="966"/>
      <c r="R234" s="965"/>
      <c r="S234" s="999"/>
      <c r="T234" s="965">
        <f t="shared" ref="T234:V234" si="74">SUBTOTAL(9,T10:T233)</f>
        <v>1753138</v>
      </c>
      <c r="U234" s="965">
        <f t="shared" si="74"/>
        <v>841675</v>
      </c>
      <c r="V234" s="965">
        <f t="shared" si="74"/>
        <v>911463</v>
      </c>
      <c r="W234" s="959"/>
    </row>
    <row r="235" spans="1:23" ht="27.9" customHeight="1" thickBot="1">
      <c r="A235" s="967"/>
      <c r="B235" s="967"/>
      <c r="C235" s="968"/>
      <c r="D235" s="968"/>
      <c r="E235" s="968"/>
      <c r="F235" s="969"/>
      <c r="G235" s="969"/>
      <c r="H235" s="970" t="s">
        <v>941</v>
      </c>
      <c r="I235" s="962"/>
      <c r="J235" s="963"/>
      <c r="K235" s="962"/>
      <c r="L235" s="962"/>
      <c r="M235" s="962"/>
      <c r="N235" s="963"/>
      <c r="O235" s="964" t="s">
        <v>741</v>
      </c>
      <c r="P235" s="971">
        <v>-18821</v>
      </c>
      <c r="Q235" s="972"/>
      <c r="R235" s="971"/>
      <c r="S235" s="1000">
        <f>T234/P234</f>
        <v>0.51519999999999999</v>
      </c>
      <c r="T235" s="971">
        <f>P235*S235</f>
        <v>-9697</v>
      </c>
      <c r="U235" s="971">
        <v>-4705</v>
      </c>
      <c r="V235" s="971">
        <f>T235-U235</f>
        <v>-4992</v>
      </c>
      <c r="W235" s="959"/>
    </row>
    <row r="236" spans="1:23" ht="27.9" customHeight="1" thickBot="1">
      <c r="A236" s="967"/>
      <c r="B236" s="967"/>
      <c r="C236" s="968"/>
      <c r="D236" s="968"/>
      <c r="E236" s="968"/>
      <c r="F236" s="969"/>
      <c r="G236" s="969"/>
      <c r="H236" s="961" t="s">
        <v>942</v>
      </c>
      <c r="I236" s="962"/>
      <c r="J236" s="963"/>
      <c r="K236" s="962"/>
      <c r="L236" s="962"/>
      <c r="M236" s="962"/>
      <c r="N236" s="963"/>
      <c r="O236" s="964" t="s">
        <v>741</v>
      </c>
      <c r="P236" s="965">
        <f>SUBTOTAL(9,P10:P235)</f>
        <v>3383682</v>
      </c>
      <c r="Q236" s="966"/>
      <c r="R236" s="965"/>
      <c r="S236" s="999"/>
      <c r="T236" s="965">
        <f>SUBTOTAL(9,T10:T235)</f>
        <v>1743441</v>
      </c>
      <c r="U236" s="965">
        <f t="shared" ref="U236" si="75">SUBTOTAL(9,U10:U235)</f>
        <v>836970</v>
      </c>
      <c r="V236" s="965">
        <f t="shared" ref="V236:V238" si="76">T236-U236</f>
        <v>906471</v>
      </c>
      <c r="W236" s="959"/>
    </row>
    <row r="237" spans="1:23" ht="27.9" hidden="1" customHeight="1" thickBot="1">
      <c r="A237" s="967"/>
      <c r="B237" s="967"/>
      <c r="C237" s="968"/>
      <c r="D237" s="968"/>
      <c r="E237" s="968"/>
      <c r="F237" s="969"/>
      <c r="G237" s="969"/>
      <c r="H237" s="961" t="s">
        <v>943</v>
      </c>
      <c r="I237" s="962"/>
      <c r="J237" s="963"/>
      <c r="K237" s="962"/>
      <c r="L237" s="962"/>
      <c r="M237" s="962"/>
      <c r="N237" s="963"/>
      <c r="O237" s="964" t="s">
        <v>741</v>
      </c>
      <c r="P237" s="965">
        <f>P236*5%</f>
        <v>169184</v>
      </c>
      <c r="Q237" s="966"/>
      <c r="R237" s="965"/>
      <c r="S237" s="999"/>
      <c r="T237" s="965">
        <f>T236*5%</f>
        <v>87172</v>
      </c>
      <c r="U237" s="965">
        <f t="shared" ref="U237" si="77">U236*5%</f>
        <v>41849</v>
      </c>
      <c r="V237" s="971">
        <f t="shared" si="76"/>
        <v>45323</v>
      </c>
      <c r="W237" s="959"/>
    </row>
    <row r="238" spans="1:23" ht="27.9" hidden="1" customHeight="1" thickBot="1">
      <c r="A238" s="967"/>
      <c r="B238" s="967"/>
      <c r="C238" s="968"/>
      <c r="D238" s="968"/>
      <c r="E238" s="968"/>
      <c r="F238" s="969"/>
      <c r="G238" s="969"/>
      <c r="H238" s="961" t="s">
        <v>944</v>
      </c>
      <c r="I238" s="962"/>
      <c r="J238" s="963"/>
      <c r="K238" s="962"/>
      <c r="L238" s="962"/>
      <c r="M238" s="962"/>
      <c r="N238" s="963"/>
      <c r="O238" s="964" t="s">
        <v>741</v>
      </c>
      <c r="P238" s="965">
        <f>SUBTOTAL(9,P10:P237)</f>
        <v>3552866</v>
      </c>
      <c r="Q238" s="966"/>
      <c r="R238" s="965"/>
      <c r="S238" s="999"/>
      <c r="T238" s="965">
        <f>SUBTOTAL(9,T10:T237)</f>
        <v>1830613</v>
      </c>
      <c r="U238" s="965">
        <f t="shared" ref="U238" si="78">SUBTOTAL(9,U10:U237)</f>
        <v>878819</v>
      </c>
      <c r="V238" s="971">
        <f t="shared" si="76"/>
        <v>951794</v>
      </c>
      <c r="W238" s="959"/>
    </row>
    <row r="239" spans="1:23" ht="24.9" hidden="1" customHeight="1">
      <c r="P239" s="976" t="s">
        <v>945</v>
      </c>
      <c r="Q239" s="977"/>
      <c r="R239" s="976"/>
      <c r="S239" s="1001"/>
      <c r="T239" s="976"/>
      <c r="U239" s="976"/>
      <c r="V239" s="976"/>
      <c r="W239" s="978"/>
    </row>
    <row r="240" spans="1:23" ht="30.75" hidden="1" customHeight="1">
      <c r="H240" s="979"/>
      <c r="I240" s="797"/>
      <c r="J240" s="797"/>
      <c r="K240" s="810"/>
      <c r="O240" s="797"/>
    </row>
    <row r="243" spans="15:15">
      <c r="O243" s="980"/>
    </row>
  </sheetData>
  <sheetProtection formatCells="0" formatColumns="0" formatRows="0" insertRows="0" insertHyperlinks="0" autoFilter="0" pivotTables="0"/>
  <autoFilter ref="A1:W231" xr:uid="{ABEC534C-FF5A-4C68-B134-3F55AD2FB877}"/>
  <mergeCells count="2">
    <mergeCell ref="R5:W5"/>
    <mergeCell ref="R6:W6"/>
  </mergeCells>
  <dataValidations disablePrompts="1" count="1">
    <dataValidation type="list" allowBlank="1" showInputMessage="1" showErrorMessage="1" sqref="N56 N15:N16 N83:N86 N54 N10:N13 N108:N109 N20 N58:N65 N18 N22:N52 N67:N81 N88:N106 N138:N154 N229 N179:N186 N156:N158 N196:N207 N189:N194 N131 N129 N111:N113 N124:N125 N122 N115:N120 N134:N135 N161:N173 N177 N175 N209:N227 N231:N233" xr:uid="{555DABD5-7769-49A7-BE82-34AA281F696F}">
      <formula1>CountryOfOrigin</formula1>
    </dataValidation>
  </dataValidations>
  <printOptions horizontalCentered="1"/>
  <pageMargins left="0.25" right="0.25" top="0.75" bottom="0.75" header="0.3" footer="0.3"/>
  <pageSetup paperSize="9" scale="45" firstPageNumber="2" fitToHeight="0" orientation="portrait" r:id="rId1"/>
  <headerFooter alignWithMargins="0">
    <oddFooter>&amp;L&amp;"Times New Roman,Italic"&amp;9Document Ref. : DCD/KE/13A22/IC/INV003&amp;CTSSC Kitchen &amp; Laundry Equipment Trading LLC&amp;R&amp;"Times New Roman,Bold"Page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7"/>
  <sheetViews>
    <sheetView tabSelected="1" view="pageBreakPreview" zoomScale="90" zoomScaleNormal="100" zoomScaleSheetLayoutView="90" workbookViewId="0">
      <selection activeCell="H14" sqref="H14"/>
    </sheetView>
  </sheetViews>
  <sheetFormatPr defaultColWidth="9.08984375" defaultRowHeight="14"/>
  <cols>
    <col min="1" max="1" width="7.08984375" style="95" customWidth="1"/>
    <col min="2" max="2" width="11.90625" style="772" customWidth="1"/>
    <col min="3" max="3" width="15.7265625" style="96" customWidth="1"/>
    <col min="4" max="4" width="3.81640625" style="95" customWidth="1"/>
    <col min="5" max="5" width="11.90625" style="95" customWidth="1"/>
    <col min="6" max="6" width="26.1796875" style="95" customWidth="1"/>
    <col min="7" max="7" width="15.54296875" style="737" customWidth="1"/>
    <col min="8" max="8" width="16.54296875" style="95" customWidth="1"/>
    <col min="9" max="9" width="2.453125" style="95" customWidth="1"/>
    <col min="10" max="10" width="23.1796875" style="95" customWidth="1"/>
    <col min="11" max="11" width="12.7265625" style="95" bestFit="1" customWidth="1"/>
    <col min="12" max="16384" width="9.08984375" style="95"/>
  </cols>
  <sheetData>
    <row r="1" spans="1:13" ht="21.75" customHeight="1">
      <c r="A1" s="1027" t="s">
        <v>465</v>
      </c>
      <c r="B1" s="1027"/>
      <c r="C1" s="1027"/>
      <c r="D1" s="1027"/>
      <c r="E1" s="1027"/>
      <c r="F1" s="1027"/>
      <c r="G1" s="1027"/>
      <c r="H1" s="1027"/>
    </row>
    <row r="2" spans="1:13" ht="21.75" customHeight="1">
      <c r="A2" s="97" t="s">
        <v>45</v>
      </c>
      <c r="B2" s="764"/>
      <c r="C2" s="98" t="s">
        <v>46</v>
      </c>
      <c r="D2" s="98"/>
      <c r="E2" s="98"/>
      <c r="F2" s="98"/>
      <c r="G2" s="760" t="str">
        <f>+'PC FOR ISSUANCE'!G2</f>
        <v>TSSC-05</v>
      </c>
      <c r="H2" s="99"/>
    </row>
    <row r="3" spans="1:13" ht="18" customHeight="1">
      <c r="A3" s="97" t="s">
        <v>47</v>
      </c>
      <c r="B3" s="764"/>
      <c r="C3" s="98" t="str">
        <f>+'PC FOR ISSUANCE'!D8</f>
        <v xml:space="preserve">Sky Palaces Real Estate Development LLC </v>
      </c>
      <c r="D3" s="98"/>
      <c r="E3" s="98"/>
      <c r="F3" s="98"/>
      <c r="G3" s="98"/>
      <c r="H3" s="99"/>
    </row>
    <row r="4" spans="1:13" ht="20.25" customHeight="1">
      <c r="A4" s="100" t="str">
        <f>'PC FOR ISSUANCE'!C13</f>
        <v>Contractor :</v>
      </c>
      <c r="B4" s="765"/>
      <c r="C4" s="101" t="str">
        <f>+'PC FOR ISSUANCE'!D13</f>
        <v>M/s TSSC Kitchen &amp; Laundry Equipment Trading LLC</v>
      </c>
      <c r="D4" s="101"/>
      <c r="E4" s="101"/>
      <c r="F4" s="101"/>
      <c r="G4" s="733"/>
      <c r="H4" s="102"/>
    </row>
    <row r="5" spans="1:13" s="107" customFormat="1" ht="24.9" customHeight="1">
      <c r="A5" s="103" t="s">
        <v>48</v>
      </c>
      <c r="B5" s="766"/>
      <c r="C5" s="104" t="str">
        <f>+'PC FOR ISSUANCE'!G2</f>
        <v>TSSC-05</v>
      </c>
      <c r="D5" s="1028" t="s">
        <v>49</v>
      </c>
      <c r="E5" s="1028"/>
      <c r="F5" s="750">
        <f>'PC FOR ISSUANCE'!G21</f>
        <v>3383682</v>
      </c>
      <c r="G5" s="105" t="str">
        <f>+'PC FOR ISSUANCE'!G5</f>
        <v>D171</v>
      </c>
      <c r="H5" s="106">
        <f ca="1">+'PC FOR ISSUANCE'!G3</f>
        <v>45027</v>
      </c>
      <c r="K5" s="95"/>
    </row>
    <row r="6" spans="1:13" ht="24.9" customHeight="1">
      <c r="A6" s="103" t="s">
        <v>50</v>
      </c>
      <c r="B6" s="766"/>
      <c r="C6" s="734" t="s">
        <v>492</v>
      </c>
      <c r="D6" s="734"/>
      <c r="E6" s="734"/>
      <c r="F6" s="734"/>
      <c r="G6" s="735"/>
      <c r="H6" s="736"/>
      <c r="J6" s="107"/>
    </row>
    <row r="7" spans="1:13" ht="14.25" hidden="1" customHeight="1">
      <c r="A7" s="108"/>
      <c r="B7" s="767"/>
      <c r="D7" s="109"/>
      <c r="E7" s="108"/>
      <c r="H7" s="109"/>
      <c r="J7" s="107"/>
    </row>
    <row r="8" spans="1:13" ht="16.5" customHeight="1">
      <c r="A8" s="108"/>
      <c r="B8" s="1029"/>
      <c r="C8" s="1029"/>
      <c r="D8" s="1029"/>
      <c r="E8" s="1029"/>
      <c r="F8" s="1029"/>
      <c r="G8" s="1029"/>
      <c r="H8" s="1029"/>
      <c r="J8" s="107"/>
    </row>
    <row r="9" spans="1:13" s="107" customFormat="1" ht="28">
      <c r="A9" s="110" t="s">
        <v>51</v>
      </c>
      <c r="B9" s="768" t="s">
        <v>52</v>
      </c>
      <c r="C9" s="1030" t="s">
        <v>53</v>
      </c>
      <c r="D9" s="1030"/>
      <c r="E9" s="1031" t="s">
        <v>54</v>
      </c>
      <c r="F9" s="1031"/>
      <c r="G9" s="738" t="s">
        <v>474</v>
      </c>
      <c r="H9" s="738" t="s">
        <v>55</v>
      </c>
    </row>
    <row r="10" spans="1:13" s="112" customFormat="1" ht="42" customHeight="1">
      <c r="A10" s="784">
        <v>1</v>
      </c>
      <c r="B10" s="789">
        <v>1</v>
      </c>
      <c r="C10" s="1021" t="s">
        <v>949</v>
      </c>
      <c r="D10" s="1022"/>
      <c r="E10" s="1023" t="s">
        <v>156</v>
      </c>
      <c r="F10" s="1023"/>
      <c r="G10" s="982">
        <v>307108.5</v>
      </c>
      <c r="H10" s="982">
        <f>G10</f>
        <v>307108.5</v>
      </c>
      <c r="J10" s="790">
        <f>H10/1.05</f>
        <v>292484.28999999998</v>
      </c>
      <c r="K10" s="791">
        <v>3383682</v>
      </c>
      <c r="L10" s="792">
        <f>J10/K10</f>
        <v>8.6400000000000005E-2</v>
      </c>
      <c r="M10" s="792">
        <f>H10/K10</f>
        <v>9.0800000000000006E-2</v>
      </c>
    </row>
    <row r="11" spans="1:13" s="112" customFormat="1" ht="42" customHeight="1">
      <c r="A11" s="784">
        <v>2</v>
      </c>
      <c r="B11" s="789">
        <v>2</v>
      </c>
      <c r="C11" s="1021">
        <v>22082</v>
      </c>
      <c r="D11" s="1022"/>
      <c r="E11" s="1023" t="s">
        <v>156</v>
      </c>
      <c r="F11" s="1023"/>
      <c r="G11" s="982">
        <f>H11</f>
        <v>707996.1</v>
      </c>
      <c r="H11" s="982">
        <v>707996.1</v>
      </c>
      <c r="J11" s="790">
        <f>H11/1.05</f>
        <v>674282</v>
      </c>
      <c r="K11" s="791"/>
      <c r="L11" s="792"/>
      <c r="M11" s="792"/>
    </row>
    <row r="12" spans="1:13" ht="42" customHeight="1">
      <c r="A12" s="784">
        <v>3</v>
      </c>
      <c r="B12" s="985" t="s">
        <v>954</v>
      </c>
      <c r="C12" s="1021" t="s">
        <v>950</v>
      </c>
      <c r="D12" s="1022"/>
      <c r="E12" s="1023" t="s">
        <v>948</v>
      </c>
      <c r="F12" s="1023"/>
      <c r="G12" s="982">
        <f>H12</f>
        <v>155047.20000000001</v>
      </c>
      <c r="H12" s="982">
        <v>155047.20000000001</v>
      </c>
      <c r="J12" s="793">
        <v>708000</v>
      </c>
      <c r="L12" s="95">
        <f>J12/K10</f>
        <v>0.20923952073510499</v>
      </c>
    </row>
    <row r="13" spans="1:13" s="761" customFormat="1" ht="42" customHeight="1">
      <c r="A13" s="784">
        <v>4</v>
      </c>
      <c r="B13" s="789">
        <v>4</v>
      </c>
      <c r="C13" s="1021" t="s">
        <v>952</v>
      </c>
      <c r="D13" s="1022"/>
      <c r="E13" s="1023" t="s">
        <v>948</v>
      </c>
      <c r="F13" s="1023"/>
      <c r="G13" s="786">
        <f>H13</f>
        <v>347134.8</v>
      </c>
      <c r="H13" s="982">
        <v>347134.8</v>
      </c>
      <c r="J13" s="762"/>
    </row>
    <row r="14" spans="1:13" s="761" customFormat="1" ht="42" customHeight="1">
      <c r="A14" s="784">
        <v>5</v>
      </c>
      <c r="B14" s="789">
        <v>5</v>
      </c>
      <c r="C14" s="1021" t="s">
        <v>955</v>
      </c>
      <c r="D14" s="1022"/>
      <c r="E14" s="1023" t="s">
        <v>948</v>
      </c>
      <c r="F14" s="1023"/>
      <c r="G14" s="786"/>
      <c r="H14" s="982">
        <f>'PC FOR ISSUANCE'!G44</f>
        <v>543882.6</v>
      </c>
      <c r="J14" s="762"/>
    </row>
    <row r="15" spans="1:13" ht="21.5" customHeight="1">
      <c r="A15" s="784"/>
      <c r="B15" s="785"/>
      <c r="C15" s="1021"/>
      <c r="D15" s="1022"/>
      <c r="E15" s="1023"/>
      <c r="F15" s="1023"/>
      <c r="G15" s="786"/>
      <c r="H15" s="983"/>
      <c r="J15" s="107"/>
    </row>
    <row r="16" spans="1:13" ht="21.5" customHeight="1">
      <c r="A16" s="784"/>
      <c r="B16" s="785"/>
      <c r="C16" s="1024"/>
      <c r="D16" s="1025"/>
      <c r="E16" s="1026"/>
      <c r="F16" s="1026"/>
      <c r="G16" s="787"/>
      <c r="H16" s="984"/>
      <c r="J16" s="107"/>
    </row>
    <row r="17" spans="1:11" ht="23.25" customHeight="1">
      <c r="A17" s="751" t="s">
        <v>56</v>
      </c>
      <c r="B17" s="769"/>
      <c r="C17" s="752"/>
      <c r="D17" s="752"/>
      <c r="E17" s="752"/>
      <c r="F17" s="753"/>
      <c r="G17" s="754">
        <f>SUM(G10:G16)</f>
        <v>1517286.6</v>
      </c>
      <c r="H17" s="754">
        <f>SUM(H10:H16)</f>
        <v>2061169.2</v>
      </c>
      <c r="J17" s="107"/>
    </row>
    <row r="18" spans="1:11">
      <c r="B18" s="770"/>
      <c r="H18" s="111"/>
      <c r="J18" s="107"/>
      <c r="K18" s="772"/>
    </row>
    <row r="19" spans="1:11" s="107" customFormat="1" ht="19.5" customHeight="1">
      <c r="B19" s="771"/>
      <c r="C19" s="739"/>
      <c r="G19" s="740"/>
      <c r="H19" s="113"/>
      <c r="K19" s="95"/>
    </row>
    <row r="20" spans="1:11" s="107" customFormat="1" ht="23.25" customHeight="1">
      <c r="A20" s="1034" t="s">
        <v>478</v>
      </c>
      <c r="B20" s="1034"/>
      <c r="C20" s="1034"/>
      <c r="D20" s="1034"/>
      <c r="E20" s="776">
        <f>MAX(B10:B17)</f>
        <v>5</v>
      </c>
      <c r="G20" s="740"/>
      <c r="H20" s="777"/>
      <c r="K20" s="95"/>
    </row>
    <row r="21" spans="1:11" ht="20.5" customHeight="1">
      <c r="A21" s="1034" t="s">
        <v>479</v>
      </c>
      <c r="B21" s="1034"/>
      <c r="C21" s="1034"/>
      <c r="D21" s="1034"/>
      <c r="E21" s="773" t="str">
        <f>VLOOKUP($E$20,B10:D17,2,FALSE)</f>
        <v>TSSC/IPA003</v>
      </c>
      <c r="G21" s="740"/>
    </row>
    <row r="22" spans="1:11" ht="20.25" customHeight="1">
      <c r="A22" s="1034" t="s">
        <v>480</v>
      </c>
      <c r="B22" s="1034"/>
      <c r="C22" s="1034"/>
      <c r="D22" s="1034"/>
      <c r="E22" s="773" t="str">
        <f>VLOOKUP($E$20,B10:F17,4,FALSE)</f>
        <v>Delivery of Kitchen Equipment to the site</v>
      </c>
    </row>
    <row r="24" spans="1:11" ht="15.75" customHeight="1">
      <c r="A24" s="1032" t="s">
        <v>481</v>
      </c>
      <c r="B24" s="1032"/>
      <c r="C24" s="1032"/>
      <c r="D24" s="1032"/>
      <c r="E24" s="773" t="s">
        <v>493</v>
      </c>
    </row>
    <row r="25" spans="1:11">
      <c r="A25" s="1032" t="s">
        <v>482</v>
      </c>
      <c r="B25" s="1032"/>
      <c r="C25" s="1032"/>
      <c r="D25" s="1032"/>
      <c r="E25" s="773" t="s">
        <v>946</v>
      </c>
    </row>
    <row r="26" spans="1:11" ht="18.75" customHeight="1">
      <c r="A26" s="1032" t="s">
        <v>483</v>
      </c>
      <c r="B26" s="1032"/>
      <c r="C26" s="1032"/>
      <c r="D26" s="1032"/>
      <c r="E26" s="773" t="s">
        <v>494</v>
      </c>
    </row>
    <row r="27" spans="1:11" ht="19" customHeight="1">
      <c r="A27" s="1032" t="s">
        <v>484</v>
      </c>
      <c r="B27" s="1032"/>
      <c r="C27" s="1032"/>
      <c r="D27" s="1032"/>
      <c r="E27" s="773" t="s">
        <v>8</v>
      </c>
    </row>
    <row r="28" spans="1:11">
      <c r="A28" s="1033"/>
      <c r="B28" s="1033"/>
      <c r="C28" s="1033"/>
    </row>
    <row r="29" spans="1:11" ht="18.5" customHeight="1">
      <c r="A29" s="1032" t="s">
        <v>490</v>
      </c>
      <c r="B29" s="1032"/>
      <c r="C29" s="1032"/>
      <c r="D29" s="1032"/>
      <c r="E29" s="773" t="s">
        <v>495</v>
      </c>
    </row>
    <row r="30" spans="1:11" ht="19" customHeight="1">
      <c r="A30" s="1032" t="s">
        <v>485</v>
      </c>
      <c r="B30" s="1032"/>
      <c r="C30" s="1032"/>
      <c r="D30" s="1032"/>
      <c r="E30" s="981">
        <v>44549</v>
      </c>
      <c r="G30" s="740"/>
    </row>
    <row r="31" spans="1:11" ht="19" customHeight="1">
      <c r="A31" s="1032" t="s">
        <v>486</v>
      </c>
      <c r="B31" s="1032"/>
      <c r="C31" s="1032"/>
      <c r="D31" s="1032"/>
      <c r="E31" s="788">
        <v>45012</v>
      </c>
      <c r="G31" s="95"/>
    </row>
    <row r="32" spans="1:11" ht="19" customHeight="1">
      <c r="A32" s="1032" t="s">
        <v>487</v>
      </c>
      <c r="B32" s="1032"/>
      <c r="C32" s="1032"/>
      <c r="D32" s="1032"/>
      <c r="E32" s="779" t="s">
        <v>496</v>
      </c>
      <c r="G32" s="95"/>
    </row>
    <row r="33" spans="1:7" ht="19" customHeight="1">
      <c r="A33" s="1032" t="s">
        <v>488</v>
      </c>
      <c r="B33" s="1032"/>
      <c r="C33" s="1032"/>
      <c r="D33" s="1032"/>
      <c r="E33" s="788">
        <f>E31+30</f>
        <v>45042</v>
      </c>
      <c r="G33" s="95"/>
    </row>
    <row r="34" spans="1:7" ht="19" customHeight="1">
      <c r="A34" s="1032" t="s">
        <v>489</v>
      </c>
      <c r="B34" s="1032"/>
      <c r="C34" s="1032"/>
      <c r="D34" s="1032"/>
      <c r="E34" s="773" t="s">
        <v>16</v>
      </c>
      <c r="G34" s="95"/>
    </row>
    <row r="35" spans="1:7" ht="19" customHeight="1">
      <c r="A35" s="1033"/>
      <c r="B35" s="1033"/>
      <c r="C35" s="1033"/>
      <c r="G35" s="95"/>
    </row>
    <row r="36" spans="1:7" ht="19" customHeight="1">
      <c r="A36" s="1032" t="s">
        <v>491</v>
      </c>
      <c r="B36" s="1032"/>
      <c r="C36" s="1032"/>
      <c r="D36" s="1032"/>
      <c r="E36" s="773" t="s">
        <v>947</v>
      </c>
      <c r="G36" s="95"/>
    </row>
    <row r="37" spans="1:7" ht="19" customHeight="1">
      <c r="A37" s="1033"/>
      <c r="B37" s="1033"/>
      <c r="C37" s="1033"/>
    </row>
  </sheetData>
  <sheetProtection selectLockedCells="1" selectUnlockedCells="1"/>
  <mergeCells count="36">
    <mergeCell ref="A34:D34"/>
    <mergeCell ref="A28:C28"/>
    <mergeCell ref="E15:F15"/>
    <mergeCell ref="E12:F12"/>
    <mergeCell ref="A37:C37"/>
    <mergeCell ref="A20:D20"/>
    <mergeCell ref="A21:D21"/>
    <mergeCell ref="A22:D22"/>
    <mergeCell ref="A24:D24"/>
    <mergeCell ref="A25:D25"/>
    <mergeCell ref="A26:D26"/>
    <mergeCell ref="A27:D27"/>
    <mergeCell ref="A29:D29"/>
    <mergeCell ref="A36:D36"/>
    <mergeCell ref="A35:C35"/>
    <mergeCell ref="A31:D31"/>
    <mergeCell ref="A32:D32"/>
    <mergeCell ref="A33:D33"/>
    <mergeCell ref="E11:F11"/>
    <mergeCell ref="C11:D11"/>
    <mergeCell ref="A30:D30"/>
    <mergeCell ref="C14:D14"/>
    <mergeCell ref="E14:F14"/>
    <mergeCell ref="A1:H1"/>
    <mergeCell ref="D5:E5"/>
    <mergeCell ref="B8:H8"/>
    <mergeCell ref="C9:D9"/>
    <mergeCell ref="E9:F9"/>
    <mergeCell ref="C10:D10"/>
    <mergeCell ref="E10:F10"/>
    <mergeCell ref="C16:D16"/>
    <mergeCell ref="E16:F16"/>
    <mergeCell ref="C12:D12"/>
    <mergeCell ref="C13:D13"/>
    <mergeCell ref="E13:F13"/>
    <mergeCell ref="C15:D15"/>
  </mergeCells>
  <phoneticPr fontId="108" type="noConversion"/>
  <dataValidations disablePrompts="1" count="1">
    <dataValidation type="list" allowBlank="1" showInputMessage="1" showErrorMessage="1" sqref="E24" xr:uid="{00000000-0002-0000-0200-000000000000}">
      <formula1>"Consultant :, Contractor :"</formula1>
    </dataValidation>
  </dataValidations>
  <printOptions horizontalCentered="1"/>
  <pageMargins left="0.45" right="0.45" top="0.66874999999999996" bottom="0.5625" header="0.51180555555555596" footer="0.51180555555555596"/>
  <pageSetup paperSize="9" scale="88"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4"/>
  </sheetPr>
  <dimension ref="B2:K73"/>
  <sheetViews>
    <sheetView zoomScaleNormal="100" workbookViewId="0"/>
  </sheetViews>
  <sheetFormatPr defaultColWidth="9.08984375" defaultRowHeight="15.5"/>
  <cols>
    <col min="1" max="1" width="3.6328125" style="114" customWidth="1"/>
    <col min="2" max="2" width="10.6328125" style="115" customWidth="1"/>
    <col min="3" max="3" width="38.36328125" style="116" customWidth="1"/>
    <col min="4" max="4" width="16.453125" style="117" customWidth="1"/>
    <col min="5" max="5" width="7.36328125" style="118" customWidth="1"/>
    <col min="6" max="6" width="16.453125" style="117" customWidth="1"/>
    <col min="7" max="7" width="7.36328125" style="118" customWidth="1"/>
    <col min="8" max="8" width="16.453125" style="117" customWidth="1"/>
    <col min="9" max="9" width="7.36328125" style="118" customWidth="1"/>
    <col min="10" max="10" width="18.08984375" style="119" customWidth="1"/>
    <col min="11" max="11" width="3.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v>39873</v>
      </c>
      <c r="K5" s="121"/>
    </row>
    <row r="6" spans="2:11">
      <c r="B6" s="120"/>
    </row>
    <row r="7" spans="2:11">
      <c r="B7" s="120" t="str">
        <f>'Advance Payment'!B7</f>
        <v>Application No:</v>
      </c>
      <c r="D7" s="114"/>
      <c r="F7" s="114"/>
      <c r="H7" s="114"/>
      <c r="J7" s="122">
        <v>11</v>
      </c>
    </row>
    <row r="8" spans="2:11">
      <c r="B8" s="120"/>
      <c r="D8" s="114"/>
      <c r="F8" s="114"/>
      <c r="H8" s="114"/>
      <c r="J8" s="122"/>
    </row>
    <row r="9" spans="2:11" ht="18">
      <c r="B9" s="123" t="s">
        <v>57</v>
      </c>
      <c r="D9" s="114"/>
      <c r="F9" s="114"/>
      <c r="H9" s="114"/>
      <c r="J9" s="122"/>
    </row>
    <row r="10" spans="2:11">
      <c r="B10" s="120"/>
      <c r="D10" s="114"/>
      <c r="F10" s="114"/>
      <c r="H10" s="114"/>
      <c r="J10" s="124"/>
    </row>
    <row r="11" spans="2:11" ht="18">
      <c r="B11" s="1035" t="s">
        <v>58</v>
      </c>
      <c r="C11" s="1035"/>
      <c r="D11" s="1035"/>
      <c r="E11" s="1035"/>
      <c r="F11" s="1035"/>
      <c r="G11" s="1035"/>
      <c r="H11" s="1035"/>
      <c r="I11" s="1035"/>
      <c r="J11" s="1035"/>
    </row>
    <row r="12" spans="2:11">
      <c r="B12" s="120"/>
      <c r="D12" s="114"/>
      <c r="F12" s="114"/>
      <c r="H12" s="114"/>
      <c r="J12" s="124"/>
    </row>
    <row r="13" spans="2:11" ht="15.75" customHeight="1">
      <c r="B13" s="126"/>
      <c r="C13" s="127"/>
      <c r="D13" s="1036" t="s">
        <v>59</v>
      </c>
      <c r="E13" s="1037" t="s">
        <v>60</v>
      </c>
      <c r="F13" s="1037"/>
      <c r="G13" s="1037"/>
      <c r="H13" s="1037"/>
      <c r="I13" s="1037"/>
      <c r="J13" s="1037"/>
    </row>
    <row r="14" spans="2:11">
      <c r="B14" s="128" t="s">
        <v>61</v>
      </c>
      <c r="C14" s="129" t="s">
        <v>62</v>
      </c>
      <c r="D14" s="1036"/>
      <c r="E14" s="1038" t="s">
        <v>63</v>
      </c>
      <c r="F14" s="1038"/>
      <c r="G14" s="1038" t="s">
        <v>64</v>
      </c>
      <c r="H14" s="1038"/>
      <c r="I14" s="1038" t="s">
        <v>65</v>
      </c>
      <c r="J14" s="1038"/>
    </row>
    <row r="15" spans="2:11">
      <c r="B15" s="130"/>
      <c r="C15" s="131"/>
      <c r="D15" s="1036"/>
      <c r="E15" s="132" t="s">
        <v>66</v>
      </c>
      <c r="F15" s="133" t="s">
        <v>67</v>
      </c>
      <c r="G15" s="132" t="s">
        <v>66</v>
      </c>
      <c r="H15" s="133" t="s">
        <v>67</v>
      </c>
      <c r="I15" s="132" t="s">
        <v>66</v>
      </c>
      <c r="J15" s="133" t="s">
        <v>67</v>
      </c>
    </row>
    <row r="16" spans="2:11">
      <c r="B16" s="134"/>
      <c r="C16" s="135"/>
      <c r="D16" s="136"/>
      <c r="E16" s="137"/>
      <c r="F16" s="138"/>
      <c r="G16" s="137"/>
      <c r="H16" s="139"/>
      <c r="I16" s="137"/>
      <c r="J16" s="138"/>
    </row>
    <row r="17" spans="2:10">
      <c r="B17" s="140">
        <v>2</v>
      </c>
      <c r="C17" s="141" t="s">
        <v>68</v>
      </c>
      <c r="D17" s="136"/>
      <c r="E17" s="142"/>
      <c r="F17" s="143"/>
      <c r="G17" s="142"/>
      <c r="H17" s="144"/>
      <c r="I17" s="142"/>
      <c r="J17" s="143"/>
    </row>
    <row r="18" spans="2:10">
      <c r="B18" s="134"/>
      <c r="C18" s="141"/>
      <c r="D18" s="136"/>
      <c r="E18" s="142"/>
      <c r="F18" s="143"/>
      <c r="G18" s="142"/>
      <c r="H18" s="144"/>
      <c r="I18" s="142"/>
      <c r="J18" s="143"/>
    </row>
    <row r="19" spans="2:10">
      <c r="B19" s="134">
        <v>2.1</v>
      </c>
      <c r="C19" s="135" t="s">
        <v>69</v>
      </c>
      <c r="D19" s="145">
        <v>10600000</v>
      </c>
      <c r="E19" s="142"/>
      <c r="F19" s="143"/>
      <c r="G19" s="142"/>
      <c r="H19" s="144"/>
      <c r="I19" s="142"/>
      <c r="J19" s="143"/>
    </row>
    <row r="20" spans="2:10">
      <c r="B20" s="134"/>
      <c r="C20" s="141"/>
      <c r="D20" s="136"/>
      <c r="E20" s="142"/>
      <c r="F20" s="143"/>
      <c r="G20" s="142"/>
      <c r="H20" s="144"/>
      <c r="I20" s="142"/>
      <c r="J20" s="143"/>
    </row>
    <row r="21" spans="2:10">
      <c r="B21" s="134">
        <v>2.2000000000000002</v>
      </c>
      <c r="C21" s="146" t="s">
        <v>70</v>
      </c>
      <c r="D21" s="145">
        <v>1100000</v>
      </c>
      <c r="E21" s="142"/>
      <c r="F21" s="143"/>
      <c r="G21" s="142"/>
      <c r="H21" s="144"/>
      <c r="I21" s="142"/>
      <c r="J21" s="143"/>
    </row>
    <row r="22" spans="2:10">
      <c r="B22" s="147"/>
      <c r="C22" s="146"/>
      <c r="D22" s="148"/>
      <c r="E22" s="142"/>
      <c r="F22" s="143"/>
      <c r="G22" s="142"/>
      <c r="H22" s="144"/>
      <c r="I22" s="142"/>
      <c r="J22" s="143"/>
    </row>
    <row r="23" spans="2:10">
      <c r="B23" s="147">
        <v>2.2999999999999998</v>
      </c>
      <c r="C23" s="135" t="s">
        <v>71</v>
      </c>
      <c r="D23" s="145">
        <v>154500000</v>
      </c>
      <c r="E23" s="142"/>
      <c r="F23" s="143"/>
      <c r="G23" s="142"/>
      <c r="H23" s="144"/>
      <c r="I23" s="142"/>
      <c r="J23" s="143"/>
    </row>
    <row r="24" spans="2:10">
      <c r="B24" s="147"/>
      <c r="C24" s="135"/>
      <c r="D24" s="148"/>
      <c r="E24" s="142"/>
      <c r="F24" s="143"/>
      <c r="G24" s="142"/>
      <c r="H24" s="144"/>
      <c r="I24" s="142"/>
      <c r="J24" s="143"/>
    </row>
    <row r="25" spans="2:10">
      <c r="B25" s="147">
        <v>2.4</v>
      </c>
      <c r="C25" s="135" t="s">
        <v>72</v>
      </c>
      <c r="D25" s="145">
        <v>11700000</v>
      </c>
      <c r="E25" s="142"/>
      <c r="F25" s="143"/>
      <c r="G25" s="142"/>
      <c r="H25" s="144"/>
      <c r="I25" s="142"/>
      <c r="J25" s="143"/>
    </row>
    <row r="26" spans="2:10">
      <c r="B26" s="147"/>
      <c r="C26" s="135"/>
      <c r="D26" s="148"/>
      <c r="E26" s="142"/>
      <c r="F26" s="143"/>
      <c r="G26" s="142"/>
      <c r="H26" s="144"/>
      <c r="I26" s="142"/>
      <c r="J26" s="143"/>
    </row>
    <row r="27" spans="2:10">
      <c r="B27" s="147">
        <v>2.5</v>
      </c>
      <c r="C27" s="135" t="s">
        <v>73</v>
      </c>
      <c r="D27" s="145">
        <v>7000000</v>
      </c>
      <c r="E27" s="142"/>
      <c r="F27" s="143"/>
      <c r="G27" s="142"/>
      <c r="H27" s="144"/>
      <c r="I27" s="142"/>
      <c r="J27" s="143"/>
    </row>
    <row r="28" spans="2:10">
      <c r="B28" s="147"/>
      <c r="C28" s="135"/>
      <c r="D28" s="148"/>
      <c r="E28" s="142"/>
      <c r="F28" s="143"/>
      <c r="G28" s="142"/>
      <c r="H28" s="144"/>
      <c r="I28" s="142"/>
      <c r="J28" s="143"/>
    </row>
    <row r="29" spans="2:10">
      <c r="B29" s="147">
        <v>2.6</v>
      </c>
      <c r="C29" s="135" t="s">
        <v>74</v>
      </c>
      <c r="D29" s="145">
        <v>300000</v>
      </c>
      <c r="E29" s="142"/>
      <c r="F29" s="143"/>
      <c r="G29" s="142"/>
      <c r="H29" s="144"/>
      <c r="I29" s="142"/>
      <c r="J29" s="143"/>
    </row>
    <row r="30" spans="2:10">
      <c r="B30" s="147"/>
      <c r="C30" s="135"/>
      <c r="D30" s="148"/>
      <c r="E30" s="142"/>
      <c r="F30" s="143"/>
      <c r="G30" s="142"/>
      <c r="H30" s="144"/>
      <c r="I30" s="142"/>
      <c r="J30" s="143"/>
    </row>
    <row r="31" spans="2:10">
      <c r="B31" s="147">
        <v>2.7</v>
      </c>
      <c r="C31" s="135" t="s">
        <v>75</v>
      </c>
      <c r="D31" s="145">
        <v>2600000</v>
      </c>
      <c r="E31" s="142"/>
      <c r="F31" s="143"/>
      <c r="G31" s="142"/>
      <c r="H31" s="144"/>
      <c r="I31" s="142"/>
      <c r="J31" s="143"/>
    </row>
    <row r="32" spans="2:10">
      <c r="B32" s="147"/>
      <c r="C32" s="135"/>
      <c r="D32" s="148"/>
      <c r="E32" s="142"/>
      <c r="F32" s="143"/>
      <c r="G32" s="142"/>
      <c r="H32" s="144"/>
      <c r="I32" s="142"/>
      <c r="J32" s="143"/>
    </row>
    <row r="33" spans="2:10">
      <c r="B33" s="147">
        <v>2.8</v>
      </c>
      <c r="C33" s="135" t="s">
        <v>76</v>
      </c>
      <c r="D33" s="145">
        <v>1000000</v>
      </c>
      <c r="E33" s="142"/>
      <c r="F33" s="143"/>
      <c r="G33" s="142"/>
      <c r="H33" s="144"/>
      <c r="I33" s="142"/>
      <c r="J33" s="143"/>
    </row>
    <row r="34" spans="2:10">
      <c r="B34" s="147"/>
      <c r="C34" s="135"/>
      <c r="D34" s="136"/>
      <c r="E34" s="142"/>
      <c r="F34" s="143"/>
      <c r="G34" s="142"/>
      <c r="H34" s="144"/>
      <c r="I34" s="142"/>
      <c r="J34" s="143"/>
    </row>
    <row r="35" spans="2:10">
      <c r="B35" s="147">
        <v>2.9</v>
      </c>
      <c r="C35" s="135" t="s">
        <v>77</v>
      </c>
      <c r="D35" s="145">
        <v>1300000</v>
      </c>
      <c r="E35" s="142"/>
      <c r="F35" s="143"/>
      <c r="G35" s="142"/>
      <c r="H35" s="144"/>
      <c r="I35" s="142"/>
      <c r="J35" s="143"/>
    </row>
    <row r="36" spans="2:10">
      <c r="B36" s="147"/>
      <c r="C36" s="135"/>
      <c r="D36" s="136"/>
      <c r="E36" s="142"/>
      <c r="F36" s="143"/>
      <c r="G36" s="142"/>
      <c r="H36" s="144"/>
      <c r="I36" s="142"/>
      <c r="J36" s="143"/>
    </row>
    <row r="37" spans="2:10">
      <c r="B37" s="149">
        <v>2.1</v>
      </c>
      <c r="C37" s="135" t="s">
        <v>78</v>
      </c>
      <c r="D37" s="145">
        <v>900000</v>
      </c>
      <c r="E37" s="142"/>
      <c r="F37" s="143"/>
      <c r="G37" s="142"/>
      <c r="H37" s="144"/>
      <c r="I37" s="142"/>
      <c r="J37" s="143"/>
    </row>
    <row r="38" spans="2:10">
      <c r="B38" s="149"/>
      <c r="C38" s="135"/>
      <c r="D38" s="148"/>
      <c r="E38" s="142"/>
      <c r="F38" s="143"/>
      <c r="G38" s="142"/>
      <c r="H38" s="144"/>
      <c r="I38" s="142"/>
      <c r="J38" s="143"/>
    </row>
    <row r="39" spans="2:10">
      <c r="B39" s="149">
        <v>2.11</v>
      </c>
      <c r="C39" s="135" t="s">
        <v>79</v>
      </c>
      <c r="D39" s="145">
        <v>1900000</v>
      </c>
      <c r="E39" s="142"/>
      <c r="F39" s="143"/>
      <c r="G39" s="142"/>
      <c r="H39" s="144"/>
      <c r="I39" s="142"/>
      <c r="J39" s="143"/>
    </row>
    <row r="40" spans="2:10">
      <c r="B40" s="149"/>
      <c r="C40" s="135"/>
      <c r="D40" s="145"/>
      <c r="E40" s="142"/>
      <c r="F40" s="143"/>
      <c r="G40" s="142"/>
      <c r="H40" s="144"/>
      <c r="I40" s="142"/>
      <c r="J40" s="143"/>
    </row>
    <row r="41" spans="2:10">
      <c r="B41" s="149">
        <v>2.12</v>
      </c>
      <c r="C41" s="135" t="s">
        <v>80</v>
      </c>
      <c r="D41" s="145">
        <v>57800000</v>
      </c>
      <c r="E41" s="142"/>
      <c r="F41" s="143"/>
      <c r="G41" s="142"/>
      <c r="H41" s="144"/>
      <c r="I41" s="142"/>
      <c r="J41" s="143"/>
    </row>
    <row r="42" spans="2:10">
      <c r="B42" s="149"/>
      <c r="C42" s="141"/>
      <c r="D42" s="136"/>
      <c r="E42" s="142"/>
      <c r="F42" s="143"/>
      <c r="G42" s="142"/>
      <c r="H42" s="144"/>
      <c r="I42" s="142"/>
      <c r="J42" s="143"/>
    </row>
    <row r="43" spans="2:10">
      <c r="B43" s="149">
        <v>2.13</v>
      </c>
      <c r="C43" s="135" t="s">
        <v>81</v>
      </c>
      <c r="D43" s="145">
        <v>63200000</v>
      </c>
      <c r="E43" s="142"/>
      <c r="F43" s="143"/>
      <c r="G43" s="142"/>
      <c r="H43" s="144"/>
      <c r="I43" s="142"/>
      <c r="J43" s="143"/>
    </row>
    <row r="44" spans="2:10">
      <c r="B44" s="149"/>
      <c r="C44" s="141"/>
      <c r="D44" s="148"/>
      <c r="E44" s="142"/>
      <c r="F44" s="143"/>
      <c r="G44" s="142"/>
      <c r="H44" s="144"/>
      <c r="I44" s="142"/>
      <c r="J44" s="143"/>
    </row>
    <row r="45" spans="2:10">
      <c r="B45" s="149">
        <v>2.14</v>
      </c>
      <c r="C45" s="135" t="s">
        <v>82</v>
      </c>
      <c r="D45" s="145">
        <v>30000000</v>
      </c>
      <c r="E45" s="142"/>
      <c r="F45" s="143"/>
      <c r="G45" s="142"/>
      <c r="H45" s="144"/>
      <c r="I45" s="142"/>
      <c r="J45" s="143"/>
    </row>
    <row r="46" spans="2:10">
      <c r="B46" s="149"/>
      <c r="C46" s="135"/>
      <c r="D46" s="148"/>
      <c r="E46" s="142"/>
      <c r="F46" s="143"/>
      <c r="G46" s="142"/>
      <c r="H46" s="144"/>
      <c r="I46" s="142"/>
      <c r="J46" s="143"/>
    </row>
    <row r="47" spans="2:10">
      <c r="B47" s="149">
        <v>2.15</v>
      </c>
      <c r="C47" s="135" t="s">
        <v>83</v>
      </c>
      <c r="D47" s="145">
        <v>2800000</v>
      </c>
      <c r="E47" s="142"/>
      <c r="F47" s="143"/>
      <c r="G47" s="142"/>
      <c r="H47" s="144"/>
      <c r="I47" s="142"/>
      <c r="J47" s="143"/>
    </row>
    <row r="48" spans="2:10">
      <c r="B48" s="149"/>
      <c r="C48" s="135"/>
      <c r="D48" s="148"/>
      <c r="E48" s="142"/>
      <c r="F48" s="143"/>
      <c r="G48" s="142"/>
      <c r="H48" s="144"/>
      <c r="I48" s="142"/>
      <c r="J48" s="143"/>
    </row>
    <row r="49" spans="2:10">
      <c r="B49" s="149">
        <v>2.16</v>
      </c>
      <c r="C49" s="135" t="s">
        <v>84</v>
      </c>
      <c r="D49" s="145">
        <v>9600000</v>
      </c>
      <c r="E49" s="142"/>
      <c r="F49" s="143"/>
      <c r="G49" s="142"/>
      <c r="H49" s="144"/>
      <c r="I49" s="142"/>
      <c r="J49" s="143"/>
    </row>
    <row r="50" spans="2:10">
      <c r="B50" s="149"/>
      <c r="C50" s="135"/>
      <c r="D50" s="148"/>
      <c r="E50" s="142"/>
      <c r="F50" s="143"/>
      <c r="G50" s="142"/>
      <c r="H50" s="144"/>
      <c r="I50" s="142"/>
      <c r="J50" s="143"/>
    </row>
    <row r="51" spans="2:10">
      <c r="B51" s="149">
        <v>2.17</v>
      </c>
      <c r="C51" s="146" t="s">
        <v>85</v>
      </c>
      <c r="D51" s="145">
        <v>12750000</v>
      </c>
      <c r="E51" s="142"/>
      <c r="F51" s="143"/>
      <c r="G51" s="142"/>
      <c r="H51" s="144"/>
      <c r="I51" s="142"/>
      <c r="J51" s="143"/>
    </row>
    <row r="52" spans="2:10">
      <c r="B52" s="149"/>
      <c r="C52" s="146"/>
      <c r="D52" s="148"/>
      <c r="E52" s="142"/>
      <c r="F52" s="143"/>
      <c r="G52" s="142"/>
      <c r="H52" s="144"/>
      <c r="I52" s="142"/>
      <c r="J52" s="143"/>
    </row>
    <row r="53" spans="2:10">
      <c r="B53" s="149">
        <v>2.1800000000000002</v>
      </c>
      <c r="C53" s="135" t="s">
        <v>86</v>
      </c>
      <c r="D53" s="145">
        <v>8000000</v>
      </c>
      <c r="E53" s="142"/>
      <c r="F53" s="143"/>
      <c r="G53" s="142"/>
      <c r="H53" s="144"/>
      <c r="I53" s="142"/>
      <c r="J53" s="143"/>
    </row>
    <row r="54" spans="2:10">
      <c r="B54" s="149"/>
      <c r="C54" s="135"/>
      <c r="D54" s="148"/>
      <c r="E54" s="142"/>
      <c r="F54" s="143"/>
      <c r="G54" s="142"/>
      <c r="H54" s="144"/>
      <c r="I54" s="142"/>
      <c r="J54" s="143"/>
    </row>
    <row r="55" spans="2:10" ht="31">
      <c r="B55" s="149">
        <v>2.19</v>
      </c>
      <c r="C55" s="135" t="s">
        <v>87</v>
      </c>
      <c r="D55" s="145">
        <v>28700000</v>
      </c>
      <c r="E55" s="142"/>
      <c r="F55" s="143"/>
      <c r="G55" s="142"/>
      <c r="H55" s="144"/>
      <c r="I55" s="142"/>
      <c r="J55" s="143"/>
    </row>
    <row r="56" spans="2:10">
      <c r="B56" s="149"/>
      <c r="C56" s="135"/>
      <c r="D56" s="145">
        <v>15000000</v>
      </c>
      <c r="E56" s="142"/>
      <c r="F56" s="143"/>
      <c r="G56" s="142"/>
      <c r="H56" s="144"/>
      <c r="I56" s="142"/>
      <c r="J56" s="143"/>
    </row>
    <row r="57" spans="2:10">
      <c r="B57" s="149">
        <v>2.2000000000000002</v>
      </c>
      <c r="C57" s="135" t="s">
        <v>88</v>
      </c>
      <c r="D57" s="148"/>
      <c r="E57" s="142"/>
      <c r="F57" s="143"/>
      <c r="G57" s="142"/>
      <c r="H57" s="144"/>
      <c r="I57" s="142"/>
      <c r="J57" s="143"/>
    </row>
    <row r="58" spans="2:10">
      <c r="B58" s="134"/>
      <c r="C58" s="135"/>
      <c r="D58" s="148"/>
      <c r="E58" s="142"/>
      <c r="F58" s="143"/>
      <c r="G58" s="142"/>
      <c r="H58" s="144"/>
      <c r="I58" s="142"/>
      <c r="J58" s="143"/>
    </row>
    <row r="59" spans="2:10">
      <c r="B59" s="150"/>
      <c r="C59" s="151"/>
      <c r="D59" s="152"/>
      <c r="E59" s="153"/>
      <c r="F59" s="154"/>
      <c r="G59" s="153"/>
      <c r="H59" s="154"/>
      <c r="I59" s="153"/>
      <c r="J59" s="154"/>
    </row>
    <row r="60" spans="2:10">
      <c r="B60" s="134"/>
      <c r="C60" s="141" t="s">
        <v>89</v>
      </c>
      <c r="D60" s="155">
        <f>SUM(D16:D58)</f>
        <v>420750000</v>
      </c>
      <c r="E60" s="156">
        <f>+F60/$D$60</f>
        <v>0</v>
      </c>
      <c r="F60" s="157">
        <f>SUM(F16:F58)</f>
        <v>0</v>
      </c>
      <c r="G60" s="156">
        <f>+H60/$D$60</f>
        <v>0</v>
      </c>
      <c r="H60" s="157">
        <f>SUM(H16:H58)</f>
        <v>0</v>
      </c>
      <c r="I60" s="156">
        <f>+J60/$D$60</f>
        <v>0</v>
      </c>
      <c r="J60" s="157">
        <f>SUM(J16:J58)</f>
        <v>0</v>
      </c>
    </row>
    <row r="61" spans="2:10">
      <c r="B61" s="158"/>
      <c r="C61" s="159"/>
      <c r="D61" s="160"/>
      <c r="E61" s="161"/>
      <c r="F61" s="162"/>
      <c r="G61" s="161"/>
      <c r="H61" s="162"/>
      <c r="I61" s="161"/>
      <c r="J61" s="162"/>
    </row>
    <row r="73"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6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sheetPr>
  <dimension ref="B2:J71"/>
  <sheetViews>
    <sheetView zoomScaleNormal="100" workbookViewId="0"/>
  </sheetViews>
  <sheetFormatPr defaultColWidth="9.08984375" defaultRowHeight="13"/>
  <cols>
    <col min="1" max="1" width="15.6328125" style="163" customWidth="1"/>
    <col min="2" max="2" width="5" style="163" customWidth="1"/>
    <col min="3" max="3" width="15.36328125" style="163" customWidth="1"/>
    <col min="4" max="4" width="7.08984375" style="163" customWidth="1"/>
    <col min="5" max="5" width="26.08984375" style="163" customWidth="1"/>
    <col min="6" max="6" width="19.36328125" style="163" customWidth="1"/>
    <col min="7" max="7" width="16.453125" style="163" customWidth="1"/>
    <col min="8" max="8" width="20.6328125" style="164" customWidth="1"/>
    <col min="9" max="9" width="1.54296875" style="163" customWidth="1"/>
    <col min="10" max="10" width="3.90625" style="163" customWidth="1"/>
    <col min="11" max="16384" width="9.08984375" style="163"/>
  </cols>
  <sheetData>
    <row r="2" spans="2:10" s="165" customFormat="1" ht="22.5" customHeight="1">
      <c r="B2" s="1039" t="s">
        <v>90</v>
      </c>
      <c r="C2" s="1039"/>
      <c r="D2" s="1039"/>
      <c r="E2" s="1039"/>
      <c r="F2" s="1039"/>
      <c r="G2" s="1039"/>
      <c r="H2" s="1039"/>
      <c r="I2" s="1039"/>
      <c r="J2" s="1039"/>
    </row>
    <row r="3" spans="2:10" s="165" customFormat="1" ht="22.5" customHeight="1">
      <c r="B3" s="1040" t="s">
        <v>91</v>
      </c>
      <c r="C3" s="1040"/>
      <c r="D3" s="1040"/>
      <c r="E3" s="1040"/>
      <c r="F3" s="1040"/>
      <c r="G3" s="1040"/>
      <c r="H3" s="1040"/>
      <c r="I3" s="1040"/>
      <c r="J3" s="1040"/>
    </row>
    <row r="4" spans="2:10" s="165" customFormat="1" ht="11.25" customHeight="1">
      <c r="B4" s="166"/>
      <c r="C4" s="167"/>
      <c r="D4" s="167"/>
      <c r="E4" s="167"/>
      <c r="F4" s="167"/>
      <c r="G4" s="167"/>
      <c r="H4" s="168"/>
      <c r="I4" s="167"/>
      <c r="J4" s="167"/>
    </row>
    <row r="5" spans="2:10" s="165" customFormat="1" ht="33.75" customHeight="1">
      <c r="B5" s="1041" t="s">
        <v>92</v>
      </c>
      <c r="C5" s="1041"/>
      <c r="D5" s="1041"/>
      <c r="E5" s="1041"/>
      <c r="F5" s="1041"/>
      <c r="G5" s="1041"/>
      <c r="H5" s="1041"/>
      <c r="I5" s="1041"/>
      <c r="J5" s="1041"/>
    </row>
    <row r="6" spans="2:10" s="165" customFormat="1" ht="11.25" customHeight="1">
      <c r="B6" s="169"/>
      <c r="C6" s="167"/>
      <c r="D6" s="167"/>
      <c r="E6" s="170"/>
      <c r="F6" s="167"/>
      <c r="G6" s="167"/>
      <c r="H6" s="163"/>
      <c r="I6" s="167"/>
      <c r="J6" s="167"/>
    </row>
    <row r="7" spans="2:10" ht="16.5" customHeight="1">
      <c r="B7" s="171" t="s">
        <v>50</v>
      </c>
      <c r="C7" s="172"/>
      <c r="D7" s="173" t="s">
        <v>93</v>
      </c>
      <c r="F7" s="172"/>
      <c r="G7" s="174" t="s">
        <v>94</v>
      </c>
      <c r="H7" s="175">
        <v>11</v>
      </c>
      <c r="I7" s="175"/>
      <c r="J7" s="176"/>
    </row>
    <row r="8" spans="2:10" ht="18.75" customHeight="1">
      <c r="B8" s="177" t="s">
        <v>95</v>
      </c>
      <c r="C8" s="178"/>
      <c r="D8" s="179" t="s">
        <v>96</v>
      </c>
      <c r="F8" s="178"/>
      <c r="G8" s="180" t="s">
        <v>97</v>
      </c>
      <c r="H8" s="181">
        <v>39873</v>
      </c>
      <c r="I8" s="182"/>
      <c r="J8" s="183"/>
    </row>
    <row r="9" spans="2:10" ht="18.75" customHeight="1">
      <c r="B9" s="177" t="s">
        <v>98</v>
      </c>
      <c r="C9" s="178"/>
      <c r="D9" s="184" t="s">
        <v>99</v>
      </c>
      <c r="F9" s="178"/>
      <c r="G9" s="180"/>
      <c r="H9" s="185"/>
      <c r="I9" s="182"/>
      <c r="J9" s="183"/>
    </row>
    <row r="10" spans="2:10" ht="14.25" customHeight="1">
      <c r="B10" s="177"/>
      <c r="C10" s="178"/>
      <c r="D10" s="184"/>
      <c r="F10" s="178"/>
      <c r="G10" s="180"/>
      <c r="H10" s="185"/>
      <c r="I10" s="182"/>
      <c r="J10" s="183"/>
    </row>
    <row r="11" spans="2:10" ht="18.75" customHeight="1">
      <c r="B11" s="186" t="s">
        <v>100</v>
      </c>
      <c r="C11" s="187"/>
      <c r="D11" s="188" t="s">
        <v>101</v>
      </c>
      <c r="F11" s="187"/>
      <c r="G11" s="187"/>
      <c r="H11" s="187"/>
      <c r="I11" s="187"/>
      <c r="J11" s="189"/>
    </row>
    <row r="12" spans="2:10" ht="25.5" customHeight="1">
      <c r="B12" s="190" t="s">
        <v>102</v>
      </c>
      <c r="C12" s="191"/>
      <c r="D12" s="191"/>
      <c r="E12" s="191"/>
      <c r="F12" s="1042">
        <f>H7</f>
        <v>11</v>
      </c>
      <c r="G12" s="1042"/>
      <c r="H12" s="1042"/>
      <c r="I12" s="192"/>
      <c r="J12" s="193"/>
    </row>
    <row r="13" spans="2:10" ht="18" customHeight="1"/>
    <row r="14" spans="2:10" ht="14">
      <c r="B14" s="194" t="s">
        <v>103</v>
      </c>
    </row>
    <row r="15" spans="2:10" ht="14">
      <c r="B15" s="194" t="s">
        <v>104</v>
      </c>
    </row>
    <row r="16" spans="2:10" ht="12" customHeight="1">
      <c r="B16" s="194"/>
      <c r="H16" s="195"/>
      <c r="I16" s="196"/>
    </row>
    <row r="17" spans="2:9" s="165" customFormat="1" ht="12" customHeight="1">
      <c r="B17" s="163"/>
      <c r="H17" s="197"/>
      <c r="I17" s="198"/>
    </row>
    <row r="18" spans="2:9" s="165" customFormat="1" ht="12" customHeight="1">
      <c r="B18" s="163"/>
      <c r="H18" s="197"/>
      <c r="I18" s="198"/>
    </row>
    <row r="19" spans="2:9" s="165" customFormat="1" ht="14">
      <c r="B19" s="163"/>
      <c r="C19" s="165" t="s">
        <v>105</v>
      </c>
      <c r="H19" s="199">
        <f>'Advance Payment'!G64</f>
        <v>54196050</v>
      </c>
      <c r="I19" s="198"/>
    </row>
    <row r="20" spans="2:9" s="165" customFormat="1" ht="11.25" customHeight="1">
      <c r="B20" s="163"/>
      <c r="H20" s="197"/>
      <c r="I20" s="198"/>
    </row>
    <row r="21" spans="2:9" s="165" customFormat="1" ht="14">
      <c r="B21" s="163"/>
      <c r="C21" s="165" t="s">
        <v>106</v>
      </c>
      <c r="H21" s="199" t="e">
        <f>'Payment Application'!K57</f>
        <v>#N/A</v>
      </c>
      <c r="I21" s="200"/>
    </row>
    <row r="22" spans="2:9" s="165" customFormat="1" ht="14">
      <c r="B22" s="163"/>
      <c r="C22" s="201" t="s">
        <v>107</v>
      </c>
      <c r="H22" s="202"/>
      <c r="I22" s="198"/>
    </row>
    <row r="23" spans="2:9" s="165" customFormat="1" ht="11.25" customHeight="1">
      <c r="B23" s="163"/>
      <c r="H23" s="202"/>
      <c r="I23" s="198"/>
    </row>
    <row r="24" spans="2:9" s="165" customFormat="1" ht="14">
      <c r="B24" s="163"/>
      <c r="C24" s="165" t="s">
        <v>108</v>
      </c>
      <c r="H24" s="199">
        <f>'Payment Application'!K49</f>
        <v>0</v>
      </c>
      <c r="I24" s="198"/>
    </row>
    <row r="25" spans="2:9" s="165" customFormat="1" ht="11.25" customHeight="1">
      <c r="B25" s="163"/>
      <c r="H25" s="203"/>
      <c r="I25" s="198"/>
    </row>
    <row r="26" spans="2:9" s="165" customFormat="1" ht="14">
      <c r="B26" s="163"/>
      <c r="C26" s="165" t="s">
        <v>109</v>
      </c>
      <c r="H26" s="199">
        <f>'Payment Application'!K66</f>
        <v>0</v>
      </c>
      <c r="I26" s="198"/>
    </row>
    <row r="27" spans="2:9" s="165" customFormat="1" ht="14">
      <c r="B27" s="163"/>
      <c r="C27" s="165" t="s">
        <v>110</v>
      </c>
      <c r="H27" s="203"/>
      <c r="I27" s="198"/>
    </row>
    <row r="28" spans="2:9" s="165" customFormat="1" ht="7.5" customHeight="1">
      <c r="H28" s="204"/>
      <c r="I28" s="205"/>
    </row>
    <row r="29" spans="2:9" s="165" customFormat="1" ht="7.5" customHeight="1">
      <c r="H29" s="206"/>
      <c r="I29" s="207"/>
    </row>
    <row r="30" spans="2:9" s="165" customFormat="1" ht="7.5" customHeight="1">
      <c r="H30" s="208"/>
      <c r="I30" s="209"/>
    </row>
    <row r="31" spans="2:9" s="165" customFormat="1" ht="15.5">
      <c r="C31" s="210" t="s">
        <v>111</v>
      </c>
      <c r="G31" s="211"/>
      <c r="H31" s="212" t="e">
        <f>SUM(H17:H28)</f>
        <v>#N/A</v>
      </c>
      <c r="I31" s="198"/>
    </row>
    <row r="32" spans="2:9" s="165" customFormat="1" ht="11.25" customHeight="1">
      <c r="H32" s="202"/>
      <c r="I32" s="198"/>
    </row>
    <row r="33" spans="3:9" s="165" customFormat="1" ht="14">
      <c r="C33" s="213" t="s">
        <v>112</v>
      </c>
      <c r="G33" s="214"/>
      <c r="H33" s="215">
        <f>-'Advance Payment'!J64</f>
        <v>0</v>
      </c>
      <c r="I33" s="198"/>
    </row>
    <row r="34" spans="3:9" s="165" customFormat="1" ht="14">
      <c r="C34" s="165" t="s">
        <v>113</v>
      </c>
      <c r="G34" s="214"/>
      <c r="H34" s="215"/>
      <c r="I34" s="198"/>
    </row>
    <row r="35" spans="3:9" s="165" customFormat="1" ht="14">
      <c r="C35" s="165" t="s">
        <v>114</v>
      </c>
      <c r="G35" s="214"/>
      <c r="H35" s="215">
        <v>-2654754.4</v>
      </c>
      <c r="I35" s="198"/>
    </row>
    <row r="36" spans="3:9" s="165" customFormat="1" ht="14">
      <c r="C36" s="165" t="s">
        <v>115</v>
      </c>
      <c r="G36" s="214"/>
      <c r="H36" s="215">
        <v>-999607</v>
      </c>
      <c r="I36" s="198"/>
    </row>
    <row r="37" spans="3:9" s="165" customFormat="1" ht="14">
      <c r="C37" s="165" t="s">
        <v>116</v>
      </c>
      <c r="G37" s="214"/>
      <c r="H37" s="215">
        <v>-806223.4</v>
      </c>
      <c r="I37" s="198"/>
    </row>
    <row r="38" spans="3:9" s="165" customFormat="1" ht="14">
      <c r="C38" s="165" t="s">
        <v>117</v>
      </c>
      <c r="G38" s="214"/>
      <c r="H38" s="215">
        <v>-1143169</v>
      </c>
      <c r="I38" s="198"/>
    </row>
    <row r="39" spans="3:9" s="165" customFormat="1" ht="14">
      <c r="C39" s="165" t="s">
        <v>118</v>
      </c>
      <c r="G39" s="214"/>
      <c r="H39" s="215">
        <v>-1880835</v>
      </c>
      <c r="I39" s="198"/>
    </row>
    <row r="40" spans="3:9" s="165" customFormat="1" ht="14">
      <c r="C40" s="165" t="s">
        <v>119</v>
      </c>
      <c r="G40" s="214"/>
      <c r="H40" s="215">
        <v>-1427250</v>
      </c>
      <c r="I40" s="198"/>
    </row>
    <row r="41" spans="3:9" s="165" customFormat="1" ht="14.25" customHeight="1">
      <c r="C41" s="216" t="s">
        <v>120</v>
      </c>
      <c r="H41" s="217">
        <v>-800000</v>
      </c>
      <c r="I41" s="198"/>
    </row>
    <row r="42" spans="3:9" s="165" customFormat="1" ht="14.25" customHeight="1">
      <c r="C42" s="216" t="s">
        <v>121</v>
      </c>
      <c r="H42" s="217">
        <v>-800000</v>
      </c>
      <c r="I42" s="198"/>
    </row>
    <row r="43" spans="3:9" s="165" customFormat="1" ht="14.25" customHeight="1">
      <c r="C43" s="216" t="s">
        <v>122</v>
      </c>
      <c r="H43" s="217">
        <v>-800000</v>
      </c>
      <c r="I43" s="198"/>
    </row>
    <row r="44" spans="3:9" s="165" customFormat="1" ht="11.25" customHeight="1">
      <c r="H44" s="218"/>
      <c r="I44" s="205"/>
    </row>
    <row r="45" spans="3:9" s="165" customFormat="1" ht="11.25" customHeight="1">
      <c r="H45" s="217"/>
      <c r="I45" s="198"/>
    </row>
    <row r="46" spans="3:9" s="165" customFormat="1" ht="15.5">
      <c r="C46" s="219" t="s">
        <v>123</v>
      </c>
      <c r="H46" s="220" t="e">
        <f>SUM(H31:H38)</f>
        <v>#N/A</v>
      </c>
      <c r="I46" s="198"/>
    </row>
    <row r="47" spans="3:9" s="165" customFormat="1" ht="14">
      <c r="H47" s="217"/>
      <c r="I47" s="198"/>
    </row>
    <row r="48" spans="3:9" s="165" customFormat="1" ht="14">
      <c r="C48" s="216"/>
      <c r="H48" s="202"/>
      <c r="I48" s="198"/>
    </row>
    <row r="49" spans="2:10" s="165" customFormat="1" ht="14">
      <c r="C49" s="213" t="s">
        <v>124</v>
      </c>
      <c r="H49" s="202" t="e">
        <f>'Payment Application'!K59</f>
        <v>#N/A</v>
      </c>
      <c r="I49" s="198"/>
    </row>
    <row r="50" spans="2:10" s="165" customFormat="1" ht="14">
      <c r="C50" s="213"/>
      <c r="H50" s="202"/>
      <c r="I50" s="198"/>
    </row>
    <row r="51" spans="2:10" s="165" customFormat="1" ht="14">
      <c r="C51" s="213" t="s">
        <v>125</v>
      </c>
      <c r="H51" s="202" t="e">
        <f>-H49</f>
        <v>#N/A</v>
      </c>
      <c r="I51" s="198"/>
    </row>
    <row r="52" spans="2:10" s="165" customFormat="1" ht="14">
      <c r="C52" s="216"/>
      <c r="H52" s="202"/>
      <c r="I52" s="198"/>
    </row>
    <row r="53" spans="2:10" s="165" customFormat="1" ht="14">
      <c r="C53" s="213" t="s">
        <v>126</v>
      </c>
      <c r="H53" s="202">
        <v>-61288954</v>
      </c>
      <c r="I53" s="198"/>
    </row>
    <row r="54" spans="2:10" s="165" customFormat="1" ht="11.25" customHeight="1">
      <c r="H54" s="215"/>
      <c r="I54" s="198"/>
    </row>
    <row r="55" spans="2:10" s="165" customFormat="1" ht="11.25" customHeight="1">
      <c r="H55" s="221"/>
      <c r="I55" s="222"/>
    </row>
    <row r="56" spans="2:10" s="165" customFormat="1" ht="15.5">
      <c r="C56" s="210" t="s">
        <v>127</v>
      </c>
      <c r="G56" s="211"/>
      <c r="H56" s="223" t="e">
        <f>SUM(H46:H54)</f>
        <v>#N/A</v>
      </c>
      <c r="I56" s="224"/>
    </row>
    <row r="57" spans="2:10" s="165" customFormat="1" ht="11.25" customHeight="1">
      <c r="H57" s="225"/>
      <c r="I57" s="226"/>
    </row>
    <row r="58" spans="2:10" s="165" customFormat="1" ht="11.25" customHeight="1">
      <c r="H58" s="227"/>
    </row>
    <row r="59" spans="2:10" s="165" customFormat="1" ht="3.75" customHeight="1">
      <c r="B59" s="228"/>
      <c r="C59" s="207"/>
      <c r="D59" s="207"/>
      <c r="E59" s="207"/>
      <c r="F59" s="207"/>
      <c r="G59" s="207"/>
      <c r="H59" s="229"/>
      <c r="I59" s="207"/>
      <c r="J59" s="230"/>
    </row>
    <row r="60" spans="2:10" s="165" customFormat="1" ht="14.25" customHeight="1">
      <c r="B60" s="231" t="s">
        <v>128</v>
      </c>
      <c r="H60" s="227"/>
      <c r="J60" s="232"/>
    </row>
    <row r="61" spans="2:10" s="165" customFormat="1" ht="14.25" customHeight="1">
      <c r="B61" s="233" t="str">
        <f>B2</f>
        <v>NASA MULTIPLEX L.L.C.</v>
      </c>
      <c r="C61" s="219"/>
      <c r="H61" s="227"/>
      <c r="J61" s="232"/>
    </row>
    <row r="62" spans="2:10" s="165" customFormat="1" ht="34.5" customHeight="1">
      <c r="B62" s="231"/>
      <c r="H62" s="227"/>
      <c r="J62" s="232"/>
    </row>
    <row r="63" spans="2:10" s="165" customFormat="1" ht="14.25" customHeight="1">
      <c r="B63" s="231"/>
      <c r="C63" s="165" t="s">
        <v>129</v>
      </c>
      <c r="H63" s="227"/>
      <c r="J63" s="232"/>
    </row>
    <row r="64" spans="2:10" s="165" customFormat="1" ht="14.25" customHeight="1">
      <c r="B64" s="234"/>
      <c r="C64" s="165" t="s">
        <v>130</v>
      </c>
      <c r="F64" s="235"/>
      <c r="H64" s="227"/>
      <c r="J64" s="232"/>
    </row>
    <row r="65" spans="2:10" s="165" customFormat="1" ht="4.5" customHeight="1">
      <c r="B65" s="236"/>
      <c r="C65" s="237"/>
      <c r="D65" s="237"/>
      <c r="E65" s="237"/>
      <c r="F65" s="237"/>
      <c r="G65" s="237"/>
      <c r="H65" s="238"/>
      <c r="I65" s="237"/>
      <c r="J65" s="239"/>
    </row>
    <row r="66" spans="2:10" s="165" customFormat="1" ht="8.25" customHeight="1">
      <c r="H66" s="227"/>
    </row>
    <row r="67" spans="2:10" s="165" customFormat="1" ht="16.5" customHeight="1">
      <c r="B67" s="1043" t="s">
        <v>131</v>
      </c>
      <c r="C67" s="1043"/>
      <c r="D67" s="172" t="s">
        <v>132</v>
      </c>
      <c r="E67" s="172"/>
      <c r="F67" s="207"/>
      <c r="G67" s="207"/>
      <c r="H67" s="229"/>
      <c r="I67" s="207"/>
      <c r="J67" s="230"/>
    </row>
    <row r="68" spans="2:10" s="165" customFormat="1" ht="16.5" customHeight="1">
      <c r="B68" s="1043"/>
      <c r="C68" s="1043"/>
      <c r="D68" s="187" t="s">
        <v>133</v>
      </c>
      <c r="E68" s="187"/>
      <c r="F68" s="237"/>
      <c r="G68" s="237"/>
      <c r="H68" s="238"/>
      <c r="I68" s="237"/>
      <c r="J68" s="239"/>
    </row>
    <row r="69" spans="2:10" s="165" customFormat="1" ht="7.5" customHeight="1">
      <c r="H69" s="227"/>
    </row>
    <row r="70" spans="2:10" ht="14.25" customHeight="1">
      <c r="H70" s="240"/>
    </row>
    <row r="71" spans="2:10" ht="14">
      <c r="H71" s="241"/>
    </row>
  </sheetData>
  <sheetProtection selectLockedCells="1" selectUnlockedCells="1"/>
  <mergeCells count="5">
    <mergeCell ref="B2:J2"/>
    <mergeCell ref="B3:J3"/>
    <mergeCell ref="B5:J5"/>
    <mergeCell ref="F12:H12"/>
    <mergeCell ref="B67:C68"/>
  </mergeCells>
  <printOptions horizontalCentered="1"/>
  <pageMargins left="0.75" right="0" top="0.75" bottom="0.5" header="0.51180555555555551" footer="0.51180555555555551"/>
  <pageSetup paperSize="9" scale="75" firstPageNumber="0"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4"/>
  </sheetPr>
  <dimension ref="A2:K80"/>
  <sheetViews>
    <sheetView zoomScaleNormal="100" workbookViewId="0"/>
  </sheetViews>
  <sheetFormatPr defaultColWidth="9.08984375" defaultRowHeight="14"/>
  <cols>
    <col min="1" max="1" width="15.6328125" style="182" customWidth="1"/>
    <col min="2" max="2" width="4.453125" style="242" customWidth="1"/>
    <col min="3" max="3" width="5" style="182" customWidth="1"/>
    <col min="4" max="4" width="7.36328125" style="182" customWidth="1"/>
    <col min="5" max="5" width="1.90625" style="182" customWidth="1"/>
    <col min="6" max="6" width="22.90625" style="182" customWidth="1"/>
    <col min="7" max="7" width="7.6328125" style="243" customWidth="1"/>
    <col min="8" max="8" width="21.453125" style="243" customWidth="1"/>
    <col min="9" max="9" width="18.90625" style="244" customWidth="1"/>
    <col min="10" max="10" width="7.6328125" style="243" customWidth="1"/>
    <col min="11" max="11" width="23.6328125" style="182" customWidth="1"/>
    <col min="12" max="16384" width="9.08984375" style="182"/>
  </cols>
  <sheetData>
    <row r="2" spans="1:11" ht="15.5">
      <c r="A2" s="245"/>
      <c r="B2" s="246" t="s">
        <v>134</v>
      </c>
      <c r="C2" s="247"/>
      <c r="D2" s="247"/>
      <c r="E2" s="247"/>
      <c r="F2" s="247"/>
      <c r="G2" s="248"/>
      <c r="H2" s="248"/>
      <c r="I2" s="249"/>
      <c r="J2" s="248"/>
      <c r="K2" s="247"/>
    </row>
    <row r="3" spans="1:11" ht="15.5">
      <c r="A3" s="250"/>
      <c r="B3" s="251" t="s">
        <v>93</v>
      </c>
      <c r="C3" s="252"/>
      <c r="D3" s="252"/>
      <c r="E3" s="252"/>
      <c r="F3" s="252"/>
      <c r="G3" s="252"/>
      <c r="H3" s="252"/>
      <c r="I3" s="252"/>
      <c r="J3" s="252"/>
      <c r="K3" s="252"/>
    </row>
    <row r="4" spans="1:11" ht="15.5">
      <c r="A4" s="250"/>
      <c r="B4" s="251"/>
      <c r="C4" s="252"/>
      <c r="D4" s="252"/>
      <c r="E4" s="252"/>
      <c r="F4" s="252"/>
      <c r="G4" s="252"/>
      <c r="H4" s="252"/>
      <c r="I4" s="252"/>
      <c r="J4" s="252"/>
      <c r="K4" s="252"/>
    </row>
    <row r="5" spans="1:11" ht="15.5">
      <c r="A5" s="245"/>
      <c r="B5" s="246" t="s">
        <v>135</v>
      </c>
      <c r="C5" s="247"/>
      <c r="D5" s="247"/>
      <c r="E5" s="247"/>
      <c r="F5" s="247"/>
      <c r="G5" s="253"/>
      <c r="H5" s="182"/>
      <c r="I5" s="182"/>
      <c r="J5" s="182"/>
      <c r="K5" s="121">
        <f>+'Contractor''s Application'!H8</f>
        <v>39873</v>
      </c>
    </row>
    <row r="7" spans="1:11" ht="20.25" customHeight="1">
      <c r="B7" s="254" t="str">
        <f>'Contractor''s Application'!G7</f>
        <v>Application No:</v>
      </c>
      <c r="C7" s="255"/>
      <c r="D7" s="255"/>
      <c r="E7" s="255"/>
      <c r="F7" s="255"/>
      <c r="G7" s="256"/>
      <c r="H7" s="257"/>
      <c r="I7" s="257"/>
      <c r="J7" s="258"/>
      <c r="K7" s="258">
        <v>11</v>
      </c>
    </row>
    <row r="8" spans="1:11" ht="20.25" customHeight="1">
      <c r="B8" s="254"/>
      <c r="C8" s="255"/>
      <c r="D8" s="255"/>
      <c r="E8" s="255"/>
      <c r="F8" s="255"/>
      <c r="G8" s="256"/>
      <c r="H8" s="257"/>
      <c r="I8" s="257"/>
      <c r="J8" s="258"/>
      <c r="K8" s="258"/>
    </row>
    <row r="9" spans="1:11" ht="33.75" customHeight="1">
      <c r="B9" s="259"/>
      <c r="C9" s="260"/>
      <c r="D9" s="260"/>
      <c r="E9" s="260"/>
      <c r="F9" s="260"/>
      <c r="G9" s="261"/>
      <c r="H9" s="262" t="s">
        <v>59</v>
      </c>
      <c r="I9" s="263" t="s">
        <v>136</v>
      </c>
      <c r="J9" s="264"/>
      <c r="K9" s="265" t="s">
        <v>137</v>
      </c>
    </row>
    <row r="10" spans="1:11" ht="20.25" customHeight="1">
      <c r="B10" s="257"/>
      <c r="C10" s="255"/>
      <c r="D10" s="255"/>
      <c r="E10" s="255"/>
      <c r="F10" s="255"/>
      <c r="G10" s="256"/>
      <c r="H10" s="256"/>
      <c r="I10" s="266"/>
      <c r="J10" s="266"/>
      <c r="K10" s="266"/>
    </row>
    <row r="11" spans="1:11" ht="20.25" customHeight="1">
      <c r="A11" s="255"/>
      <c r="B11" s="257">
        <v>1</v>
      </c>
      <c r="C11" s="267" t="s">
        <v>138</v>
      </c>
      <c r="D11" s="255"/>
      <c r="E11" s="255"/>
      <c r="F11" s="255"/>
      <c r="G11" s="256"/>
      <c r="H11" s="268">
        <v>204300000</v>
      </c>
      <c r="I11" s="269">
        <f>+'Structure-Temp'!F46</f>
        <v>0</v>
      </c>
      <c r="J11" s="266"/>
      <c r="K11" s="268"/>
    </row>
    <row r="12" spans="1:11" ht="20.25" customHeight="1">
      <c r="A12" s="255"/>
      <c r="B12" s="257"/>
      <c r="C12" s="255" t="s">
        <v>139</v>
      </c>
      <c r="D12" s="255"/>
      <c r="E12" s="255"/>
      <c r="F12" s="255"/>
      <c r="G12" s="256"/>
      <c r="H12" s="270"/>
      <c r="I12" s="266"/>
      <c r="J12" s="266"/>
      <c r="K12" s="268"/>
    </row>
    <row r="13" spans="1:11" ht="20.25" customHeight="1">
      <c r="A13" s="255"/>
      <c r="B13" s="257"/>
      <c r="C13" s="255"/>
      <c r="D13" s="255"/>
      <c r="E13" s="255"/>
      <c r="F13" s="255"/>
      <c r="G13" s="256"/>
      <c r="H13" s="270"/>
      <c r="I13" s="266"/>
      <c r="J13" s="266"/>
      <c r="K13" s="268"/>
    </row>
    <row r="14" spans="1:11" ht="20.25" customHeight="1">
      <c r="A14" s="255"/>
      <c r="B14" s="257">
        <v>2</v>
      </c>
      <c r="C14" s="267" t="s">
        <v>140</v>
      </c>
      <c r="D14" s="255"/>
      <c r="E14" s="255"/>
      <c r="F14" s="255"/>
      <c r="G14" s="256"/>
      <c r="H14" s="268">
        <v>420750000</v>
      </c>
      <c r="I14" s="269">
        <v>0</v>
      </c>
      <c r="J14" s="266"/>
      <c r="K14" s="268"/>
    </row>
    <row r="15" spans="1:11" ht="20.25" customHeight="1">
      <c r="A15" s="255"/>
      <c r="B15" s="257"/>
      <c r="C15" s="255" t="s">
        <v>139</v>
      </c>
      <c r="D15" s="255"/>
      <c r="E15" s="255"/>
      <c r="F15" s="255"/>
      <c r="G15" s="256"/>
      <c r="H15" s="270"/>
      <c r="I15" s="266"/>
      <c r="J15" s="266"/>
      <c r="K15" s="268"/>
    </row>
    <row r="16" spans="1:11" ht="20.25" customHeight="1">
      <c r="A16" s="255"/>
      <c r="B16" s="257"/>
      <c r="C16" s="255"/>
      <c r="D16" s="255"/>
      <c r="E16" s="255"/>
      <c r="F16" s="255"/>
      <c r="G16" s="256"/>
      <c r="H16" s="270"/>
      <c r="I16" s="266"/>
      <c r="J16" s="266"/>
      <c r="K16" s="268"/>
    </row>
    <row r="17" spans="1:11" ht="18" customHeight="1">
      <c r="A17" s="255"/>
      <c r="B17" s="257">
        <v>3</v>
      </c>
      <c r="C17" s="267" t="s">
        <v>141</v>
      </c>
      <c r="D17" s="255"/>
      <c r="E17" s="255"/>
      <c r="F17" s="255"/>
      <c r="G17" s="256"/>
      <c r="H17" s="270"/>
      <c r="I17" s="271"/>
      <c r="J17" s="266"/>
      <c r="K17" s="268"/>
    </row>
    <row r="18" spans="1:11">
      <c r="A18" s="255"/>
      <c r="B18" s="257"/>
      <c r="C18" s="255"/>
      <c r="D18" s="255"/>
      <c r="E18" s="255"/>
      <c r="F18" s="255"/>
      <c r="G18" s="256"/>
      <c r="H18" s="270"/>
      <c r="I18" s="271"/>
      <c r="J18" s="266"/>
      <c r="K18" s="268"/>
    </row>
    <row r="19" spans="1:11" ht="18" customHeight="1">
      <c r="A19" s="255"/>
      <c r="B19" s="257"/>
      <c r="C19" s="254">
        <v>3.1</v>
      </c>
      <c r="D19" s="267" t="s">
        <v>142</v>
      </c>
      <c r="E19" s="267"/>
      <c r="F19" s="267"/>
      <c r="G19" s="256"/>
      <c r="H19" s="268">
        <v>10439000</v>
      </c>
      <c r="I19" s="269">
        <f>+Design!F19</f>
        <v>6119850</v>
      </c>
      <c r="J19" s="266"/>
      <c r="K19" s="268"/>
    </row>
    <row r="20" spans="1:11" ht="18" customHeight="1">
      <c r="A20" s="255"/>
      <c r="B20" s="257"/>
      <c r="C20" s="255" t="s">
        <v>139</v>
      </c>
      <c r="D20" s="255"/>
      <c r="E20" s="255"/>
      <c r="F20" s="255"/>
      <c r="G20" s="256"/>
      <c r="H20" s="272"/>
      <c r="I20" s="269"/>
      <c r="J20" s="266"/>
      <c r="K20" s="268"/>
    </row>
    <row r="21" spans="1:11" ht="18" customHeight="1">
      <c r="A21" s="255"/>
      <c r="B21" s="257"/>
      <c r="C21" s="255"/>
      <c r="D21" s="255"/>
      <c r="E21" s="255"/>
      <c r="F21" s="255"/>
      <c r="G21" s="256"/>
      <c r="H21" s="272"/>
      <c r="I21" s="269"/>
      <c r="J21" s="266"/>
      <c r="K21" s="268"/>
    </row>
    <row r="22" spans="1:11" ht="18" customHeight="1">
      <c r="A22" s="255"/>
      <c r="B22" s="257"/>
      <c r="C22" s="254">
        <v>3.2</v>
      </c>
      <c r="D22" s="267" t="s">
        <v>143</v>
      </c>
      <c r="E22" s="267"/>
      <c r="F22" s="267"/>
      <c r="G22" s="256"/>
      <c r="H22" s="268">
        <v>1561000</v>
      </c>
      <c r="I22" s="269">
        <f>+Design!F25</f>
        <v>528000</v>
      </c>
      <c r="J22" s="266"/>
      <c r="K22" s="268"/>
    </row>
    <row r="23" spans="1:11" ht="18" customHeight="1">
      <c r="A23" s="255"/>
      <c r="B23" s="257"/>
      <c r="C23" s="255" t="s">
        <v>139</v>
      </c>
      <c r="D23" s="255"/>
      <c r="E23" s="255"/>
      <c r="F23" s="255"/>
      <c r="G23" s="256"/>
      <c r="H23" s="273"/>
      <c r="I23" s="269"/>
      <c r="J23" s="266"/>
      <c r="K23" s="268"/>
    </row>
    <row r="24" spans="1:11" ht="18" customHeight="1">
      <c r="A24" s="255"/>
      <c r="B24" s="257"/>
      <c r="C24" s="255"/>
      <c r="D24" s="255"/>
      <c r="E24" s="255"/>
      <c r="F24" s="255"/>
      <c r="G24" s="256"/>
      <c r="H24" s="272"/>
      <c r="I24" s="269"/>
      <c r="J24" s="266"/>
      <c r="K24" s="268"/>
    </row>
    <row r="25" spans="1:11" ht="18" customHeight="1">
      <c r="A25" s="255"/>
      <c r="B25" s="257">
        <v>4</v>
      </c>
      <c r="C25" s="267" t="s">
        <v>144</v>
      </c>
      <c r="D25" s="255"/>
      <c r="E25" s="255"/>
      <c r="F25" s="255"/>
      <c r="G25" s="256"/>
      <c r="H25" s="268">
        <v>80000000</v>
      </c>
      <c r="I25" s="269">
        <f>'Prelim-Temp'!F56</f>
        <v>0</v>
      </c>
      <c r="J25" s="266"/>
      <c r="K25" s="268"/>
    </row>
    <row r="26" spans="1:11" ht="18" customHeight="1">
      <c r="A26" s="255"/>
      <c r="B26" s="257"/>
      <c r="C26" s="255" t="s">
        <v>139</v>
      </c>
      <c r="D26" s="255"/>
      <c r="E26" s="255"/>
      <c r="F26" s="255"/>
      <c r="G26" s="256"/>
      <c r="H26" s="272"/>
      <c r="I26" s="271"/>
      <c r="J26" s="266"/>
      <c r="K26" s="268"/>
    </row>
    <row r="27" spans="1:11" ht="18" customHeight="1">
      <c r="A27" s="255"/>
      <c r="B27" s="257"/>
      <c r="C27" s="255"/>
      <c r="D27" s="255"/>
      <c r="E27" s="255"/>
      <c r="F27" s="255"/>
      <c r="G27" s="256"/>
      <c r="H27" s="272"/>
      <c r="I27" s="271"/>
      <c r="J27" s="266"/>
      <c r="K27" s="268"/>
    </row>
    <row r="28" spans="1:11" ht="18" customHeight="1">
      <c r="A28" s="255"/>
      <c r="B28" s="257">
        <v>5</v>
      </c>
      <c r="C28" s="267" t="s">
        <v>145</v>
      </c>
      <c r="D28" s="255"/>
      <c r="E28" s="255"/>
      <c r="F28" s="255"/>
      <c r="G28" s="256"/>
      <c r="H28" s="268">
        <v>2820000</v>
      </c>
      <c r="I28" s="269">
        <f>+'Enabling Works Attendances'!J68</f>
        <v>1794548</v>
      </c>
      <c r="J28" s="266"/>
      <c r="K28" s="270"/>
    </row>
    <row r="29" spans="1:11" ht="18" customHeight="1">
      <c r="A29" s="255"/>
      <c r="B29" s="257"/>
      <c r="C29" s="255" t="s">
        <v>139</v>
      </c>
      <c r="D29" s="255"/>
      <c r="E29" s="255"/>
      <c r="F29" s="255"/>
      <c r="G29" s="256"/>
      <c r="H29" s="272"/>
      <c r="I29" s="271"/>
      <c r="J29" s="266"/>
      <c r="K29" s="270"/>
    </row>
    <row r="30" spans="1:11" ht="18" customHeight="1">
      <c r="A30" s="255"/>
      <c r="B30" s="257"/>
      <c r="C30" s="255"/>
      <c r="D30" s="255"/>
      <c r="E30" s="255"/>
      <c r="F30" s="255"/>
      <c r="G30" s="256"/>
      <c r="H30" s="272"/>
      <c r="I30" s="271"/>
      <c r="J30" s="266"/>
      <c r="K30" s="270"/>
    </row>
    <row r="31" spans="1:11" ht="18" customHeight="1">
      <c r="A31" s="255"/>
      <c r="B31" s="257">
        <v>6</v>
      </c>
      <c r="C31" s="267" t="s">
        <v>146</v>
      </c>
      <c r="D31" s="255"/>
      <c r="E31" s="255"/>
      <c r="F31" s="255"/>
      <c r="G31" s="256"/>
      <c r="H31" s="268">
        <v>2000000</v>
      </c>
      <c r="I31" s="269">
        <f>+'PI Insurance'!J68</f>
        <v>437500</v>
      </c>
      <c r="J31" s="266"/>
      <c r="K31" s="270"/>
    </row>
    <row r="32" spans="1:11">
      <c r="A32" s="255"/>
      <c r="B32" s="257"/>
      <c r="C32" s="255" t="s">
        <v>139</v>
      </c>
      <c r="D32" s="255"/>
      <c r="E32" s="255"/>
      <c r="F32" s="255"/>
      <c r="G32" s="256"/>
      <c r="H32" s="272"/>
      <c r="I32" s="271"/>
      <c r="J32" s="266"/>
      <c r="K32" s="270"/>
    </row>
    <row r="33" spans="1:11">
      <c r="A33" s="255"/>
      <c r="B33" s="257"/>
      <c r="C33" s="255"/>
      <c r="D33" s="255"/>
      <c r="E33" s="255"/>
      <c r="F33" s="255"/>
      <c r="G33" s="256"/>
      <c r="H33" s="272"/>
      <c r="I33" s="271"/>
      <c r="J33" s="266"/>
      <c r="K33" s="270"/>
    </row>
    <row r="34" spans="1:11" s="274" customFormat="1">
      <c r="A34" s="255"/>
      <c r="B34" s="257">
        <v>7</v>
      </c>
      <c r="C34" s="267" t="s">
        <v>147</v>
      </c>
      <c r="D34" s="255"/>
      <c r="E34" s="255"/>
      <c r="F34" s="255"/>
      <c r="G34" s="256"/>
      <c r="H34" s="269">
        <v>0</v>
      </c>
      <c r="I34" s="269" t="e">
        <f>#N/A</f>
        <v>#N/A</v>
      </c>
      <c r="J34" s="266"/>
      <c r="K34" s="270"/>
    </row>
    <row r="35" spans="1:11" s="274" customFormat="1">
      <c r="A35" s="255"/>
      <c r="B35" s="257"/>
      <c r="C35" s="255" t="s">
        <v>139</v>
      </c>
      <c r="D35" s="255"/>
      <c r="E35" s="255"/>
      <c r="F35" s="255"/>
      <c r="G35" s="256"/>
      <c r="H35" s="272"/>
      <c r="I35" s="269"/>
      <c r="J35" s="266"/>
      <c r="K35" s="270"/>
    </row>
    <row r="36" spans="1:11" ht="18" customHeight="1">
      <c r="A36" s="255"/>
      <c r="B36" s="257"/>
      <c r="C36" s="267"/>
      <c r="D36" s="255"/>
      <c r="E36" s="255"/>
      <c r="F36" s="255"/>
      <c r="G36" s="256"/>
      <c r="H36" s="272"/>
      <c r="I36" s="271"/>
      <c r="J36" s="266"/>
      <c r="K36" s="270"/>
    </row>
    <row r="37" spans="1:11">
      <c r="A37" s="255"/>
      <c r="B37" s="257">
        <v>8</v>
      </c>
      <c r="C37" s="267" t="s">
        <v>148</v>
      </c>
      <c r="D37" s="255"/>
      <c r="E37" s="255"/>
      <c r="F37" s="255"/>
      <c r="G37" s="256"/>
      <c r="H37" s="269">
        <v>0</v>
      </c>
      <c r="I37" s="269">
        <v>0</v>
      </c>
      <c r="J37" s="266"/>
      <c r="K37" s="270"/>
    </row>
    <row r="38" spans="1:11" s="274" customFormat="1" ht="18" customHeight="1">
      <c r="A38" s="255"/>
      <c r="B38" s="257"/>
      <c r="C38" s="255" t="s">
        <v>139</v>
      </c>
      <c r="D38" s="255"/>
      <c r="E38" s="255"/>
      <c r="F38" s="255"/>
      <c r="G38" s="256"/>
      <c r="H38" s="272"/>
      <c r="I38" s="271"/>
      <c r="J38" s="266"/>
      <c r="K38" s="270"/>
    </row>
    <row r="39" spans="1:11" ht="18" customHeight="1">
      <c r="A39" s="255"/>
      <c r="B39" s="257"/>
      <c r="C39" s="267"/>
      <c r="D39" s="255"/>
      <c r="E39" s="255"/>
      <c r="F39" s="255"/>
      <c r="G39" s="256"/>
      <c r="H39" s="272"/>
      <c r="I39" s="271"/>
      <c r="J39" s="266"/>
      <c r="K39" s="270"/>
    </row>
    <row r="40" spans="1:11" s="274" customFormat="1" ht="18" customHeight="1">
      <c r="A40" s="255"/>
      <c r="B40" s="257"/>
      <c r="C40" s="255"/>
      <c r="D40" s="255"/>
      <c r="E40" s="255"/>
      <c r="F40" s="255"/>
      <c r="G40" s="256"/>
      <c r="H40" s="275"/>
      <c r="I40" s="276"/>
      <c r="J40" s="277"/>
      <c r="K40" s="278"/>
    </row>
    <row r="41" spans="1:11" s="274" customFormat="1" ht="18" customHeight="1">
      <c r="A41" s="255"/>
      <c r="B41" s="257"/>
      <c r="C41" s="255"/>
      <c r="D41" s="255"/>
      <c r="E41" s="255"/>
      <c r="F41" s="255"/>
      <c r="G41" s="256"/>
      <c r="H41" s="272"/>
      <c r="I41" s="271"/>
      <c r="J41" s="266"/>
      <c r="K41" s="270"/>
    </row>
    <row r="42" spans="1:11" s="274" customFormat="1" ht="18" customHeight="1">
      <c r="A42" s="255"/>
      <c r="B42" s="257"/>
      <c r="C42" s="255"/>
      <c r="D42" s="255"/>
      <c r="E42" s="255"/>
      <c r="F42" s="267" t="s">
        <v>149</v>
      </c>
      <c r="G42" s="257"/>
      <c r="H42" s="268">
        <f>SUM(H11:H40)</f>
        <v>721870000</v>
      </c>
      <c r="I42" s="279"/>
      <c r="J42" s="280"/>
      <c r="K42" s="281" t="e">
        <f>SUM(I11:I39)</f>
        <v>#N/A</v>
      </c>
    </row>
    <row r="43" spans="1:11" s="274" customFormat="1" ht="18" customHeight="1">
      <c r="A43" s="255"/>
      <c r="B43" s="257"/>
      <c r="C43" s="255"/>
      <c r="D43" s="255"/>
      <c r="E43" s="255"/>
      <c r="F43" s="255"/>
      <c r="G43" s="256"/>
      <c r="H43" s="272"/>
      <c r="I43" s="271"/>
      <c r="J43" s="266"/>
      <c r="K43" s="270"/>
    </row>
    <row r="44" spans="1:11" s="274" customFormat="1" ht="18" customHeight="1">
      <c r="A44" s="255"/>
      <c r="B44" s="257">
        <v>9</v>
      </c>
      <c r="C44" s="267" t="s">
        <v>150</v>
      </c>
      <c r="D44" s="255"/>
      <c r="E44" s="255"/>
      <c r="F44" s="282">
        <v>0.1</v>
      </c>
      <c r="G44" s="256"/>
      <c r="H44" s="268">
        <v>72187000</v>
      </c>
      <c r="I44" s="271"/>
      <c r="J44" s="266"/>
      <c r="K44" s="272" t="e">
        <f>K42*F44</f>
        <v>#N/A</v>
      </c>
    </row>
    <row r="45" spans="1:11">
      <c r="A45" s="255"/>
      <c r="B45" s="257"/>
      <c r="C45" s="267"/>
      <c r="D45" s="255"/>
      <c r="E45" s="255"/>
      <c r="F45" s="255"/>
      <c r="G45" s="256"/>
      <c r="H45" s="272"/>
      <c r="I45" s="276"/>
      <c r="J45" s="277"/>
      <c r="K45" s="276"/>
    </row>
    <row r="46" spans="1:11">
      <c r="A46" s="255"/>
      <c r="B46" s="257"/>
      <c r="C46" s="267"/>
      <c r="D46" s="255"/>
      <c r="E46" s="255"/>
      <c r="F46" s="255"/>
      <c r="G46" s="256"/>
      <c r="H46" s="283"/>
      <c r="I46" s="271"/>
      <c r="J46" s="266"/>
      <c r="K46" s="271"/>
    </row>
    <row r="47" spans="1:11" ht="18" customHeight="1">
      <c r="A47" s="255"/>
      <c r="B47" s="257"/>
      <c r="C47" s="255"/>
      <c r="D47" s="255"/>
      <c r="E47" s="255"/>
      <c r="F47" s="255"/>
      <c r="G47" s="256"/>
      <c r="H47" s="281">
        <f>SUM(H41:H45)</f>
        <v>794057000</v>
      </c>
      <c r="I47" s="271"/>
      <c r="J47" s="266"/>
      <c r="K47" s="281" t="e">
        <f>SUM(K41:K45)</f>
        <v>#N/A</v>
      </c>
    </row>
    <row r="48" spans="1:11" ht="18" customHeight="1">
      <c r="A48" s="255"/>
      <c r="B48" s="257"/>
      <c r="C48" s="255"/>
      <c r="D48" s="255"/>
      <c r="E48" s="255"/>
      <c r="F48" s="255"/>
      <c r="G48" s="256"/>
      <c r="H48" s="284"/>
      <c r="I48" s="271"/>
      <c r="J48" s="255"/>
      <c r="K48" s="271"/>
    </row>
    <row r="49" spans="1:11" ht="18" customHeight="1">
      <c r="A49" s="255"/>
      <c r="B49" s="257">
        <v>10</v>
      </c>
      <c r="C49" s="267" t="s">
        <v>151</v>
      </c>
      <c r="D49" s="255"/>
      <c r="E49" s="255"/>
      <c r="F49" s="255"/>
      <c r="G49" s="256"/>
      <c r="H49" s="284"/>
      <c r="I49" s="271"/>
      <c r="J49" s="266"/>
      <c r="K49" s="271"/>
    </row>
    <row r="50" spans="1:11">
      <c r="A50" s="255"/>
      <c r="B50" s="257"/>
      <c r="C50" s="255"/>
      <c r="D50" s="255"/>
      <c r="E50" s="255"/>
      <c r="F50" s="255"/>
      <c r="G50" s="256"/>
      <c r="H50" s="284"/>
      <c r="I50" s="271"/>
      <c r="J50" s="266"/>
      <c r="K50" s="271"/>
    </row>
    <row r="51" spans="1:11" ht="18" customHeight="1">
      <c r="A51" s="255"/>
      <c r="B51" s="257"/>
      <c r="C51" s="285">
        <v>11.1</v>
      </c>
      <c r="D51" s="255" t="s">
        <v>152</v>
      </c>
      <c r="E51" s="255"/>
      <c r="F51" s="255"/>
      <c r="G51" s="256"/>
      <c r="H51" s="284"/>
      <c r="I51" s="269"/>
      <c r="J51" s="266"/>
      <c r="K51" s="269">
        <v>0</v>
      </c>
    </row>
    <row r="52" spans="1:11" ht="18" customHeight="1">
      <c r="A52" s="255"/>
      <c r="B52" s="257"/>
      <c r="C52" s="285"/>
      <c r="D52" s="255"/>
      <c r="E52" s="255"/>
      <c r="F52" s="255"/>
      <c r="G52" s="256"/>
      <c r="H52" s="284"/>
      <c r="I52" s="269"/>
      <c r="J52" s="266"/>
      <c r="K52" s="269"/>
    </row>
    <row r="53" spans="1:11" ht="18" customHeight="1">
      <c r="A53" s="255"/>
      <c r="B53" s="257">
        <v>11</v>
      </c>
      <c r="C53" s="267" t="s">
        <v>153</v>
      </c>
      <c r="D53" s="255"/>
      <c r="E53" s="255"/>
      <c r="F53" s="255"/>
      <c r="G53" s="256"/>
      <c r="H53" s="269"/>
      <c r="I53" s="269"/>
      <c r="J53" s="266"/>
      <c r="K53" s="268">
        <f>+'EOT-Temp'!F67</f>
        <v>3200000</v>
      </c>
    </row>
    <row r="54" spans="1:11" ht="18" customHeight="1">
      <c r="A54" s="255"/>
      <c r="B54" s="257"/>
      <c r="C54" s="255" t="s">
        <v>139</v>
      </c>
      <c r="D54" s="255"/>
      <c r="E54" s="255"/>
      <c r="F54" s="255"/>
      <c r="G54" s="256"/>
      <c r="H54" s="272"/>
      <c r="I54" s="271"/>
      <c r="J54" s="266"/>
      <c r="K54" s="270"/>
    </row>
    <row r="55" spans="1:11" ht="18" customHeight="1">
      <c r="A55" s="255"/>
      <c r="B55" s="257"/>
      <c r="C55" s="255"/>
      <c r="D55" s="255"/>
      <c r="E55" s="255"/>
      <c r="F55" s="255"/>
      <c r="G55" s="255"/>
      <c r="H55" s="255"/>
      <c r="I55" s="271"/>
      <c r="J55" s="271"/>
      <c r="K55" s="276"/>
    </row>
    <row r="56" spans="1:11" ht="18" customHeight="1">
      <c r="A56" s="255"/>
      <c r="B56" s="257"/>
      <c r="C56" s="255" t="s">
        <v>113</v>
      </c>
      <c r="D56" s="255"/>
      <c r="E56" s="255"/>
      <c r="F56" s="255"/>
      <c r="G56" s="256"/>
      <c r="H56" s="284"/>
      <c r="I56" s="271"/>
      <c r="J56" s="266"/>
      <c r="K56" s="271"/>
    </row>
    <row r="57" spans="1:11" ht="18" customHeight="1">
      <c r="A57" s="255"/>
      <c r="B57" s="257"/>
      <c r="C57" s="255"/>
      <c r="D57" s="255"/>
      <c r="E57" s="255"/>
      <c r="F57" s="286" t="s">
        <v>154</v>
      </c>
      <c r="G57" s="256"/>
      <c r="H57" s="284"/>
      <c r="I57" s="271"/>
      <c r="J57" s="266"/>
      <c r="K57" s="279" t="e">
        <f>SUM(K46:K56)</f>
        <v>#N/A</v>
      </c>
    </row>
    <row r="58" spans="1:11" ht="18" customHeight="1">
      <c r="A58" s="255"/>
      <c r="B58" s="257"/>
      <c r="C58" s="255"/>
      <c r="D58" s="255"/>
      <c r="E58" s="255"/>
      <c r="F58" s="286"/>
      <c r="G58" s="256"/>
      <c r="H58" s="284"/>
      <c r="I58" s="271"/>
      <c r="J58" s="266"/>
      <c r="K58" s="279"/>
    </row>
    <row r="59" spans="1:11" ht="18" customHeight="1">
      <c r="A59" s="255"/>
      <c r="B59" s="287"/>
      <c r="C59" s="255"/>
      <c r="D59" s="255"/>
      <c r="E59" s="267" t="s">
        <v>155</v>
      </c>
      <c r="F59" s="255"/>
      <c r="G59" s="256"/>
      <c r="H59" s="284"/>
      <c r="I59" s="271"/>
      <c r="J59" s="288">
        <v>0.05</v>
      </c>
      <c r="K59" s="279" t="e">
        <f>-K57*J59</f>
        <v>#N/A</v>
      </c>
    </row>
    <row r="60" spans="1:11" ht="18" customHeight="1">
      <c r="A60" s="255"/>
      <c r="B60" s="287"/>
      <c r="C60" s="255"/>
      <c r="D60" s="255"/>
      <c r="E60" s="255"/>
      <c r="F60" s="255"/>
      <c r="G60" s="256"/>
      <c r="H60" s="284"/>
      <c r="I60" s="271"/>
      <c r="J60" s="266"/>
      <c r="K60" s="271"/>
    </row>
    <row r="61" spans="1:11" ht="18" customHeight="1">
      <c r="A61" s="255"/>
      <c r="B61" s="289"/>
      <c r="C61" s="290"/>
      <c r="D61" s="290"/>
      <c r="E61" s="290"/>
      <c r="F61" s="291" t="s">
        <v>154</v>
      </c>
      <c r="G61" s="292"/>
      <c r="H61" s="293"/>
      <c r="I61" s="276"/>
      <c r="J61" s="277"/>
      <c r="K61" s="294" t="e">
        <f>SUM(K57:K59)</f>
        <v>#N/A</v>
      </c>
    </row>
    <row r="62" spans="1:11" ht="15" customHeight="1">
      <c r="A62" s="255"/>
      <c r="B62" s="287"/>
      <c r="C62" s="295"/>
      <c r="D62" s="295"/>
      <c r="E62" s="295"/>
      <c r="F62" s="295"/>
      <c r="G62" s="296"/>
      <c r="H62" s="296"/>
      <c r="I62" s="297"/>
      <c r="J62" s="296"/>
      <c r="K62" s="295"/>
    </row>
    <row r="63" spans="1:11">
      <c r="A63" s="255"/>
      <c r="B63" s="257"/>
      <c r="C63" s="255"/>
      <c r="D63" s="255"/>
      <c r="E63" s="255"/>
      <c r="F63" s="255"/>
      <c r="G63" s="256"/>
      <c r="H63" s="256"/>
      <c r="I63" s="271"/>
      <c r="J63" s="256"/>
      <c r="K63" s="255"/>
    </row>
    <row r="80" ht="15.75" customHeight="1"/>
  </sheetData>
  <sheetProtection selectLockedCells="1" selectUnlockedCells="1"/>
  <pageMargins left="0.75" right="0" top="0.75" bottom="0.5" header="0.51180555555555551" footer="0.51180555555555551"/>
  <pageSetup paperSize="9" scale="68"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4"/>
  </sheetPr>
  <dimension ref="B2:J70"/>
  <sheetViews>
    <sheetView zoomScaleNormal="100" workbookViewId="0"/>
  </sheetViews>
  <sheetFormatPr defaultColWidth="9.08984375" defaultRowHeight="15.5"/>
  <cols>
    <col min="1" max="1" width="3.6328125" style="114" customWidth="1"/>
    <col min="2" max="2" width="10.6328125" style="115" customWidth="1"/>
    <col min="3" max="3" width="13.36328125" style="115" customWidth="1"/>
    <col min="4" max="4" width="51" style="116" customWidth="1"/>
    <col min="5" max="5" width="18.6328125" style="117" customWidth="1"/>
    <col min="6" max="6" width="9.36328125" style="117" customWidth="1"/>
    <col min="7" max="7" width="18.6328125" style="119" customWidth="1"/>
    <col min="8" max="8" width="18.6328125" style="114" customWidth="1"/>
    <col min="9" max="9" width="9.36328125" style="298" customWidth="1"/>
    <col min="10" max="10" width="22.08984375" style="299" customWidth="1"/>
    <col min="11" max="16384" width="9.08984375" style="114"/>
  </cols>
  <sheetData>
    <row r="2" spans="2:10">
      <c r="B2" s="120" t="str">
        <f>'Payment Application'!B2</f>
        <v>NASA MULTIPLEX L.L.C</v>
      </c>
      <c r="C2" s="120"/>
    </row>
    <row r="3" spans="2:10">
      <c r="B3" s="120" t="str">
        <f>'Payment Application'!B3</f>
        <v>The Opus, Business Bay</v>
      </c>
      <c r="C3" s="120"/>
    </row>
    <row r="4" spans="2:10">
      <c r="B4" s="120"/>
      <c r="C4" s="120"/>
    </row>
    <row r="5" spans="2:10">
      <c r="B5" s="120" t="str">
        <f>'Contractor''s Application'!G8</f>
        <v>Date of Application:</v>
      </c>
      <c r="C5" s="120"/>
      <c r="H5" s="121"/>
      <c r="J5" s="121">
        <f>'Contractor''s Application'!H8</f>
        <v>39873</v>
      </c>
    </row>
    <row r="6" spans="2:10">
      <c r="B6" s="120"/>
      <c r="C6" s="120"/>
    </row>
    <row r="7" spans="2:10">
      <c r="B7" s="120" t="str">
        <f>'Contractor''s Application'!G7</f>
        <v>Application No:</v>
      </c>
      <c r="C7" s="120"/>
      <c r="E7" s="114"/>
      <c r="F7" s="114"/>
      <c r="J7" s="122">
        <v>11</v>
      </c>
    </row>
    <row r="8" spans="2:10">
      <c r="B8" s="120"/>
      <c r="C8" s="120"/>
      <c r="E8" s="114"/>
      <c r="F8" s="114"/>
      <c r="G8" s="122"/>
    </row>
    <row r="9" spans="2:10" ht="18">
      <c r="B9" s="123" t="s">
        <v>156</v>
      </c>
      <c r="C9" s="123"/>
      <c r="E9" s="114"/>
      <c r="F9" s="114"/>
      <c r="G9" s="122"/>
    </row>
    <row r="10" spans="2:10">
      <c r="B10" s="120"/>
      <c r="C10" s="120"/>
      <c r="E10" s="114"/>
      <c r="F10" s="114"/>
      <c r="G10" s="124"/>
    </row>
    <row r="11" spans="2:10" ht="23.25" customHeight="1">
      <c r="B11" s="126"/>
      <c r="C11" s="300"/>
      <c r="D11" s="127"/>
      <c r="E11" s="1044" t="s">
        <v>157</v>
      </c>
      <c r="F11" s="1044"/>
      <c r="G11" s="1044"/>
      <c r="H11" s="1045" t="s">
        <v>158</v>
      </c>
      <c r="I11" s="1045"/>
      <c r="J11" s="1045"/>
    </row>
    <row r="12" spans="2:10" ht="23.25" customHeight="1">
      <c r="B12" s="128" t="s">
        <v>61</v>
      </c>
      <c r="C12" s="301"/>
      <c r="D12" s="129" t="s">
        <v>159</v>
      </c>
      <c r="E12" s="1046" t="s">
        <v>59</v>
      </c>
      <c r="F12" s="1047" t="s">
        <v>66</v>
      </c>
      <c r="G12" s="1046" t="s">
        <v>67</v>
      </c>
      <c r="H12" s="1048" t="s">
        <v>160</v>
      </c>
      <c r="I12" s="1049" t="s">
        <v>66</v>
      </c>
      <c r="J12" s="1050" t="s">
        <v>67</v>
      </c>
    </row>
    <row r="13" spans="2:10" ht="23.25" customHeight="1">
      <c r="B13" s="130"/>
      <c r="C13" s="302"/>
      <c r="D13" s="131"/>
      <c r="E13" s="1046"/>
      <c r="F13" s="1047"/>
      <c r="G13" s="1046"/>
      <c r="H13" s="1048"/>
      <c r="I13" s="1049"/>
      <c r="J13" s="1050"/>
    </row>
    <row r="14" spans="2:10" ht="18">
      <c r="B14" s="134"/>
      <c r="C14" s="303"/>
      <c r="D14" s="135"/>
      <c r="E14" s="136"/>
      <c r="F14" s="136"/>
      <c r="G14" s="304"/>
      <c r="H14" s="305"/>
      <c r="I14" s="306"/>
      <c r="J14" s="155"/>
    </row>
    <row r="15" spans="2:10" ht="18" customHeight="1">
      <c r="B15" s="134">
        <v>1</v>
      </c>
      <c r="C15" s="303" t="s">
        <v>161</v>
      </c>
      <c r="D15" s="135" t="s">
        <v>162</v>
      </c>
      <c r="E15" s="145">
        <v>204300000</v>
      </c>
      <c r="F15" s="307">
        <v>0.15</v>
      </c>
      <c r="G15" s="308">
        <f>E15*F15</f>
        <v>30645000</v>
      </c>
      <c r="H15" s="145">
        <f>+'Structure-Temp'!F46</f>
        <v>0</v>
      </c>
      <c r="I15" s="309">
        <v>0.15</v>
      </c>
      <c r="J15" s="310">
        <f>+H15*I15</f>
        <v>0</v>
      </c>
    </row>
    <row r="16" spans="2:10" ht="18">
      <c r="B16" s="311"/>
      <c r="C16" s="312"/>
      <c r="D16" s="313"/>
      <c r="E16" s="314"/>
      <c r="F16" s="315"/>
      <c r="G16" s="316"/>
      <c r="H16" s="317"/>
      <c r="I16" s="318"/>
      <c r="J16" s="319"/>
    </row>
    <row r="17" spans="2:10" ht="18">
      <c r="B17" s="134"/>
      <c r="C17" s="320"/>
      <c r="D17" s="135"/>
      <c r="E17" s="136"/>
      <c r="F17" s="307"/>
      <c r="G17" s="304"/>
      <c r="H17" s="145"/>
      <c r="I17" s="306"/>
      <c r="J17" s="155"/>
    </row>
    <row r="18" spans="2:10" ht="18">
      <c r="B18" s="134">
        <v>2</v>
      </c>
      <c r="C18" s="321" t="s">
        <v>163</v>
      </c>
      <c r="D18" s="135" t="s">
        <v>140</v>
      </c>
      <c r="E18" s="148"/>
      <c r="F18" s="322"/>
      <c r="G18" s="323"/>
      <c r="H18" s="145"/>
      <c r="I18" s="306"/>
      <c r="J18" s="155"/>
    </row>
    <row r="19" spans="2:10" ht="18">
      <c r="B19" s="147"/>
      <c r="C19" s="321"/>
      <c r="D19" s="135"/>
      <c r="E19" s="148"/>
      <c r="F19" s="322"/>
      <c r="G19" s="323"/>
      <c r="H19" s="145"/>
      <c r="I19" s="306"/>
      <c r="J19" s="155"/>
    </row>
    <row r="20" spans="2:10" ht="18">
      <c r="B20" s="147"/>
      <c r="C20" s="321"/>
      <c r="D20" s="135" t="s">
        <v>69</v>
      </c>
      <c r="E20" s="145">
        <v>10600000</v>
      </c>
      <c r="F20" s="307"/>
      <c r="G20" s="323"/>
      <c r="H20" s="145"/>
      <c r="I20" s="306"/>
      <c r="J20" s="155"/>
    </row>
    <row r="21" spans="2:10" ht="18">
      <c r="B21" s="147"/>
      <c r="C21" s="321"/>
      <c r="D21" s="135" t="s">
        <v>70</v>
      </c>
      <c r="E21" s="145">
        <v>1100000</v>
      </c>
      <c r="F21" s="322"/>
      <c r="G21" s="323"/>
      <c r="H21" s="145"/>
      <c r="I21" s="306"/>
      <c r="J21" s="155"/>
    </row>
    <row r="22" spans="2:10" ht="18">
      <c r="B22" s="147"/>
      <c r="C22" s="321"/>
      <c r="D22" s="135" t="s">
        <v>71</v>
      </c>
      <c r="E22" s="145">
        <v>154500000</v>
      </c>
      <c r="F22" s="307">
        <v>0.15</v>
      </c>
      <c r="G22" s="323"/>
      <c r="H22" s="145">
        <v>0</v>
      </c>
      <c r="I22" s="306"/>
      <c r="J22" s="155"/>
    </row>
    <row r="23" spans="2:10" ht="18">
      <c r="B23" s="147"/>
      <c r="C23" s="321"/>
      <c r="D23" s="135" t="s">
        <v>164</v>
      </c>
      <c r="E23" s="145">
        <v>11700000</v>
      </c>
      <c r="F23" s="307"/>
      <c r="G23" s="323"/>
      <c r="H23" s="145"/>
      <c r="I23" s="306"/>
      <c r="J23" s="155"/>
    </row>
    <row r="24" spans="2:10" ht="18">
      <c r="B24" s="147"/>
      <c r="C24" s="321"/>
      <c r="D24" s="135" t="s">
        <v>73</v>
      </c>
      <c r="E24" s="145">
        <v>7000000</v>
      </c>
      <c r="F24" s="322"/>
      <c r="G24" s="323"/>
      <c r="H24" s="145"/>
      <c r="I24" s="306"/>
      <c r="J24" s="155"/>
    </row>
    <row r="25" spans="2:10" ht="18">
      <c r="B25" s="147"/>
      <c r="C25" s="321"/>
      <c r="D25" s="135" t="s">
        <v>74</v>
      </c>
      <c r="E25" s="145">
        <v>300000</v>
      </c>
      <c r="F25" s="307"/>
      <c r="G25" s="323"/>
      <c r="H25" s="145"/>
      <c r="I25" s="306"/>
      <c r="J25" s="155"/>
    </row>
    <row r="26" spans="2:10" ht="18">
      <c r="B26" s="147"/>
      <c r="C26" s="321"/>
      <c r="D26" s="135" t="s">
        <v>75</v>
      </c>
      <c r="E26" s="145">
        <v>2600000</v>
      </c>
      <c r="F26" s="322"/>
      <c r="G26" s="323"/>
      <c r="H26" s="145"/>
      <c r="I26" s="306"/>
      <c r="J26" s="155"/>
    </row>
    <row r="27" spans="2:10" ht="18">
      <c r="B27" s="147"/>
      <c r="C27" s="321"/>
      <c r="D27" s="135" t="s">
        <v>76</v>
      </c>
      <c r="E27" s="145">
        <v>1000000</v>
      </c>
      <c r="F27" s="307"/>
      <c r="G27" s="323"/>
      <c r="H27" s="145"/>
      <c r="I27" s="306"/>
      <c r="J27" s="155"/>
    </row>
    <row r="28" spans="2:10" ht="18">
      <c r="B28" s="147"/>
      <c r="C28" s="321"/>
      <c r="D28" s="135" t="s">
        <v>77</v>
      </c>
      <c r="E28" s="145">
        <v>1300000</v>
      </c>
      <c r="F28" s="322"/>
      <c r="G28" s="323"/>
      <c r="H28" s="145"/>
      <c r="I28" s="306"/>
      <c r="J28" s="155"/>
    </row>
    <row r="29" spans="2:10" ht="18">
      <c r="B29" s="147"/>
      <c r="C29" s="321"/>
      <c r="D29" s="135" t="s">
        <v>78</v>
      </c>
      <c r="E29" s="145">
        <v>900000</v>
      </c>
      <c r="F29" s="307"/>
      <c r="G29" s="323"/>
      <c r="H29" s="145"/>
      <c r="I29" s="306"/>
      <c r="J29" s="155"/>
    </row>
    <row r="30" spans="2:10" ht="18">
      <c r="B30" s="147"/>
      <c r="C30" s="321"/>
      <c r="D30" s="135" t="s">
        <v>79</v>
      </c>
      <c r="E30" s="145">
        <v>1900000</v>
      </c>
      <c r="F30" s="322"/>
      <c r="G30" s="323"/>
      <c r="H30" s="145"/>
      <c r="I30" s="306"/>
      <c r="J30" s="155"/>
    </row>
    <row r="31" spans="2:10" ht="18">
      <c r="B31" s="147"/>
      <c r="C31" s="321"/>
      <c r="D31" s="135" t="s">
        <v>80</v>
      </c>
      <c r="E31" s="145">
        <v>57800000</v>
      </c>
      <c r="F31" s="307"/>
      <c r="G31" s="323"/>
      <c r="H31" s="145"/>
      <c r="I31" s="306"/>
      <c r="J31" s="155"/>
    </row>
    <row r="32" spans="2:10" ht="18">
      <c r="B32" s="147"/>
      <c r="C32" s="321"/>
      <c r="D32" s="135" t="s">
        <v>81</v>
      </c>
      <c r="E32" s="145">
        <v>63200000</v>
      </c>
      <c r="F32" s="322"/>
      <c r="G32" s="323"/>
      <c r="H32" s="145"/>
      <c r="I32" s="306"/>
      <c r="J32" s="155"/>
    </row>
    <row r="33" spans="2:10" ht="18">
      <c r="B33" s="147"/>
      <c r="C33" s="321"/>
      <c r="D33" s="135" t="s">
        <v>82</v>
      </c>
      <c r="E33" s="145">
        <v>30000000</v>
      </c>
      <c r="F33" s="307">
        <v>0.15</v>
      </c>
      <c r="G33" s="323">
        <v>0</v>
      </c>
      <c r="H33" s="145">
        <v>0</v>
      </c>
      <c r="I33" s="306"/>
      <c r="J33" s="155"/>
    </row>
    <row r="34" spans="2:10" ht="18">
      <c r="B34" s="147"/>
      <c r="C34" s="321"/>
      <c r="D34" s="135" t="s">
        <v>83</v>
      </c>
      <c r="E34" s="145">
        <v>2800000</v>
      </c>
      <c r="F34" s="322"/>
      <c r="G34" s="323"/>
      <c r="H34" s="145"/>
      <c r="I34" s="306"/>
      <c r="J34" s="155"/>
    </row>
    <row r="35" spans="2:10" ht="18">
      <c r="B35" s="147"/>
      <c r="C35" s="321"/>
      <c r="D35" s="135" t="s">
        <v>84</v>
      </c>
      <c r="E35" s="145">
        <v>9600000</v>
      </c>
      <c r="F35" s="307"/>
      <c r="G35" s="323"/>
      <c r="H35" s="145"/>
      <c r="I35" s="306"/>
      <c r="J35" s="155"/>
    </row>
    <row r="36" spans="2:10" ht="18">
      <c r="B36" s="147"/>
      <c r="C36" s="321"/>
      <c r="D36" s="135" t="s">
        <v>85</v>
      </c>
      <c r="E36" s="145">
        <v>12750000</v>
      </c>
      <c r="F36" s="322"/>
      <c r="G36" s="323"/>
      <c r="H36" s="145"/>
      <c r="I36" s="306"/>
      <c r="J36" s="155"/>
    </row>
    <row r="37" spans="2:10" ht="18">
      <c r="B37" s="147"/>
      <c r="C37" s="321"/>
      <c r="D37" s="135" t="s">
        <v>86</v>
      </c>
      <c r="E37" s="145">
        <v>8000000</v>
      </c>
      <c r="F37" s="307"/>
      <c r="G37" s="323"/>
      <c r="H37" s="145"/>
      <c r="I37" s="306"/>
      <c r="J37" s="155"/>
    </row>
    <row r="38" spans="2:10" ht="31">
      <c r="B38" s="147"/>
      <c r="C38" s="321"/>
      <c r="D38" s="135" t="s">
        <v>87</v>
      </c>
      <c r="E38" s="145">
        <v>28700000</v>
      </c>
      <c r="F38" s="322"/>
      <c r="G38" s="323"/>
      <c r="H38" s="145"/>
      <c r="I38" s="306"/>
      <c r="J38" s="155"/>
    </row>
    <row r="39" spans="2:10" ht="18">
      <c r="B39" s="147"/>
      <c r="C39" s="321"/>
      <c r="D39" s="135" t="s">
        <v>88</v>
      </c>
      <c r="E39" s="145">
        <v>15000000</v>
      </c>
      <c r="F39" s="307"/>
      <c r="G39" s="323"/>
      <c r="H39" s="145"/>
      <c r="I39" s="306"/>
      <c r="J39" s="155"/>
    </row>
    <row r="40" spans="2:10">
      <c r="B40" s="311"/>
      <c r="C40" s="313"/>
      <c r="D40" s="313"/>
      <c r="E40" s="314"/>
      <c r="F40" s="315"/>
      <c r="G40" s="316"/>
      <c r="H40" s="145"/>
      <c r="I40" s="306"/>
      <c r="J40" s="155"/>
    </row>
    <row r="41" spans="2:10" ht="18">
      <c r="B41" s="134"/>
      <c r="C41" s="320"/>
      <c r="D41" s="135"/>
      <c r="E41" s="136"/>
      <c r="F41" s="307"/>
      <c r="G41" s="304"/>
      <c r="H41" s="324"/>
      <c r="I41" s="325"/>
      <c r="J41" s="326"/>
    </row>
    <row r="42" spans="2:10" ht="46.5">
      <c r="B42" s="134">
        <v>3</v>
      </c>
      <c r="C42" s="321" t="s">
        <v>165</v>
      </c>
      <c r="D42" s="135" t="s">
        <v>166</v>
      </c>
      <c r="E42" s="327"/>
      <c r="F42" s="328"/>
      <c r="G42" s="329"/>
      <c r="H42" s="145"/>
      <c r="I42" s="306"/>
      <c r="J42" s="155"/>
    </row>
    <row r="43" spans="2:10" ht="18">
      <c r="B43" s="134"/>
      <c r="C43" s="303"/>
      <c r="D43" s="135"/>
      <c r="E43" s="327"/>
      <c r="F43" s="328"/>
      <c r="G43" s="329"/>
      <c r="H43" s="145"/>
      <c r="I43" s="306"/>
      <c r="J43" s="155"/>
    </row>
    <row r="44" spans="2:10" ht="18">
      <c r="B44" s="134"/>
      <c r="C44" s="321"/>
      <c r="D44" s="135" t="s">
        <v>167</v>
      </c>
      <c r="E44" s="327">
        <v>10439000</v>
      </c>
      <c r="F44" s="328">
        <v>0.15</v>
      </c>
      <c r="G44" s="308">
        <v>0</v>
      </c>
      <c r="H44" s="145">
        <f>+Design!F19</f>
        <v>6119850</v>
      </c>
      <c r="I44" s="309">
        <v>0</v>
      </c>
      <c r="J44" s="310">
        <f>+H44*I44</f>
        <v>0</v>
      </c>
    </row>
    <row r="45" spans="2:10" ht="18">
      <c r="B45" s="134"/>
      <c r="C45" s="303"/>
      <c r="D45" s="135" t="s">
        <v>168</v>
      </c>
      <c r="E45" s="327">
        <v>960000</v>
      </c>
      <c r="F45" s="328">
        <v>0.15</v>
      </c>
      <c r="G45" s="308">
        <v>0</v>
      </c>
      <c r="H45" s="145">
        <f>+Design!F25</f>
        <v>528000</v>
      </c>
      <c r="I45" s="309">
        <v>0</v>
      </c>
      <c r="J45" s="310">
        <f>+H45*I45</f>
        <v>0</v>
      </c>
    </row>
    <row r="46" spans="2:10" ht="18">
      <c r="B46" s="134"/>
      <c r="C46" s="303"/>
      <c r="D46" s="135" t="s">
        <v>169</v>
      </c>
      <c r="E46" s="327">
        <v>601000</v>
      </c>
      <c r="F46" s="328"/>
      <c r="G46" s="329"/>
      <c r="H46" s="145"/>
      <c r="I46" s="306"/>
      <c r="J46" s="155"/>
    </row>
    <row r="47" spans="2:10">
      <c r="B47" s="311"/>
      <c r="C47" s="313"/>
      <c r="D47" s="313"/>
      <c r="E47" s="314"/>
      <c r="F47" s="315"/>
      <c r="G47" s="316"/>
      <c r="H47" s="317"/>
      <c r="I47" s="318"/>
      <c r="J47" s="319"/>
    </row>
    <row r="48" spans="2:10" ht="18">
      <c r="B48" s="134"/>
      <c r="C48" s="303"/>
      <c r="D48" s="135"/>
      <c r="E48" s="136"/>
      <c r="F48" s="307"/>
      <c r="G48" s="304"/>
      <c r="H48" s="330"/>
      <c r="I48" s="325"/>
      <c r="J48" s="326"/>
    </row>
    <row r="49" spans="2:10" ht="18">
      <c r="B49" s="134">
        <v>4</v>
      </c>
      <c r="C49" s="303"/>
      <c r="D49" s="135" t="s">
        <v>170</v>
      </c>
      <c r="E49" s="145">
        <v>80000000</v>
      </c>
      <c r="F49" s="307">
        <v>0.15</v>
      </c>
      <c r="G49" s="308">
        <f>E49*F49</f>
        <v>12000000</v>
      </c>
      <c r="H49" s="145">
        <f>'Prelim-Temp'!F56</f>
        <v>0</v>
      </c>
      <c r="I49" s="309">
        <v>0.15</v>
      </c>
      <c r="J49" s="310">
        <f>+H49*I49</f>
        <v>0</v>
      </c>
    </row>
    <row r="50" spans="2:10">
      <c r="B50" s="134"/>
      <c r="C50" s="331"/>
      <c r="D50" s="135"/>
      <c r="E50" s="145"/>
      <c r="F50" s="307"/>
      <c r="G50" s="308"/>
      <c r="H50" s="332"/>
      <c r="I50" s="318"/>
      <c r="J50" s="319"/>
    </row>
    <row r="51" spans="2:10" ht="18">
      <c r="B51" s="333"/>
      <c r="C51" s="303"/>
      <c r="D51" s="334"/>
      <c r="E51" s="324"/>
      <c r="F51" s="335"/>
      <c r="G51" s="336"/>
      <c r="H51" s="305"/>
      <c r="I51" s="306"/>
      <c r="J51" s="326"/>
    </row>
    <row r="52" spans="2:10" ht="18">
      <c r="B52" s="134">
        <v>5</v>
      </c>
      <c r="C52" s="321" t="s">
        <v>171</v>
      </c>
      <c r="D52" s="135" t="s">
        <v>172</v>
      </c>
      <c r="E52" s="145">
        <v>2820000</v>
      </c>
      <c r="F52" s="307">
        <v>0.15</v>
      </c>
      <c r="G52" s="308">
        <f>E52*F52</f>
        <v>423000</v>
      </c>
      <c r="H52" s="145">
        <f>+'Enabling Works Attendances'!J68</f>
        <v>1794548</v>
      </c>
      <c r="I52" s="309">
        <v>0</v>
      </c>
      <c r="J52" s="310">
        <f>+H52*I52</f>
        <v>0</v>
      </c>
    </row>
    <row r="53" spans="2:10" ht="18">
      <c r="B53" s="311"/>
      <c r="C53" s="303"/>
      <c r="D53" s="313"/>
      <c r="E53" s="317"/>
      <c r="F53" s="315"/>
      <c r="G53" s="337"/>
      <c r="H53" s="305"/>
      <c r="I53" s="306"/>
      <c r="J53" s="155"/>
    </row>
    <row r="54" spans="2:10" ht="18">
      <c r="B54" s="134"/>
      <c r="C54" s="338"/>
      <c r="D54" s="135"/>
      <c r="E54" s="145"/>
      <c r="F54" s="307"/>
      <c r="G54" s="308"/>
      <c r="H54" s="330"/>
      <c r="I54" s="325"/>
      <c r="J54" s="326"/>
    </row>
    <row r="55" spans="2:10" ht="18">
      <c r="B55" s="134">
        <v>6</v>
      </c>
      <c r="C55" s="321" t="s">
        <v>173</v>
      </c>
      <c r="D55" s="135" t="s">
        <v>174</v>
      </c>
      <c r="E55" s="145">
        <v>2000000</v>
      </c>
      <c r="F55" s="307">
        <v>0.15</v>
      </c>
      <c r="G55" s="308">
        <f>E55*F55</f>
        <v>300000</v>
      </c>
      <c r="H55" s="145">
        <f>+'PI Insurance'!J68</f>
        <v>437500</v>
      </c>
      <c r="I55" s="309">
        <v>0</v>
      </c>
      <c r="J55" s="310">
        <f>+H55*I55</f>
        <v>0</v>
      </c>
    </row>
    <row r="56" spans="2:10">
      <c r="B56" s="134"/>
      <c r="C56" s="135"/>
      <c r="D56" s="135"/>
      <c r="E56" s="145"/>
      <c r="F56" s="307"/>
      <c r="G56" s="308"/>
      <c r="H56" s="332"/>
      <c r="I56" s="318"/>
      <c r="J56" s="319"/>
    </row>
    <row r="57" spans="2:10">
      <c r="B57" s="333"/>
      <c r="C57" s="334"/>
      <c r="D57" s="334"/>
      <c r="E57" s="324"/>
      <c r="F57" s="335"/>
      <c r="G57" s="336"/>
      <c r="H57" s="305"/>
      <c r="I57" s="306"/>
      <c r="J57" s="155"/>
    </row>
    <row r="58" spans="2:10" ht="18">
      <c r="B58" s="134"/>
      <c r="C58" s="303"/>
      <c r="D58" s="141" t="s">
        <v>175</v>
      </c>
      <c r="E58" s="339">
        <f>SUM(E15:E55)</f>
        <v>721870000</v>
      </c>
      <c r="F58" s="340"/>
      <c r="G58" s="308">
        <f>SUM(G15:G55)</f>
        <v>43368000</v>
      </c>
      <c r="H58" s="308">
        <f>SUM(H15:H55)</f>
        <v>8879898</v>
      </c>
      <c r="I58" s="306"/>
      <c r="J58" s="155">
        <f>SUM(J15:J55)</f>
        <v>0</v>
      </c>
    </row>
    <row r="59" spans="2:10">
      <c r="B59" s="134"/>
      <c r="C59" s="135"/>
      <c r="D59" s="135"/>
      <c r="E59" s="145"/>
      <c r="F59" s="307"/>
      <c r="G59" s="308"/>
      <c r="H59" s="305"/>
      <c r="I59" s="306"/>
      <c r="J59" s="155"/>
    </row>
    <row r="60" spans="2:10">
      <c r="B60" s="333"/>
      <c r="C60" s="334"/>
      <c r="D60" s="334"/>
      <c r="E60" s="324"/>
      <c r="F60" s="335"/>
      <c r="G60" s="336"/>
      <c r="H60" s="330"/>
      <c r="I60" s="325"/>
      <c r="J60" s="326"/>
    </row>
    <row r="61" spans="2:10" ht="18">
      <c r="B61" s="134">
        <v>7</v>
      </c>
      <c r="C61" s="303"/>
      <c r="D61" s="141" t="s">
        <v>176</v>
      </c>
      <c r="E61" s="145">
        <f>E58*10%</f>
        <v>72187000</v>
      </c>
      <c r="F61" s="307">
        <v>0.15</v>
      </c>
      <c r="G61" s="308">
        <f>E61*F61</f>
        <v>10828050</v>
      </c>
      <c r="H61" s="341">
        <f>PRODUCT(H58,10%)</f>
        <v>887990</v>
      </c>
      <c r="I61" s="309">
        <v>0</v>
      </c>
      <c r="J61" s="310">
        <f>+H61*I61</f>
        <v>0</v>
      </c>
    </row>
    <row r="62" spans="2:10">
      <c r="B62" s="134"/>
      <c r="C62" s="135"/>
      <c r="D62" s="135"/>
      <c r="E62" s="145"/>
      <c r="F62" s="307"/>
      <c r="G62" s="308"/>
      <c r="H62" s="305"/>
      <c r="I62" s="306"/>
      <c r="J62" s="155"/>
    </row>
    <row r="63" spans="2:10">
      <c r="B63" s="150"/>
      <c r="C63" s="151"/>
      <c r="D63" s="151"/>
      <c r="E63" s="342"/>
      <c r="F63" s="343"/>
      <c r="G63" s="344"/>
      <c r="H63" s="345"/>
      <c r="I63" s="346"/>
      <c r="J63" s="347"/>
    </row>
    <row r="64" spans="2:10" ht="18">
      <c r="B64" s="134"/>
      <c r="C64" s="303"/>
      <c r="D64" s="348" t="s">
        <v>56</v>
      </c>
      <c r="E64" s="339">
        <f>SUM(E58:E61)</f>
        <v>794057000</v>
      </c>
      <c r="F64" s="340"/>
      <c r="G64" s="308">
        <f>SUM(G58:G61)</f>
        <v>54196050</v>
      </c>
      <c r="H64" s="308">
        <f>SUM(H58:H61)</f>
        <v>9767888</v>
      </c>
      <c r="I64" s="306"/>
      <c r="J64" s="155">
        <f>SUM(J58:J61)</f>
        <v>0</v>
      </c>
    </row>
    <row r="65" spans="2:10" ht="18">
      <c r="B65" s="134"/>
      <c r="C65" s="303"/>
      <c r="D65" s="348"/>
      <c r="E65" s="339"/>
      <c r="F65" s="340"/>
      <c r="G65" s="308"/>
      <c r="H65" s="308"/>
      <c r="I65" s="306"/>
      <c r="J65" s="155"/>
    </row>
    <row r="66" spans="2:10" ht="18">
      <c r="B66" s="158"/>
      <c r="C66" s="349"/>
      <c r="D66" s="159"/>
      <c r="E66" s="350"/>
      <c r="F66" s="351"/>
      <c r="G66" s="352"/>
      <c r="H66" s="353"/>
      <c r="I66" s="354"/>
      <c r="J66" s="355"/>
    </row>
    <row r="67" spans="2:10" ht="7.5" customHeight="1">
      <c r="C67" s="303"/>
    </row>
    <row r="70" spans="2:10" ht="15.75" customHeight="1"/>
  </sheetData>
  <sheetProtection selectLockedCells="1" selectUnlockedCells="1"/>
  <mergeCells count="8">
    <mergeCell ref="E11:G11"/>
    <mergeCell ref="H11:J11"/>
    <mergeCell ref="E12:E13"/>
    <mergeCell ref="F12:F13"/>
    <mergeCell ref="G12:G13"/>
    <mergeCell ref="H12:H13"/>
    <mergeCell ref="I12:I13"/>
    <mergeCell ref="J12:J13"/>
  </mergeCells>
  <pageMargins left="0.75" right="0" top="0.75" bottom="0.5" header="0.51180555555555551" footer="0.51180555555555551"/>
  <pageSetup paperSize="9" scale="55" firstPageNumber="0"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4"/>
  </sheetPr>
  <dimension ref="B2:H58"/>
  <sheetViews>
    <sheetView zoomScaleNormal="100" workbookViewId="0"/>
  </sheetViews>
  <sheetFormatPr defaultColWidth="9.08984375" defaultRowHeight="15.5"/>
  <cols>
    <col min="1" max="1" width="3.6328125" style="114" customWidth="1"/>
    <col min="2" max="2" width="10.6328125" style="115" customWidth="1"/>
    <col min="3" max="3" width="36.90625" style="116" customWidth="1"/>
    <col min="4" max="5" width="18.36328125" style="117" customWidth="1"/>
    <col min="6" max="6" width="18.36328125" style="119" customWidth="1"/>
    <col min="7" max="7" width="31"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177</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36" t="s">
        <v>59</v>
      </c>
      <c r="E13" s="1036" t="s">
        <v>178</v>
      </c>
      <c r="F13" s="1051" t="s">
        <v>179</v>
      </c>
      <c r="G13" s="1051" t="s">
        <v>180</v>
      </c>
    </row>
    <row r="14" spans="2:8">
      <c r="B14" s="128" t="s">
        <v>61</v>
      </c>
      <c r="C14" s="129" t="s">
        <v>62</v>
      </c>
      <c r="D14" s="1036"/>
      <c r="E14" s="1036"/>
      <c r="F14" s="1051"/>
      <c r="G14" s="1051"/>
    </row>
    <row r="15" spans="2:8">
      <c r="B15" s="130"/>
      <c r="C15" s="131"/>
      <c r="D15" s="1036"/>
      <c r="E15" s="1036"/>
      <c r="F15" s="1051"/>
      <c r="G15" s="1051"/>
    </row>
    <row r="16" spans="2:8">
      <c r="B16" s="134"/>
      <c r="C16" s="135"/>
      <c r="D16" s="136"/>
      <c r="E16" s="307"/>
      <c r="F16" s="304"/>
      <c r="G16" s="357"/>
    </row>
    <row r="17" spans="2:7">
      <c r="B17" s="140">
        <v>1</v>
      </c>
      <c r="C17" s="141" t="s">
        <v>177</v>
      </c>
      <c r="D17" s="136"/>
      <c r="E17" s="307"/>
      <c r="F17" s="304"/>
      <c r="G17" s="358"/>
    </row>
    <row r="18" spans="2:7">
      <c r="B18" s="134"/>
      <c r="C18" s="135"/>
      <c r="D18" s="136"/>
      <c r="E18" s="307"/>
      <c r="F18" s="304"/>
      <c r="G18" s="358"/>
    </row>
    <row r="19" spans="2:7">
      <c r="B19" s="134">
        <v>1.1000000000000001</v>
      </c>
      <c r="C19" s="135" t="s">
        <v>181</v>
      </c>
      <c r="D19" s="359"/>
      <c r="E19" s="307"/>
      <c r="F19" s="360">
        <v>0</v>
      </c>
      <c r="G19" s="361" t="s">
        <v>182</v>
      </c>
    </row>
    <row r="20" spans="2:7">
      <c r="B20" s="134"/>
      <c r="C20" s="135"/>
      <c r="D20" s="362"/>
      <c r="E20" s="307"/>
      <c r="F20" s="363"/>
      <c r="G20" s="364"/>
    </row>
    <row r="21" spans="2:7">
      <c r="B21" s="134">
        <v>1.2</v>
      </c>
      <c r="C21" s="135" t="s">
        <v>183</v>
      </c>
      <c r="D21" s="136"/>
      <c r="E21" s="307"/>
      <c r="F21" s="365">
        <v>0</v>
      </c>
      <c r="G21" s="361" t="s">
        <v>182</v>
      </c>
    </row>
    <row r="22" spans="2:7">
      <c r="B22" s="134"/>
      <c r="D22" s="362"/>
      <c r="E22" s="307"/>
      <c r="F22" s="363"/>
      <c r="G22" s="364"/>
    </row>
    <row r="23" spans="2:7">
      <c r="B23" s="134">
        <v>1.3</v>
      </c>
      <c r="C23" s="135" t="s">
        <v>184</v>
      </c>
      <c r="D23" s="359"/>
      <c r="E23" s="322"/>
      <c r="F23" s="360">
        <v>0</v>
      </c>
      <c r="G23" s="361" t="s">
        <v>182</v>
      </c>
    </row>
    <row r="24" spans="2:7">
      <c r="B24" s="134"/>
      <c r="D24" s="362"/>
      <c r="E24" s="307"/>
      <c r="F24" s="363"/>
      <c r="G24" s="364"/>
    </row>
    <row r="25" spans="2:7">
      <c r="B25" s="134"/>
      <c r="D25" s="136"/>
      <c r="E25" s="307"/>
      <c r="F25" s="365"/>
      <c r="G25" s="361"/>
    </row>
    <row r="26" spans="2:7">
      <c r="B26" s="134"/>
      <c r="D26" s="362"/>
      <c r="E26" s="307"/>
      <c r="F26" s="363"/>
      <c r="G26" s="364"/>
    </row>
    <row r="27" spans="2:7">
      <c r="B27" s="134"/>
      <c r="D27" s="362"/>
      <c r="E27" s="307"/>
      <c r="F27" s="363"/>
      <c r="G27" s="364"/>
    </row>
    <row r="28" spans="2:7">
      <c r="B28" s="134"/>
      <c r="D28" s="362"/>
      <c r="E28" s="307"/>
      <c r="F28" s="323"/>
      <c r="G28" s="366"/>
    </row>
    <row r="29" spans="2:7">
      <c r="B29" s="134"/>
      <c r="D29" s="362"/>
      <c r="E29" s="322"/>
      <c r="F29" s="323"/>
      <c r="G29" s="366"/>
    </row>
    <row r="30" spans="2:7">
      <c r="B30" s="134"/>
      <c r="D30" s="362"/>
      <c r="E30" s="307"/>
      <c r="F30" s="323"/>
      <c r="G30" s="366"/>
    </row>
    <row r="31" spans="2:7">
      <c r="B31" s="134"/>
      <c r="D31" s="362"/>
      <c r="E31" s="322"/>
      <c r="F31" s="323"/>
      <c r="G31" s="366"/>
    </row>
    <row r="32" spans="2:7">
      <c r="B32" s="134"/>
      <c r="D32" s="136"/>
      <c r="E32" s="322"/>
      <c r="F32" s="323"/>
      <c r="G32" s="366"/>
    </row>
    <row r="33" spans="2:7">
      <c r="B33" s="134"/>
      <c r="D33" s="136"/>
      <c r="E33" s="322"/>
      <c r="F33" s="323"/>
      <c r="G33" s="366"/>
    </row>
    <row r="34" spans="2:7">
      <c r="B34" s="147"/>
      <c r="C34" s="135"/>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35"/>
      <c r="D39" s="362"/>
      <c r="E39" s="307"/>
      <c r="F39" s="323"/>
      <c r="G39" s="366"/>
    </row>
    <row r="40" spans="2:7">
      <c r="B40" s="147"/>
      <c r="C40" s="135"/>
      <c r="D40" s="362"/>
      <c r="E40" s="322"/>
      <c r="F40" s="323"/>
      <c r="G40" s="366"/>
    </row>
    <row r="41" spans="2:7">
      <c r="B41" s="147"/>
      <c r="C41" s="135"/>
      <c r="D41" s="362"/>
      <c r="E41" s="307"/>
      <c r="F41" s="323"/>
      <c r="G41" s="366"/>
    </row>
    <row r="42" spans="2:7">
      <c r="B42" s="147"/>
      <c r="C42" s="135"/>
      <c r="D42" s="362"/>
      <c r="E42" s="307"/>
      <c r="F42" s="323"/>
      <c r="G42" s="366"/>
    </row>
    <row r="43" spans="2:7">
      <c r="B43" s="147"/>
      <c r="C43" s="135"/>
      <c r="D43" s="362"/>
      <c r="E43" s="307"/>
      <c r="F43" s="323"/>
      <c r="G43" s="366"/>
    </row>
    <row r="44" spans="2:7">
      <c r="B44" s="311"/>
      <c r="C44" s="313"/>
      <c r="D44" s="362"/>
      <c r="E44" s="315"/>
      <c r="F44" s="316"/>
      <c r="G44" s="368"/>
    </row>
    <row r="45" spans="2:7">
      <c r="B45" s="333"/>
      <c r="C45" s="334"/>
      <c r="D45" s="369"/>
      <c r="E45" s="335"/>
      <c r="F45" s="336"/>
      <c r="G45" s="326"/>
    </row>
    <row r="46" spans="2:7">
      <c r="B46" s="134"/>
      <c r="C46" s="141" t="s">
        <v>89</v>
      </c>
      <c r="D46" s="370">
        <v>204300000</v>
      </c>
      <c r="E46" s="340">
        <f>+F46/D46</f>
        <v>0</v>
      </c>
      <c r="F46" s="370">
        <f>SUM(F16:F44)</f>
        <v>0</v>
      </c>
      <c r="G46" s="155"/>
    </row>
    <row r="47" spans="2:7">
      <c r="B47" s="158"/>
      <c r="C47" s="159"/>
      <c r="D47" s="371"/>
      <c r="E47" s="351"/>
      <c r="F47" s="352"/>
      <c r="G47" s="355"/>
    </row>
    <row r="5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33C1783-A278-430C-900F-792030DC5E7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PC FOR ISSUANCE</vt:lpstr>
      <vt:lpstr>Plot 18</vt:lpstr>
      <vt:lpstr>BOQ</vt:lpstr>
      <vt:lpstr>CERTIFIED TO DATE</vt:lpstr>
      <vt:lpstr>PS</vt:lpstr>
      <vt:lpstr>Contractor's Application</vt:lpstr>
      <vt:lpstr>Payment Application</vt:lpstr>
      <vt:lpstr>Advance Payment</vt:lpstr>
      <vt:lpstr>Structure-Temp</vt:lpstr>
      <vt:lpstr>Structural Sum</vt:lpstr>
      <vt:lpstr>◄Formwork</vt:lpstr>
      <vt:lpstr>Design</vt:lpstr>
      <vt:lpstr>Prelim-Temp</vt:lpstr>
      <vt:lpstr>◄Cranes</vt:lpstr>
      <vt:lpstr>Enabling Works Attendances</vt:lpstr>
      <vt:lpstr>PI Insurance</vt:lpstr>
      <vt:lpstr>EOT-Temp</vt:lpstr>
      <vt:lpstr>Anwa</vt:lpstr>
      <vt:lpstr>The Sterling East</vt:lpstr>
      <vt:lpstr>The Sterling West</vt:lpstr>
      <vt:lpstr>The Gemini</vt:lpstr>
      <vt:lpstr>Opus Hotel</vt:lpstr>
      <vt:lpstr>'◄Formwork'!Print_Area</vt:lpstr>
      <vt:lpstr>'Advance Payment'!Print_Area</vt:lpstr>
      <vt:lpstr>Anwa!Print_Area</vt:lpstr>
      <vt:lpstr>BOQ!Print_Area</vt:lpstr>
      <vt:lpstr>'CERTIFIED TO DATE'!Print_Area</vt:lpstr>
      <vt:lpstr>'Contractor''s Application'!Print_Area</vt:lpstr>
      <vt:lpstr>Design!Print_Area</vt:lpstr>
      <vt:lpstr>'Enabling Works Attendances'!Print_Area</vt:lpstr>
      <vt:lpstr>'EOT-Temp'!Print_Area</vt:lpstr>
      <vt:lpstr>'Opus Hotel'!Print_Area</vt:lpstr>
      <vt:lpstr>'Payment Application'!Print_Area</vt:lpstr>
      <vt:lpstr>'PC FOR ISSUANCE'!Print_Area</vt:lpstr>
      <vt:lpstr>'PI Insurance'!Print_Area</vt:lpstr>
      <vt:lpstr>'Plot 18'!Print_Area</vt:lpstr>
      <vt:lpstr>'Prelim-Temp'!Print_Area</vt:lpstr>
      <vt:lpstr>PS!Print_Area</vt:lpstr>
      <vt:lpstr>'Structural Sum'!Print_Area</vt:lpstr>
      <vt:lpstr>'Structure-Temp'!Print_Area</vt:lpstr>
      <vt:lpstr>'The Gemini'!Print_Area</vt:lpstr>
      <vt:lpstr>'The Sterling East'!Print_Area</vt:lpstr>
      <vt:lpstr>'The Sterling West'!Print_Area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Himal Kosala</cp:lastModifiedBy>
  <cp:revision>0</cp:revision>
  <cp:lastPrinted>2023-03-29T08:55:13Z</cp:lastPrinted>
  <dcterms:created xsi:type="dcterms:W3CDTF">2004-06-19T06:29:13Z</dcterms:created>
  <dcterms:modified xsi:type="dcterms:W3CDTF">2023-04-11T05:06:58Z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nmx</vt:lpwstr>
  </property>
  <property fmtid="{D5CDD505-2E9C-101B-9397-08002B2CF9AE}" pid="4" name="DocSecurity">
    <vt:r8>0</vt:r8>
  </property>
  <property fmtid="{D5CDD505-2E9C-101B-9397-08002B2CF9AE}" pid="5" name="HyperlinksChanged">
    <vt:bool>false</vt:bool>
  </property>
  <property fmtid="{D5CDD505-2E9C-101B-9397-08002B2CF9AE}" pid="6" name="LinksUpToDate">
    <vt:bool>false</vt:bool>
  </property>
  <property fmtid="{D5CDD505-2E9C-101B-9397-08002B2CF9AE}" pid="7" name="PS9Connected">
    <vt:bool>true</vt:bool>
  </property>
  <property fmtid="{D5CDD505-2E9C-101B-9397-08002B2CF9AE}" pid="8" name="ScaleCrop">
    <vt:bool>false</vt:bool>
  </property>
  <property fmtid="{D5CDD505-2E9C-101B-9397-08002B2CF9AE}" pid="9" name="ShareDoc">
    <vt:bool>false</vt:bool>
  </property>
  <property fmtid="{D5CDD505-2E9C-101B-9397-08002B2CF9AE}" pid="10" name="PlanSwiftJobName">
    <vt:lpwstr/>
  </property>
  <property fmtid="{D5CDD505-2E9C-101B-9397-08002B2CF9AE}" pid="11" name="PlanSwiftJobGuid">
    <vt:lpwstr/>
  </property>
  <property fmtid="{D5CDD505-2E9C-101B-9397-08002B2CF9AE}" pid="12" name="LinkedDataId">
    <vt:lpwstr>{133C1783-A278-430C-900F-792030DC5E78}</vt:lpwstr>
  </property>
</Properties>
</file>