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haraka\F015 - Plot 18\Main Scope\Payments\Mar 2023\Omniyat Concept Investments LLC-Plot 18-2023-04-07-12-08-20-987\06b. Subcontractor Cost &amp; Backup\2. Domestic SC's\D21. Hygenic\"/>
    </mc:Choice>
  </mc:AlternateContent>
  <xr:revisionPtr revIDLastSave="0" documentId="13_ncr:1_{6A3850B5-4B38-44F7-8C91-1D5AA51F9605}" xr6:coauthVersionLast="47" xr6:coauthVersionMax="47" xr10:uidLastSave="{00000000-0000-0000-0000-000000000000}"/>
  <bookViews>
    <workbookView xWindow="-108" yWindow="-108" windowWidth="23256" windowHeight="12456" xr2:uid="{825A1C79-FE80-44F9-A46C-8FAE2FF053D3}"/>
  </bookViews>
  <sheets>
    <sheet name="Sheet1" sheetId="1" r:id="rId1"/>
  </sheets>
  <definedNames>
    <definedName name="_xlnm.Print_Area" localSheetId="0">Sheet1!$A$1:$L$9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9" i="1" l="1"/>
  <c r="L8" i="1"/>
  <c r="K8" i="1" s="1"/>
  <c r="L6" i="1"/>
  <c r="H19" i="1"/>
  <c r="H14" i="1"/>
  <c r="F14" i="1"/>
  <c r="H15" i="1"/>
  <c r="F15" i="1"/>
  <c r="K6" i="1"/>
  <c r="I4" i="1"/>
  <c r="I3" i="1"/>
  <c r="L3" i="1" s="1"/>
  <c r="I2" i="1"/>
  <c r="L2" i="1" s="1"/>
  <c r="J3" i="1"/>
  <c r="J4" i="1"/>
  <c r="J2" i="1"/>
  <c r="J5" i="1" s="1"/>
  <c r="L4" i="1"/>
  <c r="F3" i="1"/>
  <c r="F16" i="1" s="1"/>
  <c r="H16" i="1" s="1"/>
  <c r="F4" i="1"/>
  <c r="F13" i="1" s="1"/>
  <c r="H13" i="1" s="1"/>
  <c r="F2" i="1"/>
  <c r="F5" i="1" l="1"/>
  <c r="H3" i="1"/>
  <c r="H17" i="1"/>
  <c r="J9" i="1"/>
  <c r="K2" i="1"/>
  <c r="K4" i="1"/>
  <c r="H2" i="1"/>
  <c r="K3" i="1"/>
  <c r="H4" i="1"/>
  <c r="L5" i="1"/>
  <c r="L9" i="1" l="1"/>
  <c r="K5" i="1"/>
</calcChain>
</file>

<file path=xl/sharedStrings.xml><?xml version="1.0" encoding="utf-8"?>
<sst xmlns="http://schemas.openxmlformats.org/spreadsheetml/2006/main" count="23" uniqueCount="20">
  <si>
    <t>No</t>
  </si>
  <si>
    <t>Description</t>
  </si>
  <si>
    <t>Qty</t>
  </si>
  <si>
    <t>Unit</t>
  </si>
  <si>
    <t>Rate</t>
  </si>
  <si>
    <t>Amount</t>
  </si>
  <si>
    <t>Previous Qty</t>
  </si>
  <si>
    <t>This Month Qty</t>
  </si>
  <si>
    <t>Cumulative Qty</t>
  </si>
  <si>
    <t>Previous Amount</t>
  </si>
  <si>
    <t>This Month Amount</t>
  </si>
  <si>
    <t>Cumulative Amount</t>
  </si>
  <si>
    <t>Hygienic Solutions MMA Color Quartz System</t>
  </si>
  <si>
    <t>Hygienic Solutions MMA Coving</t>
  </si>
  <si>
    <t>5mm Self Leveling</t>
  </si>
  <si>
    <t>m</t>
  </si>
  <si>
    <t>m2</t>
  </si>
  <si>
    <t>Advance Payment</t>
  </si>
  <si>
    <t>Advance Payment Recovery</t>
  </si>
  <si>
    <t>90% until WIR approval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</si>
</sst>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2" fillId="0" borderId="0" xfId="0" applyFont="1" applyAlignment="1">
      <alignment horizontal="center" vertical="center" wrapText="1"/>
    </xf>
    <xf numFmtId="43" fontId="0" fillId="0" borderId="0" xfId="1" applyFont="1"/>
    <xf numFmtId="2" fontId="0" fillId="0" borderId="0" xfId="0" applyNumberFormat="1"/>
    <xf numFmtId="43" fontId="2" fillId="0" borderId="2" xfId="1" applyFont="1" applyBorder="1"/>
    <xf numFmtId="0" fontId="0" fillId="0" borderId="3" xfId="0" applyBorder="1"/>
    <xf numFmtId="2" fontId="0" fillId="0" borderId="3" xfId="0" applyNumberFormat="1" applyBorder="1"/>
    <xf numFmtId="43" fontId="0" fillId="0" borderId="3" xfId="1" applyFont="1" applyBorder="1"/>
    <xf numFmtId="43" fontId="2" fillId="0" borderId="3" xfId="1" applyFont="1" applyBorder="1"/>
    <xf numFmtId="0" fontId="0" fillId="0" borderId="4" xfId="0" applyBorder="1"/>
    <xf numFmtId="2" fontId="0" fillId="0" borderId="4" xfId="0" applyNumberFormat="1" applyBorder="1"/>
    <xf numFmtId="43" fontId="0" fillId="0" borderId="4" xfId="1" applyFont="1" applyBorder="1"/>
    <xf numFmtId="0" fontId="0" fillId="0" borderId="5" xfId="0" applyBorder="1"/>
    <xf numFmtId="2" fontId="0" fillId="0" borderId="5" xfId="0" applyNumberFormat="1" applyBorder="1"/>
    <xf numFmtId="43" fontId="0" fillId="0" borderId="5" xfId="1" applyFont="1" applyBorder="1"/>
    <xf numFmtId="0" fontId="2" fillId="0" borderId="1" xfId="0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43" fontId="2" fillId="0" borderId="1" xfId="1" applyFont="1" applyBorder="1" applyAlignment="1">
      <alignment horizontal="center" vertical="center" wrapText="1"/>
    </xf>
    <xf numFmtId="9" fontId="0" fillId="0" borderId="0" xfId="2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919D8-C4E9-4400-B4BF-9059ED14BFBE}">
  <dimension ref="A1:M19"/>
  <sheetViews>
    <sheetView tabSelected="1" view="pageBreakPreview" zoomScaleNormal="100" zoomScaleSheetLayoutView="100" workbookViewId="0">
      <selection activeCell="O13" sqref="O13:O14"/>
    </sheetView>
  </sheetViews>
  <sheetFormatPr defaultRowHeight="14.4" x14ac:dyDescent="0.3"/>
  <cols>
    <col min="2" max="2" width="38.88671875" bestFit="1" customWidth="1"/>
    <col min="3" max="3" width="8.77734375" style="3"/>
    <col min="5" max="5" width="8.77734375" style="2"/>
    <col min="6" max="6" width="15.77734375" style="2" customWidth="1"/>
    <col min="7" max="8" width="10.21875" style="3" customWidth="1"/>
    <col min="9" max="9" width="13.77734375" style="3" customWidth="1"/>
    <col min="10" max="12" width="12.77734375" style="2" customWidth="1"/>
  </cols>
  <sheetData>
    <row r="1" spans="1:13" s="1" customFormat="1" ht="30.45" customHeight="1" x14ac:dyDescent="0.3">
      <c r="A1" s="15" t="s">
        <v>0</v>
      </c>
      <c r="B1" s="15" t="s">
        <v>1</v>
      </c>
      <c r="C1" s="16" t="s">
        <v>2</v>
      </c>
      <c r="D1" s="15" t="s">
        <v>3</v>
      </c>
      <c r="E1" s="17" t="s">
        <v>4</v>
      </c>
      <c r="F1" s="17" t="s">
        <v>5</v>
      </c>
      <c r="G1" s="16" t="s">
        <v>6</v>
      </c>
      <c r="H1" s="16" t="s">
        <v>7</v>
      </c>
      <c r="I1" s="16" t="s">
        <v>8</v>
      </c>
      <c r="J1" s="17" t="s">
        <v>9</v>
      </c>
      <c r="K1" s="17" t="s">
        <v>10</v>
      </c>
      <c r="L1" s="17" t="s">
        <v>11</v>
      </c>
    </row>
    <row r="2" spans="1:13" x14ac:dyDescent="0.3">
      <c r="A2" s="12"/>
      <c r="B2" s="12" t="s">
        <v>12</v>
      </c>
      <c r="C2" s="13">
        <v>1311</v>
      </c>
      <c r="D2" s="12" t="s">
        <v>16</v>
      </c>
      <c r="E2" s="14">
        <v>215</v>
      </c>
      <c r="F2" s="14">
        <f>PRODUCT(C2,E2)</f>
        <v>281865</v>
      </c>
      <c r="G2" s="13">
        <v>276.3</v>
      </c>
      <c r="H2" s="13">
        <f>I2-G2</f>
        <v>279.90000000000003</v>
      </c>
      <c r="I2" s="13">
        <f>90%*618</f>
        <v>556.20000000000005</v>
      </c>
      <c r="J2" s="14">
        <f>G2*E2</f>
        <v>59404.5</v>
      </c>
      <c r="K2" s="14">
        <f>L2-J2</f>
        <v>60178.500000000015</v>
      </c>
      <c r="L2" s="14">
        <f>I2*E2</f>
        <v>119583.00000000001</v>
      </c>
      <c r="M2" t="s">
        <v>19</v>
      </c>
    </row>
    <row r="3" spans="1:13" x14ac:dyDescent="0.3">
      <c r="A3" s="5"/>
      <c r="B3" s="5" t="s">
        <v>13</v>
      </c>
      <c r="C3" s="6">
        <v>963.42</v>
      </c>
      <c r="D3" s="5" t="s">
        <v>15</v>
      </c>
      <c r="E3" s="7">
        <v>105</v>
      </c>
      <c r="F3" s="7">
        <f t="shared" ref="F3:F4" si="0">PRODUCT(C3,E3)</f>
        <v>101159.09999999999</v>
      </c>
      <c r="G3" s="6">
        <v>163.80000000000001</v>
      </c>
      <c r="H3" s="6">
        <f t="shared" ref="H3:H4" si="1">I3-G3</f>
        <v>215.10000000000002</v>
      </c>
      <c r="I3" s="6">
        <f>90%*421</f>
        <v>378.90000000000003</v>
      </c>
      <c r="J3" s="14">
        <f t="shared" ref="J3:J4" si="2">G3*E3</f>
        <v>17199</v>
      </c>
      <c r="K3" s="7">
        <f t="shared" ref="K3:K6" si="3">L3-J3</f>
        <v>22585.5</v>
      </c>
      <c r="L3" s="14">
        <f t="shared" ref="L3:L4" si="4">I3*E3</f>
        <v>39784.5</v>
      </c>
      <c r="M3" t="s">
        <v>19</v>
      </c>
    </row>
    <row r="4" spans="1:13" x14ac:dyDescent="0.3">
      <c r="A4" s="5"/>
      <c r="B4" s="5" t="s">
        <v>14</v>
      </c>
      <c r="C4" s="6">
        <v>1311</v>
      </c>
      <c r="D4" s="5" t="s">
        <v>15</v>
      </c>
      <c r="E4" s="7">
        <v>70</v>
      </c>
      <c r="F4" s="7">
        <f t="shared" si="0"/>
        <v>91770</v>
      </c>
      <c r="G4" s="6">
        <v>703.80000000000007</v>
      </c>
      <c r="H4" s="6">
        <f t="shared" si="1"/>
        <v>449.1</v>
      </c>
      <c r="I4" s="6">
        <f>90%*1281</f>
        <v>1152.9000000000001</v>
      </c>
      <c r="J4" s="14">
        <f t="shared" si="2"/>
        <v>49266.000000000007</v>
      </c>
      <c r="K4" s="7">
        <f t="shared" si="3"/>
        <v>31436.999999999993</v>
      </c>
      <c r="L4" s="14">
        <f t="shared" si="4"/>
        <v>80703</v>
      </c>
      <c r="M4" t="s">
        <v>19</v>
      </c>
    </row>
    <row r="5" spans="1:13" x14ac:dyDescent="0.3">
      <c r="A5" s="5"/>
      <c r="B5" s="5"/>
      <c r="C5" s="6"/>
      <c r="D5" s="5"/>
      <c r="E5" s="7"/>
      <c r="F5" s="8">
        <f>SUM(F2:F4)</f>
        <v>474794.1</v>
      </c>
      <c r="G5" s="6"/>
      <c r="H5" s="6"/>
      <c r="I5" s="6"/>
      <c r="J5" s="8">
        <f>SUM(J2:J4)</f>
        <v>125869.5</v>
      </c>
      <c r="K5" s="8">
        <f>SUM(K2:K4)</f>
        <v>114201</v>
      </c>
      <c r="L5" s="8">
        <f>SUM(L2:L4)</f>
        <v>240070.5</v>
      </c>
    </row>
    <row r="6" spans="1:13" x14ac:dyDescent="0.3">
      <c r="A6" s="5"/>
      <c r="B6" s="5" t="s">
        <v>17</v>
      </c>
      <c r="C6" s="6"/>
      <c r="D6" s="5"/>
      <c r="E6" s="7"/>
      <c r="F6" s="7"/>
      <c r="G6" s="6"/>
      <c r="H6" s="6"/>
      <c r="I6" s="6"/>
      <c r="J6" s="7">
        <v>274195.05</v>
      </c>
      <c r="K6" s="7">
        <f t="shared" si="3"/>
        <v>0</v>
      </c>
      <c r="L6" s="7">
        <f>J6</f>
        <v>274195.05</v>
      </c>
    </row>
    <row r="7" spans="1:13" x14ac:dyDescent="0.3">
      <c r="A7" s="5"/>
      <c r="B7" s="5"/>
      <c r="C7" s="6"/>
      <c r="D7" s="5"/>
      <c r="E7" s="7"/>
      <c r="F7" s="7"/>
      <c r="G7" s="6"/>
      <c r="H7" s="6"/>
      <c r="I7" s="6"/>
      <c r="J7" s="7"/>
      <c r="K7" s="7"/>
      <c r="L7" s="7"/>
    </row>
    <row r="8" spans="1:13" x14ac:dyDescent="0.3">
      <c r="A8" s="9"/>
      <c r="B8" s="9" t="s">
        <v>18</v>
      </c>
      <c r="C8" s="10"/>
      <c r="D8" s="9"/>
      <c r="E8" s="11"/>
      <c r="F8" s="11"/>
      <c r="G8" s="10"/>
      <c r="H8" s="10"/>
      <c r="I8" s="10"/>
      <c r="J8" s="11">
        <v>-58008.150000000009</v>
      </c>
      <c r="K8" s="11">
        <f>L8-J8</f>
        <v>-94308.3</v>
      </c>
      <c r="L8" s="11">
        <f>-IF((L2+L3+L4)*0.5+L4*0.4&gt;L6,L6,(L2+L3+L4)*0.5+L4*0.4)</f>
        <v>-152316.45000000001</v>
      </c>
    </row>
    <row r="9" spans="1:13" ht="15" thickBot="1" x14ac:dyDescent="0.35">
      <c r="J9" s="4">
        <f t="shared" ref="J9" si="5">SUM(J5:J8)</f>
        <v>342056.39999999997</v>
      </c>
      <c r="K9" s="4">
        <f>SUM(K5:K8)</f>
        <v>19892.699999999997</v>
      </c>
      <c r="L9" s="4">
        <f>SUM(L5:L8)</f>
        <v>361949.1</v>
      </c>
    </row>
    <row r="10" spans="1:13" ht="15" thickTop="1" x14ac:dyDescent="0.3"/>
    <row r="13" spans="1:13" x14ac:dyDescent="0.3">
      <c r="F13" s="2">
        <f>F4</f>
        <v>91770</v>
      </c>
      <c r="G13" s="18">
        <v>0.4</v>
      </c>
      <c r="H13" s="3">
        <f>G13*F13</f>
        <v>36708</v>
      </c>
    </row>
    <row r="14" spans="1:13" x14ac:dyDescent="0.3">
      <c r="F14" s="2">
        <f>F4</f>
        <v>91770</v>
      </c>
      <c r="G14" s="18">
        <v>0.5</v>
      </c>
      <c r="H14" s="3">
        <f>G14*F14</f>
        <v>45885</v>
      </c>
    </row>
    <row r="15" spans="1:13" x14ac:dyDescent="0.3">
      <c r="F15" s="2">
        <f>F2</f>
        <v>281865</v>
      </c>
      <c r="G15" s="18">
        <v>0.5</v>
      </c>
      <c r="H15" s="3">
        <f>G15*F15</f>
        <v>140932.5</v>
      </c>
    </row>
    <row r="16" spans="1:13" x14ac:dyDescent="0.3">
      <c r="F16" s="2">
        <f>F3</f>
        <v>101159.09999999999</v>
      </c>
      <c r="G16" s="18">
        <v>0.5</v>
      </c>
      <c r="H16" s="3">
        <f>G16*F16</f>
        <v>50579.549999999996</v>
      </c>
    </row>
    <row r="17" spans="7:8" x14ac:dyDescent="0.3">
      <c r="G17" s="18"/>
      <c r="H17" s="3">
        <f>SUM(H13:H16)</f>
        <v>274105.05</v>
      </c>
    </row>
    <row r="18" spans="7:8" x14ac:dyDescent="0.3">
      <c r="H18" s="3">
        <v>274195.05</v>
      </c>
    </row>
    <row r="19" spans="7:8" x14ac:dyDescent="0.3">
      <c r="H19" s="3">
        <f>H18-H17</f>
        <v>90</v>
      </c>
    </row>
  </sheetData>
  <pageMargins left="0.7" right="0.7" top="0.75" bottom="0.75" header="0.3" footer="0.3"/>
  <pageSetup paperSize="9" scale="5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Himal Kosala</dc:creator>
  <cp:lastModifiedBy>Tharaka Rathnayaka</cp:lastModifiedBy>
  <dcterms:created xsi:type="dcterms:W3CDTF">2023-03-08T12:38:46Z</dcterms:created>
  <dcterms:modified xsi:type="dcterms:W3CDTF">2023-04-17T08:38:24Z</dcterms:modified>
</cp:coreProperties>
</file>