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imal\OneDrive\Documents\Work\ECON\Omniyat\Payments\Contractor Payment Cerfificates\KCE\Sub Contractor Payment\D030 Rattan House\2 February\"/>
    </mc:Choice>
  </mc:AlternateContent>
  <xr:revisionPtr revIDLastSave="0" documentId="13_ncr:1_{A878C33C-1931-4721-8A41-6A97070E0451}" xr6:coauthVersionLast="47" xr6:coauthVersionMax="47" xr10:uidLastSave="{00000000-0000-0000-0000-000000000000}"/>
  <bookViews>
    <workbookView xWindow="-110" yWindow="-110" windowWidth="25820" windowHeight="13900" xr2:uid="{DFC30C96-5917-4389-9C5B-CA7CC7DAF258}"/>
  </bookViews>
  <sheets>
    <sheet name="Sheet1" sheetId="1" r:id="rId1"/>
  </sheets>
  <definedNames>
    <definedName name="_xlnm.Print_Area" localSheetId="0">Sheet1!$A$1:$Q$93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00" i="1" l="1"/>
  <c r="L100" i="1"/>
  <c r="J100" i="1"/>
  <c r="Q80" i="1"/>
  <c r="Q79" i="1"/>
  <c r="Q78" i="1"/>
  <c r="Q77" i="1"/>
  <c r="Q74" i="1"/>
  <c r="Q73" i="1"/>
  <c r="Q72" i="1"/>
  <c r="Q71" i="1"/>
  <c r="Q70" i="1"/>
  <c r="N72" i="1"/>
  <c r="N52" i="1"/>
  <c r="Q60" i="1"/>
  <c r="Q56" i="1"/>
  <c r="Q55" i="1"/>
  <c r="Q52" i="1"/>
  <c r="Q51" i="1"/>
  <c r="N48" i="1"/>
  <c r="N47" i="1"/>
  <c r="N46" i="1"/>
  <c r="N37" i="1"/>
  <c r="Q37" i="1"/>
  <c r="N80" i="1"/>
  <c r="N79" i="1"/>
  <c r="N78" i="1"/>
  <c r="N77" i="1"/>
  <c r="N74" i="1"/>
  <c r="N73" i="1"/>
  <c r="N71" i="1"/>
  <c r="Q15" i="1"/>
  <c r="Q14" i="1"/>
  <c r="Q13" i="1"/>
  <c r="Q12" i="1"/>
  <c r="K80" i="1"/>
  <c r="H80" i="1"/>
  <c r="F80" i="1"/>
  <c r="K79" i="1"/>
  <c r="H79" i="1"/>
  <c r="L79" i="1" s="1"/>
  <c r="F79" i="1"/>
  <c r="K78" i="1"/>
  <c r="L78" i="1"/>
  <c r="H78" i="1"/>
  <c r="F78" i="1"/>
  <c r="K77" i="1"/>
  <c r="H77" i="1"/>
  <c r="F77" i="1"/>
  <c r="Q76" i="1"/>
  <c r="N76" i="1"/>
  <c r="K76" i="1"/>
  <c r="H76" i="1"/>
  <c r="L76" i="1"/>
  <c r="F76" i="1"/>
  <c r="Q75" i="1"/>
  <c r="N75" i="1"/>
  <c r="K75" i="1"/>
  <c r="L75" i="1" s="1"/>
  <c r="H75" i="1"/>
  <c r="F75" i="1"/>
  <c r="K74" i="1"/>
  <c r="H74" i="1"/>
  <c r="F74" i="1"/>
  <c r="K73" i="1"/>
  <c r="H73" i="1"/>
  <c r="F73" i="1"/>
  <c r="K72" i="1"/>
  <c r="K81" i="1" s="1"/>
  <c r="H72" i="1"/>
  <c r="L72" i="1" s="1"/>
  <c r="F72" i="1"/>
  <c r="K71" i="1"/>
  <c r="H71" i="1"/>
  <c r="L71" i="1" s="1"/>
  <c r="F71" i="1"/>
  <c r="K70" i="1"/>
  <c r="H70" i="1"/>
  <c r="F70" i="1"/>
  <c r="F69" i="1"/>
  <c r="F68" i="1"/>
  <c r="Q67" i="1"/>
  <c r="N67" i="1"/>
  <c r="K67" i="1"/>
  <c r="H67" i="1"/>
  <c r="L67" i="1"/>
  <c r="F67" i="1"/>
  <c r="Q66" i="1"/>
  <c r="N66" i="1"/>
  <c r="K66" i="1"/>
  <c r="H66" i="1"/>
  <c r="L66" i="1"/>
  <c r="F66" i="1"/>
  <c r="Q65" i="1"/>
  <c r="N65" i="1"/>
  <c r="K65" i="1"/>
  <c r="H65" i="1"/>
  <c r="L65" i="1" s="1"/>
  <c r="F65" i="1"/>
  <c r="Q64" i="1"/>
  <c r="N64" i="1"/>
  <c r="K64" i="1"/>
  <c r="L64" i="1"/>
  <c r="H64" i="1"/>
  <c r="F64" i="1"/>
  <c r="Q63" i="1"/>
  <c r="N63" i="1"/>
  <c r="K63" i="1"/>
  <c r="H63" i="1"/>
  <c r="L63" i="1" s="1"/>
  <c r="F63" i="1"/>
  <c r="Q62" i="1"/>
  <c r="N62" i="1"/>
  <c r="K62" i="1"/>
  <c r="H62" i="1"/>
  <c r="L62" i="1" s="1"/>
  <c r="F62" i="1"/>
  <c r="Q61" i="1"/>
  <c r="N61" i="1"/>
  <c r="K61" i="1"/>
  <c r="L61" i="1"/>
  <c r="H61" i="1"/>
  <c r="F61" i="1"/>
  <c r="N60" i="1"/>
  <c r="K60" i="1"/>
  <c r="H60" i="1"/>
  <c r="L60" i="1" s="1"/>
  <c r="F60" i="1"/>
  <c r="Q59" i="1"/>
  <c r="N59" i="1"/>
  <c r="K59" i="1"/>
  <c r="H59" i="1"/>
  <c r="L59" i="1"/>
  <c r="F59" i="1"/>
  <c r="Q58" i="1"/>
  <c r="N58" i="1"/>
  <c r="K58" i="1"/>
  <c r="H58" i="1"/>
  <c r="F58" i="1"/>
  <c r="Q57" i="1"/>
  <c r="N57" i="1"/>
  <c r="K57" i="1"/>
  <c r="H57" i="1"/>
  <c r="L57" i="1" s="1"/>
  <c r="F57" i="1"/>
  <c r="N56" i="1"/>
  <c r="K56" i="1"/>
  <c r="H56" i="1"/>
  <c r="L56" i="1"/>
  <c r="F56" i="1"/>
  <c r="N55" i="1"/>
  <c r="K55" i="1"/>
  <c r="H55" i="1"/>
  <c r="L55" i="1"/>
  <c r="F55" i="1"/>
  <c r="Q54" i="1"/>
  <c r="N54" i="1"/>
  <c r="K54" i="1"/>
  <c r="H54" i="1"/>
  <c r="L54" i="1" s="1"/>
  <c r="F54" i="1"/>
  <c r="Q53" i="1"/>
  <c r="N53" i="1"/>
  <c r="K53" i="1"/>
  <c r="H53" i="1"/>
  <c r="L53" i="1" s="1"/>
  <c r="F53" i="1"/>
  <c r="K52" i="1"/>
  <c r="H52" i="1"/>
  <c r="H68" i="1" s="1"/>
  <c r="L52" i="1"/>
  <c r="F52" i="1"/>
  <c r="N51" i="1"/>
  <c r="K51" i="1"/>
  <c r="K68" i="1" s="1"/>
  <c r="H51" i="1"/>
  <c r="F51" i="1"/>
  <c r="F50" i="1"/>
  <c r="F49" i="1"/>
  <c r="Q48" i="1"/>
  <c r="K48" i="1"/>
  <c r="H48" i="1"/>
  <c r="L48" i="1"/>
  <c r="F48" i="1"/>
  <c r="Q47" i="1"/>
  <c r="Q49" i="1" s="1"/>
  <c r="K47" i="1"/>
  <c r="K49" i="1" s="1"/>
  <c r="H47" i="1"/>
  <c r="F47" i="1"/>
  <c r="Q46" i="1"/>
  <c r="K46" i="1"/>
  <c r="H46" i="1"/>
  <c r="H49" i="1" s="1"/>
  <c r="F46" i="1"/>
  <c r="F45" i="1"/>
  <c r="F44" i="1"/>
  <c r="Q43" i="1"/>
  <c r="N43" i="1"/>
  <c r="K43" i="1"/>
  <c r="H43" i="1"/>
  <c r="L43" i="1" s="1"/>
  <c r="F43" i="1"/>
  <c r="Q42" i="1"/>
  <c r="N42" i="1"/>
  <c r="K42" i="1"/>
  <c r="H42" i="1"/>
  <c r="L42" i="1"/>
  <c r="F42" i="1"/>
  <c r="Q41" i="1"/>
  <c r="N41" i="1"/>
  <c r="K41" i="1"/>
  <c r="H41" i="1"/>
  <c r="L41" i="1"/>
  <c r="F41" i="1"/>
  <c r="Q40" i="1"/>
  <c r="N40" i="1"/>
  <c r="K40" i="1"/>
  <c r="H40" i="1"/>
  <c r="L40" i="1" s="1"/>
  <c r="F40" i="1"/>
  <c r="Q39" i="1"/>
  <c r="N39" i="1"/>
  <c r="K39" i="1"/>
  <c r="H39" i="1"/>
  <c r="L39" i="1"/>
  <c r="F39" i="1"/>
  <c r="Q38" i="1"/>
  <c r="N38" i="1"/>
  <c r="K38" i="1"/>
  <c r="H38" i="1"/>
  <c r="L38" i="1"/>
  <c r="F38" i="1"/>
  <c r="K37" i="1"/>
  <c r="H37" i="1"/>
  <c r="L37" i="1" s="1"/>
  <c r="F37" i="1"/>
  <c r="Q36" i="1"/>
  <c r="N36" i="1"/>
  <c r="K36" i="1"/>
  <c r="L36" i="1" s="1"/>
  <c r="H36" i="1"/>
  <c r="F36" i="1"/>
  <c r="Q35" i="1"/>
  <c r="N35" i="1"/>
  <c r="K35" i="1"/>
  <c r="H35" i="1"/>
  <c r="L35" i="1"/>
  <c r="F35" i="1"/>
  <c r="Q34" i="1"/>
  <c r="N34" i="1"/>
  <c r="K34" i="1"/>
  <c r="H34" i="1"/>
  <c r="L34" i="1" s="1"/>
  <c r="F34" i="1"/>
  <c r="Q33" i="1"/>
  <c r="N33" i="1"/>
  <c r="K33" i="1"/>
  <c r="L33" i="1" s="1"/>
  <c r="H33" i="1"/>
  <c r="F33" i="1"/>
  <c r="Q32" i="1"/>
  <c r="N32" i="1"/>
  <c r="K32" i="1"/>
  <c r="H32" i="1"/>
  <c r="L32" i="1" s="1"/>
  <c r="F32" i="1"/>
  <c r="Q31" i="1"/>
  <c r="N31" i="1"/>
  <c r="K31" i="1"/>
  <c r="H31" i="1"/>
  <c r="L31" i="1" s="1"/>
  <c r="F31" i="1"/>
  <c r="Q30" i="1"/>
  <c r="N30" i="1"/>
  <c r="K30" i="1"/>
  <c r="H30" i="1"/>
  <c r="L30" i="1"/>
  <c r="F30" i="1"/>
  <c r="Q29" i="1"/>
  <c r="N29" i="1"/>
  <c r="N44" i="1" s="1"/>
  <c r="K29" i="1"/>
  <c r="H29" i="1"/>
  <c r="H44" i="1" s="1"/>
  <c r="F29" i="1"/>
  <c r="F28" i="1"/>
  <c r="F27" i="1"/>
  <c r="Q26" i="1"/>
  <c r="N26" i="1"/>
  <c r="K26" i="1"/>
  <c r="H26" i="1"/>
  <c r="L26" i="1" s="1"/>
  <c r="F26" i="1"/>
  <c r="Q25" i="1"/>
  <c r="N25" i="1"/>
  <c r="K25" i="1"/>
  <c r="H25" i="1"/>
  <c r="L25" i="1" s="1"/>
  <c r="F25" i="1"/>
  <c r="Q24" i="1"/>
  <c r="N24" i="1"/>
  <c r="K24" i="1"/>
  <c r="H24" i="1"/>
  <c r="L24" i="1" s="1"/>
  <c r="F24" i="1"/>
  <c r="Q23" i="1"/>
  <c r="N23" i="1"/>
  <c r="K23" i="1"/>
  <c r="H23" i="1"/>
  <c r="F23" i="1"/>
  <c r="Q22" i="1"/>
  <c r="N22" i="1"/>
  <c r="K22" i="1"/>
  <c r="K27" i="1" s="1"/>
  <c r="H22" i="1"/>
  <c r="L22" i="1"/>
  <c r="F22" i="1"/>
  <c r="Q21" i="1"/>
  <c r="Q27" i="1" s="1"/>
  <c r="N21" i="1"/>
  <c r="K21" i="1"/>
  <c r="H21" i="1"/>
  <c r="L21" i="1"/>
  <c r="F21" i="1"/>
  <c r="Q20" i="1"/>
  <c r="N20" i="1"/>
  <c r="N27" i="1" s="1"/>
  <c r="K20" i="1"/>
  <c r="H20" i="1"/>
  <c r="H27" i="1" s="1"/>
  <c r="F20" i="1"/>
  <c r="F19" i="1"/>
  <c r="F18" i="1"/>
  <c r="Q17" i="1"/>
  <c r="N17" i="1"/>
  <c r="K17" i="1"/>
  <c r="H17" i="1"/>
  <c r="L17" i="1" s="1"/>
  <c r="F17" i="1"/>
  <c r="Q16" i="1"/>
  <c r="N16" i="1"/>
  <c r="K16" i="1"/>
  <c r="L16" i="1" s="1"/>
  <c r="H16" i="1"/>
  <c r="F16" i="1"/>
  <c r="N15" i="1"/>
  <c r="K15" i="1"/>
  <c r="H15" i="1"/>
  <c r="L15" i="1"/>
  <c r="F15" i="1"/>
  <c r="N14" i="1"/>
  <c r="K14" i="1"/>
  <c r="L14" i="1" s="1"/>
  <c r="H14" i="1"/>
  <c r="F14" i="1"/>
  <c r="N13" i="1"/>
  <c r="K13" i="1"/>
  <c r="H13" i="1"/>
  <c r="L13" i="1" s="1"/>
  <c r="F13" i="1"/>
  <c r="N12" i="1"/>
  <c r="K12" i="1"/>
  <c r="H12" i="1"/>
  <c r="F12" i="1"/>
  <c r="Q11" i="1"/>
  <c r="N11" i="1"/>
  <c r="K11" i="1"/>
  <c r="H11" i="1"/>
  <c r="H18" i="1" s="1"/>
  <c r="F11" i="1"/>
  <c r="Q10" i="1"/>
  <c r="N10" i="1"/>
  <c r="K10" i="1"/>
  <c r="L10" i="1" s="1"/>
  <c r="H10" i="1"/>
  <c r="F10" i="1"/>
  <c r="L77" i="1"/>
  <c r="L74" i="1"/>
  <c r="L12" i="1"/>
  <c r="K44" i="1"/>
  <c r="L46" i="1"/>
  <c r="L58" i="1"/>
  <c r="L70" i="1"/>
  <c r="L73" i="1"/>
  <c r="L80" i="1"/>
  <c r="L23" i="1"/>
  <c r="H81" i="1"/>
  <c r="L20" i="1"/>
  <c r="N81" i="1" l="1"/>
  <c r="Q81" i="1"/>
  <c r="Q68" i="1"/>
  <c r="N68" i="1"/>
  <c r="N49" i="1"/>
  <c r="Q44" i="1"/>
  <c r="Q18" i="1"/>
  <c r="L27" i="1"/>
  <c r="L81" i="1"/>
  <c r="L47" i="1"/>
  <c r="L49" i="1" s="1"/>
  <c r="K18" i="1"/>
  <c r="K83" i="1" s="1"/>
  <c r="L29" i="1"/>
  <c r="L44" i="1" s="1"/>
  <c r="H83" i="1"/>
  <c r="N18" i="1"/>
  <c r="L51" i="1"/>
  <c r="L68" i="1" s="1"/>
  <c r="L11" i="1"/>
  <c r="L18" i="1" s="1"/>
  <c r="L83" i="1" s="1"/>
  <c r="Q83" i="1" l="1"/>
  <c r="N83" i="1"/>
  <c r="H85" i="1" l="1"/>
  <c r="H87" i="1" s="1"/>
  <c r="H9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Himal Kosala</author>
  </authors>
  <commentList>
    <comment ref="Q12" authorId="0" shapeId="0" xr:uid="{0705ED8F-B9B8-46F5-A3D5-4B1495B4F96F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90% only until WIR raise and approve</t>
        </r>
      </text>
    </comment>
    <comment ref="Q13" authorId="0" shapeId="0" xr:uid="{4B959376-2D94-4DA5-BE4D-146F49BDB9FA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90% only until WIR raise and approve</t>
        </r>
      </text>
    </comment>
    <comment ref="Q14" authorId="0" shapeId="0" xr:uid="{878FE969-EB88-42D8-BA0F-EE60EC82226D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90% only until WIR raise and approve</t>
        </r>
      </text>
    </comment>
    <comment ref="Q15" authorId="0" shapeId="0" xr:uid="{2FF0C169-244C-40D0-8893-15C178092F33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90% only until WIR raise and approve</t>
        </r>
      </text>
    </comment>
    <comment ref="N37" authorId="0" shapeId="0" xr:uid="{D4BC5972-AC8A-4A93-96B9-7E549256B544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90% only MIR not attached</t>
        </r>
      </text>
    </comment>
    <comment ref="Q37" authorId="0" shapeId="0" xr:uid="{CF91C2D1-DE53-4E13-BF01-444331CE0F3F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90% only no WIR attached</t>
        </r>
      </text>
    </comment>
    <comment ref="N46" authorId="0" shapeId="0" xr:uid="{19932514-8FF9-4957-8C03-0DD2F4EC1FDA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90% only MIR not attached</t>
        </r>
      </text>
    </comment>
    <comment ref="N47" authorId="0" shapeId="0" xr:uid="{684361E9-1309-4F29-9D24-214EC8866AF4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90% only MIR not attached</t>
        </r>
      </text>
    </comment>
    <comment ref="N48" authorId="0" shapeId="0" xr:uid="{35C3AFD9-2FE5-4569-A14A-69CC243D0D8D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90% only MIR not attached</t>
        </r>
      </text>
    </comment>
    <comment ref="Q51" authorId="0" shapeId="0" xr:uid="{DF91C990-4727-4B8C-A331-7460DADB0AD2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90% only no WIR attached</t>
        </r>
      </text>
    </comment>
    <comment ref="N52" authorId="0" shapeId="0" xr:uid="{2E6AC473-303F-4684-A097-C816CDDB8B25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90% only MIR not attached</t>
        </r>
      </text>
    </comment>
    <comment ref="Q52" authorId="0" shapeId="0" xr:uid="{36AAFB31-A26A-41E6-B35E-5CEC4110DE24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90% only no WIR attached</t>
        </r>
      </text>
    </comment>
    <comment ref="Q55" authorId="0" shapeId="0" xr:uid="{A628F032-4565-41E7-AC09-D1EE62F08E9B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90% only no WIR attached</t>
        </r>
      </text>
    </comment>
    <comment ref="Q56" authorId="0" shapeId="0" xr:uid="{003C34F6-5322-40D3-80E8-410BF2CBB3A7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90% only no WIR attached</t>
        </r>
      </text>
    </comment>
    <comment ref="Q60" authorId="0" shapeId="0" xr:uid="{BAF89829-80B0-4EC4-8192-598AD776A356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90% only no WIR attached</t>
        </r>
      </text>
    </comment>
    <comment ref="Q70" authorId="0" shapeId="0" xr:uid="{D3B914E0-1BA5-4C5B-B2B2-932023557E38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90% only no WIR attached</t>
        </r>
      </text>
    </comment>
    <comment ref="Q71" authorId="0" shapeId="0" xr:uid="{85416352-0A76-4053-B03B-BB4FE82063DC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90% only no WIR attached</t>
        </r>
      </text>
    </comment>
    <comment ref="N72" authorId="0" shapeId="0" xr:uid="{FCFC25DC-617B-4596-BE3B-FCA0DFE325C1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90% only MIR not attached</t>
        </r>
      </text>
    </comment>
    <comment ref="Q72" authorId="0" shapeId="0" xr:uid="{7E707A66-61E9-4C4E-9C05-81B6DB0ED4E8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90% only no WIR attached</t>
        </r>
      </text>
    </comment>
    <comment ref="Q73" authorId="0" shapeId="0" xr:uid="{00F47669-315F-483E-994B-923F6F257C9E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90% only no WIR attached</t>
        </r>
      </text>
    </comment>
    <comment ref="Q74" authorId="0" shapeId="0" xr:uid="{B6154D68-5A61-4C30-832C-EBDFA1B76917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90% only no WIR attached</t>
        </r>
      </text>
    </comment>
    <comment ref="Q77" authorId="0" shapeId="0" xr:uid="{D75B1839-E355-467E-99CE-9BF2EA9AFBAB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90% only no WIR attached</t>
        </r>
      </text>
    </comment>
    <comment ref="Q78" authorId="0" shapeId="0" xr:uid="{CB59D85F-5714-4785-8247-55B358367845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90% only no WIR attached</t>
        </r>
      </text>
    </comment>
    <comment ref="Q79" authorId="0" shapeId="0" xr:uid="{1CC7A636-A102-4A59-8ED0-C424EAD822A4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90% only no WIR attached</t>
        </r>
      </text>
    </comment>
    <comment ref="Q80" authorId="0" shapeId="0" xr:uid="{888B0DFB-269E-40F1-8C80-96C4C93F205A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90% only no WIR attached</t>
        </r>
      </text>
    </comment>
  </commentList>
</comments>
</file>

<file path=xl/sharedStrings.xml><?xml version="1.0" encoding="utf-8"?>
<sst xmlns="http://schemas.openxmlformats.org/spreadsheetml/2006/main" count="162" uniqueCount="89">
  <si>
    <t>P-287</t>
  </si>
  <si>
    <t>KHANSAHEB LOP</t>
  </si>
  <si>
    <t>Material Delivery 80%</t>
  </si>
  <si>
    <t>Installation  20%</t>
  </si>
  <si>
    <t>SL</t>
  </si>
  <si>
    <t>DESCRIPTION</t>
  </si>
  <si>
    <t>UNIT</t>
  </si>
  <si>
    <t>QTY</t>
  </si>
  <si>
    <t>RATE</t>
  </si>
  <si>
    <t>AMOUNT</t>
  </si>
  <si>
    <t>WALL FINISHES</t>
  </si>
  <si>
    <r>
      <t xml:space="preserve">Type RES-WD-06; Wooden panelling to cloakroom including framing RES-WD-02 (refer Drawing 301) </t>
    </r>
    <r>
      <rPr>
        <sz val="10"/>
        <color rgb="FF0000CC"/>
        <rFont val="Times New Roman"/>
        <family val="1"/>
      </rPr>
      <t xml:space="preserve">- (MDF with Veneer Finish) </t>
    </r>
  </si>
  <si>
    <t>m²</t>
  </si>
  <si>
    <r>
      <t xml:space="preserve">Type RES-WD-06; Wooden panelling to concierge including framing RES-WD-02 </t>
    </r>
    <r>
      <rPr>
        <sz val="10"/>
        <color rgb="FF0000CC"/>
        <rFont val="Times New Roman"/>
        <family val="1"/>
      </rPr>
      <t xml:space="preserve">- (MDF with Veneer Finish) </t>
    </r>
  </si>
  <si>
    <r>
      <t xml:space="preserve">Type RES-WD-08; Stiles and rails 40mm wide horizontally to corridor (refer Drawing 306) </t>
    </r>
    <r>
      <rPr>
        <sz val="10"/>
        <color rgb="FF0000CC"/>
        <rFont val="Times New Roman"/>
        <family val="1"/>
      </rPr>
      <t>(Solid Wood)</t>
    </r>
  </si>
  <si>
    <t>m</t>
  </si>
  <si>
    <r>
      <t xml:space="preserve">Type RES-WD-08; Stiles and rails 40mm wide vertically to corridor (refer Drawing 306) </t>
    </r>
    <r>
      <rPr>
        <sz val="10"/>
        <color rgb="FF0000CC"/>
        <rFont val="Times New Roman"/>
        <family val="1"/>
      </rPr>
      <t>(Solid Wood)</t>
    </r>
  </si>
  <si>
    <r>
      <t xml:space="preserve">Type RES-WD-15; Vertical wall planks to fitness room (refer Drawing 330 and 331) </t>
    </r>
    <r>
      <rPr>
        <sz val="10"/>
        <color rgb="FF0000CC"/>
        <rFont val="Times New Roman"/>
        <family val="1"/>
      </rPr>
      <t>(Solid Wood)</t>
    </r>
  </si>
  <si>
    <r>
      <t xml:space="preserve">Type RES-WD-15; Vertical wall planks to yoga room (refer Drawing 330 and 331) </t>
    </r>
    <r>
      <rPr>
        <sz val="10"/>
        <color rgb="FF0000CC"/>
        <rFont val="Times New Roman"/>
        <family val="1"/>
      </rPr>
      <t>(Solid Wood)</t>
    </r>
  </si>
  <si>
    <r>
      <t xml:space="preserve">Type RES-WD-16; Stiles and rails 40mm wide horizontally to corridor (refer Drawing 338) </t>
    </r>
    <r>
      <rPr>
        <sz val="10"/>
        <color rgb="FF0000CC"/>
        <rFont val="Times New Roman"/>
        <family val="1"/>
      </rPr>
      <t>(Solid Wood)</t>
    </r>
  </si>
  <si>
    <r>
      <t xml:space="preserve">Type RES-WD-16; Stiles and rails 40mm wide vertically to corridor (refer Drawing 338) </t>
    </r>
    <r>
      <rPr>
        <sz val="10"/>
        <color rgb="FF0000CC"/>
        <rFont val="Times New Roman"/>
        <family val="1"/>
      </rPr>
      <t>(Solid Wood)</t>
    </r>
  </si>
  <si>
    <t>Total Wall Finish</t>
  </si>
  <si>
    <t>SKIRTING</t>
  </si>
  <si>
    <t>Type RES-WD-08; Wooden skirting 250mm high to corridor (refer Detail 01 of Drawing 301)</t>
  </si>
  <si>
    <t>Type RES-WD-16; Wooden skirting 200mm high to fitness room (refer Detail 05 of Drawing 301)</t>
  </si>
  <si>
    <t>Type RES-WD-16; Wooden skirting 200mm high to yoga room (refer Detail 06 of Drawing 301)</t>
  </si>
  <si>
    <t>Type RES-WD-16; Wooden skirting 200mm high to Yoga Room (refer Detail 01 of Drawing 301)</t>
  </si>
  <si>
    <t>Type RES-WD-07; Wooden skirting 150mm high to cloakrooms (refer Detail 03 of Drawing 336)</t>
  </si>
  <si>
    <t>Type RES-WD-16; Wooden skirting 250mm high to corridor (refer Detail 01 of Drawing 336)</t>
  </si>
  <si>
    <t>Total Skirting</t>
  </si>
  <si>
    <t>CEILING FINISHES</t>
  </si>
  <si>
    <t>Type RES-WD-02; Double wood lit cornice size 500mm wide x 300mm high to lift lobby (Client TBC)</t>
  </si>
  <si>
    <t>Type RES-WD-02; Double wood lit cornice size 500mm wide x 300mm high to corridor (refer Detail 09 of Drawing 300)</t>
  </si>
  <si>
    <t>Type RES-WD-02; Double wood lit cornice size 500mm wide x 300mm high to lift lobby (refer Detail 09 of Drawing 300)</t>
  </si>
  <si>
    <t>Type RES-WD-02; Wood ceiling border size 500mm wide x 300mm high to corridor (refer Detail 08 of Drawing 300)</t>
  </si>
  <si>
    <t>Type RES-WD-02; Wood lit cornice size 300mm wide x 150mm high to lobby (refer Detail 04 of Drawing 300)</t>
  </si>
  <si>
    <t>Type RES-WD-02; Wood lit cornice size 300mm wide x 150mm high to lift lobby (refer Detail 04 of Drawing 300)</t>
  </si>
  <si>
    <t>Type RES-WD-02; Wood lit cornice size 300mm wide x 150mm high to lift lobby (Client TBC)</t>
  </si>
  <si>
    <t>Type RES-WD-01; Suspended/ Openable Wood Ceiling (Point de hongir" pattern to lift Car</t>
  </si>
  <si>
    <t>Type RES-WD-02; Double wood lit cornice size 390mm wide x 120mm high to meeting/dining room (refer Detail 08 of Drawing 336)</t>
  </si>
  <si>
    <t>Type RES-WD-02; Double wood lit cornice size 390mm wide x 170mm high to meeting/dining room (refer Detail 09 of Drawing 336)</t>
  </si>
  <si>
    <t>Type RES-WD-02; Double wood lit cornice size 390mm wide x 120mm high to multifunction room (refer Detail 08 of Drawing 336)</t>
  </si>
  <si>
    <t>Type RES-WD-02; Double wood lit cornice size 390mm wide x 170mm high to multifunction room (refer Detail 09 of Drawing 336)</t>
  </si>
  <si>
    <t>Total Ceiling</t>
  </si>
  <si>
    <t>ARCHITRAVE FINISHES</t>
  </si>
  <si>
    <t>Type RES-WD-08; Wooden architrave size 1180mm wide to lift lobby (refer Drawing 308)</t>
  </si>
  <si>
    <t>Type RES-WD-08; Wooden architrave size 890mm wide to corridor (refer Drawing 343)</t>
  </si>
  <si>
    <t>Type RES-WD-16; Wooden architrave size 1140mm wide to lift lobby (refer Drawing 340)</t>
  </si>
  <si>
    <t>Total Architraves</t>
  </si>
  <si>
    <t>Wooden Doors - Including subframes</t>
  </si>
  <si>
    <r>
      <t>Single leaf storage door overall size 1370 x 2215mm high (refer Dwg. 304)</t>
    </r>
    <r>
      <rPr>
        <sz val="10"/>
        <color rgb="FF0000CC"/>
        <rFont val="Times New Roman"/>
        <family val="1"/>
      </rPr>
      <t xml:space="preserve"> Frame: WD-02 / Shutter: WD-06  </t>
    </r>
  </si>
  <si>
    <t>No</t>
  </si>
  <si>
    <r>
      <t>Double leaf electromagnetic lift lobby door overall size 2700 x 2400mm high</t>
    </r>
    <r>
      <rPr>
        <sz val="10"/>
        <color rgb="FF0000CC"/>
        <rFont val="Times New Roman"/>
        <family val="1"/>
      </rPr>
      <t xml:space="preserve"> Frame/Shutter: WD-06  - 60Mins FR - Electromagnetic lock / Ironmongeries are excluded</t>
    </r>
  </si>
  <si>
    <r>
      <t>Single leaf men's changing room main door overall size 900 x 2400mm high (refer Drawing 314) (</t>
    </r>
    <r>
      <rPr>
        <sz val="10"/>
        <color rgb="FF0000CC"/>
        <rFont val="Times New Roman"/>
        <family val="1"/>
      </rPr>
      <t>Frame/Shutter: WD-08  with metal  casing</t>
    </r>
  </si>
  <si>
    <r>
      <t xml:space="preserve">Single leaf women's changing room main door overall size 900 x 2400mm high (refer Drawing 309) </t>
    </r>
    <r>
      <rPr>
        <sz val="10"/>
        <color rgb="FFFF0000"/>
        <rFont val="Times New Roman"/>
        <family val="1"/>
      </rPr>
      <t xml:space="preserve"> </t>
    </r>
    <r>
      <rPr>
        <sz val="10"/>
        <color rgb="FF0000FF"/>
        <rFont val="Times New Roman"/>
        <family val="1"/>
      </rPr>
      <t>-  (Frame/Shutter: WD-08  with metal  casing</t>
    </r>
  </si>
  <si>
    <r>
      <t>Single leaf men's changing room doors overall size 950 x 2400mm high (refer Drawing 309)</t>
    </r>
    <r>
      <rPr>
        <sz val="10"/>
        <color rgb="FF0000CC"/>
        <rFont val="Times New Roman"/>
        <family val="1"/>
      </rPr>
      <t xml:space="preserve"> (Frame/Shutter: WD-08  with metal  casing-</t>
    </r>
  </si>
  <si>
    <r>
      <t>Single leaf women's changing room doors overall size 900 x 2400mm high (refer Drawing 320)</t>
    </r>
    <r>
      <rPr>
        <sz val="10"/>
        <color rgb="FF0000CC"/>
        <rFont val="Times New Roman"/>
        <family val="1"/>
      </rPr>
      <t xml:space="preserve"> Frame/Shutter: WD-07</t>
    </r>
  </si>
  <si>
    <r>
      <t>Double leaf lift lobby pivot door overall size 3200 x 3470mm high (refer Drawing 307 and 308)</t>
    </r>
    <r>
      <rPr>
        <sz val="10"/>
        <color rgb="FF0000CC"/>
        <rFont val="Times New Roman"/>
        <family val="1"/>
      </rPr>
      <t xml:space="preserve"> Frame/Shutter: WD-16 - 60Mins FR</t>
    </r>
  </si>
  <si>
    <r>
      <t>Double leaf fitness room pivot door overall size 1790 x 3450mm high with finish Type RES-WD-16 (refer Drawing 323 and 324)</t>
    </r>
    <r>
      <rPr>
        <sz val="10"/>
        <color rgb="FF0000CC"/>
        <rFont val="Times New Roman"/>
        <family val="1"/>
      </rPr>
      <t xml:space="preserve"> Frame/Shutter: WD-16</t>
    </r>
  </si>
  <si>
    <r>
      <t>Double leaf yoga room pivot door overall size 1900 x 3450mm high with finish Type RES-WD-16 (refer Drawing 330 and 331)</t>
    </r>
    <r>
      <rPr>
        <sz val="10"/>
        <color rgb="FF0000CC"/>
        <rFont val="Times New Roman"/>
        <family val="1"/>
      </rPr>
      <t xml:space="preserve"> Frame: WD-15 / Shutter: WD-16</t>
    </r>
  </si>
  <si>
    <r>
      <t>Single leaf storage/cloakroom door overall size 850 x 2400mm high (refer Drawing 359)</t>
    </r>
    <r>
      <rPr>
        <sz val="10"/>
        <color rgb="FF0000CC"/>
        <rFont val="Times New Roman"/>
        <family val="1"/>
      </rPr>
      <t xml:space="preserve"> - Frame / Shutter: WD-07 on one side &amp; WC-02  on the other side with Metal Trim -</t>
    </r>
  </si>
  <si>
    <r>
      <t>Single leaf men's restrooms door overall size 950 x 2900mm high (refer Drawing 353)</t>
    </r>
    <r>
      <rPr>
        <sz val="10"/>
        <color rgb="FF0000CC"/>
        <rFont val="Times New Roman"/>
        <family val="1"/>
      </rPr>
      <t xml:space="preserve"> - Frame /  Shutter: WD-07 on one side &amp; PT-03 on the other side with Metal Casing </t>
    </r>
  </si>
  <si>
    <r>
      <t>Single leaf women's restrooms door overall size 950 x 2900mm high (refer Drawing 353)</t>
    </r>
    <r>
      <rPr>
        <sz val="10"/>
        <color rgb="FF0000CC"/>
        <rFont val="Times New Roman"/>
        <family val="1"/>
      </rPr>
      <t xml:space="preserve"> -- Frame /  Shutter: WD-07 on one side &amp; PT-03 on the other side with Metal Casing </t>
    </r>
  </si>
  <si>
    <r>
      <t>Double leaf corridor door overall size 1700 x 2400mm high w/ finish Type RES-WD-16 (refer Drawing 341)</t>
    </r>
    <r>
      <rPr>
        <sz val="10"/>
        <color rgb="FF0000CC"/>
        <rFont val="Times New Roman"/>
        <family val="1"/>
      </rPr>
      <t xml:space="preserve"> Frame/Shutter: WD-16</t>
    </r>
  </si>
  <si>
    <r>
      <t xml:space="preserve">Double leaf corridor door overall size 2050 x 3470mm high with finish Type RES-WD-16 (refer Drawing 343 and 345) </t>
    </r>
    <r>
      <rPr>
        <sz val="10"/>
        <color rgb="FF0000CC"/>
        <rFont val="Times New Roman"/>
        <family val="1"/>
      </rPr>
      <t>Frame/Shutter: WD-16</t>
    </r>
  </si>
  <si>
    <r>
      <t xml:space="preserve">Double leaf lift lobby pivot door overall size 3200 x 3470mm high with finish Type RES-WD-16 (refer Drawing 339 and 340) </t>
    </r>
    <r>
      <rPr>
        <sz val="10"/>
        <color rgb="FF0000CC"/>
        <rFont val="Times New Roman"/>
        <family val="1"/>
      </rPr>
      <t>Frame/Shutter: WD-16 - 60Mins FR</t>
    </r>
  </si>
  <si>
    <r>
      <t>Double leaf meeting/dining room pivot door overall size 3700 x 3460mm high with finish Type RES-WD-16 (refer Drawing 346 to 348)</t>
    </r>
    <r>
      <rPr>
        <sz val="10"/>
        <color rgb="FF0000CC"/>
        <rFont val="Times New Roman"/>
        <family val="1"/>
      </rPr>
      <t xml:space="preserve"> Frame/Shutter: WD-16</t>
    </r>
  </si>
  <si>
    <r>
      <t xml:space="preserve">Double leaf mulfunction room pivot door overall size 3700 x 3470mm high (refer Drawing 346) </t>
    </r>
    <r>
      <rPr>
        <sz val="10"/>
        <color rgb="FF0000CC"/>
        <rFont val="Times New Roman"/>
        <family val="1"/>
      </rPr>
      <t>Frame/Shutter: WD-16</t>
    </r>
  </si>
  <si>
    <t>Total Doors</t>
  </si>
  <si>
    <t>JOINERY WORKS</t>
  </si>
  <si>
    <t>Concierge station; overall size 1370mm (L) x 720mm (W) x 2215mm (H) (refer Drawing 303)</t>
  </si>
  <si>
    <t>Concierge desk; overall size 3000mm (L) x 600mm (W) x 1100mm (H) (refer Drawing 302)</t>
  </si>
  <si>
    <t>Welcome desk; overall size 1300mm (L) x 500mm (W) x 1100mm (H) (refer Drawing 303 to 305)</t>
  </si>
  <si>
    <t>Refreshment cabinet; overall size 2205mm (L) x 505mm (W) x 1150mm (H) to fitness room (refer Drawing 326 and 327)</t>
  </si>
  <si>
    <t>Storage cabinet; overall size 2725mm (L) x 600mm (W) x 2400mm (H) to storage/cloakrooms</t>
  </si>
  <si>
    <t>Meeting room cupboard; overall size 8310mm (L) x varies width x 3600mm (H) including fixed panels (refer Drawing 349 to 351)</t>
  </si>
  <si>
    <t>Multifunction room cupboard; overall size 8150mm (L) x varies width x 3600mm (H) including fixed panels (refer Drawing 350 to 352)</t>
  </si>
  <si>
    <t>Cupboard including; overall size 1185mm (L) x 670mm (W) x 2200mm (H) at fitness room (refer Drawing 328)</t>
  </si>
  <si>
    <t>Yoga props cupboard; overall size 4600mm (L) x 780mm (W) x 2200mm (H) (refer Drawing 332 to 335)</t>
  </si>
  <si>
    <t>Lockers including underlit bench; overall size 1105mm (L) x 390 / 500mm (W) x 500 / 3590mm (H) including fixed panel above to men's changing room (refer Drawing 321)</t>
  </si>
  <si>
    <t>Lockers including underlit bench; overall size 1105mm (L) x 390 / 500mm (W) x 500 / 3590mm (H) including fixed panel above to women's changing room (refer Drawing 321)</t>
  </si>
  <si>
    <t>Total Joinery</t>
  </si>
  <si>
    <t>KHANSAHEB CIVIL ENGINEERING L.L.C</t>
  </si>
  <si>
    <t>TOTAL</t>
  </si>
  <si>
    <t>Cumulative Workdone</t>
  </si>
  <si>
    <t>Previous Certified</t>
  </si>
  <si>
    <t>Historic Debt</t>
  </si>
  <si>
    <t>KCE Claim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</si>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</sst>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_);_(@_)"/>
    <numFmt numFmtId="166" formatCode="_(* #,##0.00_);_(* \(#,##0.00\);_(* \-??_);_(@_)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u/>
      <sz val="10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b/>
      <u/>
      <sz val="10"/>
      <color theme="1"/>
      <name val="Arial"/>
      <family val="2"/>
    </font>
    <font>
      <sz val="10"/>
      <color theme="0"/>
      <name val="Arial"/>
      <family val="2"/>
    </font>
    <font>
      <b/>
      <u/>
      <sz val="10"/>
      <color rgb="FFFF0000"/>
      <name val="Arial"/>
      <family val="2"/>
    </font>
    <font>
      <sz val="10"/>
      <name val="Times New Roman"/>
      <family val="1"/>
    </font>
    <font>
      <sz val="10"/>
      <name val="Calibri"/>
      <family val="2"/>
      <scheme val="minor"/>
    </font>
    <font>
      <sz val="10"/>
      <color rgb="FF0000CC"/>
      <name val="Times New Roman"/>
      <family val="1"/>
    </font>
    <font>
      <sz val="10"/>
      <color rgb="FFFF0000"/>
      <name val="Times New Roman"/>
      <family val="1"/>
    </font>
    <font>
      <sz val="10"/>
      <color rgb="FF0000FF"/>
      <name val="Times New Roman"/>
      <family val="1"/>
    </font>
    <font>
      <sz val="22"/>
      <color theme="1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166" fontId="2" fillId="0" borderId="0" applyFill="0" applyBorder="0" applyProtection="0"/>
  </cellStyleXfs>
  <cellXfs count="80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164" fontId="2" fillId="0" borderId="0" xfId="1" applyNumberFormat="1" applyFont="1"/>
    <xf numFmtId="164" fontId="2" fillId="0" borderId="0" xfId="1" applyNumberFormat="1" applyFont="1" applyBorder="1"/>
    <xf numFmtId="0" fontId="4" fillId="0" borderId="0" xfId="0" applyFont="1"/>
    <xf numFmtId="0" fontId="6" fillId="0" borderId="0" xfId="0" applyFont="1"/>
    <xf numFmtId="0" fontId="7" fillId="0" borderId="0" xfId="0" applyFont="1"/>
    <xf numFmtId="0" fontId="3" fillId="2" borderId="0" xfId="0" applyFont="1" applyFill="1" applyAlignment="1">
      <alignment horizontal="center"/>
    </xf>
    <xf numFmtId="164" fontId="2" fillId="0" borderId="0" xfId="1" applyNumberFormat="1" applyFont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164" fontId="5" fillId="0" borderId="7" xfId="1" applyNumberFormat="1" applyFont="1" applyBorder="1" applyAlignment="1">
      <alignment horizontal="center"/>
    </xf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164" fontId="3" fillId="0" borderId="12" xfId="1" applyNumberFormat="1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2" fillId="0" borderId="14" xfId="0" applyFont="1" applyBorder="1"/>
    <xf numFmtId="0" fontId="10" fillId="0" borderId="14" xfId="0" applyFont="1" applyBorder="1"/>
    <xf numFmtId="165" fontId="10" fillId="0" borderId="14" xfId="0" applyNumberFormat="1" applyFont="1" applyBorder="1"/>
    <xf numFmtId="165" fontId="10" fillId="0" borderId="15" xfId="0" applyNumberFormat="1" applyFont="1" applyBorder="1"/>
    <xf numFmtId="164" fontId="2" fillId="0" borderId="14" xfId="1" applyNumberFormat="1" applyFont="1" applyBorder="1"/>
    <xf numFmtId="0" fontId="10" fillId="0" borderId="0" xfId="0" applyFont="1"/>
    <xf numFmtId="0" fontId="2" fillId="0" borderId="16" xfId="0" applyFont="1" applyBorder="1" applyAlignment="1">
      <alignment horizontal="center"/>
    </xf>
    <xf numFmtId="0" fontId="2" fillId="0" borderId="17" xfId="0" applyFont="1" applyBorder="1"/>
    <xf numFmtId="0" fontId="10" fillId="0" borderId="17" xfId="0" applyFont="1" applyBorder="1"/>
    <xf numFmtId="165" fontId="10" fillId="0" borderId="17" xfId="0" applyNumberFormat="1" applyFont="1" applyBorder="1"/>
    <xf numFmtId="165" fontId="10" fillId="0" borderId="18" xfId="0" applyNumberFormat="1" applyFont="1" applyBorder="1"/>
    <xf numFmtId="164" fontId="2" fillId="0" borderId="17" xfId="1" applyNumberFormat="1" applyFont="1" applyBorder="1"/>
    <xf numFmtId="165" fontId="10" fillId="0" borderId="19" xfId="0" applyNumberFormat="1" applyFont="1" applyBorder="1"/>
    <xf numFmtId="165" fontId="10" fillId="0" borderId="20" xfId="0" applyNumberFormat="1" applyFont="1" applyBorder="1"/>
    <xf numFmtId="0" fontId="5" fillId="0" borderId="14" xfId="0" applyFont="1" applyBorder="1" applyAlignment="1">
      <alignment horizontal="right"/>
    </xf>
    <xf numFmtId="0" fontId="10" fillId="0" borderId="22" xfId="0" applyFont="1" applyBorder="1"/>
    <xf numFmtId="164" fontId="5" fillId="0" borderId="23" xfId="1" applyNumberFormat="1" applyFont="1" applyBorder="1"/>
    <xf numFmtId="0" fontId="10" fillId="0" borderId="3" xfId="0" applyFont="1" applyBorder="1"/>
    <xf numFmtId="0" fontId="10" fillId="0" borderId="1" xfId="0" applyFont="1" applyBorder="1"/>
    <xf numFmtId="0" fontId="10" fillId="0" borderId="26" xfId="0" applyFont="1" applyBorder="1"/>
    <xf numFmtId="0" fontId="10" fillId="0" borderId="21" xfId="0" applyFont="1" applyBorder="1"/>
    <xf numFmtId="3" fontId="2" fillId="0" borderId="0" xfId="0" applyNumberFormat="1" applyFont="1"/>
    <xf numFmtId="164" fontId="2" fillId="3" borderId="0" xfId="1" applyNumberFormat="1" applyFont="1" applyFill="1"/>
    <xf numFmtId="164" fontId="5" fillId="3" borderId="0" xfId="1" applyNumberFormat="1" applyFont="1" applyFill="1"/>
    <xf numFmtId="0" fontId="5" fillId="0" borderId="0" xfId="0" applyFont="1"/>
    <xf numFmtId="0" fontId="5" fillId="0" borderId="4" xfId="0" applyFont="1" applyBorder="1"/>
    <xf numFmtId="0" fontId="5" fillId="0" borderId="5" xfId="0" applyFont="1" applyBorder="1"/>
    <xf numFmtId="0" fontId="8" fillId="0" borderId="10" xfId="0" applyFont="1" applyBorder="1" applyAlignment="1">
      <alignment horizontal="center"/>
    </xf>
    <xf numFmtId="0" fontId="9" fillId="0" borderId="14" xfId="0" applyFont="1" applyBorder="1" applyAlignment="1">
      <alignment horizontal="center" vertical="center"/>
    </xf>
    <xf numFmtId="3" fontId="9" fillId="0" borderId="14" xfId="0" applyNumberFormat="1" applyFont="1" applyBorder="1" applyAlignment="1">
      <alignment horizontal="center" vertical="center"/>
    </xf>
    <xf numFmtId="0" fontId="9" fillId="0" borderId="17" xfId="0" applyFont="1" applyBorder="1" applyAlignment="1">
      <alignment horizontal="center" vertical="center"/>
    </xf>
    <xf numFmtId="3" fontId="9" fillId="0" borderId="17" xfId="0" applyNumberFormat="1" applyFont="1" applyBorder="1" applyAlignment="1">
      <alignment horizontal="center" vertical="center"/>
    </xf>
    <xf numFmtId="3" fontId="9" fillId="0" borderId="21" xfId="0" applyNumberFormat="1" applyFont="1" applyBorder="1" applyAlignment="1">
      <alignment horizontal="center" vertical="center"/>
    </xf>
    <xf numFmtId="3" fontId="14" fillId="0" borderId="24" xfId="0" applyNumberFormat="1" applyFont="1" applyBorder="1" applyAlignment="1">
      <alignment horizontal="center" vertical="center"/>
    </xf>
    <xf numFmtId="3" fontId="14" fillId="0" borderId="25" xfId="0" applyNumberFormat="1" applyFont="1" applyBorder="1" applyAlignment="1">
      <alignment horizontal="center" vertical="center"/>
    </xf>
    <xf numFmtId="3" fontId="9" fillId="0" borderId="22" xfId="0" applyNumberFormat="1" applyFont="1" applyBorder="1" applyAlignment="1">
      <alignment horizontal="center" vertical="center"/>
    </xf>
    <xf numFmtId="0" fontId="10" fillId="4" borderId="17" xfId="0" applyFont="1" applyFill="1" applyBorder="1"/>
    <xf numFmtId="0" fontId="2" fillId="4" borderId="17" xfId="0" applyFont="1" applyFill="1" applyBorder="1"/>
    <xf numFmtId="165" fontId="10" fillId="4" borderId="18" xfId="0" applyNumberFormat="1" applyFont="1" applyFill="1" applyBorder="1"/>
    <xf numFmtId="43" fontId="2" fillId="0" borderId="19" xfId="1" applyFont="1" applyBorder="1"/>
    <xf numFmtId="43" fontId="2" fillId="0" borderId="24" xfId="1" applyFont="1" applyBorder="1"/>
    <xf numFmtId="0" fontId="2" fillId="0" borderId="24" xfId="0" applyFont="1" applyBorder="1"/>
    <xf numFmtId="43" fontId="2" fillId="0" borderId="24" xfId="0" applyNumberFormat="1" applyFont="1" applyBorder="1"/>
    <xf numFmtId="43" fontId="5" fillId="0" borderId="24" xfId="0" applyNumberFormat="1" applyFont="1" applyBorder="1"/>
    <xf numFmtId="0" fontId="10" fillId="5" borderId="17" xfId="0" applyFont="1" applyFill="1" applyBorder="1"/>
    <xf numFmtId="165" fontId="10" fillId="4" borderId="17" xfId="0" applyNumberFormat="1" applyFont="1" applyFill="1" applyBorder="1"/>
    <xf numFmtId="43" fontId="2" fillId="0" borderId="0" xfId="1" applyFont="1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4" xfId="0" applyFont="1" applyBorder="1" applyAlignment="1">
      <alignment horizontal="center"/>
    </xf>
  </cellXfs>
  <cellStyles count="3">
    <cellStyle name="Comma" xfId="1" builtinId="3"/>
    <cellStyle name="Comma 2 2" xfId="2" xr:uid="{5DE4B53B-1A96-44D8-ACAB-DA0D926B82F7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B31A4-8479-4F3A-BF69-B6D0EFDB134A}">
  <dimension ref="A1:Q100"/>
  <sheetViews>
    <sheetView tabSelected="1" view="pageBreakPreview" topLeftCell="A76" zoomScale="90" zoomScaleNormal="100" zoomScaleSheetLayoutView="90" workbookViewId="0">
      <selection activeCell="H87" sqref="H87"/>
    </sheetView>
  </sheetViews>
  <sheetFormatPr defaultColWidth="9.1796875" defaultRowHeight="12.5" x14ac:dyDescent="0.25"/>
  <cols>
    <col min="1" max="1" width="5.90625" style="1" bestFit="1" customWidth="1"/>
    <col min="2" max="2" width="80.7265625" style="1" customWidth="1"/>
    <col min="3" max="3" width="5.36328125" style="1" bestFit="1" customWidth="1"/>
    <col min="4" max="4" width="4.7265625" style="1" hidden="1" customWidth="1"/>
    <col min="5" max="5" width="5.90625" style="1" bestFit="1" customWidth="1"/>
    <col min="6" max="6" width="7.54296875" style="1" hidden="1" customWidth="1"/>
    <col min="7" max="7" width="12.36328125" style="1" customWidth="1"/>
    <col min="8" max="8" width="11.1796875" style="1" bestFit="1" customWidth="1"/>
    <col min="9" max="9" width="0.90625" style="1" customWidth="1"/>
    <col min="10" max="10" width="12.36328125" style="1" customWidth="1"/>
    <col min="11" max="11" width="10.1796875" style="1" bestFit="1" customWidth="1"/>
    <col min="12" max="12" width="11.1796875" style="3" bestFit="1" customWidth="1"/>
    <col min="13" max="13" width="12.36328125" style="1" customWidth="1"/>
    <col min="14" max="14" width="10.36328125" style="1" customWidth="1"/>
    <col min="15" max="15" width="0.90625" style="1" customWidth="1"/>
    <col min="16" max="16" width="12.36328125" style="1" customWidth="1"/>
    <col min="17" max="17" width="9" style="1" bestFit="1" customWidth="1"/>
    <col min="18" max="16384" width="9.1796875" style="1"/>
  </cols>
  <sheetData>
    <row r="1" spans="1:17" x14ac:dyDescent="0.25">
      <c r="A1" s="1" t="s">
        <v>0</v>
      </c>
      <c r="B1" s="2" t="s">
        <v>82</v>
      </c>
    </row>
    <row r="3" spans="1:17" x14ac:dyDescent="0.25">
      <c r="L3" s="4"/>
    </row>
    <row r="4" spans="1:17" ht="13" x14ac:dyDescent="0.3">
      <c r="B4" s="67"/>
      <c r="C4" s="68"/>
      <c r="D4" s="68"/>
      <c r="E4" s="68"/>
      <c r="F4" s="69"/>
      <c r="G4" s="67" t="s">
        <v>1</v>
      </c>
      <c r="H4" s="68"/>
      <c r="I4" s="68"/>
      <c r="J4" s="68"/>
      <c r="K4" s="68"/>
      <c r="L4" s="69"/>
      <c r="N4" s="5"/>
      <c r="Q4" s="5"/>
    </row>
    <row r="5" spans="1:17" ht="13.5" thickBot="1" x14ac:dyDescent="0.35">
      <c r="B5" s="44"/>
      <c r="C5" s="44"/>
      <c r="H5" s="6">
        <v>0.8</v>
      </c>
      <c r="I5" s="7"/>
      <c r="K5" s="6">
        <v>0.2</v>
      </c>
      <c r="L5" s="1"/>
      <c r="N5" s="6">
        <v>0.8</v>
      </c>
      <c r="O5" s="7"/>
      <c r="Q5" s="6">
        <v>0.2</v>
      </c>
    </row>
    <row r="6" spans="1:17" ht="19.149999999999999" customHeight="1" thickBot="1" x14ac:dyDescent="0.35">
      <c r="B6" s="8"/>
      <c r="G6" s="45" t="s">
        <v>2</v>
      </c>
      <c r="H6" s="46"/>
      <c r="J6" s="70" t="s">
        <v>3</v>
      </c>
      <c r="K6" s="71"/>
      <c r="L6" s="9" t="s">
        <v>83</v>
      </c>
      <c r="M6" s="45" t="s">
        <v>2</v>
      </c>
      <c r="N6" s="46"/>
      <c r="P6" s="70" t="s">
        <v>3</v>
      </c>
      <c r="Q6" s="71"/>
    </row>
    <row r="7" spans="1:17" ht="27" customHeight="1" thickBot="1" x14ac:dyDescent="0.35">
      <c r="A7" s="10" t="s">
        <v>4</v>
      </c>
      <c r="B7" s="11" t="s">
        <v>5</v>
      </c>
      <c r="C7" s="12" t="s">
        <v>6</v>
      </c>
      <c r="D7" s="12" t="s">
        <v>7</v>
      </c>
      <c r="E7" s="11" t="s">
        <v>8</v>
      </c>
      <c r="F7" s="12"/>
      <c r="G7" s="12" t="s">
        <v>7</v>
      </c>
      <c r="H7" s="11" t="s">
        <v>9</v>
      </c>
      <c r="J7" s="12" t="s">
        <v>7</v>
      </c>
      <c r="K7" s="11" t="s">
        <v>9</v>
      </c>
      <c r="L7" s="13" t="s">
        <v>9</v>
      </c>
      <c r="M7" s="12" t="s">
        <v>7</v>
      </c>
      <c r="N7" s="11" t="s">
        <v>9</v>
      </c>
      <c r="P7" s="12" t="s">
        <v>7</v>
      </c>
      <c r="Q7" s="11" t="s">
        <v>9</v>
      </c>
    </row>
    <row r="8" spans="1:17" ht="13" x14ac:dyDescent="0.3">
      <c r="A8" s="14"/>
      <c r="B8" s="47"/>
      <c r="C8" s="47"/>
      <c r="D8" s="15"/>
      <c r="E8" s="15"/>
      <c r="F8" s="15"/>
      <c r="G8" s="15"/>
      <c r="H8" s="15"/>
      <c r="I8" s="15"/>
      <c r="J8" s="15"/>
      <c r="K8" s="16"/>
      <c r="L8" s="17"/>
      <c r="M8" s="15"/>
      <c r="N8" s="15"/>
      <c r="O8" s="15"/>
      <c r="P8" s="15"/>
      <c r="Q8" s="16"/>
    </row>
    <row r="9" spans="1:17" s="25" customFormat="1" ht="21" customHeight="1" x14ac:dyDescent="0.3">
      <c r="A9" s="18"/>
      <c r="B9" s="19" t="s">
        <v>10</v>
      </c>
      <c r="C9" s="20"/>
      <c r="D9" s="48"/>
      <c r="E9" s="49"/>
      <c r="F9" s="49"/>
      <c r="G9" s="21"/>
      <c r="H9" s="22"/>
      <c r="I9" s="21"/>
      <c r="J9" s="21"/>
      <c r="K9" s="23"/>
      <c r="L9" s="24"/>
      <c r="M9" s="21"/>
      <c r="N9" s="22"/>
      <c r="O9" s="21"/>
      <c r="P9" s="21"/>
      <c r="Q9" s="23"/>
    </row>
    <row r="10" spans="1:17" s="25" customFormat="1" ht="21" customHeight="1" x14ac:dyDescent="0.3">
      <c r="A10" s="26">
        <v>-1</v>
      </c>
      <c r="B10" s="27" t="s">
        <v>11</v>
      </c>
      <c r="C10" s="27" t="s">
        <v>12</v>
      </c>
      <c r="D10" s="50">
        <v>25</v>
      </c>
      <c r="E10" s="51">
        <v>357</v>
      </c>
      <c r="F10" s="51">
        <f>D10*E10</f>
        <v>8925</v>
      </c>
      <c r="G10" s="28"/>
      <c r="H10" s="29">
        <f t="shared" ref="H10:H17" si="0">G10*E10*$H$5</f>
        <v>0</v>
      </c>
      <c r="I10" s="28"/>
      <c r="J10" s="28"/>
      <c r="K10" s="30">
        <f t="shared" ref="K10:K17" si="1">J10*E10*$K$5</f>
        <v>0</v>
      </c>
      <c r="L10" s="31">
        <f>H10+K10</f>
        <v>0</v>
      </c>
      <c r="M10" s="28"/>
      <c r="N10" s="29">
        <f>M10*E10*$N$5</f>
        <v>0</v>
      </c>
      <c r="O10" s="28"/>
      <c r="P10" s="28"/>
      <c r="Q10" s="30">
        <f>P10*E10*$Q$5</f>
        <v>0</v>
      </c>
    </row>
    <row r="11" spans="1:17" s="25" customFormat="1" ht="21" customHeight="1" x14ac:dyDescent="0.3">
      <c r="A11" s="26">
        <v>-2</v>
      </c>
      <c r="B11" s="27" t="s">
        <v>13</v>
      </c>
      <c r="C11" s="27" t="s">
        <v>12</v>
      </c>
      <c r="D11" s="50">
        <v>32</v>
      </c>
      <c r="E11" s="51">
        <v>357</v>
      </c>
      <c r="F11" s="51">
        <f t="shared" ref="F11:F74" si="2">D11*E11</f>
        <v>11424</v>
      </c>
      <c r="G11" s="28"/>
      <c r="H11" s="29">
        <f t="shared" si="0"/>
        <v>0</v>
      </c>
      <c r="I11" s="28"/>
      <c r="J11" s="28"/>
      <c r="K11" s="30">
        <f t="shared" si="1"/>
        <v>0</v>
      </c>
      <c r="L11" s="31">
        <f t="shared" ref="L11:L17" si="3">H11+K11</f>
        <v>0</v>
      </c>
      <c r="M11" s="28"/>
      <c r="N11" s="29">
        <f t="shared" ref="N11:N17" si="4">M11*E11*$N$5</f>
        <v>0</v>
      </c>
      <c r="O11" s="28"/>
      <c r="P11" s="28"/>
      <c r="Q11" s="30">
        <f t="shared" ref="Q11:Q17" si="5">P11*E11*$Q$5</f>
        <v>0</v>
      </c>
    </row>
    <row r="12" spans="1:17" s="25" customFormat="1" ht="21" customHeight="1" x14ac:dyDescent="0.3">
      <c r="A12" s="26">
        <v>-1</v>
      </c>
      <c r="B12" s="27" t="s">
        <v>14</v>
      </c>
      <c r="C12" s="27" t="s">
        <v>15</v>
      </c>
      <c r="D12" s="50">
        <v>63</v>
      </c>
      <c r="E12" s="51">
        <v>134</v>
      </c>
      <c r="F12" s="51">
        <f t="shared" si="2"/>
        <v>8442</v>
      </c>
      <c r="G12" s="28"/>
      <c r="H12" s="29">
        <f t="shared" si="0"/>
        <v>0</v>
      </c>
      <c r="I12" s="28"/>
      <c r="J12" s="28">
        <v>37</v>
      </c>
      <c r="K12" s="30">
        <f t="shared" si="1"/>
        <v>991.6</v>
      </c>
      <c r="L12" s="31">
        <f>H12+K12</f>
        <v>991.6</v>
      </c>
      <c r="M12" s="28"/>
      <c r="N12" s="29">
        <f t="shared" si="4"/>
        <v>0</v>
      </c>
      <c r="O12" s="28"/>
      <c r="P12" s="56">
        <v>37</v>
      </c>
      <c r="Q12" s="58">
        <f>P12*E12*$Q$5*0.9</f>
        <v>892.44</v>
      </c>
    </row>
    <row r="13" spans="1:17" s="25" customFormat="1" ht="21" customHeight="1" x14ac:dyDescent="0.3">
      <c r="A13" s="26">
        <v>-2</v>
      </c>
      <c r="B13" s="27" t="s">
        <v>16</v>
      </c>
      <c r="C13" s="27" t="s">
        <v>15</v>
      </c>
      <c r="D13" s="50">
        <v>77</v>
      </c>
      <c r="E13" s="51">
        <v>134</v>
      </c>
      <c r="F13" s="51">
        <f t="shared" si="2"/>
        <v>10318</v>
      </c>
      <c r="G13" s="28"/>
      <c r="H13" s="29">
        <f t="shared" si="0"/>
        <v>0</v>
      </c>
      <c r="I13" s="28"/>
      <c r="J13" s="28">
        <v>51</v>
      </c>
      <c r="K13" s="30">
        <f t="shared" si="1"/>
        <v>1366.8000000000002</v>
      </c>
      <c r="L13" s="31">
        <f t="shared" si="3"/>
        <v>1366.8000000000002</v>
      </c>
      <c r="M13" s="28"/>
      <c r="N13" s="29">
        <f t="shared" si="4"/>
        <v>0</v>
      </c>
      <c r="O13" s="28"/>
      <c r="P13" s="56">
        <v>51</v>
      </c>
      <c r="Q13" s="58">
        <f>P13*E13*$Q$5*0.9</f>
        <v>1230.1200000000001</v>
      </c>
    </row>
    <row r="14" spans="1:17" s="25" customFormat="1" ht="21" customHeight="1" x14ac:dyDescent="0.3">
      <c r="A14" s="26">
        <v>-3</v>
      </c>
      <c r="B14" s="27" t="s">
        <v>17</v>
      </c>
      <c r="C14" s="27" t="s">
        <v>12</v>
      </c>
      <c r="D14" s="50">
        <v>57</v>
      </c>
      <c r="E14" s="51">
        <v>402</v>
      </c>
      <c r="F14" s="51">
        <f t="shared" si="2"/>
        <v>22914</v>
      </c>
      <c r="G14" s="28"/>
      <c r="H14" s="29">
        <f t="shared" si="0"/>
        <v>0</v>
      </c>
      <c r="I14" s="28"/>
      <c r="J14" s="28">
        <v>32</v>
      </c>
      <c r="K14" s="30">
        <f t="shared" si="1"/>
        <v>2572.8000000000002</v>
      </c>
      <c r="L14" s="31">
        <f t="shared" si="3"/>
        <v>2572.8000000000002</v>
      </c>
      <c r="M14" s="28"/>
      <c r="N14" s="29">
        <f t="shared" si="4"/>
        <v>0</v>
      </c>
      <c r="O14" s="28"/>
      <c r="P14" s="56">
        <v>32</v>
      </c>
      <c r="Q14" s="58">
        <f>P14*E14*$Q$5*0.9</f>
        <v>2315.5200000000004</v>
      </c>
    </row>
    <row r="15" spans="1:17" s="25" customFormat="1" ht="21" customHeight="1" x14ac:dyDescent="0.3">
      <c r="A15" s="26">
        <v>-4</v>
      </c>
      <c r="B15" s="27" t="s">
        <v>18</v>
      </c>
      <c r="C15" s="27" t="s">
        <v>12</v>
      </c>
      <c r="D15" s="50">
        <v>24</v>
      </c>
      <c r="E15" s="51">
        <v>402</v>
      </c>
      <c r="F15" s="51">
        <f t="shared" si="2"/>
        <v>9648</v>
      </c>
      <c r="G15" s="28"/>
      <c r="H15" s="29">
        <f t="shared" si="0"/>
        <v>0</v>
      </c>
      <c r="I15" s="28"/>
      <c r="J15" s="28">
        <v>12</v>
      </c>
      <c r="K15" s="30">
        <f t="shared" si="1"/>
        <v>964.80000000000007</v>
      </c>
      <c r="L15" s="31">
        <f t="shared" si="3"/>
        <v>964.80000000000007</v>
      </c>
      <c r="M15" s="28"/>
      <c r="N15" s="29">
        <f t="shared" si="4"/>
        <v>0</v>
      </c>
      <c r="O15" s="28"/>
      <c r="P15" s="56">
        <v>12</v>
      </c>
      <c r="Q15" s="58">
        <f>P15*E15*$Q$5*0.9</f>
        <v>868.32</v>
      </c>
    </row>
    <row r="16" spans="1:17" s="25" customFormat="1" ht="21" customHeight="1" x14ac:dyDescent="0.3">
      <c r="A16" s="26">
        <v>-5</v>
      </c>
      <c r="B16" s="27" t="s">
        <v>19</v>
      </c>
      <c r="C16" s="27" t="s">
        <v>15</v>
      </c>
      <c r="D16" s="50">
        <v>76</v>
      </c>
      <c r="E16" s="51">
        <v>134</v>
      </c>
      <c r="F16" s="51">
        <f t="shared" si="2"/>
        <v>10184</v>
      </c>
      <c r="G16" s="28"/>
      <c r="H16" s="29">
        <f t="shared" si="0"/>
        <v>0</v>
      </c>
      <c r="I16" s="28"/>
      <c r="J16" s="28">
        <v>41</v>
      </c>
      <c r="K16" s="30">
        <f t="shared" si="1"/>
        <v>1098.8</v>
      </c>
      <c r="L16" s="31">
        <f t="shared" si="3"/>
        <v>1098.8</v>
      </c>
      <c r="M16" s="28"/>
      <c r="N16" s="29">
        <f t="shared" si="4"/>
        <v>0</v>
      </c>
      <c r="O16" s="28"/>
      <c r="P16" s="28"/>
      <c r="Q16" s="30">
        <f t="shared" si="5"/>
        <v>0</v>
      </c>
    </row>
    <row r="17" spans="1:17" s="25" customFormat="1" ht="21" customHeight="1" thickBot="1" x14ac:dyDescent="0.35">
      <c r="A17" s="26">
        <v>-6</v>
      </c>
      <c r="B17" s="27" t="s">
        <v>20</v>
      </c>
      <c r="C17" s="27" t="s">
        <v>15</v>
      </c>
      <c r="D17" s="50">
        <v>145</v>
      </c>
      <c r="E17" s="51">
        <v>134</v>
      </c>
      <c r="F17" s="51">
        <f t="shared" si="2"/>
        <v>19430</v>
      </c>
      <c r="G17" s="28"/>
      <c r="H17" s="32">
        <f t="shared" si="0"/>
        <v>0</v>
      </c>
      <c r="I17" s="28"/>
      <c r="J17" s="28">
        <v>100</v>
      </c>
      <c r="K17" s="33">
        <f t="shared" si="1"/>
        <v>2680</v>
      </c>
      <c r="L17" s="31">
        <f t="shared" si="3"/>
        <v>2680</v>
      </c>
      <c r="M17" s="28"/>
      <c r="N17" s="29">
        <f t="shared" si="4"/>
        <v>0</v>
      </c>
      <c r="O17" s="28"/>
      <c r="P17" s="28"/>
      <c r="Q17" s="30">
        <f t="shared" si="5"/>
        <v>0</v>
      </c>
    </row>
    <row r="18" spans="1:17" s="25" customFormat="1" ht="21" customHeight="1" thickBot="1" x14ac:dyDescent="0.35">
      <c r="A18" s="2"/>
      <c r="B18" s="34" t="s">
        <v>21</v>
      </c>
      <c r="C18" s="20"/>
      <c r="D18" s="48"/>
      <c r="E18" s="52"/>
      <c r="F18" s="51">
        <f t="shared" si="2"/>
        <v>0</v>
      </c>
      <c r="G18" s="35"/>
      <c r="H18" s="36">
        <f>SUM(H10:H17)</f>
        <v>0</v>
      </c>
      <c r="I18" s="37"/>
      <c r="J18" s="38"/>
      <c r="K18" s="36">
        <f>SUM(K10:K17)</f>
        <v>9674.8000000000011</v>
      </c>
      <c r="L18" s="36">
        <f>SUM(L10:L17)</f>
        <v>9674.8000000000011</v>
      </c>
      <c r="M18" s="35"/>
      <c r="N18" s="36">
        <f>SUM(N10:N17)</f>
        <v>0</v>
      </c>
      <c r="O18" s="37"/>
      <c r="P18" s="38"/>
      <c r="Q18" s="36">
        <f>SUM(Q10:Q17)</f>
        <v>5306.4000000000005</v>
      </c>
    </row>
    <row r="19" spans="1:17" s="25" customFormat="1" ht="21" customHeight="1" x14ac:dyDescent="0.3">
      <c r="B19" s="19" t="s">
        <v>22</v>
      </c>
      <c r="C19" s="20"/>
      <c r="D19" s="48"/>
      <c r="E19" s="49"/>
      <c r="F19" s="51">
        <f t="shared" si="2"/>
        <v>0</v>
      </c>
      <c r="G19" s="21"/>
      <c r="H19" s="22"/>
      <c r="I19" s="28"/>
      <c r="J19" s="28"/>
      <c r="K19" s="23"/>
      <c r="L19" s="24"/>
      <c r="M19" s="21"/>
      <c r="N19" s="22"/>
      <c r="O19" s="28"/>
      <c r="P19" s="28"/>
      <c r="Q19" s="23"/>
    </row>
    <row r="20" spans="1:17" s="25" customFormat="1" ht="21" customHeight="1" x14ac:dyDescent="0.3">
      <c r="A20" s="26">
        <v>-9</v>
      </c>
      <c r="B20" s="27" t="s">
        <v>23</v>
      </c>
      <c r="C20" s="27" t="s">
        <v>15</v>
      </c>
      <c r="D20" s="50">
        <v>25</v>
      </c>
      <c r="E20" s="51">
        <v>80</v>
      </c>
      <c r="F20" s="51">
        <f t="shared" si="2"/>
        <v>2000</v>
      </c>
      <c r="G20" s="28"/>
      <c r="H20" s="29">
        <f t="shared" ref="H20:H26" si="6">G20*E20*$H$5</f>
        <v>0</v>
      </c>
      <c r="I20" s="28"/>
      <c r="J20" s="28"/>
      <c r="K20" s="30">
        <f t="shared" ref="K20:K26" si="7">J20*E20*$K$5</f>
        <v>0</v>
      </c>
      <c r="L20" s="31">
        <f t="shared" ref="L20:L26" si="8">H20+K20</f>
        <v>0</v>
      </c>
      <c r="M20" s="28"/>
      <c r="N20" s="29">
        <f t="shared" ref="N20:N26" si="9">M20*E20*$N$5</f>
        <v>0</v>
      </c>
      <c r="O20" s="28"/>
      <c r="P20" s="28"/>
      <c r="Q20" s="30">
        <f t="shared" ref="Q20:Q26" si="10">P20*E20*$Q$5</f>
        <v>0</v>
      </c>
    </row>
    <row r="21" spans="1:17" s="25" customFormat="1" ht="21" customHeight="1" x14ac:dyDescent="0.3">
      <c r="A21" s="26">
        <v>-10</v>
      </c>
      <c r="B21" s="27" t="s">
        <v>24</v>
      </c>
      <c r="C21" s="27" t="s">
        <v>15</v>
      </c>
      <c r="D21" s="50">
        <v>20</v>
      </c>
      <c r="E21" s="51">
        <v>80</v>
      </c>
      <c r="F21" s="51">
        <f t="shared" si="2"/>
        <v>1600</v>
      </c>
      <c r="G21" s="28"/>
      <c r="H21" s="29">
        <f t="shared" si="6"/>
        <v>0</v>
      </c>
      <c r="I21" s="28"/>
      <c r="J21" s="28"/>
      <c r="K21" s="30">
        <f t="shared" si="7"/>
        <v>0</v>
      </c>
      <c r="L21" s="31">
        <f t="shared" si="8"/>
        <v>0</v>
      </c>
      <c r="M21" s="28"/>
      <c r="N21" s="29">
        <f t="shared" si="9"/>
        <v>0</v>
      </c>
      <c r="O21" s="28"/>
      <c r="P21" s="28"/>
      <c r="Q21" s="30">
        <f t="shared" si="10"/>
        <v>0</v>
      </c>
    </row>
    <row r="22" spans="1:17" s="25" customFormat="1" ht="21" customHeight="1" x14ac:dyDescent="0.3">
      <c r="A22" s="26">
        <v>-11</v>
      </c>
      <c r="B22" s="27" t="s">
        <v>25</v>
      </c>
      <c r="C22" s="27" t="s">
        <v>15</v>
      </c>
      <c r="D22" s="50">
        <v>10</v>
      </c>
      <c r="E22" s="51">
        <v>80</v>
      </c>
      <c r="F22" s="51">
        <f t="shared" si="2"/>
        <v>800</v>
      </c>
      <c r="G22" s="28"/>
      <c r="H22" s="29">
        <f t="shared" si="6"/>
        <v>0</v>
      </c>
      <c r="I22" s="28"/>
      <c r="J22" s="28"/>
      <c r="K22" s="30">
        <f t="shared" si="7"/>
        <v>0</v>
      </c>
      <c r="L22" s="31">
        <f t="shared" si="8"/>
        <v>0</v>
      </c>
      <c r="M22" s="28"/>
      <c r="N22" s="29">
        <f t="shared" si="9"/>
        <v>0</v>
      </c>
      <c r="O22" s="28"/>
      <c r="P22" s="28"/>
      <c r="Q22" s="30">
        <f t="shared" si="10"/>
        <v>0</v>
      </c>
    </row>
    <row r="23" spans="1:17" s="25" customFormat="1" ht="21" customHeight="1" x14ac:dyDescent="0.3">
      <c r="A23" s="26">
        <v>-12</v>
      </c>
      <c r="B23" s="27" t="s">
        <v>23</v>
      </c>
      <c r="C23" s="27" t="s">
        <v>15</v>
      </c>
      <c r="D23" s="50">
        <v>2</v>
      </c>
      <c r="E23" s="51">
        <v>80</v>
      </c>
      <c r="F23" s="51">
        <f t="shared" si="2"/>
        <v>160</v>
      </c>
      <c r="G23" s="28"/>
      <c r="H23" s="29">
        <f t="shared" si="6"/>
        <v>0</v>
      </c>
      <c r="I23" s="28"/>
      <c r="J23" s="28"/>
      <c r="K23" s="30">
        <f t="shared" si="7"/>
        <v>0</v>
      </c>
      <c r="L23" s="31">
        <f t="shared" si="8"/>
        <v>0</v>
      </c>
      <c r="M23" s="28"/>
      <c r="N23" s="29">
        <f t="shared" si="9"/>
        <v>0</v>
      </c>
      <c r="O23" s="28"/>
      <c r="P23" s="28"/>
      <c r="Q23" s="30">
        <f t="shared" si="10"/>
        <v>0</v>
      </c>
    </row>
    <row r="24" spans="1:17" s="25" customFormat="1" ht="21" customHeight="1" x14ac:dyDescent="0.3">
      <c r="A24" s="26">
        <v>-13</v>
      </c>
      <c r="B24" s="27" t="s">
        <v>26</v>
      </c>
      <c r="C24" s="27" t="s">
        <v>15</v>
      </c>
      <c r="D24" s="50">
        <v>2</v>
      </c>
      <c r="E24" s="51">
        <v>80</v>
      </c>
      <c r="F24" s="51">
        <f t="shared" si="2"/>
        <v>160</v>
      </c>
      <c r="G24" s="28"/>
      <c r="H24" s="29">
        <f t="shared" si="6"/>
        <v>0</v>
      </c>
      <c r="I24" s="28"/>
      <c r="J24" s="28"/>
      <c r="K24" s="30">
        <f t="shared" si="7"/>
        <v>0</v>
      </c>
      <c r="L24" s="31">
        <f t="shared" si="8"/>
        <v>0</v>
      </c>
      <c r="M24" s="28"/>
      <c r="N24" s="29">
        <f t="shared" si="9"/>
        <v>0</v>
      </c>
      <c r="O24" s="28"/>
      <c r="P24" s="28"/>
      <c r="Q24" s="30">
        <f t="shared" si="10"/>
        <v>0</v>
      </c>
    </row>
    <row r="25" spans="1:17" s="25" customFormat="1" ht="21" customHeight="1" x14ac:dyDescent="0.3">
      <c r="A25" s="26">
        <v>-14</v>
      </c>
      <c r="B25" s="27" t="s">
        <v>27</v>
      </c>
      <c r="C25" s="27" t="s">
        <v>15</v>
      </c>
      <c r="D25" s="50">
        <v>11</v>
      </c>
      <c r="E25" s="51">
        <v>80</v>
      </c>
      <c r="F25" s="51">
        <f t="shared" si="2"/>
        <v>880</v>
      </c>
      <c r="G25" s="28"/>
      <c r="H25" s="29">
        <f t="shared" si="6"/>
        <v>0</v>
      </c>
      <c r="I25" s="28"/>
      <c r="J25" s="28"/>
      <c r="K25" s="30">
        <f t="shared" si="7"/>
        <v>0</v>
      </c>
      <c r="L25" s="31">
        <f t="shared" si="8"/>
        <v>0</v>
      </c>
      <c r="M25" s="28"/>
      <c r="N25" s="29">
        <f t="shared" si="9"/>
        <v>0</v>
      </c>
      <c r="O25" s="28"/>
      <c r="P25" s="28"/>
      <c r="Q25" s="30">
        <f t="shared" si="10"/>
        <v>0</v>
      </c>
    </row>
    <row r="26" spans="1:17" s="25" customFormat="1" ht="21" customHeight="1" thickBot="1" x14ac:dyDescent="0.35">
      <c r="A26" s="26">
        <v>-15</v>
      </c>
      <c r="B26" s="27" t="s">
        <v>28</v>
      </c>
      <c r="C26" s="27" t="s">
        <v>15</v>
      </c>
      <c r="D26" s="50">
        <v>43</v>
      </c>
      <c r="E26" s="51">
        <v>80</v>
      </c>
      <c r="F26" s="51">
        <f t="shared" si="2"/>
        <v>3440</v>
      </c>
      <c r="G26" s="28"/>
      <c r="H26" s="32">
        <f t="shared" si="6"/>
        <v>0</v>
      </c>
      <c r="I26" s="28"/>
      <c r="J26" s="28"/>
      <c r="K26" s="33">
        <f t="shared" si="7"/>
        <v>0</v>
      </c>
      <c r="L26" s="31">
        <f t="shared" si="8"/>
        <v>0</v>
      </c>
      <c r="M26" s="28"/>
      <c r="N26" s="29">
        <f t="shared" si="9"/>
        <v>0</v>
      </c>
      <c r="O26" s="28"/>
      <c r="P26" s="28"/>
      <c r="Q26" s="30">
        <f t="shared" si="10"/>
        <v>0</v>
      </c>
    </row>
    <row r="27" spans="1:17" s="25" customFormat="1" ht="21" customHeight="1" thickBot="1" x14ac:dyDescent="0.35">
      <c r="A27" s="2"/>
      <c r="B27" s="34" t="s">
        <v>29</v>
      </c>
      <c r="C27" s="20"/>
      <c r="D27" s="48"/>
      <c r="E27" s="52"/>
      <c r="F27" s="51">
        <f t="shared" si="2"/>
        <v>0</v>
      </c>
      <c r="G27" s="35"/>
      <c r="H27" s="36">
        <f>SUM(H20:H26)</f>
        <v>0</v>
      </c>
      <c r="I27" s="37"/>
      <c r="J27" s="38"/>
      <c r="K27" s="36">
        <f>SUM(K20:K26)</f>
        <v>0</v>
      </c>
      <c r="L27" s="36">
        <f>SUM(L20:L26)</f>
        <v>0</v>
      </c>
      <c r="M27" s="35"/>
      <c r="N27" s="36">
        <f>SUM(N20:N26)</f>
        <v>0</v>
      </c>
      <c r="O27" s="37"/>
      <c r="P27" s="38"/>
      <c r="Q27" s="36">
        <f>SUM(Q20:Q26)</f>
        <v>0</v>
      </c>
    </row>
    <row r="28" spans="1:17" s="25" customFormat="1" ht="21" customHeight="1" x14ac:dyDescent="0.3">
      <c r="B28" s="19" t="s">
        <v>30</v>
      </c>
      <c r="C28" s="20"/>
      <c r="D28" s="48"/>
      <c r="E28" s="49"/>
      <c r="F28" s="51">
        <f t="shared" si="2"/>
        <v>0</v>
      </c>
      <c r="G28" s="21"/>
      <c r="H28" s="22"/>
      <c r="I28" s="28"/>
      <c r="J28" s="28"/>
      <c r="K28" s="23"/>
      <c r="L28" s="24"/>
      <c r="M28" s="21"/>
      <c r="N28" s="22"/>
      <c r="O28" s="28"/>
      <c r="P28" s="28"/>
      <c r="Q28" s="23"/>
    </row>
    <row r="29" spans="1:17" s="25" customFormat="1" ht="21" customHeight="1" x14ac:dyDescent="0.3">
      <c r="A29" s="26">
        <v>-16</v>
      </c>
      <c r="B29" s="27" t="s">
        <v>31</v>
      </c>
      <c r="C29" s="27" t="s">
        <v>15</v>
      </c>
      <c r="D29" s="50">
        <v>21</v>
      </c>
      <c r="E29" s="51">
        <v>407</v>
      </c>
      <c r="F29" s="51">
        <f t="shared" si="2"/>
        <v>8547</v>
      </c>
      <c r="G29" s="28"/>
      <c r="H29" s="29">
        <f t="shared" ref="H29:H43" si="11">G29*E29*$H$5</f>
        <v>0</v>
      </c>
      <c r="I29" s="28"/>
      <c r="J29" s="28"/>
      <c r="K29" s="30">
        <f t="shared" ref="K29:K43" si="12">J29*E29*$K$5</f>
        <v>0</v>
      </c>
      <c r="L29" s="31">
        <f t="shared" ref="L29:L43" si="13">H29+K29</f>
        <v>0</v>
      </c>
      <c r="M29" s="28"/>
      <c r="N29" s="29">
        <f t="shared" ref="N29:N42" si="14">M29*E29*$N$5</f>
        <v>0</v>
      </c>
      <c r="O29" s="28"/>
      <c r="P29" s="28"/>
      <c r="Q29" s="30">
        <f t="shared" ref="Q29:Q43" si="15">P29*E29*$Q$5</f>
        <v>0</v>
      </c>
    </row>
    <row r="30" spans="1:17" s="25" customFormat="1" ht="21" customHeight="1" x14ac:dyDescent="0.3">
      <c r="A30" s="26">
        <v>-17</v>
      </c>
      <c r="B30" s="27" t="s">
        <v>31</v>
      </c>
      <c r="C30" s="27" t="s">
        <v>15</v>
      </c>
      <c r="D30" s="50">
        <v>21</v>
      </c>
      <c r="E30" s="51">
        <v>407</v>
      </c>
      <c r="F30" s="51">
        <f t="shared" si="2"/>
        <v>8547</v>
      </c>
      <c r="G30" s="28"/>
      <c r="H30" s="29">
        <f t="shared" si="11"/>
        <v>0</v>
      </c>
      <c r="I30" s="28"/>
      <c r="J30" s="28"/>
      <c r="K30" s="30">
        <f t="shared" si="12"/>
        <v>0</v>
      </c>
      <c r="L30" s="31">
        <f t="shared" si="13"/>
        <v>0</v>
      </c>
      <c r="M30" s="28"/>
      <c r="N30" s="29">
        <f t="shared" si="14"/>
        <v>0</v>
      </c>
      <c r="O30" s="28"/>
      <c r="P30" s="28"/>
      <c r="Q30" s="30">
        <f t="shared" si="15"/>
        <v>0</v>
      </c>
    </row>
    <row r="31" spans="1:17" s="25" customFormat="1" ht="21" customHeight="1" x14ac:dyDescent="0.3">
      <c r="A31" s="26">
        <v>-18</v>
      </c>
      <c r="B31" s="27" t="s">
        <v>32</v>
      </c>
      <c r="C31" s="27" t="s">
        <v>15</v>
      </c>
      <c r="D31" s="50">
        <v>36</v>
      </c>
      <c r="E31" s="51">
        <v>407</v>
      </c>
      <c r="F31" s="51">
        <f t="shared" si="2"/>
        <v>14652</v>
      </c>
      <c r="G31" s="28"/>
      <c r="H31" s="29">
        <f t="shared" si="11"/>
        <v>0</v>
      </c>
      <c r="I31" s="28"/>
      <c r="J31" s="28"/>
      <c r="K31" s="30">
        <f t="shared" si="12"/>
        <v>0</v>
      </c>
      <c r="L31" s="31">
        <f t="shared" si="13"/>
        <v>0</v>
      </c>
      <c r="M31" s="28"/>
      <c r="N31" s="29">
        <f t="shared" si="14"/>
        <v>0</v>
      </c>
      <c r="O31" s="28"/>
      <c r="P31" s="28"/>
      <c r="Q31" s="30">
        <f t="shared" si="15"/>
        <v>0</v>
      </c>
    </row>
    <row r="32" spans="1:17" s="25" customFormat="1" ht="21" customHeight="1" x14ac:dyDescent="0.3">
      <c r="A32" s="26">
        <v>-19</v>
      </c>
      <c r="B32" s="27" t="s">
        <v>33</v>
      </c>
      <c r="C32" s="27" t="s">
        <v>15</v>
      </c>
      <c r="D32" s="50">
        <v>21</v>
      </c>
      <c r="E32" s="51">
        <v>407</v>
      </c>
      <c r="F32" s="51">
        <f t="shared" si="2"/>
        <v>8547</v>
      </c>
      <c r="G32" s="28"/>
      <c r="H32" s="29">
        <f t="shared" si="11"/>
        <v>0</v>
      </c>
      <c r="I32" s="28"/>
      <c r="J32" s="28"/>
      <c r="K32" s="30">
        <f t="shared" si="12"/>
        <v>0</v>
      </c>
      <c r="L32" s="31">
        <f t="shared" si="13"/>
        <v>0</v>
      </c>
      <c r="M32" s="28"/>
      <c r="N32" s="29">
        <f t="shared" si="14"/>
        <v>0</v>
      </c>
      <c r="O32" s="28"/>
      <c r="P32" s="28"/>
      <c r="Q32" s="30">
        <f t="shared" si="15"/>
        <v>0</v>
      </c>
    </row>
    <row r="33" spans="1:17" s="25" customFormat="1" ht="21" customHeight="1" x14ac:dyDescent="0.3">
      <c r="A33" s="26">
        <v>-20</v>
      </c>
      <c r="B33" s="27" t="s">
        <v>34</v>
      </c>
      <c r="C33" s="27" t="s">
        <v>15</v>
      </c>
      <c r="D33" s="50">
        <v>26</v>
      </c>
      <c r="E33" s="51">
        <v>407</v>
      </c>
      <c r="F33" s="51">
        <f t="shared" si="2"/>
        <v>10582</v>
      </c>
      <c r="G33" s="28"/>
      <c r="H33" s="29">
        <f t="shared" si="11"/>
        <v>0</v>
      </c>
      <c r="I33" s="28"/>
      <c r="J33" s="28"/>
      <c r="K33" s="30">
        <f t="shared" si="12"/>
        <v>0</v>
      </c>
      <c r="L33" s="31">
        <f t="shared" si="13"/>
        <v>0</v>
      </c>
      <c r="M33" s="28"/>
      <c r="N33" s="29">
        <f t="shared" si="14"/>
        <v>0</v>
      </c>
      <c r="O33" s="28"/>
      <c r="P33" s="28"/>
      <c r="Q33" s="30">
        <f t="shared" si="15"/>
        <v>0</v>
      </c>
    </row>
    <row r="34" spans="1:17" s="25" customFormat="1" ht="21" customHeight="1" x14ac:dyDescent="0.3">
      <c r="A34" s="26">
        <v>-21</v>
      </c>
      <c r="B34" s="27" t="s">
        <v>35</v>
      </c>
      <c r="C34" s="27" t="s">
        <v>15</v>
      </c>
      <c r="D34" s="50">
        <v>42</v>
      </c>
      <c r="E34" s="51">
        <v>232</v>
      </c>
      <c r="F34" s="51">
        <f t="shared" si="2"/>
        <v>9744</v>
      </c>
      <c r="G34" s="28"/>
      <c r="H34" s="29">
        <f t="shared" si="11"/>
        <v>0</v>
      </c>
      <c r="I34" s="28"/>
      <c r="J34" s="28"/>
      <c r="K34" s="30">
        <f t="shared" si="12"/>
        <v>0</v>
      </c>
      <c r="L34" s="31">
        <f t="shared" si="13"/>
        <v>0</v>
      </c>
      <c r="M34" s="28"/>
      <c r="N34" s="29">
        <f t="shared" si="14"/>
        <v>0</v>
      </c>
      <c r="O34" s="28"/>
      <c r="P34" s="28"/>
      <c r="Q34" s="30">
        <f t="shared" si="15"/>
        <v>0</v>
      </c>
    </row>
    <row r="35" spans="1:17" s="25" customFormat="1" ht="21" customHeight="1" x14ac:dyDescent="0.3">
      <c r="A35" s="26">
        <v>-22</v>
      </c>
      <c r="B35" s="27" t="s">
        <v>36</v>
      </c>
      <c r="C35" s="27" t="s">
        <v>15</v>
      </c>
      <c r="D35" s="50">
        <v>18</v>
      </c>
      <c r="E35" s="51">
        <v>232</v>
      </c>
      <c r="F35" s="51">
        <f t="shared" si="2"/>
        <v>4176</v>
      </c>
      <c r="G35" s="28"/>
      <c r="H35" s="29">
        <f t="shared" si="11"/>
        <v>0</v>
      </c>
      <c r="I35" s="28"/>
      <c r="J35" s="28"/>
      <c r="K35" s="30">
        <f t="shared" si="12"/>
        <v>0</v>
      </c>
      <c r="L35" s="31">
        <f t="shared" si="13"/>
        <v>0</v>
      </c>
      <c r="M35" s="28"/>
      <c r="N35" s="29">
        <f t="shared" si="14"/>
        <v>0</v>
      </c>
      <c r="O35" s="28"/>
      <c r="P35" s="28"/>
      <c r="Q35" s="30">
        <f t="shared" si="15"/>
        <v>0</v>
      </c>
    </row>
    <row r="36" spans="1:17" s="25" customFormat="1" ht="21" customHeight="1" x14ac:dyDescent="0.3">
      <c r="A36" s="26">
        <v>-23</v>
      </c>
      <c r="B36" s="27" t="s">
        <v>37</v>
      </c>
      <c r="C36" s="27" t="s">
        <v>15</v>
      </c>
      <c r="D36" s="50">
        <v>18</v>
      </c>
      <c r="E36" s="51">
        <v>232</v>
      </c>
      <c r="F36" s="51">
        <f t="shared" si="2"/>
        <v>4176</v>
      </c>
      <c r="G36" s="28"/>
      <c r="H36" s="29">
        <f t="shared" si="11"/>
        <v>0</v>
      </c>
      <c r="I36" s="28"/>
      <c r="J36" s="28"/>
      <c r="K36" s="30">
        <f t="shared" si="12"/>
        <v>0</v>
      </c>
      <c r="L36" s="31">
        <f t="shared" si="13"/>
        <v>0</v>
      </c>
      <c r="M36" s="28"/>
      <c r="N36" s="29">
        <f t="shared" si="14"/>
        <v>0</v>
      </c>
      <c r="O36" s="28"/>
      <c r="P36" s="28"/>
      <c r="Q36" s="30">
        <f t="shared" si="15"/>
        <v>0</v>
      </c>
    </row>
    <row r="37" spans="1:17" s="25" customFormat="1" ht="21" customHeight="1" x14ac:dyDescent="0.3">
      <c r="A37" s="26">
        <v>-7</v>
      </c>
      <c r="B37" s="27" t="s">
        <v>38</v>
      </c>
      <c r="C37" s="27" t="s">
        <v>12</v>
      </c>
      <c r="D37" s="50">
        <v>9</v>
      </c>
      <c r="E37" s="51">
        <v>491</v>
      </c>
      <c r="F37" s="51">
        <f t="shared" si="2"/>
        <v>4419</v>
      </c>
      <c r="G37" s="28">
        <v>6.28</v>
      </c>
      <c r="H37" s="29">
        <f>G37*E37*$H$5</f>
        <v>2466.7840000000001</v>
      </c>
      <c r="I37" s="28"/>
      <c r="J37" s="28">
        <v>6.28</v>
      </c>
      <c r="K37" s="30">
        <f t="shared" si="12"/>
        <v>616.69600000000003</v>
      </c>
      <c r="L37" s="31">
        <f>H37+K37</f>
        <v>3083.48</v>
      </c>
      <c r="M37" s="64">
        <v>6.28</v>
      </c>
      <c r="N37" s="65">
        <f>M37*E37*$N$5*0.9</f>
        <v>2220.1056000000003</v>
      </c>
      <c r="O37" s="64"/>
      <c r="P37" s="64">
        <v>6.28</v>
      </c>
      <c r="Q37" s="58">
        <f>P37*E37*$Q$5*0.9</f>
        <v>555.02640000000008</v>
      </c>
    </row>
    <row r="38" spans="1:17" s="25" customFormat="1" ht="21" customHeight="1" x14ac:dyDescent="0.3">
      <c r="A38" s="26">
        <v>-25</v>
      </c>
      <c r="B38" s="27" t="s">
        <v>38</v>
      </c>
      <c r="C38" s="27" t="s">
        <v>12</v>
      </c>
      <c r="D38" s="50">
        <v>3</v>
      </c>
      <c r="E38" s="51">
        <v>491</v>
      </c>
      <c r="F38" s="51">
        <f t="shared" si="2"/>
        <v>1473</v>
      </c>
      <c r="G38" s="28"/>
      <c r="H38" s="29">
        <f t="shared" si="11"/>
        <v>0</v>
      </c>
      <c r="I38" s="28"/>
      <c r="J38" s="28"/>
      <c r="K38" s="30">
        <f t="shared" si="12"/>
        <v>0</v>
      </c>
      <c r="L38" s="31">
        <f t="shared" si="13"/>
        <v>0</v>
      </c>
      <c r="M38" s="28"/>
      <c r="N38" s="29">
        <f t="shared" si="14"/>
        <v>0</v>
      </c>
      <c r="O38" s="28"/>
      <c r="P38" s="28"/>
      <c r="Q38" s="30">
        <f t="shared" si="15"/>
        <v>0</v>
      </c>
    </row>
    <row r="39" spans="1:17" s="25" customFormat="1" ht="21" customHeight="1" x14ac:dyDescent="0.3">
      <c r="A39" s="26">
        <v>-26</v>
      </c>
      <c r="B39" s="27" t="s">
        <v>39</v>
      </c>
      <c r="C39" s="27" t="s">
        <v>15</v>
      </c>
      <c r="D39" s="50">
        <v>14</v>
      </c>
      <c r="E39" s="51">
        <v>232</v>
      </c>
      <c r="F39" s="51">
        <f t="shared" si="2"/>
        <v>3248</v>
      </c>
      <c r="G39" s="28"/>
      <c r="H39" s="29">
        <f t="shared" si="11"/>
        <v>0</v>
      </c>
      <c r="I39" s="28"/>
      <c r="J39" s="28"/>
      <c r="K39" s="30">
        <f t="shared" si="12"/>
        <v>0</v>
      </c>
      <c r="L39" s="31">
        <f t="shared" si="13"/>
        <v>0</v>
      </c>
      <c r="M39" s="28"/>
      <c r="N39" s="29">
        <f t="shared" si="14"/>
        <v>0</v>
      </c>
      <c r="O39" s="28"/>
      <c r="P39" s="28"/>
      <c r="Q39" s="30">
        <f t="shared" si="15"/>
        <v>0</v>
      </c>
    </row>
    <row r="40" spans="1:17" s="25" customFormat="1" ht="21" customHeight="1" x14ac:dyDescent="0.3">
      <c r="A40" s="26">
        <v>-27</v>
      </c>
      <c r="B40" s="27" t="s">
        <v>40</v>
      </c>
      <c r="C40" s="27" t="s">
        <v>15</v>
      </c>
      <c r="D40" s="50">
        <v>13</v>
      </c>
      <c r="E40" s="51">
        <v>232</v>
      </c>
      <c r="F40" s="51">
        <f t="shared" si="2"/>
        <v>3016</v>
      </c>
      <c r="G40" s="28"/>
      <c r="H40" s="29">
        <f t="shared" si="11"/>
        <v>0</v>
      </c>
      <c r="I40" s="28"/>
      <c r="J40" s="28"/>
      <c r="K40" s="30">
        <f t="shared" si="12"/>
        <v>0</v>
      </c>
      <c r="L40" s="31">
        <f t="shared" si="13"/>
        <v>0</v>
      </c>
      <c r="M40" s="28"/>
      <c r="N40" s="29">
        <f t="shared" si="14"/>
        <v>0</v>
      </c>
      <c r="O40" s="28"/>
      <c r="P40" s="28"/>
      <c r="Q40" s="30">
        <f t="shared" si="15"/>
        <v>0</v>
      </c>
    </row>
    <row r="41" spans="1:17" s="25" customFormat="1" ht="21" customHeight="1" x14ac:dyDescent="0.3">
      <c r="A41" s="26">
        <v>-28</v>
      </c>
      <c r="B41" s="27" t="s">
        <v>41</v>
      </c>
      <c r="C41" s="27" t="s">
        <v>15</v>
      </c>
      <c r="D41" s="50">
        <v>13</v>
      </c>
      <c r="E41" s="51">
        <v>232</v>
      </c>
      <c r="F41" s="51">
        <f t="shared" si="2"/>
        <v>3016</v>
      </c>
      <c r="G41" s="28"/>
      <c r="H41" s="29">
        <f t="shared" si="11"/>
        <v>0</v>
      </c>
      <c r="I41" s="28"/>
      <c r="J41" s="28"/>
      <c r="K41" s="30">
        <f t="shared" si="12"/>
        <v>0</v>
      </c>
      <c r="L41" s="31">
        <f t="shared" si="13"/>
        <v>0</v>
      </c>
      <c r="M41" s="28"/>
      <c r="N41" s="29">
        <f t="shared" si="14"/>
        <v>0</v>
      </c>
      <c r="O41" s="28"/>
      <c r="P41" s="28"/>
      <c r="Q41" s="30">
        <f t="shared" si="15"/>
        <v>0</v>
      </c>
    </row>
    <row r="42" spans="1:17" s="25" customFormat="1" ht="21" customHeight="1" x14ac:dyDescent="0.3">
      <c r="A42" s="26">
        <v>-29</v>
      </c>
      <c r="B42" s="27" t="s">
        <v>42</v>
      </c>
      <c r="C42" s="27" t="s">
        <v>15</v>
      </c>
      <c r="D42" s="50">
        <v>13</v>
      </c>
      <c r="E42" s="51">
        <v>232</v>
      </c>
      <c r="F42" s="51">
        <f t="shared" si="2"/>
        <v>3016</v>
      </c>
      <c r="G42" s="28"/>
      <c r="H42" s="29">
        <f t="shared" si="11"/>
        <v>0</v>
      </c>
      <c r="I42" s="28"/>
      <c r="J42" s="28"/>
      <c r="K42" s="30">
        <f t="shared" si="12"/>
        <v>0</v>
      </c>
      <c r="L42" s="31">
        <f t="shared" si="13"/>
        <v>0</v>
      </c>
      <c r="M42" s="28"/>
      <c r="N42" s="29">
        <f t="shared" si="14"/>
        <v>0</v>
      </c>
      <c r="O42" s="28"/>
      <c r="P42" s="28"/>
      <c r="Q42" s="30">
        <f t="shared" si="15"/>
        <v>0</v>
      </c>
    </row>
    <row r="43" spans="1:17" s="25" customFormat="1" ht="21" customHeight="1" thickBot="1" x14ac:dyDescent="0.35">
      <c r="A43" s="26">
        <v>-30</v>
      </c>
      <c r="B43" s="27" t="s">
        <v>37</v>
      </c>
      <c r="C43" s="27" t="s">
        <v>15</v>
      </c>
      <c r="D43" s="50">
        <v>18</v>
      </c>
      <c r="E43" s="51">
        <v>232</v>
      </c>
      <c r="F43" s="51">
        <f t="shared" si="2"/>
        <v>4176</v>
      </c>
      <c r="G43" s="28"/>
      <c r="H43" s="32">
        <f t="shared" si="11"/>
        <v>0</v>
      </c>
      <c r="I43" s="28"/>
      <c r="J43" s="28"/>
      <c r="K43" s="33">
        <f t="shared" si="12"/>
        <v>0</v>
      </c>
      <c r="L43" s="31">
        <f t="shared" si="13"/>
        <v>0</v>
      </c>
      <c r="M43" s="28"/>
      <c r="N43" s="29">
        <f>M43*E43*$N$5</f>
        <v>0</v>
      </c>
      <c r="O43" s="28"/>
      <c r="P43" s="28"/>
      <c r="Q43" s="30">
        <f t="shared" si="15"/>
        <v>0</v>
      </c>
    </row>
    <row r="44" spans="1:17" s="25" customFormat="1" ht="21" customHeight="1" thickBot="1" x14ac:dyDescent="0.35">
      <c r="A44" s="2"/>
      <c r="B44" s="34" t="s">
        <v>43</v>
      </c>
      <c r="C44" s="20"/>
      <c r="D44" s="48"/>
      <c r="E44" s="52"/>
      <c r="F44" s="51">
        <f t="shared" si="2"/>
        <v>0</v>
      </c>
      <c r="G44" s="35"/>
      <c r="H44" s="36">
        <f>SUM(H29:H43)</f>
        <v>2466.7840000000001</v>
      </c>
      <c r="I44" s="37"/>
      <c r="J44" s="38"/>
      <c r="K44" s="36">
        <f>SUM(K29:K43)</f>
        <v>616.69600000000003</v>
      </c>
      <c r="L44" s="36">
        <f>SUM(L29:L43)</f>
        <v>3083.48</v>
      </c>
      <c r="M44" s="35"/>
      <c r="N44" s="36">
        <f>SUM(N29:N43)</f>
        <v>2220.1056000000003</v>
      </c>
      <c r="O44" s="37"/>
      <c r="P44" s="38"/>
      <c r="Q44" s="36">
        <f>SUM(Q29:Q43)</f>
        <v>555.02640000000008</v>
      </c>
    </row>
    <row r="45" spans="1:17" s="25" customFormat="1" ht="21" customHeight="1" x14ac:dyDescent="0.3">
      <c r="B45" s="19" t="s">
        <v>44</v>
      </c>
      <c r="C45" s="20"/>
      <c r="D45" s="48"/>
      <c r="E45" s="49"/>
      <c r="F45" s="51">
        <f t="shared" si="2"/>
        <v>0</v>
      </c>
      <c r="G45" s="21"/>
      <c r="H45" s="22"/>
      <c r="I45" s="28"/>
      <c r="J45" s="28"/>
      <c r="K45" s="23"/>
      <c r="L45" s="24"/>
      <c r="M45" s="21"/>
      <c r="N45" s="22"/>
      <c r="O45" s="28"/>
      <c r="P45" s="28"/>
      <c r="Q45" s="23"/>
    </row>
    <row r="46" spans="1:17" s="25" customFormat="1" ht="21" customHeight="1" x14ac:dyDescent="0.3">
      <c r="A46" s="26">
        <v>-8</v>
      </c>
      <c r="B46" s="27" t="s">
        <v>45</v>
      </c>
      <c r="C46" s="27" t="s">
        <v>15</v>
      </c>
      <c r="D46" s="50">
        <v>10</v>
      </c>
      <c r="E46" s="51">
        <v>353</v>
      </c>
      <c r="F46" s="51">
        <f t="shared" si="2"/>
        <v>3530</v>
      </c>
      <c r="G46" s="28">
        <v>10</v>
      </c>
      <c r="H46" s="29">
        <f>G46*E46*$H$5</f>
        <v>2824</v>
      </c>
      <c r="I46" s="28"/>
      <c r="J46" s="28">
        <v>10</v>
      </c>
      <c r="K46" s="30">
        <f>J46*E46*$K$5</f>
        <v>706</v>
      </c>
      <c r="L46" s="31">
        <f t="shared" ref="L46:L48" si="16">H46+K46</f>
        <v>3530</v>
      </c>
      <c r="M46" s="64">
        <v>10</v>
      </c>
      <c r="N46" s="65">
        <f>M46*E46*$N$5*0.9</f>
        <v>2541.6</v>
      </c>
      <c r="O46" s="28"/>
      <c r="P46" s="28"/>
      <c r="Q46" s="30">
        <f t="shared" ref="Q46:Q48" si="17">P46*E46*$Q$5</f>
        <v>0</v>
      </c>
    </row>
    <row r="47" spans="1:17" s="25" customFormat="1" ht="21" customHeight="1" x14ac:dyDescent="0.3">
      <c r="A47" s="26">
        <v>-9</v>
      </c>
      <c r="B47" s="27" t="s">
        <v>46</v>
      </c>
      <c r="C47" s="27" t="s">
        <v>15</v>
      </c>
      <c r="D47" s="50">
        <v>9</v>
      </c>
      <c r="E47" s="51">
        <v>322</v>
      </c>
      <c r="F47" s="51">
        <f t="shared" si="2"/>
        <v>2898</v>
      </c>
      <c r="G47" s="28">
        <v>9</v>
      </c>
      <c r="H47" s="29">
        <f>G47*E47*$H$5</f>
        <v>2318.4</v>
      </c>
      <c r="I47" s="28"/>
      <c r="J47" s="28">
        <v>9</v>
      </c>
      <c r="K47" s="30">
        <f>J47*E47*$K$5</f>
        <v>579.6</v>
      </c>
      <c r="L47" s="31">
        <f t="shared" si="16"/>
        <v>2898</v>
      </c>
      <c r="M47" s="64">
        <v>9</v>
      </c>
      <c r="N47" s="65">
        <f>M47*E47*$N$5*0.9</f>
        <v>2086.56</v>
      </c>
      <c r="O47" s="28"/>
      <c r="P47" s="28"/>
      <c r="Q47" s="30">
        <f t="shared" si="17"/>
        <v>0</v>
      </c>
    </row>
    <row r="48" spans="1:17" s="25" customFormat="1" ht="21" customHeight="1" thickBot="1" x14ac:dyDescent="0.35">
      <c r="A48" s="26">
        <v>-10</v>
      </c>
      <c r="B48" s="27" t="s">
        <v>47</v>
      </c>
      <c r="C48" s="27" t="s">
        <v>15</v>
      </c>
      <c r="D48" s="50">
        <v>10</v>
      </c>
      <c r="E48" s="51">
        <v>353</v>
      </c>
      <c r="F48" s="51">
        <f t="shared" si="2"/>
        <v>3530</v>
      </c>
      <c r="G48" s="28">
        <v>10</v>
      </c>
      <c r="H48" s="32">
        <f>G48*E48*$H$5</f>
        <v>2824</v>
      </c>
      <c r="I48" s="28"/>
      <c r="J48" s="28">
        <v>10</v>
      </c>
      <c r="K48" s="33">
        <f>J48*E48*$K$5</f>
        <v>706</v>
      </c>
      <c r="L48" s="31">
        <f t="shared" si="16"/>
        <v>3530</v>
      </c>
      <c r="M48" s="64">
        <v>10</v>
      </c>
      <c r="N48" s="65">
        <f>M48*E48*$N$5*0.9</f>
        <v>2541.6</v>
      </c>
      <c r="O48" s="28"/>
      <c r="P48" s="28"/>
      <c r="Q48" s="30">
        <f t="shared" si="17"/>
        <v>0</v>
      </c>
    </row>
    <row r="49" spans="1:17" s="25" customFormat="1" ht="21" customHeight="1" thickBot="1" x14ac:dyDescent="0.35">
      <c r="A49" s="2"/>
      <c r="B49" s="34" t="s">
        <v>48</v>
      </c>
      <c r="C49" s="20"/>
      <c r="D49" s="48"/>
      <c r="E49" s="52"/>
      <c r="F49" s="51">
        <f t="shared" si="2"/>
        <v>0</v>
      </c>
      <c r="G49" s="35"/>
      <c r="H49" s="36">
        <f>SUM(H46:H48)</f>
        <v>7966.4</v>
      </c>
      <c r="I49" s="37"/>
      <c r="J49" s="38"/>
      <c r="K49" s="36">
        <f>SUM(K46:K48)</f>
        <v>1991.6</v>
      </c>
      <c r="L49" s="36">
        <f>SUM(L46:L48)</f>
        <v>9958</v>
      </c>
      <c r="M49" s="35"/>
      <c r="N49" s="36">
        <f>SUM(N46:N48)</f>
        <v>7169.76</v>
      </c>
      <c r="O49" s="37"/>
      <c r="P49" s="38"/>
      <c r="Q49" s="36">
        <f>SUM(Q46:Q48)</f>
        <v>0</v>
      </c>
    </row>
    <row r="50" spans="1:17" s="25" customFormat="1" ht="21" customHeight="1" x14ac:dyDescent="0.3">
      <c r="B50" s="19" t="s">
        <v>49</v>
      </c>
      <c r="C50" s="20"/>
      <c r="D50" s="48"/>
      <c r="E50" s="49"/>
      <c r="F50" s="51">
        <f t="shared" si="2"/>
        <v>0</v>
      </c>
      <c r="G50" s="21"/>
      <c r="H50" s="22"/>
      <c r="I50" s="28"/>
      <c r="J50" s="28"/>
      <c r="K50" s="23"/>
      <c r="L50" s="24"/>
      <c r="M50" s="21"/>
      <c r="N50" s="22"/>
      <c r="O50" s="28"/>
      <c r="P50" s="28"/>
      <c r="Q50" s="23"/>
    </row>
    <row r="51" spans="1:17" s="25" customFormat="1" ht="21" customHeight="1" x14ac:dyDescent="0.3">
      <c r="A51" s="26">
        <v>-11</v>
      </c>
      <c r="B51" s="27" t="s">
        <v>50</v>
      </c>
      <c r="C51" s="27" t="s">
        <v>51</v>
      </c>
      <c r="D51" s="50">
        <v>1</v>
      </c>
      <c r="E51" s="51">
        <v>2023</v>
      </c>
      <c r="F51" s="51">
        <f t="shared" si="2"/>
        <v>2023</v>
      </c>
      <c r="G51" s="28"/>
      <c r="H51" s="29">
        <f t="shared" ref="H51:H67" si="18">G51*E51*$H$5</f>
        <v>0</v>
      </c>
      <c r="I51" s="28"/>
      <c r="J51" s="28">
        <v>1</v>
      </c>
      <c r="K51" s="30">
        <f t="shared" ref="K51:K67" si="19">J51*E51*$K$5</f>
        <v>404.6</v>
      </c>
      <c r="L51" s="31">
        <f t="shared" ref="L51:L67" si="20">H51+K51</f>
        <v>404.6</v>
      </c>
      <c r="M51" s="28"/>
      <c r="N51" s="29">
        <f t="shared" ref="N51:N67" si="21">M51*E51*$N$5</f>
        <v>0</v>
      </c>
      <c r="O51" s="28"/>
      <c r="P51" s="64">
        <v>1</v>
      </c>
      <c r="Q51" s="58">
        <f>P51*E51*$Q$5*0.9</f>
        <v>364.14000000000004</v>
      </c>
    </row>
    <row r="52" spans="1:17" s="25" customFormat="1" ht="21" customHeight="1" x14ac:dyDescent="0.3">
      <c r="A52" s="26">
        <v>-12</v>
      </c>
      <c r="B52" s="27" t="s">
        <v>52</v>
      </c>
      <c r="C52" s="27" t="s">
        <v>51</v>
      </c>
      <c r="D52" s="50">
        <v>1</v>
      </c>
      <c r="E52" s="51">
        <v>5398</v>
      </c>
      <c r="F52" s="51">
        <f t="shared" si="2"/>
        <v>5398</v>
      </c>
      <c r="G52" s="28">
        <v>1</v>
      </c>
      <c r="H52" s="29">
        <f t="shared" si="18"/>
        <v>4318.4000000000005</v>
      </c>
      <c r="I52" s="28"/>
      <c r="J52" s="28">
        <v>1</v>
      </c>
      <c r="K52" s="30">
        <f t="shared" si="19"/>
        <v>1079.6000000000001</v>
      </c>
      <c r="L52" s="31">
        <f t="shared" si="20"/>
        <v>5398.0000000000009</v>
      </c>
      <c r="M52" s="64">
        <v>1</v>
      </c>
      <c r="N52" s="65">
        <f>M52*E52*$N$5*0.9</f>
        <v>3886.5600000000004</v>
      </c>
      <c r="O52" s="28"/>
      <c r="P52" s="64">
        <v>1</v>
      </c>
      <c r="Q52" s="58">
        <f>P52*E52*$Q$5*0.9</f>
        <v>971.6400000000001</v>
      </c>
    </row>
    <row r="53" spans="1:17" s="25" customFormat="1" ht="21" customHeight="1" x14ac:dyDescent="0.3">
      <c r="A53" s="26">
        <v>-13</v>
      </c>
      <c r="B53" s="27" t="s">
        <v>53</v>
      </c>
      <c r="C53" s="27" t="s">
        <v>51</v>
      </c>
      <c r="D53" s="50">
        <v>1</v>
      </c>
      <c r="E53" s="51">
        <v>2234</v>
      </c>
      <c r="F53" s="51">
        <f t="shared" si="2"/>
        <v>2234</v>
      </c>
      <c r="G53" s="28">
        <v>1</v>
      </c>
      <c r="H53" s="29">
        <f t="shared" si="18"/>
        <v>1787.2</v>
      </c>
      <c r="I53" s="28"/>
      <c r="J53" s="28">
        <v>1</v>
      </c>
      <c r="K53" s="30">
        <f t="shared" si="19"/>
        <v>446.8</v>
      </c>
      <c r="L53" s="31">
        <f t="shared" si="20"/>
        <v>2234</v>
      </c>
      <c r="M53" s="28"/>
      <c r="N53" s="29">
        <f t="shared" si="21"/>
        <v>0</v>
      </c>
      <c r="O53" s="28"/>
      <c r="P53" s="28"/>
      <c r="Q53" s="30">
        <f t="shared" ref="Q53:Q67" si="22">P53*E53*$Q$5</f>
        <v>0</v>
      </c>
    </row>
    <row r="54" spans="1:17" s="25" customFormat="1" ht="21" customHeight="1" x14ac:dyDescent="0.3">
      <c r="A54" s="26">
        <v>-14</v>
      </c>
      <c r="B54" s="27" t="s">
        <v>54</v>
      </c>
      <c r="C54" s="27" t="s">
        <v>51</v>
      </c>
      <c r="D54" s="50">
        <v>1</v>
      </c>
      <c r="E54" s="51">
        <v>2234</v>
      </c>
      <c r="F54" s="51">
        <f t="shared" si="2"/>
        <v>2234</v>
      </c>
      <c r="G54" s="28">
        <v>1</v>
      </c>
      <c r="H54" s="29">
        <f t="shared" si="18"/>
        <v>1787.2</v>
      </c>
      <c r="I54" s="28"/>
      <c r="J54" s="28">
        <v>1</v>
      </c>
      <c r="K54" s="30">
        <f t="shared" si="19"/>
        <v>446.8</v>
      </c>
      <c r="L54" s="31">
        <f t="shared" si="20"/>
        <v>2234</v>
      </c>
      <c r="M54" s="28"/>
      <c r="N54" s="29">
        <f t="shared" si="21"/>
        <v>0</v>
      </c>
      <c r="O54" s="28"/>
      <c r="P54" s="28"/>
      <c r="Q54" s="30">
        <f t="shared" si="22"/>
        <v>0</v>
      </c>
    </row>
    <row r="55" spans="1:17" s="25" customFormat="1" ht="21" customHeight="1" x14ac:dyDescent="0.3">
      <c r="A55" s="26">
        <v>-15</v>
      </c>
      <c r="B55" s="27" t="s">
        <v>55</v>
      </c>
      <c r="C55" s="27" t="s">
        <v>51</v>
      </c>
      <c r="D55" s="50">
        <v>4</v>
      </c>
      <c r="E55" s="51">
        <v>2234</v>
      </c>
      <c r="F55" s="51">
        <f t="shared" si="2"/>
        <v>8936</v>
      </c>
      <c r="G55" s="28">
        <v>4</v>
      </c>
      <c r="H55" s="29">
        <f t="shared" si="18"/>
        <v>7148.8</v>
      </c>
      <c r="I55" s="28"/>
      <c r="J55" s="28">
        <v>4</v>
      </c>
      <c r="K55" s="30">
        <f t="shared" si="19"/>
        <v>1787.2</v>
      </c>
      <c r="L55" s="31">
        <f t="shared" si="20"/>
        <v>8936</v>
      </c>
      <c r="M55" s="28">
        <v>4</v>
      </c>
      <c r="N55" s="29">
        <f>M55*E55*$N$5</f>
        <v>7148.8</v>
      </c>
      <c r="O55" s="28"/>
      <c r="P55" s="64">
        <v>4</v>
      </c>
      <c r="Q55" s="58">
        <f>P55*E55*$Q$5*0.9</f>
        <v>1608.48</v>
      </c>
    </row>
    <row r="56" spans="1:17" s="25" customFormat="1" ht="21" customHeight="1" x14ac:dyDescent="0.3">
      <c r="A56" s="26">
        <v>-16</v>
      </c>
      <c r="B56" s="27" t="s">
        <v>56</v>
      </c>
      <c r="C56" s="27" t="s">
        <v>51</v>
      </c>
      <c r="D56" s="50">
        <v>4</v>
      </c>
      <c r="E56" s="51">
        <v>1826</v>
      </c>
      <c r="F56" s="51">
        <f t="shared" si="2"/>
        <v>7304</v>
      </c>
      <c r="G56" s="28">
        <v>4</v>
      </c>
      <c r="H56" s="29">
        <f t="shared" si="18"/>
        <v>5843.2000000000007</v>
      </c>
      <c r="I56" s="28"/>
      <c r="J56" s="28">
        <v>4</v>
      </c>
      <c r="K56" s="30">
        <f t="shared" si="19"/>
        <v>1460.8000000000002</v>
      </c>
      <c r="L56" s="31">
        <f t="shared" si="20"/>
        <v>7304.0000000000009</v>
      </c>
      <c r="M56" s="28">
        <v>4</v>
      </c>
      <c r="N56" s="29">
        <f t="shared" si="21"/>
        <v>5843.2000000000007</v>
      </c>
      <c r="O56" s="28"/>
      <c r="P56" s="64">
        <v>4</v>
      </c>
      <c r="Q56" s="58">
        <f>P56*E56*$Q$5*0.9</f>
        <v>1314.7200000000003</v>
      </c>
    </row>
    <row r="57" spans="1:17" s="25" customFormat="1" ht="21" customHeight="1" x14ac:dyDescent="0.3">
      <c r="A57" s="26">
        <v>-17</v>
      </c>
      <c r="B57" s="27" t="s">
        <v>57</v>
      </c>
      <c r="C57" s="27" t="s">
        <v>51</v>
      </c>
      <c r="D57" s="50">
        <v>1</v>
      </c>
      <c r="E57" s="51">
        <v>5585</v>
      </c>
      <c r="F57" s="51">
        <f t="shared" si="2"/>
        <v>5585</v>
      </c>
      <c r="G57" s="28">
        <v>1</v>
      </c>
      <c r="H57" s="29">
        <f t="shared" si="18"/>
        <v>4468</v>
      </c>
      <c r="I57" s="28"/>
      <c r="J57" s="28">
        <v>1</v>
      </c>
      <c r="K57" s="30">
        <f t="shared" si="19"/>
        <v>1117</v>
      </c>
      <c r="L57" s="31">
        <f t="shared" si="20"/>
        <v>5585</v>
      </c>
      <c r="M57" s="28"/>
      <c r="N57" s="29">
        <f t="shared" si="21"/>
        <v>0</v>
      </c>
      <c r="O57" s="28"/>
      <c r="P57" s="28"/>
      <c r="Q57" s="30">
        <f t="shared" si="22"/>
        <v>0</v>
      </c>
    </row>
    <row r="58" spans="1:17" s="25" customFormat="1" ht="21" customHeight="1" x14ac:dyDescent="0.3">
      <c r="A58" s="26">
        <v>-18</v>
      </c>
      <c r="B58" s="27" t="s">
        <v>58</v>
      </c>
      <c r="C58" s="27" t="s">
        <v>51</v>
      </c>
      <c r="D58" s="50">
        <v>1</v>
      </c>
      <c r="E58" s="51">
        <v>3256</v>
      </c>
      <c r="F58" s="51">
        <f t="shared" si="2"/>
        <v>3256</v>
      </c>
      <c r="G58" s="28">
        <v>1</v>
      </c>
      <c r="H58" s="29">
        <f t="shared" si="18"/>
        <v>2604.8000000000002</v>
      </c>
      <c r="I58" s="28"/>
      <c r="J58" s="28">
        <v>1</v>
      </c>
      <c r="K58" s="30">
        <f t="shared" si="19"/>
        <v>651.20000000000005</v>
      </c>
      <c r="L58" s="31">
        <f t="shared" si="20"/>
        <v>3256</v>
      </c>
      <c r="M58" s="28"/>
      <c r="N58" s="29">
        <f t="shared" si="21"/>
        <v>0</v>
      </c>
      <c r="O58" s="28"/>
      <c r="P58" s="28"/>
      <c r="Q58" s="30">
        <f t="shared" si="22"/>
        <v>0</v>
      </c>
    </row>
    <row r="59" spans="1:17" s="25" customFormat="1" ht="21" customHeight="1" x14ac:dyDescent="0.3">
      <c r="A59" s="26">
        <v>-19</v>
      </c>
      <c r="B59" s="27" t="s">
        <v>59</v>
      </c>
      <c r="C59" s="27" t="s">
        <v>51</v>
      </c>
      <c r="D59" s="50">
        <v>1</v>
      </c>
      <c r="E59" s="51">
        <v>3256</v>
      </c>
      <c r="F59" s="51">
        <f t="shared" si="2"/>
        <v>3256</v>
      </c>
      <c r="G59" s="28">
        <v>1</v>
      </c>
      <c r="H59" s="29">
        <f t="shared" si="18"/>
        <v>2604.8000000000002</v>
      </c>
      <c r="I59" s="28"/>
      <c r="J59" s="28">
        <v>1</v>
      </c>
      <c r="K59" s="30">
        <f t="shared" si="19"/>
        <v>651.20000000000005</v>
      </c>
      <c r="L59" s="31">
        <f t="shared" si="20"/>
        <v>3256</v>
      </c>
      <c r="M59" s="28"/>
      <c r="N59" s="29">
        <f t="shared" si="21"/>
        <v>0</v>
      </c>
      <c r="O59" s="28"/>
      <c r="P59" s="28"/>
      <c r="Q59" s="30">
        <f t="shared" si="22"/>
        <v>0</v>
      </c>
    </row>
    <row r="60" spans="1:17" s="25" customFormat="1" ht="21" customHeight="1" x14ac:dyDescent="0.3">
      <c r="A60" s="26">
        <v>-20</v>
      </c>
      <c r="B60" s="27" t="s">
        <v>60</v>
      </c>
      <c r="C60" s="27" t="s">
        <v>51</v>
      </c>
      <c r="D60" s="50">
        <v>2</v>
      </c>
      <c r="E60" s="51">
        <v>1826</v>
      </c>
      <c r="F60" s="51">
        <f t="shared" si="2"/>
        <v>3652</v>
      </c>
      <c r="G60" s="28">
        <v>2</v>
      </c>
      <c r="H60" s="29">
        <f t="shared" si="18"/>
        <v>2921.6000000000004</v>
      </c>
      <c r="I60" s="28"/>
      <c r="J60" s="28">
        <v>2</v>
      </c>
      <c r="K60" s="30">
        <f t="shared" si="19"/>
        <v>730.40000000000009</v>
      </c>
      <c r="L60" s="31">
        <f t="shared" si="20"/>
        <v>3652.0000000000005</v>
      </c>
      <c r="M60" s="28">
        <v>2</v>
      </c>
      <c r="N60" s="29">
        <f t="shared" si="21"/>
        <v>2921.6000000000004</v>
      </c>
      <c r="O60" s="28"/>
      <c r="P60" s="64">
        <v>2</v>
      </c>
      <c r="Q60" s="58">
        <f>P60*E60*$Q$5*0.9</f>
        <v>657.36000000000013</v>
      </c>
    </row>
    <row r="61" spans="1:17" s="25" customFormat="1" ht="21" customHeight="1" x14ac:dyDescent="0.3">
      <c r="A61" s="26">
        <v>-21</v>
      </c>
      <c r="B61" s="27" t="s">
        <v>61</v>
      </c>
      <c r="C61" s="27" t="s">
        <v>51</v>
      </c>
      <c r="D61" s="50">
        <v>4</v>
      </c>
      <c r="E61" s="51">
        <v>2237</v>
      </c>
      <c r="F61" s="51">
        <f t="shared" si="2"/>
        <v>8948</v>
      </c>
      <c r="G61" s="28">
        <v>4</v>
      </c>
      <c r="H61" s="29">
        <f t="shared" si="18"/>
        <v>7158.4000000000005</v>
      </c>
      <c r="I61" s="28"/>
      <c r="J61" s="28">
        <v>4</v>
      </c>
      <c r="K61" s="30">
        <f t="shared" si="19"/>
        <v>1789.6000000000001</v>
      </c>
      <c r="L61" s="31">
        <f t="shared" si="20"/>
        <v>8948</v>
      </c>
      <c r="M61" s="28"/>
      <c r="N61" s="29">
        <f t="shared" si="21"/>
        <v>0</v>
      </c>
      <c r="O61" s="28"/>
      <c r="P61" s="28"/>
      <c r="Q61" s="30">
        <f t="shared" si="22"/>
        <v>0</v>
      </c>
    </row>
    <row r="62" spans="1:17" s="25" customFormat="1" ht="21" customHeight="1" x14ac:dyDescent="0.3">
      <c r="A62" s="26">
        <v>-22</v>
      </c>
      <c r="B62" s="27" t="s">
        <v>62</v>
      </c>
      <c r="C62" s="27" t="s">
        <v>51</v>
      </c>
      <c r="D62" s="50">
        <v>4</v>
      </c>
      <c r="E62" s="51">
        <v>2237</v>
      </c>
      <c r="F62" s="51">
        <f t="shared" si="2"/>
        <v>8948</v>
      </c>
      <c r="G62" s="28">
        <v>4</v>
      </c>
      <c r="H62" s="29">
        <f t="shared" si="18"/>
        <v>7158.4000000000005</v>
      </c>
      <c r="I62" s="28"/>
      <c r="J62" s="28">
        <v>4</v>
      </c>
      <c r="K62" s="30">
        <f t="shared" si="19"/>
        <v>1789.6000000000001</v>
      </c>
      <c r="L62" s="31">
        <f t="shared" si="20"/>
        <v>8948</v>
      </c>
      <c r="M62" s="28"/>
      <c r="N62" s="29">
        <f t="shared" si="21"/>
        <v>0</v>
      </c>
      <c r="O62" s="28"/>
      <c r="P62" s="28"/>
      <c r="Q62" s="30">
        <f t="shared" si="22"/>
        <v>0</v>
      </c>
    </row>
    <row r="63" spans="1:17" s="25" customFormat="1" ht="21" customHeight="1" x14ac:dyDescent="0.3">
      <c r="A63" s="26">
        <v>-23</v>
      </c>
      <c r="B63" s="27" t="s">
        <v>63</v>
      </c>
      <c r="C63" s="27" t="s">
        <v>51</v>
      </c>
      <c r="D63" s="50">
        <v>1</v>
      </c>
      <c r="E63" s="51">
        <v>3256</v>
      </c>
      <c r="F63" s="51">
        <f t="shared" si="2"/>
        <v>3256</v>
      </c>
      <c r="G63" s="28">
        <v>1</v>
      </c>
      <c r="H63" s="29">
        <f t="shared" si="18"/>
        <v>2604.8000000000002</v>
      </c>
      <c r="I63" s="28"/>
      <c r="J63" s="28">
        <v>1</v>
      </c>
      <c r="K63" s="30">
        <f t="shared" si="19"/>
        <v>651.20000000000005</v>
      </c>
      <c r="L63" s="31">
        <f t="shared" si="20"/>
        <v>3256</v>
      </c>
      <c r="M63" s="28"/>
      <c r="N63" s="29">
        <f t="shared" si="21"/>
        <v>0</v>
      </c>
      <c r="O63" s="28"/>
      <c r="P63" s="28"/>
      <c r="Q63" s="30">
        <f t="shared" si="22"/>
        <v>0</v>
      </c>
    </row>
    <row r="64" spans="1:17" s="25" customFormat="1" ht="21" customHeight="1" x14ac:dyDescent="0.3">
      <c r="A64" s="26">
        <v>-24</v>
      </c>
      <c r="B64" s="27" t="s">
        <v>64</v>
      </c>
      <c r="C64" s="27" t="s">
        <v>51</v>
      </c>
      <c r="D64" s="50">
        <v>1</v>
      </c>
      <c r="E64" s="51">
        <v>3351</v>
      </c>
      <c r="F64" s="51">
        <f t="shared" si="2"/>
        <v>3351</v>
      </c>
      <c r="G64" s="28">
        <v>1</v>
      </c>
      <c r="H64" s="29">
        <f t="shared" si="18"/>
        <v>2680.8</v>
      </c>
      <c r="I64" s="28"/>
      <c r="J64" s="28">
        <v>1</v>
      </c>
      <c r="K64" s="30">
        <f t="shared" si="19"/>
        <v>670.2</v>
      </c>
      <c r="L64" s="31">
        <f t="shared" si="20"/>
        <v>3351</v>
      </c>
      <c r="M64" s="28"/>
      <c r="N64" s="29">
        <f t="shared" si="21"/>
        <v>0</v>
      </c>
      <c r="O64" s="28"/>
      <c r="P64" s="28"/>
      <c r="Q64" s="30">
        <f t="shared" si="22"/>
        <v>0</v>
      </c>
    </row>
    <row r="65" spans="1:17" s="25" customFormat="1" ht="21" customHeight="1" x14ac:dyDescent="0.3">
      <c r="A65" s="26">
        <v>-25</v>
      </c>
      <c r="B65" s="27" t="s">
        <v>65</v>
      </c>
      <c r="C65" s="27" t="s">
        <v>51</v>
      </c>
      <c r="D65" s="50">
        <v>1</v>
      </c>
      <c r="E65" s="51">
        <v>5585</v>
      </c>
      <c r="F65" s="51">
        <f t="shared" si="2"/>
        <v>5585</v>
      </c>
      <c r="G65" s="28">
        <v>1</v>
      </c>
      <c r="H65" s="29">
        <f t="shared" si="18"/>
        <v>4468</v>
      </c>
      <c r="I65" s="28"/>
      <c r="J65" s="28">
        <v>1</v>
      </c>
      <c r="K65" s="30">
        <f t="shared" si="19"/>
        <v>1117</v>
      </c>
      <c r="L65" s="31">
        <f t="shared" si="20"/>
        <v>5585</v>
      </c>
      <c r="M65" s="28"/>
      <c r="N65" s="29">
        <f t="shared" si="21"/>
        <v>0</v>
      </c>
      <c r="O65" s="28"/>
      <c r="P65" s="28"/>
      <c r="Q65" s="30">
        <f t="shared" si="22"/>
        <v>0</v>
      </c>
    </row>
    <row r="66" spans="1:17" s="25" customFormat="1" ht="21" customHeight="1" x14ac:dyDescent="0.3">
      <c r="A66" s="26">
        <v>-26</v>
      </c>
      <c r="B66" s="27" t="s">
        <v>66</v>
      </c>
      <c r="C66" s="27" t="s">
        <v>51</v>
      </c>
      <c r="D66" s="50">
        <v>1</v>
      </c>
      <c r="E66" s="51">
        <v>3637</v>
      </c>
      <c r="F66" s="51">
        <f t="shared" si="2"/>
        <v>3637</v>
      </c>
      <c r="G66" s="28">
        <v>1</v>
      </c>
      <c r="H66" s="29">
        <f t="shared" si="18"/>
        <v>2909.6000000000004</v>
      </c>
      <c r="I66" s="28"/>
      <c r="J66" s="28">
        <v>1</v>
      </c>
      <c r="K66" s="30">
        <f t="shared" si="19"/>
        <v>727.40000000000009</v>
      </c>
      <c r="L66" s="31">
        <f t="shared" si="20"/>
        <v>3637.0000000000005</v>
      </c>
      <c r="M66" s="28"/>
      <c r="N66" s="29">
        <f t="shared" si="21"/>
        <v>0</v>
      </c>
      <c r="O66" s="28"/>
      <c r="P66" s="28"/>
      <c r="Q66" s="30">
        <f t="shared" si="22"/>
        <v>0</v>
      </c>
    </row>
    <row r="67" spans="1:17" s="25" customFormat="1" ht="21" customHeight="1" thickBot="1" x14ac:dyDescent="0.35">
      <c r="A67" s="26">
        <v>-27</v>
      </c>
      <c r="B67" s="27" t="s">
        <v>67</v>
      </c>
      <c r="C67" s="27" t="s">
        <v>51</v>
      </c>
      <c r="D67" s="50">
        <v>1</v>
      </c>
      <c r="E67" s="51">
        <v>3637</v>
      </c>
      <c r="F67" s="51">
        <f t="shared" si="2"/>
        <v>3637</v>
      </c>
      <c r="G67" s="28">
        <v>1</v>
      </c>
      <c r="H67" s="32">
        <f t="shared" si="18"/>
        <v>2909.6000000000004</v>
      </c>
      <c r="I67" s="28"/>
      <c r="J67" s="28">
        <v>1</v>
      </c>
      <c r="K67" s="33">
        <f t="shared" si="19"/>
        <v>727.40000000000009</v>
      </c>
      <c r="L67" s="31">
        <f t="shared" si="20"/>
        <v>3637.0000000000005</v>
      </c>
      <c r="M67" s="28"/>
      <c r="N67" s="29">
        <f t="shared" si="21"/>
        <v>0</v>
      </c>
      <c r="O67" s="28"/>
      <c r="P67" s="28"/>
      <c r="Q67" s="30">
        <f t="shared" si="22"/>
        <v>0</v>
      </c>
    </row>
    <row r="68" spans="1:17" s="25" customFormat="1" ht="21" customHeight="1" thickBot="1" x14ac:dyDescent="0.35">
      <c r="A68" s="26"/>
      <c r="B68" s="34" t="s">
        <v>68</v>
      </c>
      <c r="C68" s="20"/>
      <c r="D68" s="48"/>
      <c r="E68" s="52"/>
      <c r="F68" s="51">
        <f t="shared" si="2"/>
        <v>0</v>
      </c>
      <c r="G68" s="35"/>
      <c r="H68" s="36">
        <f>SUM(H51:H67)</f>
        <v>63373.600000000006</v>
      </c>
      <c r="I68" s="37"/>
      <c r="J68" s="38"/>
      <c r="K68" s="36">
        <f>SUM(K51:K67)</f>
        <v>16248.000000000002</v>
      </c>
      <c r="L68" s="36">
        <f>SUM(L51:L67)</f>
        <v>79621.600000000006</v>
      </c>
      <c r="M68" s="35"/>
      <c r="N68" s="36">
        <f>SUM(N51:N67)</f>
        <v>19800.160000000003</v>
      </c>
      <c r="O68" s="37"/>
      <c r="P68" s="38"/>
      <c r="Q68" s="36">
        <f>SUM(Q51:Q67)</f>
        <v>4916.34</v>
      </c>
    </row>
    <row r="69" spans="1:17" s="25" customFormat="1" ht="21" customHeight="1" x14ac:dyDescent="0.3">
      <c r="A69" s="26"/>
      <c r="B69" s="19" t="s">
        <v>69</v>
      </c>
      <c r="C69" s="53"/>
      <c r="D69" s="54"/>
      <c r="E69" s="53"/>
      <c r="F69" s="51">
        <f t="shared" si="2"/>
        <v>0</v>
      </c>
      <c r="G69" s="21"/>
      <c r="H69" s="22"/>
      <c r="I69" s="28"/>
      <c r="J69" s="28"/>
      <c r="K69" s="23"/>
      <c r="L69" s="24"/>
      <c r="M69" s="21"/>
      <c r="N69" s="22"/>
      <c r="O69" s="28"/>
      <c r="P69" s="28"/>
      <c r="Q69" s="23"/>
    </row>
    <row r="70" spans="1:17" s="25" customFormat="1" ht="21" customHeight="1" x14ac:dyDescent="0.3">
      <c r="A70" s="26">
        <v>-28</v>
      </c>
      <c r="B70" s="27" t="s">
        <v>70</v>
      </c>
      <c r="C70" s="27" t="s">
        <v>51</v>
      </c>
      <c r="D70" s="50">
        <v>1</v>
      </c>
      <c r="E70" s="51">
        <v>2681</v>
      </c>
      <c r="F70" s="51">
        <f t="shared" si="2"/>
        <v>2681</v>
      </c>
      <c r="G70" s="28"/>
      <c r="H70" s="29">
        <f t="shared" ref="H70:H80" si="23">G70*E70*$H$5</f>
        <v>0</v>
      </c>
      <c r="I70" s="28"/>
      <c r="J70" s="28">
        <v>1</v>
      </c>
      <c r="K70" s="30">
        <f t="shared" ref="K70:K80" si="24">J70*E70*$K$5</f>
        <v>536.20000000000005</v>
      </c>
      <c r="L70" s="31">
        <f t="shared" ref="L70:L80" si="25">H70+K70</f>
        <v>536.20000000000005</v>
      </c>
      <c r="M70" s="28"/>
      <c r="N70" s="29"/>
      <c r="O70" s="28"/>
      <c r="P70" s="64">
        <v>1</v>
      </c>
      <c r="Q70" s="58">
        <f>P70*E70*$Q$5*0.9</f>
        <v>482.58000000000004</v>
      </c>
    </row>
    <row r="71" spans="1:17" s="25" customFormat="1" ht="21" customHeight="1" x14ac:dyDescent="0.3">
      <c r="A71" s="26">
        <v>-29</v>
      </c>
      <c r="B71" s="27" t="s">
        <v>71</v>
      </c>
      <c r="C71" s="27" t="s">
        <v>51</v>
      </c>
      <c r="D71" s="50">
        <v>1</v>
      </c>
      <c r="E71" s="51">
        <v>8042</v>
      </c>
      <c r="F71" s="51">
        <f t="shared" si="2"/>
        <v>8042</v>
      </c>
      <c r="G71" s="28">
        <v>1</v>
      </c>
      <c r="H71" s="29">
        <f t="shared" si="23"/>
        <v>6433.6</v>
      </c>
      <c r="I71" s="28"/>
      <c r="J71" s="28">
        <v>1</v>
      </c>
      <c r="K71" s="30">
        <f t="shared" si="24"/>
        <v>1608.4</v>
      </c>
      <c r="L71" s="31">
        <f t="shared" si="25"/>
        <v>8042</v>
      </c>
      <c r="M71" s="28">
        <v>1</v>
      </c>
      <c r="N71" s="29">
        <f>M71*E71*$N$5</f>
        <v>6433.6</v>
      </c>
      <c r="O71" s="28"/>
      <c r="P71" s="64">
        <v>1</v>
      </c>
      <c r="Q71" s="58">
        <f>P71*E71*$Q$5*0.9</f>
        <v>1447.5600000000002</v>
      </c>
    </row>
    <row r="72" spans="1:17" s="25" customFormat="1" ht="21" customHeight="1" x14ac:dyDescent="0.3">
      <c r="A72" s="26">
        <v>-30</v>
      </c>
      <c r="B72" s="27" t="s">
        <v>72</v>
      </c>
      <c r="C72" s="27" t="s">
        <v>51</v>
      </c>
      <c r="D72" s="50">
        <v>1</v>
      </c>
      <c r="E72" s="51">
        <v>3351</v>
      </c>
      <c r="F72" s="51">
        <f t="shared" si="2"/>
        <v>3351</v>
      </c>
      <c r="G72" s="28">
        <v>1</v>
      </c>
      <c r="H72" s="29">
        <f t="shared" si="23"/>
        <v>2680.8</v>
      </c>
      <c r="I72" s="28"/>
      <c r="J72" s="28">
        <v>1</v>
      </c>
      <c r="K72" s="30">
        <f t="shared" si="24"/>
        <v>670.2</v>
      </c>
      <c r="L72" s="31">
        <f t="shared" si="25"/>
        <v>3351</v>
      </c>
      <c r="M72" s="64">
        <v>1</v>
      </c>
      <c r="N72" s="65">
        <f>M72*E72*$N$5*0.9</f>
        <v>2412.7200000000003</v>
      </c>
      <c r="O72" s="28"/>
      <c r="P72" s="64">
        <v>1</v>
      </c>
      <c r="Q72" s="58">
        <f>P72*E72*$Q$5*0.9</f>
        <v>603.18000000000006</v>
      </c>
    </row>
    <row r="73" spans="1:17" s="25" customFormat="1" ht="21" customHeight="1" x14ac:dyDescent="0.3">
      <c r="A73" s="26">
        <v>-31</v>
      </c>
      <c r="B73" s="27" t="s">
        <v>73</v>
      </c>
      <c r="C73" s="27" t="s">
        <v>51</v>
      </c>
      <c r="D73" s="50">
        <v>1</v>
      </c>
      <c r="E73" s="51">
        <v>5362</v>
      </c>
      <c r="F73" s="51">
        <f t="shared" si="2"/>
        <v>5362</v>
      </c>
      <c r="G73" s="28">
        <v>1</v>
      </c>
      <c r="H73" s="29">
        <f t="shared" si="23"/>
        <v>4289.6000000000004</v>
      </c>
      <c r="I73" s="28"/>
      <c r="J73" s="28">
        <v>1</v>
      </c>
      <c r="K73" s="30">
        <f t="shared" si="24"/>
        <v>1072.4000000000001</v>
      </c>
      <c r="L73" s="31">
        <f t="shared" si="25"/>
        <v>5362</v>
      </c>
      <c r="M73" s="28">
        <v>1</v>
      </c>
      <c r="N73" s="29">
        <f>M73*E73*$N$5</f>
        <v>4289.6000000000004</v>
      </c>
      <c r="O73" s="28"/>
      <c r="P73" s="64">
        <v>1</v>
      </c>
      <c r="Q73" s="58">
        <f>P73*E73*$Q$5*0.9</f>
        <v>965.16000000000008</v>
      </c>
    </row>
    <row r="74" spans="1:17" s="25" customFormat="1" ht="21" customHeight="1" x14ac:dyDescent="0.3">
      <c r="A74" s="26">
        <v>-32</v>
      </c>
      <c r="B74" s="27" t="s">
        <v>74</v>
      </c>
      <c r="C74" s="27" t="s">
        <v>51</v>
      </c>
      <c r="D74" s="50">
        <v>2</v>
      </c>
      <c r="E74" s="51">
        <v>5172</v>
      </c>
      <c r="F74" s="51">
        <f t="shared" si="2"/>
        <v>10344</v>
      </c>
      <c r="G74" s="28">
        <v>2</v>
      </c>
      <c r="H74" s="29">
        <f t="shared" si="23"/>
        <v>8275.2000000000007</v>
      </c>
      <c r="I74" s="28"/>
      <c r="J74" s="28">
        <v>2</v>
      </c>
      <c r="K74" s="30">
        <f t="shared" si="24"/>
        <v>2068.8000000000002</v>
      </c>
      <c r="L74" s="31">
        <f t="shared" si="25"/>
        <v>10344</v>
      </c>
      <c r="M74" s="28">
        <v>2</v>
      </c>
      <c r="N74" s="29">
        <f>M74*E74*$N$5</f>
        <v>8275.2000000000007</v>
      </c>
      <c r="O74" s="28"/>
      <c r="P74" s="64">
        <v>2</v>
      </c>
      <c r="Q74" s="58">
        <f>P74*E74*$Q$5*0.9</f>
        <v>1861.9200000000003</v>
      </c>
    </row>
    <row r="75" spans="1:17" s="25" customFormat="1" ht="21" customHeight="1" x14ac:dyDescent="0.3">
      <c r="A75" s="26">
        <v>-33</v>
      </c>
      <c r="B75" s="27" t="s">
        <v>75</v>
      </c>
      <c r="C75" s="27" t="s">
        <v>51</v>
      </c>
      <c r="D75" s="50">
        <v>1</v>
      </c>
      <c r="E75" s="51">
        <v>17202</v>
      </c>
      <c r="F75" s="51">
        <f t="shared" ref="F75:F80" si="26">D75*E75</f>
        <v>17202</v>
      </c>
      <c r="G75" s="28">
        <v>1</v>
      </c>
      <c r="H75" s="29">
        <f t="shared" si="23"/>
        <v>13761.6</v>
      </c>
      <c r="I75" s="28"/>
      <c r="J75" s="28">
        <v>1</v>
      </c>
      <c r="K75" s="30">
        <f t="shared" si="24"/>
        <v>3440.4</v>
      </c>
      <c r="L75" s="31">
        <f t="shared" si="25"/>
        <v>17202</v>
      </c>
      <c r="M75" s="28"/>
      <c r="N75" s="29">
        <f t="shared" ref="N75:N76" si="27">M75*E75*$N$5</f>
        <v>0</v>
      </c>
      <c r="O75" s="28"/>
      <c r="P75" s="28"/>
      <c r="Q75" s="30">
        <f t="shared" ref="Q75:Q76" si="28">P75*E75*$Q$5</f>
        <v>0</v>
      </c>
    </row>
    <row r="76" spans="1:17" s="25" customFormat="1" ht="21" customHeight="1" x14ac:dyDescent="0.3">
      <c r="A76" s="26">
        <v>-34</v>
      </c>
      <c r="B76" s="27" t="s">
        <v>76</v>
      </c>
      <c r="C76" s="27" t="s">
        <v>51</v>
      </c>
      <c r="D76" s="50">
        <v>1</v>
      </c>
      <c r="E76" s="51">
        <v>17202</v>
      </c>
      <c r="F76" s="51">
        <f t="shared" si="26"/>
        <v>17202</v>
      </c>
      <c r="G76" s="28">
        <v>1</v>
      </c>
      <c r="H76" s="29">
        <f t="shared" si="23"/>
        <v>13761.6</v>
      </c>
      <c r="I76" s="28"/>
      <c r="J76" s="28">
        <v>1</v>
      </c>
      <c r="K76" s="30">
        <f t="shared" si="24"/>
        <v>3440.4</v>
      </c>
      <c r="L76" s="31">
        <f t="shared" si="25"/>
        <v>17202</v>
      </c>
      <c r="M76" s="28"/>
      <c r="N76" s="29">
        <f t="shared" si="27"/>
        <v>0</v>
      </c>
      <c r="O76" s="28"/>
      <c r="P76" s="28"/>
      <c r="Q76" s="30">
        <f t="shared" si="28"/>
        <v>0</v>
      </c>
    </row>
    <row r="77" spans="1:17" s="25" customFormat="1" ht="21" customHeight="1" x14ac:dyDescent="0.3">
      <c r="A77" s="26">
        <v>-35</v>
      </c>
      <c r="B77" s="57" t="s">
        <v>77</v>
      </c>
      <c r="C77" s="27" t="s">
        <v>51</v>
      </c>
      <c r="D77" s="50">
        <v>1</v>
      </c>
      <c r="E77" s="51">
        <v>1340</v>
      </c>
      <c r="F77" s="51">
        <f t="shared" si="26"/>
        <v>1340</v>
      </c>
      <c r="G77" s="28">
        <v>1</v>
      </c>
      <c r="H77" s="29">
        <f t="shared" si="23"/>
        <v>1072</v>
      </c>
      <c r="I77" s="28"/>
      <c r="J77" s="28">
        <v>1</v>
      </c>
      <c r="K77" s="30">
        <f t="shared" si="24"/>
        <v>268</v>
      </c>
      <c r="L77" s="31">
        <f t="shared" si="25"/>
        <v>1340</v>
      </c>
      <c r="M77" s="28">
        <v>1</v>
      </c>
      <c r="N77" s="29">
        <f>M77*E77*$N$5</f>
        <v>1072</v>
      </c>
      <c r="O77" s="28"/>
      <c r="P77" s="64">
        <v>1</v>
      </c>
      <c r="Q77" s="58">
        <f>P77*E77*$Q$5*0.9</f>
        <v>241.20000000000002</v>
      </c>
    </row>
    <row r="78" spans="1:17" s="25" customFormat="1" ht="21" customHeight="1" x14ac:dyDescent="0.3">
      <c r="A78" s="26">
        <v>-36</v>
      </c>
      <c r="B78" s="27" t="s">
        <v>78</v>
      </c>
      <c r="C78" s="27" t="s">
        <v>51</v>
      </c>
      <c r="D78" s="50">
        <v>1</v>
      </c>
      <c r="E78" s="51">
        <v>5362</v>
      </c>
      <c r="F78" s="51">
        <f t="shared" si="26"/>
        <v>5362</v>
      </c>
      <c r="G78" s="28">
        <v>1</v>
      </c>
      <c r="H78" s="29">
        <f t="shared" si="23"/>
        <v>4289.6000000000004</v>
      </c>
      <c r="I78" s="28"/>
      <c r="J78" s="28">
        <v>1</v>
      </c>
      <c r="K78" s="30">
        <f t="shared" si="24"/>
        <v>1072.4000000000001</v>
      </c>
      <c r="L78" s="31">
        <f t="shared" si="25"/>
        <v>5362</v>
      </c>
      <c r="M78" s="28">
        <v>1</v>
      </c>
      <c r="N78" s="29">
        <f>M78*E78*$N$5</f>
        <v>4289.6000000000004</v>
      </c>
      <c r="O78" s="28"/>
      <c r="P78" s="64">
        <v>1</v>
      </c>
      <c r="Q78" s="58">
        <f>P78*E78*$Q$5*0.9</f>
        <v>965.16000000000008</v>
      </c>
    </row>
    <row r="79" spans="1:17" s="25" customFormat="1" ht="21" customHeight="1" x14ac:dyDescent="0.3">
      <c r="A79" s="26">
        <v>-37</v>
      </c>
      <c r="B79" s="27" t="s">
        <v>79</v>
      </c>
      <c r="C79" s="27" t="s">
        <v>51</v>
      </c>
      <c r="D79" s="50">
        <v>1</v>
      </c>
      <c r="E79" s="51">
        <v>3128</v>
      </c>
      <c r="F79" s="51">
        <f t="shared" si="26"/>
        <v>3128</v>
      </c>
      <c r="G79" s="28">
        <v>1</v>
      </c>
      <c r="H79" s="29">
        <f t="shared" si="23"/>
        <v>2502.4</v>
      </c>
      <c r="I79" s="28"/>
      <c r="J79" s="28">
        <v>1</v>
      </c>
      <c r="K79" s="30">
        <f t="shared" si="24"/>
        <v>625.6</v>
      </c>
      <c r="L79" s="31">
        <f t="shared" si="25"/>
        <v>3128</v>
      </c>
      <c r="M79" s="28">
        <v>1</v>
      </c>
      <c r="N79" s="29">
        <f>M79*E79*$N$5</f>
        <v>2502.4</v>
      </c>
      <c r="O79" s="28"/>
      <c r="P79" s="64">
        <v>1</v>
      </c>
      <c r="Q79" s="58">
        <f>P79*E79*$Q$5*0.9</f>
        <v>563.04000000000008</v>
      </c>
    </row>
    <row r="80" spans="1:17" s="25" customFormat="1" ht="21" customHeight="1" thickBot="1" x14ac:dyDescent="0.35">
      <c r="A80" s="26">
        <v>-38</v>
      </c>
      <c r="B80" s="27" t="s">
        <v>80</v>
      </c>
      <c r="C80" s="27" t="s">
        <v>51</v>
      </c>
      <c r="D80" s="50">
        <v>1</v>
      </c>
      <c r="E80" s="51">
        <v>3128</v>
      </c>
      <c r="F80" s="51">
        <f t="shared" si="26"/>
        <v>3128</v>
      </c>
      <c r="G80" s="28">
        <v>1</v>
      </c>
      <c r="H80" s="32">
        <f t="shared" si="23"/>
        <v>2502.4</v>
      </c>
      <c r="I80" s="28"/>
      <c r="J80" s="28">
        <v>1</v>
      </c>
      <c r="K80" s="33">
        <f t="shared" si="24"/>
        <v>625.6</v>
      </c>
      <c r="L80" s="31">
        <f t="shared" si="25"/>
        <v>3128</v>
      </c>
      <c r="M80" s="28">
        <v>1</v>
      </c>
      <c r="N80" s="29">
        <f>M80*E80*$N$5</f>
        <v>2502.4</v>
      </c>
      <c r="O80" s="28"/>
      <c r="P80" s="64">
        <v>1</v>
      </c>
      <c r="Q80" s="58">
        <f>P80*E80*$Q$5*0.9</f>
        <v>563.04000000000008</v>
      </c>
    </row>
    <row r="81" spans="1:17" s="25" customFormat="1" ht="21" customHeight="1" thickBot="1" x14ac:dyDescent="0.35">
      <c r="A81" s="2"/>
      <c r="B81" s="34" t="s">
        <v>81</v>
      </c>
      <c r="C81" s="20"/>
      <c r="D81" s="48"/>
      <c r="E81" s="52"/>
      <c r="F81" s="55"/>
      <c r="G81" s="35"/>
      <c r="H81" s="36">
        <f>SUM(H70:H80)</f>
        <v>59568.800000000003</v>
      </c>
      <c r="I81" s="39"/>
      <c r="J81" s="40"/>
      <c r="K81" s="36">
        <f>SUM(K70:K80)</f>
        <v>15428.4</v>
      </c>
      <c r="L81" s="36">
        <f>SUM(L70:L80)</f>
        <v>74997.2</v>
      </c>
      <c r="M81" s="35"/>
      <c r="N81" s="36">
        <f>SUM(N70:N80)</f>
        <v>31777.520000000004</v>
      </c>
      <c r="O81" s="39"/>
      <c r="P81" s="40"/>
      <c r="Q81" s="36">
        <f>SUM(Q70:Q80)</f>
        <v>7692.84</v>
      </c>
    </row>
    <row r="83" spans="1:17" ht="13" x14ac:dyDescent="0.3">
      <c r="F83" s="41"/>
      <c r="H83" s="42">
        <f>H81+H68+H49+H44+H27+H18</f>
        <v>133375.584</v>
      </c>
      <c r="K83" s="42">
        <f>K81+K68+K49+K44+K27+K18</f>
        <v>43959.496000000006</v>
      </c>
      <c r="L83" s="43">
        <f>L81+L68+L49+L44+L27+L18</f>
        <v>177335.08</v>
      </c>
      <c r="N83" s="42">
        <f>N81+N68+N49+N44+N27+N18</f>
        <v>60967.545600000012</v>
      </c>
      <c r="Q83" s="42">
        <f>Q81+Q68+Q49+Q44+Q27+Q18</f>
        <v>18470.606400000001</v>
      </c>
    </row>
    <row r="85" spans="1:17" x14ac:dyDescent="0.25">
      <c r="B85" s="72" t="s">
        <v>84</v>
      </c>
      <c r="C85" s="72"/>
      <c r="D85" s="72"/>
      <c r="E85" s="72"/>
      <c r="F85" s="72"/>
      <c r="G85" s="72"/>
      <c r="H85" s="59">
        <f>SUM(N83,Q83)</f>
        <v>79438.152000000016</v>
      </c>
    </row>
    <row r="86" spans="1:17" x14ac:dyDescent="0.25">
      <c r="B86" s="79" t="s">
        <v>85</v>
      </c>
      <c r="C86" s="79"/>
      <c r="D86" s="79"/>
      <c r="E86" s="79"/>
      <c r="F86" s="79"/>
      <c r="G86" s="79"/>
      <c r="H86" s="60">
        <v>47648.32</v>
      </c>
    </row>
    <row r="87" spans="1:17" x14ac:dyDescent="0.25">
      <c r="B87" s="79" t="s">
        <v>84</v>
      </c>
      <c r="C87" s="79"/>
      <c r="D87" s="79"/>
      <c r="E87" s="79"/>
      <c r="F87" s="79"/>
      <c r="G87" s="79"/>
      <c r="H87" s="60">
        <f>H85-H86</f>
        <v>31789.832000000017</v>
      </c>
    </row>
    <row r="88" spans="1:17" x14ac:dyDescent="0.25">
      <c r="B88" s="73"/>
      <c r="C88" s="74"/>
      <c r="D88" s="74"/>
      <c r="E88" s="74"/>
      <c r="F88" s="74"/>
      <c r="G88" s="75"/>
      <c r="H88" s="61"/>
    </row>
    <row r="89" spans="1:17" x14ac:dyDescent="0.25">
      <c r="B89" s="79" t="s">
        <v>86</v>
      </c>
      <c r="C89" s="79"/>
      <c r="D89" s="79"/>
      <c r="E89" s="79"/>
      <c r="F89" s="79"/>
      <c r="G89" s="79"/>
      <c r="H89" s="60">
        <v>102424</v>
      </c>
    </row>
    <row r="90" spans="1:17" x14ac:dyDescent="0.25">
      <c r="B90" s="79"/>
      <c r="C90" s="79"/>
      <c r="D90" s="79"/>
      <c r="E90" s="79"/>
      <c r="F90" s="79"/>
      <c r="G90" s="79"/>
      <c r="H90" s="62"/>
    </row>
    <row r="91" spans="1:17" x14ac:dyDescent="0.25">
      <c r="B91" s="73"/>
      <c r="C91" s="74"/>
      <c r="D91" s="74"/>
      <c r="E91" s="74"/>
      <c r="F91" s="74"/>
      <c r="G91" s="75"/>
      <c r="H91" s="61"/>
    </row>
    <row r="92" spans="1:17" ht="13" x14ac:dyDescent="0.3">
      <c r="B92" s="73"/>
      <c r="C92" s="74"/>
      <c r="D92" s="74"/>
      <c r="E92" s="74"/>
      <c r="F92" s="74"/>
      <c r="G92" s="75"/>
      <c r="H92" s="63">
        <f>H85+H89+H90</f>
        <v>181862.152</v>
      </c>
    </row>
    <row r="93" spans="1:17" x14ac:dyDescent="0.25">
      <c r="B93" s="76"/>
      <c r="C93" s="77"/>
      <c r="D93" s="77"/>
      <c r="E93" s="77"/>
      <c r="F93" s="77"/>
      <c r="G93" s="78"/>
      <c r="H93" s="20"/>
    </row>
    <row r="98" spans="8:12" x14ac:dyDescent="0.25">
      <c r="J98" s="66"/>
      <c r="K98" s="66"/>
      <c r="L98" s="66"/>
    </row>
    <row r="99" spans="8:12" x14ac:dyDescent="0.25">
      <c r="H99" s="1" t="s">
        <v>87</v>
      </c>
      <c r="J99" s="66">
        <v>153597.4</v>
      </c>
      <c r="K99" s="66">
        <v>32059.279999999999</v>
      </c>
      <c r="L99" s="66">
        <v>185656.68</v>
      </c>
    </row>
    <row r="100" spans="8:12" x14ac:dyDescent="0.25">
      <c r="H100" s="1" t="s">
        <v>88</v>
      </c>
      <c r="J100" s="66">
        <f>H86+H89-J99</f>
        <v>-3525.0799999999872</v>
      </c>
      <c r="K100" s="66">
        <f>H87-K99</f>
        <v>-269.44799999998213</v>
      </c>
      <c r="L100" s="66">
        <f>H92-L99</f>
        <v>-3794.5279999999912</v>
      </c>
    </row>
  </sheetData>
  <mergeCells count="11">
    <mergeCell ref="B91:G93"/>
    <mergeCell ref="B86:G86"/>
    <mergeCell ref="B87:G87"/>
    <mergeCell ref="B89:G89"/>
    <mergeCell ref="B90:G90"/>
    <mergeCell ref="B88:G88"/>
    <mergeCell ref="B4:F4"/>
    <mergeCell ref="G4:L4"/>
    <mergeCell ref="J6:K6"/>
    <mergeCell ref="P6:Q6"/>
    <mergeCell ref="B85:G85"/>
  </mergeCells>
  <pageMargins left="0.7" right="0.7" top="0.75" bottom="0.75" header="0.3" footer="0.3"/>
  <pageSetup paperSize="9" scale="43" orientation="portrait" verticalDpi="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2C19EA790EB54A99A699BA62372528" ma:contentTypeVersion="15" ma:contentTypeDescription="Create a new document." ma:contentTypeScope="" ma:versionID="b92e8d07ddcb96500ad79536e213bba2">
  <xsd:schema xmlns:xsd="http://www.w3.org/2001/XMLSchema" xmlns:xs="http://www.w3.org/2001/XMLSchema" xmlns:p="http://schemas.microsoft.com/office/2006/metadata/properties" xmlns:ns2="8182470c-9c64-4c0e-a68a-a1f556439e59" xmlns:ns3="4d52836b-ce72-4b89-82f9-d65d5dfc828e" targetNamespace="http://schemas.microsoft.com/office/2006/metadata/properties" ma:root="true" ma:fieldsID="740b569e960f62d2154794bad3f43ad3" ns2:_="" ns3:_="">
    <xsd:import namespace="8182470c-9c64-4c0e-a68a-a1f556439e59"/>
    <xsd:import namespace="4d52836b-ce72-4b89-82f9-d65d5dfc828e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lcf76f155ced4ddcb4097134ff3c332f" minOccurs="0"/>
                <xsd:element ref="ns2:TaxCatchAll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182470c-9c64-4c0e-a68a-a1f556439e5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1b668e07-5b8d-4535-ba3d-9372a51266d2}" ma:internalName="TaxCatchAll" ma:showField="CatchAllData" ma:web="8182470c-9c64-4c0e-a68a-a1f556439e5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d52836b-ce72-4b89-82f9-d65d5dfc828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d1417e60-6381-4e96-be2e-0834c651c8e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20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931D481-D11C-43F6-9568-CAC19CE5CF8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182470c-9c64-4c0e-a68a-a1f556439e59"/>
    <ds:schemaRef ds:uri="4d52836b-ce72-4b89-82f9-d65d5dfc828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AD07C96-FB5F-441D-AB9C-0830403CCA7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 ALL IN ONE</dc:creator>
  <cp:lastModifiedBy>Himal Kosala</cp:lastModifiedBy>
  <dcterms:created xsi:type="dcterms:W3CDTF">2022-12-24T05:21:47Z</dcterms:created>
  <dcterms:modified xsi:type="dcterms:W3CDTF">2023-04-17T12:46:41Z</dcterms:modified>
</cp:coreProperties>
</file>