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07 Inventure\2 February\"/>
    </mc:Choice>
  </mc:AlternateContent>
  <xr:revisionPtr revIDLastSave="0" documentId="13_ncr:1_{AAC6CC23-24B3-4961-9E0C-5831129029FA}" xr6:coauthVersionLast="47" xr6:coauthVersionMax="47" xr10:uidLastSave="{00000000-0000-0000-0000-000000000000}"/>
  <bookViews>
    <workbookView xWindow="-110" yWindow="-110" windowWidth="25820" windowHeight="13900" firstSheet="4" activeTab="4" xr2:uid="{00000000-000D-0000-FFFF-FFFF00000000}"/>
  </bookViews>
  <sheets>
    <sheet name="Sheet1 (2)" sheetId="4" state="hidden" r:id="rId1"/>
    <sheet name="Sheet1" sheetId="1" state="hidden" r:id="rId2"/>
    <sheet name="QUANTITY DETAILS" sheetId="5" state="hidden" r:id="rId3"/>
    <sheet name="QUANTITY BREAK UP" sheetId="7" state="hidden" r:id="rId4"/>
    <sheet name="Summary" sheetId="14" r:id="rId5"/>
    <sheet name="QUANTITY DETAILS (2)" sheetId="9" r:id="rId6"/>
    <sheet name="Sheet4" sheetId="13" state="hidden" r:id="rId7"/>
    <sheet name="VARIATION" sheetId="6" r:id="rId8"/>
    <sheet name="Sheet3" sheetId="12" state="hidden" r:id="rId9"/>
    <sheet name="QUANTITY DETAILS (3)" sheetId="11" state="hidden" r:id="rId10"/>
    <sheet name="Sheet2" sheetId="10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" localSheetId="4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__">[1]PRL!#REF!</definedName>
    <definedName name="\0" localSheetId="7">'[2]Rate Analysis'!#REF!</definedName>
    <definedName name="\0">#REF!</definedName>
    <definedName name="\00">#REF!</definedName>
    <definedName name="\122" hidden="1">'[3]Rate Analysis'!#REF!</definedName>
    <definedName name="\123" hidden="1">'[4]Rate Analysis'!#REF!</definedName>
    <definedName name="\1234" hidden="1">'[4]Rate Analysis'!#REF!</definedName>
    <definedName name="\12345" hidden="1">'[4]Rate Analysis'!#REF!</definedName>
    <definedName name="\44333">#REF!</definedName>
    <definedName name="\A" localSheetId="7">#REF!</definedName>
    <definedName name="\A">#REF!</definedName>
    <definedName name="\AA">'[4]Rate Analysis'!#REF!</definedName>
    <definedName name="\add9a">#REF!</definedName>
    <definedName name="\B" localSheetId="7">#REF!</definedName>
    <definedName name="\B">#REF!</definedName>
    <definedName name="\C" localSheetId="7">#REF!</definedName>
    <definedName name="\C">#REF!</definedName>
    <definedName name="\CC">'[4]Rate Analysis'!#REF!</definedName>
    <definedName name="\D" localSheetId="7">#REF!</definedName>
    <definedName name="\D">#REF!</definedName>
    <definedName name="\E" localSheetId="7">#REF!</definedName>
    <definedName name="\E">#REF!</definedName>
    <definedName name="\F" localSheetId="7">#REF!</definedName>
    <definedName name="\F">#REF!</definedName>
    <definedName name="\G" localSheetId="7">#REF!</definedName>
    <definedName name="\G">#REF!</definedName>
    <definedName name="\H" localSheetId="7">#REF!</definedName>
    <definedName name="\H">#REF!</definedName>
    <definedName name="\I" localSheetId="7">#REF!</definedName>
    <definedName name="\I">#REF!</definedName>
    <definedName name="\J" localSheetId="7">#REF!</definedName>
    <definedName name="\J">#REF!</definedName>
    <definedName name="\K" localSheetId="7">#REF!</definedName>
    <definedName name="\K">#REF!</definedName>
    <definedName name="\L" localSheetId="7">#REF!</definedName>
    <definedName name="\L">#REF!</definedName>
    <definedName name="\M" localSheetId="7">#REF!</definedName>
    <definedName name="\M">#REF!</definedName>
    <definedName name="\N" localSheetId="7">#REF!</definedName>
    <definedName name="\N">#REF!</definedName>
    <definedName name="\o" localSheetId="7">'[2]Rate Analysis'!#REF!</definedName>
    <definedName name="\O">#REF!</definedName>
    <definedName name="\OO">'[4]Rate Analysis'!#REF!</definedName>
    <definedName name="\P" localSheetId="7">#REF!</definedName>
    <definedName name="\P">#REF!</definedName>
    <definedName name="\Q" localSheetId="7">#REF!</definedName>
    <definedName name="\Q">#REF!</definedName>
    <definedName name="\R" localSheetId="7">#REF!</definedName>
    <definedName name="\R">#REF!</definedName>
    <definedName name="\S" localSheetId="7">#REF!</definedName>
    <definedName name="\S">#REF!</definedName>
    <definedName name="\T" localSheetId="7">#REF!</definedName>
    <definedName name="\T">#REF!</definedName>
    <definedName name="\U" localSheetId="7">#REF!</definedName>
    <definedName name="\U">#REF!</definedName>
    <definedName name="\V" localSheetId="7">#REF!</definedName>
    <definedName name="\V">#REF!</definedName>
    <definedName name="\W">#REF!</definedName>
    <definedName name="\X" localSheetId="7">#REF!</definedName>
    <definedName name="\X">#REF!</definedName>
    <definedName name="\Y" localSheetId="7">#REF!</definedName>
    <definedName name="\Y">#REF!</definedName>
    <definedName name="\Z" localSheetId="7">#REF!</definedName>
    <definedName name="\z">#REF!</definedName>
    <definedName name="\zpr">#REF!</definedName>
    <definedName name="___">[1]PRL!#REF!</definedName>
    <definedName name="___________________________________________________ccr1" localSheetId="4" hidden="1">{#N/A,#N/A,TRUE,"Cover";#N/A,#N/A,TRUE,"Conts";#N/A,#N/A,TRUE,"VOS";#N/A,#N/A,TRUE,"Warrington";#N/A,#N/A,TRUE,"Widnes"}</definedName>
    <definedName name="___________________________________________________ccr1" hidden="1">{#N/A,#N/A,TRUE,"Cover";#N/A,#N/A,TRUE,"Conts";#N/A,#N/A,TRUE,"VOS";#N/A,#N/A,TRUE,"Warrington";#N/A,#N/A,TRUE,"Widnes"}</definedName>
    <definedName name="__________________________________ccr1" localSheetId="4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4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__ccr1" localSheetId="4" hidden="1">{#N/A,#N/A,TRUE,"Cover";#N/A,#N/A,TRUE,"Conts";#N/A,#N/A,TRUE,"VOS";#N/A,#N/A,TRUE,"Warrington";#N/A,#N/A,TRUE,"Widnes"}</definedName>
    <definedName name="__________________________ccr1" hidden="1">{#N/A,#N/A,TRUE,"Cover";#N/A,#N/A,TRUE,"Conts";#N/A,#N/A,TRUE,"VOS";#N/A,#N/A,TRUE,"Warrington";#N/A,#N/A,TRUE,"Widnes"}</definedName>
    <definedName name="________________________ccr1" localSheetId="4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__ccr1" localSheetId="4" hidden="1">{#N/A,#N/A,TRUE,"Cover";#N/A,#N/A,TRUE,"Conts";#N/A,#N/A,TRUE,"VOS";#N/A,#N/A,TRUE,"Warrington";#N/A,#N/A,TRUE,"Widnes"}</definedName>
    <definedName name="_______________________ccr1" hidden="1">{#N/A,#N/A,TRUE,"Cover";#N/A,#N/A,TRUE,"Conts";#N/A,#N/A,TRUE,"VOS";#N/A,#N/A,TRUE,"Warrington";#N/A,#N/A,TRUE,"Widnes"}</definedName>
    <definedName name="_____________________ccr1" localSheetId="4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_new8" hidden="1">#REF!</definedName>
    <definedName name="____________________ccr1" localSheetId="4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new8" hidden="1">#REF!</definedName>
    <definedName name="___________________ccr1" localSheetId="4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new8" hidden="1">#REF!</definedName>
    <definedName name="__________________ccr1" localSheetId="4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new8" hidden="1">#REF!</definedName>
    <definedName name="_________________ccr1" localSheetId="4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new8" hidden="1">#REF!</definedName>
    <definedName name="________________ccr1" localSheetId="4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ccr1" localSheetId="4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new8" hidden="1">#REF!</definedName>
    <definedName name="______________ccr1" localSheetId="4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DWR002">#REF!</definedName>
    <definedName name="______________DWR003">#REF!</definedName>
    <definedName name="______________DWR004">#REF!</definedName>
    <definedName name="______________DWR005">#REF!</definedName>
    <definedName name="______________new8" hidden="1">#REF!</definedName>
    <definedName name="_____________B19000">#REF!</definedName>
    <definedName name="_____________B19999">#REF!</definedName>
    <definedName name="_____________B20000">#REF!</definedName>
    <definedName name="_____________ccr1" localSheetId="4" hidden="1">{#N/A,#N/A,TRUE,"Cover";#N/A,#N/A,TRUE,"Conts";#N/A,#N/A,TRUE,"VOS";#N/A,#N/A,TRUE,"Warrington";#N/A,#N/A,TRUE,"Widnes"}</definedName>
    <definedName name="_____________ccr1" hidden="1">{#N/A,#N/A,TRUE,"Cover";#N/A,#N/A,TRUE,"Conts";#N/A,#N/A,TRUE,"VOS";#N/A,#N/A,TRUE,"Warrington";#N/A,#N/A,TRUE,"Widnes"}</definedName>
    <definedName name="_____________DWR001">#REF!</definedName>
    <definedName name="_____________e20000">#REF!</definedName>
    <definedName name="_____________e99991">#REF!</definedName>
    <definedName name="_____________new8" hidden="1">#REF!</definedName>
    <definedName name="____________B19000">#REF!</definedName>
    <definedName name="____________B19999">#REF!</definedName>
    <definedName name="____________B20000">#REF!</definedName>
    <definedName name="____________ccr1" localSheetId="4" hidden="1">{#N/A,#N/A,TRUE,"Cover";#N/A,#N/A,TRUE,"Conts";#N/A,#N/A,TRUE,"VOS";#N/A,#N/A,TRUE,"Warrington";#N/A,#N/A,TRUE,"Widnes"}</definedName>
    <definedName name="____________ccr1" hidden="1">{#N/A,#N/A,TRUE,"Cover";#N/A,#N/A,TRUE,"Conts";#N/A,#N/A,TRUE,"VOS";#N/A,#N/A,TRUE,"Warrington";#N/A,#N/A,TRUE,"Widnes"}</definedName>
    <definedName name="____________e20000">#REF!</definedName>
    <definedName name="____________e99991">#REF!</definedName>
    <definedName name="____________new8" hidden="1">#REF!</definedName>
    <definedName name="___________B19000">#REF!</definedName>
    <definedName name="___________B19999">#REF!</definedName>
    <definedName name="___________B20000">#REF!</definedName>
    <definedName name="___________ccr1" localSheetId="4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e20000">#REF!</definedName>
    <definedName name="___________e99991">#REF!</definedName>
    <definedName name="___________new8" hidden="1">#REF!</definedName>
    <definedName name="__________B19000">#REF!</definedName>
    <definedName name="__________B19999">#REF!</definedName>
    <definedName name="__________B20000">#REF!</definedName>
    <definedName name="__________ccr1" localSheetId="4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e20000">#REF!</definedName>
    <definedName name="__________e99991">#REF!</definedName>
    <definedName name="__________may1" localSheetId="4" hidden="1">{#N/A,#N/A,FALSE,"MARCH"}</definedName>
    <definedName name="__________may1" hidden="1">{#N/A,#N/A,FALSE,"MARCH"}</definedName>
    <definedName name="__________new8" hidden="1">#REF!</definedName>
    <definedName name="__________No1">#REF!</definedName>
    <definedName name="__________No2">#REF!</definedName>
    <definedName name="__________No3">#REF!</definedName>
    <definedName name="_________1.2">#REF!</definedName>
    <definedName name="_________1.3">#REF!</definedName>
    <definedName name="_________1.4">#REF!</definedName>
    <definedName name="_________5A.1">#REF!</definedName>
    <definedName name="_________5A.2">#REF!</definedName>
    <definedName name="_________5A.3">#REF!</definedName>
    <definedName name="_________5B.1">#REF!</definedName>
    <definedName name="_________5B.2">#REF!</definedName>
    <definedName name="_________5B.3">#REF!</definedName>
    <definedName name="_________5B.4">#REF!</definedName>
    <definedName name="_________6.2">#REF!</definedName>
    <definedName name="_________6.3">#REF!</definedName>
    <definedName name="_________6.4">#REF!</definedName>
    <definedName name="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B19000">#REF!</definedName>
    <definedName name="_________B19999">#REF!</definedName>
    <definedName name="_________B20000">#REF!</definedName>
    <definedName name="_________ccr1" localSheetId="4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e20000">#REF!</definedName>
    <definedName name="_________e99991">#REF!</definedName>
    <definedName name="_________may1" localSheetId="4" hidden="1">{#N/A,#N/A,FALSE,"MARCH"}</definedName>
    <definedName name="_________may1" hidden="1">{#N/A,#N/A,FALSE,"MARCH"}</definedName>
    <definedName name="_________new8" hidden="1">#REF!</definedName>
    <definedName name="_________No1">#REF!</definedName>
    <definedName name="_________No2">#REF!</definedName>
    <definedName name="_________No3">#REF!</definedName>
    <definedName name="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B19000">#REF!</definedName>
    <definedName name="________B19999">#REF!</definedName>
    <definedName name="________B20000">#REF!</definedName>
    <definedName name="________ccr1" localSheetId="4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e20000">#REF!</definedName>
    <definedName name="________e99991">#REF!</definedName>
    <definedName name="________new8" hidden="1">#REF!</definedName>
    <definedName name="________No1">#REF!</definedName>
    <definedName name="________No2">#REF!</definedName>
    <definedName name="________No3">#REF!</definedName>
    <definedName name="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1.2">#REF!</definedName>
    <definedName name="_______1.3">#REF!</definedName>
    <definedName name="_______1.4">#REF!</definedName>
    <definedName name="_______5A.1">#REF!</definedName>
    <definedName name="_______5A.2">#REF!</definedName>
    <definedName name="_______5A.3">#REF!</definedName>
    <definedName name="_______5B.1">#REF!</definedName>
    <definedName name="_______5B.2">#REF!</definedName>
    <definedName name="_______5B.3">#REF!</definedName>
    <definedName name="_______5B.4">#REF!</definedName>
    <definedName name="_______6.2">#REF!</definedName>
    <definedName name="_______6.3">#REF!</definedName>
    <definedName name="_______6.4">#REF!</definedName>
    <definedName name="_______AB9013">#REF!</definedName>
    <definedName name="_______B19000">#REF!</definedName>
    <definedName name="_______B19999">#REF!</definedName>
    <definedName name="_______B20000">#REF!</definedName>
    <definedName name="_______ccr1" localSheetId="4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4" hidden="1">{"'Sheet1'!$A$4386:$N$4591"}</definedName>
    <definedName name="_______dec05" hidden="1">{"'Sheet1'!$A$4386:$N$4591"}</definedName>
    <definedName name="_______e20000">#REF!</definedName>
    <definedName name="_______e99991">#REF!</definedName>
    <definedName name="_______iv66666">#REF!</definedName>
    <definedName name="_______lb1">#REF!</definedName>
    <definedName name="_______lb2">#REF!</definedName>
    <definedName name="_______may1" localSheetId="4" hidden="1">{#N/A,#N/A,FALSE,"MARCH"}</definedName>
    <definedName name="_______may1" hidden="1">{#N/A,#N/A,FALSE,"MARCH"}</definedName>
    <definedName name="_______mm1">#REF!</definedName>
    <definedName name="_______mm2">#REF!</definedName>
    <definedName name="_______mm3">#REF!</definedName>
    <definedName name="_______new10">#REF!</definedName>
    <definedName name="_______new11">#REF!</definedName>
    <definedName name="_______new12">#REF!</definedName>
    <definedName name="_______new13">#REF!</definedName>
    <definedName name="_______new14">#REF!</definedName>
    <definedName name="_______new15">#REF!</definedName>
    <definedName name="_______new16">#REF!</definedName>
    <definedName name="_______new17">#REF!</definedName>
    <definedName name="_______new2">#REF!</definedName>
    <definedName name="_______new3">#REF!</definedName>
    <definedName name="_______new4">#REF!</definedName>
    <definedName name="_______new5">#REF!</definedName>
    <definedName name="_______new6">#REF!</definedName>
    <definedName name="_______new7">#REF!</definedName>
    <definedName name="_______new8" hidden="1">#REF!</definedName>
    <definedName name="_______new9">#REF!</definedName>
    <definedName name="_______No1">#REF!</definedName>
    <definedName name="_______No2">#REF!</definedName>
    <definedName name="_______No3">#REF!</definedName>
    <definedName name="_______REM1">#REF!</definedName>
    <definedName name="_______REM2">#REF!</definedName>
    <definedName name="______1.2">#REF!</definedName>
    <definedName name="______1.3">#REF!</definedName>
    <definedName name="______1.4">#REF!</definedName>
    <definedName name="______5A.1">#REF!</definedName>
    <definedName name="______5A.2">#REF!</definedName>
    <definedName name="______5A.3">#REF!</definedName>
    <definedName name="______5B.1">#REF!</definedName>
    <definedName name="______5B.2">#REF!</definedName>
    <definedName name="______5B.3">#REF!</definedName>
    <definedName name="______5B.4">#REF!</definedName>
    <definedName name="______6.2">#REF!</definedName>
    <definedName name="______6.3">#REF!</definedName>
    <definedName name="______6.4">#REF!</definedName>
    <definedName name="______AB9013">#REF!</definedName>
    <definedName name="______B19000">#REF!</definedName>
    <definedName name="______B19999">#REF!</definedName>
    <definedName name="______B20000">#REF!</definedName>
    <definedName name="______can430">40.73</definedName>
    <definedName name="______can435">43.3</definedName>
    <definedName name="______ccr1" localSheetId="4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dec05" localSheetId="4" hidden="1">{"'Sheet1'!$A$4386:$N$4591"}</definedName>
    <definedName name="______dec05" hidden="1">{"'Sheet1'!$A$4386:$N$4591"}</definedName>
    <definedName name="______dep2">#REF!</definedName>
    <definedName name="______dep3">#REF!</definedName>
    <definedName name="______e20000">#REF!</definedName>
    <definedName name="______e99991">#REF!</definedName>
    <definedName name="______est1">#REF!</definedName>
    <definedName name="______ext2">#REF!</definedName>
    <definedName name="______ext3">#REF!</definedName>
    <definedName name="______iv66666">#REF!</definedName>
    <definedName name="______len2">#REF!</definedName>
    <definedName name="______len3">#REF!</definedName>
    <definedName name="______may1" localSheetId="4" hidden="1">{#N/A,#N/A,FALSE,"MARCH"}</definedName>
    <definedName name="______may1" hidden="1">{#N/A,#N/A,FALSE,"MARCH"}</definedName>
    <definedName name="______new8" hidden="1">#REF!</definedName>
    <definedName name="______No1">#REF!</definedName>
    <definedName name="______No2">#REF!</definedName>
    <definedName name="______No3">#REF!</definedName>
    <definedName name="______pc1">#REF!</definedName>
    <definedName name="______pc2">#REF!</definedName>
    <definedName name="______pc3">#REF!</definedName>
    <definedName name="______saj2">[5]Loading!$C$7</definedName>
    <definedName name="______tbc2">#REF!</definedName>
    <definedName name="______tbc3">#REF!</definedName>
    <definedName name="______U14">#REF!</definedName>
    <definedName name="______U60">#REF!</definedName>
    <definedName name="______Val101">#REF!</definedName>
    <definedName name="______Val102">#REF!</definedName>
    <definedName name="______Val201">#REF!</definedName>
    <definedName name="______Val202">#REF!</definedName>
    <definedName name="______Val301">#REF!</definedName>
    <definedName name="______Val302">#REF!</definedName>
    <definedName name="______wid2">#REF!</definedName>
    <definedName name="______wid3">#REF!</definedName>
    <definedName name="_____1.2">#REF!</definedName>
    <definedName name="_____1.3">#REF!</definedName>
    <definedName name="_____1.4">#REF!</definedName>
    <definedName name="_____5A.1">#REF!</definedName>
    <definedName name="_____5A.2">#REF!</definedName>
    <definedName name="_____5A.3">#REF!</definedName>
    <definedName name="_____5B.1">#REF!</definedName>
    <definedName name="_____5B.2">#REF!</definedName>
    <definedName name="_____5B.3">#REF!</definedName>
    <definedName name="_____5B.4">#REF!</definedName>
    <definedName name="_____6.2">#REF!</definedName>
    <definedName name="_____6.3">#REF!</definedName>
    <definedName name="_____6.4">#REF!</definedName>
    <definedName name="_____AB9013">#REF!</definedName>
    <definedName name="_____aj1">#REF!</definedName>
    <definedName name="_____B19000">#REF!</definedName>
    <definedName name="_____B19999">#REF!</definedName>
    <definedName name="_____B20000">#REF!</definedName>
    <definedName name="_____can430">40.73</definedName>
    <definedName name="_____can435">43.3</definedName>
    <definedName name="_____ccr1" localSheetId="4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4" hidden="1">{"'Sheet1'!$A$4386:$N$4591"}</definedName>
    <definedName name="_____dec05" hidden="1">{"'Sheet1'!$A$4386:$N$4591"}</definedName>
    <definedName name="_____dep2">#REF!</definedName>
    <definedName name="_____dep3">#REF!</definedName>
    <definedName name="_____e20000">#REF!</definedName>
    <definedName name="_____e99991">#REF!</definedName>
    <definedName name="_____est1">#REF!</definedName>
    <definedName name="_____ext2">#REF!</definedName>
    <definedName name="_____ext3">#REF!</definedName>
    <definedName name="_____KI9">#REF!</definedName>
    <definedName name="_____L1">#REF!</definedName>
    <definedName name="_____lb1">#REF!</definedName>
    <definedName name="_____lb2">#REF!</definedName>
    <definedName name="_____len2">#REF!</definedName>
    <definedName name="_____len3">#REF!</definedName>
    <definedName name="_____mac2">200</definedName>
    <definedName name="_____may1" localSheetId="4" hidden="1">{#N/A,#N/A,FALSE,"MARCH"}</definedName>
    <definedName name="_____may1" hidden="1">{#N/A,#N/A,FALSE,"MARCH"}</definedName>
    <definedName name="_____mix10">4.5</definedName>
    <definedName name="_____mix15">264/50</definedName>
    <definedName name="_____mix20">330/50</definedName>
    <definedName name="_____mix30">352/50</definedName>
    <definedName name="_____mix40">396/50</definedName>
    <definedName name="_____mm1">#REF!</definedName>
    <definedName name="_____mm2">#REF!</definedName>
    <definedName name="_____mm3">#REF!</definedName>
    <definedName name="_____new10">#REF!</definedName>
    <definedName name="_____new11">#REF!</definedName>
    <definedName name="_____new12">#REF!</definedName>
    <definedName name="_____new13">#REF!</definedName>
    <definedName name="_____new14">#REF!</definedName>
    <definedName name="_____new15">#REF!</definedName>
    <definedName name="_____new16">#REF!</definedName>
    <definedName name="_____new17">#REF!</definedName>
    <definedName name="_____new2">#REF!</definedName>
    <definedName name="_____new3">#REF!</definedName>
    <definedName name="_____new4">#REF!</definedName>
    <definedName name="_____new5">#REF!</definedName>
    <definedName name="_____new6">#REF!</definedName>
    <definedName name="_____new7">#REF!</definedName>
    <definedName name="_____new8" hidden="1">#REF!</definedName>
    <definedName name="_____new9">#REF!</definedName>
    <definedName name="_____No1">#REF!</definedName>
    <definedName name="_____No2">#REF!</definedName>
    <definedName name="_____No3">#REF!</definedName>
    <definedName name="_____pc1">#REF!</definedName>
    <definedName name="_____pc2">#REF!</definedName>
    <definedName name="_____pc3">#REF!</definedName>
    <definedName name="_____PO7">#REF!</definedName>
    <definedName name="_____PO8">#REF!</definedName>
    <definedName name="_____PO9">#REF!</definedName>
    <definedName name="_____POP3">#REF!</definedName>
    <definedName name="_____REM1">#REF!</definedName>
    <definedName name="_____REM2">#REF!</definedName>
    <definedName name="_____saj2">[5]Loading!$C$7</definedName>
    <definedName name="_____sdb2">#REF!</definedName>
    <definedName name="_____SF1">#REF!</definedName>
    <definedName name="_____sh1">90</definedName>
    <definedName name="_____sh2">120</definedName>
    <definedName name="_____sh3">150</definedName>
    <definedName name="_____sh4">180</definedName>
    <definedName name="_____tab1">#REF!</definedName>
    <definedName name="_____tab2">#REF!</definedName>
    <definedName name="_____tbc2">#REF!</definedName>
    <definedName name="_____tbc3">#REF!</definedName>
    <definedName name="_____U14">#REF!</definedName>
    <definedName name="_____U60">#REF!</definedName>
    <definedName name="_____Val101">#REF!</definedName>
    <definedName name="_____Val102">#REF!</definedName>
    <definedName name="_____Val201">#REF!</definedName>
    <definedName name="_____Val202">#REF!</definedName>
    <definedName name="_____Val301">#REF!</definedName>
    <definedName name="_____Val302">#REF!</definedName>
    <definedName name="_____wid2">#REF!</definedName>
    <definedName name="_____wid3">#REF!</definedName>
    <definedName name="____1">[6]PRL!#REF!</definedName>
    <definedName name="____1.2">#REF!</definedName>
    <definedName name="____1.3">#REF!</definedName>
    <definedName name="____1.4">#REF!</definedName>
    <definedName name="____5A.1">#REF!</definedName>
    <definedName name="____5A.2">#REF!</definedName>
    <definedName name="____5A.3">#REF!</definedName>
    <definedName name="____5B.1">#REF!</definedName>
    <definedName name="____5B.2">#REF!</definedName>
    <definedName name="____5B.3">#REF!</definedName>
    <definedName name="____5B.4">#REF!</definedName>
    <definedName name="____6.2">#REF!</definedName>
    <definedName name="____6.3">#REF!</definedName>
    <definedName name="____6.4">#REF!</definedName>
    <definedName name="____A8">#REF!</definedName>
    <definedName name="____aj1">#REF!</definedName>
    <definedName name="____B19000">#REF!</definedName>
    <definedName name="____B19999">#REF!</definedName>
    <definedName name="____B20000">#REF!</definedName>
    <definedName name="____bil3">#REF!</definedName>
    <definedName name="____can430">40.73</definedName>
    <definedName name="____can435">43.3</definedName>
    <definedName name="____ccr1" localSheetId="4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4" hidden="1">{"'Sheet1'!$A$4386:$N$4591"}</definedName>
    <definedName name="____dec05" hidden="1">{"'Sheet1'!$A$4386:$N$4591"}</definedName>
    <definedName name="____dep2">#REF!</definedName>
    <definedName name="____dep3">#REF!</definedName>
    <definedName name="____DIN217">#REF!</definedName>
    <definedName name="____e20000">#REF!</definedName>
    <definedName name="____e99991">#REF!</definedName>
    <definedName name="____est1">#REF!</definedName>
    <definedName name="____ext2">#REF!</definedName>
    <definedName name="____ext3">#REF!</definedName>
    <definedName name="____f1">#REF!</definedName>
    <definedName name="____har12">#REF!</definedName>
    <definedName name="____har13">#REF!</definedName>
    <definedName name="____har14">#REF!</definedName>
    <definedName name="____har15">#REF!</definedName>
    <definedName name="____har16">#REF!</definedName>
    <definedName name="____iv66666">#REF!</definedName>
    <definedName name="____KI9">#REF!</definedName>
    <definedName name="____L1">#REF!</definedName>
    <definedName name="____lb1">#REF!</definedName>
    <definedName name="____lb2">#REF!</definedName>
    <definedName name="____len2">#REF!</definedName>
    <definedName name="____len3">#REF!</definedName>
    <definedName name="____ll17">#REF!</definedName>
    <definedName name="____m20">#REF!</definedName>
    <definedName name="____m35">#REF!</definedName>
    <definedName name="____mac2">200</definedName>
    <definedName name="____may1" localSheetId="4" hidden="1">{#N/A,#N/A,FALSE,"MARCH"}</definedName>
    <definedName name="____may1" hidden="1">{#N/A,#N/A,FALSE,"MARCH"}</definedName>
    <definedName name="____mix10">4.5</definedName>
    <definedName name="____mix15">264/50</definedName>
    <definedName name="____mix20">330/50</definedName>
    <definedName name="____mix30">352/50</definedName>
    <definedName name="____mix40">396/50</definedName>
    <definedName name="____mm1">#REF!</definedName>
    <definedName name="____mm2">#REF!</definedName>
    <definedName name="____mm3">#REF!</definedName>
    <definedName name="____mos2" localSheetId="4" hidden="1">{"'Break down'!$A$4"}</definedName>
    <definedName name="____mos2" hidden="1">{"'Break down'!$A$4"}</definedName>
    <definedName name="____new10">#REF!</definedName>
    <definedName name="____new11">#REF!</definedName>
    <definedName name="____new12">#REF!</definedName>
    <definedName name="____new13">#REF!</definedName>
    <definedName name="____new14">#REF!</definedName>
    <definedName name="____new15">#REF!</definedName>
    <definedName name="____new16">#REF!</definedName>
    <definedName name="____new17">#REF!</definedName>
    <definedName name="____new2">#REF!</definedName>
    <definedName name="____new3">#REF!</definedName>
    <definedName name="____new4">#REF!</definedName>
    <definedName name="____new5">#REF!</definedName>
    <definedName name="____new6">#REF!</definedName>
    <definedName name="____new7">#REF!</definedName>
    <definedName name="____new8" hidden="1">#REF!</definedName>
    <definedName name="____new9">#REF!</definedName>
    <definedName name="____nm1">#REF!</definedName>
    <definedName name="____No1">#REF!</definedName>
    <definedName name="____No2">#REF!</definedName>
    <definedName name="____No3">#REF!</definedName>
    <definedName name="____pc1">#REF!</definedName>
    <definedName name="____pc2">#REF!</definedName>
    <definedName name="____pc3">#REF!</definedName>
    <definedName name="____ph1">#REF!</definedName>
    <definedName name="____PO7">#REF!</definedName>
    <definedName name="____PO8">#REF!</definedName>
    <definedName name="____PO9">#REF!</definedName>
    <definedName name="____POP3">#REF!</definedName>
    <definedName name="____PR1">#N/A</definedName>
    <definedName name="____REM1">#REF!</definedName>
    <definedName name="____REM2">#REF!</definedName>
    <definedName name="____saj2">[5]Loading!$C$7</definedName>
    <definedName name="____sdb2">#REF!</definedName>
    <definedName name="____SF1">#REF!</definedName>
    <definedName name="____sh1">90</definedName>
    <definedName name="____sh2">120</definedName>
    <definedName name="____sh3">150</definedName>
    <definedName name="____sh4">180</definedName>
    <definedName name="____tab1">#REF!</definedName>
    <definedName name="____tab2">#REF!</definedName>
    <definedName name="____tas2">#REF!</definedName>
    <definedName name="____tas3">#REF!</definedName>
    <definedName name="____tbc2">#REF!</definedName>
    <definedName name="____tbc3">#REF!</definedName>
    <definedName name="____U14">#REF!</definedName>
    <definedName name="____U60">#REF!</definedName>
    <definedName name="____Val101">#REF!</definedName>
    <definedName name="____Val102">#REF!</definedName>
    <definedName name="____Val201">#REF!</definedName>
    <definedName name="____Val202">#REF!</definedName>
    <definedName name="____Val301">#REF!</definedName>
    <definedName name="____Val302">#REF!</definedName>
    <definedName name="____wid2">#REF!</definedName>
    <definedName name="____wid3">#REF!</definedName>
    <definedName name="___1.2">#REF!</definedName>
    <definedName name="___1.3">#REF!</definedName>
    <definedName name="___1.4">#REF!</definedName>
    <definedName name="___4449_with_attachement">#REF!</definedName>
    <definedName name="___5A.1">#REF!</definedName>
    <definedName name="___5A.2">#REF!</definedName>
    <definedName name="___5A.3">#REF!</definedName>
    <definedName name="___5B.1">#REF!</definedName>
    <definedName name="___5B.2">#REF!</definedName>
    <definedName name="___5B.3">#REF!</definedName>
    <definedName name="___5B.4">#REF!</definedName>
    <definedName name="___6.2">#REF!</definedName>
    <definedName name="___6.3">#REF!</definedName>
    <definedName name="___6.4">#REF!</definedName>
    <definedName name="___A1">#REF!</definedName>
    <definedName name="___A8">#REF!</definedName>
    <definedName name="___aaa10">#REF!</definedName>
    <definedName name="___aaa5">#REF!</definedName>
    <definedName name="___AAA51">#REF!</definedName>
    <definedName name="___aaa55">#REF!</definedName>
    <definedName name="___AAA6">#REF!</definedName>
    <definedName name="___AAA7">#REF!</definedName>
    <definedName name="___AAD5">#REF!</definedName>
    <definedName name="___aad55">#REF!</definedName>
    <definedName name="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j1">#REF!</definedName>
    <definedName name="___aoc10">#REF!</definedName>
    <definedName name="___aoc11">#REF!</definedName>
    <definedName name="___aoc7">#REF!</definedName>
    <definedName name="___aoc8">#REF!</definedName>
    <definedName name="___aoc9">#REF!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B19000">#REF!</definedName>
    <definedName name="___B19999">#REF!</definedName>
    <definedName name="___B20000">#REF!</definedName>
    <definedName name="___BDR1">#REF!</definedName>
    <definedName name="___BDR2">#REF!</definedName>
    <definedName name="___bil3">#REF!</definedName>
    <definedName name="___bol1">#REF!</definedName>
    <definedName name="___can430">40.73</definedName>
    <definedName name="___can435">43.3</definedName>
    <definedName name="___ccr1" localSheetId="4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com2" localSheetId="4" hidden="1">{"'Break down'!$A$4"}</definedName>
    <definedName name="___com2" hidden="1">{"'Break down'!$A$4"}</definedName>
    <definedName name="___Ctr10">#REF!</definedName>
    <definedName name="___dec05" localSheetId="4" hidden="1">{"'Sheet1'!$A$4386:$N$4591"}</definedName>
    <definedName name="___dec05" hidden="1">{"'Sheet1'!$A$4386:$N$4591"}</definedName>
    <definedName name="___dep2">#REF!</definedName>
    <definedName name="___dep3">#REF!</definedName>
    <definedName name="___DIN217">#REF!</definedName>
    <definedName name="___e20000">#REF!</definedName>
    <definedName name="___e99991">#REF!</definedName>
    <definedName name="___est1">#REF!</definedName>
    <definedName name="___exc1">#REF!</definedName>
    <definedName name="___exc11">#REF!</definedName>
    <definedName name="___exc2">#REF!</definedName>
    <definedName name="___EXC3">#REF!</definedName>
    <definedName name="___EXC4">#REF!</definedName>
    <definedName name="___ext2">#REF!</definedName>
    <definedName name="___ext3">#REF!</definedName>
    <definedName name="___f1">#REF!</definedName>
    <definedName name="___f329080">#REF!</definedName>
    <definedName name="___foo2">#REF!</definedName>
    <definedName name="___foo3">#REF!</definedName>
    <definedName name="___FOO4">#REF!</definedName>
    <definedName name="___har12">#REF!</definedName>
    <definedName name="___har13">#REF!</definedName>
    <definedName name="___har14">#REF!</definedName>
    <definedName name="___har15">#REF!</definedName>
    <definedName name="___har16">#REF!</definedName>
    <definedName name="___hp10" localSheetId="4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INDEX_SHEET___ASAP_Utilities">#REF!</definedName>
    <definedName name="___iv66666">#REF!</definedName>
    <definedName name="___jj300">#REF!</definedName>
    <definedName name="___ki501">#REF!</definedName>
    <definedName name="___KI9">#REF!</definedName>
    <definedName name="___L1">#REF!</definedName>
    <definedName name="___len2">#REF!</definedName>
    <definedName name="___len3">#REF!</definedName>
    <definedName name="___ll17">#REF!</definedName>
    <definedName name="___m20">#REF!</definedName>
    <definedName name="___m35">#REF!</definedName>
    <definedName name="___mac2">200</definedName>
    <definedName name="___may1" localSheetId="4" hidden="1">{#N/A,#N/A,FALSE,"MARCH"}</definedName>
    <definedName name="___may1" hidden="1">{#N/A,#N/A,FALSE,"MARCH"}</definedName>
    <definedName name="___mix10">4.5</definedName>
    <definedName name="___mix15">264/50</definedName>
    <definedName name="___mix20">330/50</definedName>
    <definedName name="___mix30">352/50</definedName>
    <definedName name="___mix40">396/50</definedName>
    <definedName name="___new10">#REF!</definedName>
    <definedName name="___new11">#REF!</definedName>
    <definedName name="___new12">#REF!</definedName>
    <definedName name="___new13">#REF!</definedName>
    <definedName name="___new14">#REF!</definedName>
    <definedName name="___new15">#REF!</definedName>
    <definedName name="___new16">#REF!</definedName>
    <definedName name="___new17">#REF!</definedName>
    <definedName name="___new2">#REF!</definedName>
    <definedName name="___new3">#REF!</definedName>
    <definedName name="___new4">#REF!</definedName>
    <definedName name="___new5">#REF!</definedName>
    <definedName name="___new6">#REF!</definedName>
    <definedName name="___new7">#REF!</definedName>
    <definedName name="___new8" hidden="1">#REF!</definedName>
    <definedName name="___new9">#REF!</definedName>
    <definedName name="___nm1">#REF!</definedName>
    <definedName name="___No1">#REF!</definedName>
    <definedName name="___No2">#REF!</definedName>
    <definedName name="___No3">#REF!</definedName>
    <definedName name="___pc1">#REF!</definedName>
    <definedName name="___pc2">#REF!</definedName>
    <definedName name="___pc3">#REF!</definedName>
    <definedName name="___pcc1">#REF!</definedName>
    <definedName name="___pcc2">#REF!</definedName>
    <definedName name="___pcc3">#REF!</definedName>
    <definedName name="___PCC4">#REF!</definedName>
    <definedName name="___plb1">#REF!</definedName>
    <definedName name="___plb2">#REF!</definedName>
    <definedName name="___plb3">#REF!</definedName>
    <definedName name="___plb4">#REF!</definedName>
    <definedName name="___PO7">#REF!</definedName>
    <definedName name="___PO8">#REF!</definedName>
    <definedName name="___PO9">#REF!</definedName>
    <definedName name="___POP3">#REF!</definedName>
    <definedName name="___PR1">#N/A</definedName>
    <definedName name="___REM1">#REF!</definedName>
    <definedName name="___REM2">#REF!</definedName>
    <definedName name="___saj2">[5]Loading!$C$7</definedName>
    <definedName name="___sdb2">#REF!</definedName>
    <definedName name="___sec1">#REF!</definedName>
    <definedName name="___Sec2">#REF!</definedName>
    <definedName name="___sec3">#REF!</definedName>
    <definedName name="___Sec4">#REF!</definedName>
    <definedName name="___sec5">#REF!</definedName>
    <definedName name="___sec6">#REF!</definedName>
    <definedName name="___sec7">#REF!</definedName>
    <definedName name="___sec71">#REF!</definedName>
    <definedName name="___SEC77">#REF!</definedName>
    <definedName name="___sec8">#REF!</definedName>
    <definedName name="___sec81">#REF!</definedName>
    <definedName name="___SEC88">#REF!</definedName>
    <definedName name="___SEC9">#REF!</definedName>
    <definedName name="___SF1">#REF!</definedName>
    <definedName name="___SH1">#REF!</definedName>
    <definedName name="___SH2">#REF!</definedName>
    <definedName name="___SH3">#REF!</definedName>
    <definedName name="___SH4">#REF!</definedName>
    <definedName name="___SH5">#REF!</definedName>
    <definedName name="___tab1">#REF!</definedName>
    <definedName name="___tab2">#REF!</definedName>
    <definedName name="___tab3">#REF!</definedName>
    <definedName name="___tas2">#REF!</definedName>
    <definedName name="___tas3">#REF!</definedName>
    <definedName name="___tbc2">#REF!</definedName>
    <definedName name="___tbc3">#REF!</definedName>
    <definedName name="___tk1">#REF!</definedName>
    <definedName name="___U14">#REF!</definedName>
    <definedName name="___U60">#REF!</definedName>
    <definedName name="___Val101">#REF!</definedName>
    <definedName name="___Val102">#REF!</definedName>
    <definedName name="___Val201">#REF!</definedName>
    <definedName name="___Val202">#REF!</definedName>
    <definedName name="___Val301">#REF!</definedName>
    <definedName name="___Val302">#REF!</definedName>
    <definedName name="___wid2">#REF!</definedName>
    <definedName name="___wid3">#REF!</definedName>
    <definedName name="___xlnm.Criteria">"#REF!"</definedName>
    <definedName name="___xlnm.Criteria_11">"#REF!"</definedName>
    <definedName name="___xlnm.Criteria_13">"#REF!"</definedName>
    <definedName name="___xlnm.Criteria_14">"#REF!"</definedName>
    <definedName name="___xlnm.Criteria_16">"#REF!"</definedName>
    <definedName name="___xlnm.Criteria_19">"#REF!"</definedName>
    <definedName name="___xlnm.Criteria_20">"#REF!"</definedName>
    <definedName name="___xlnm.Criteria_3">"#REF!"</definedName>
    <definedName name="___xlnm.Criteria_4">"#REF!"</definedName>
    <definedName name="___xlnm.Criteria_5">"#REF!"</definedName>
    <definedName name="___xlnm.Criteria_6">"#REF!"</definedName>
    <definedName name="___xlnm.Criteria_7">"#REF!"</definedName>
    <definedName name="___xlnm.Database">"#REF!"</definedName>
    <definedName name="___xlnm.Database_11">"#REF!"</definedName>
    <definedName name="___xlnm.Database_13">"#REF!"</definedName>
    <definedName name="___xlnm.Database_14">"#REF!"</definedName>
    <definedName name="___xlnm.Database_16">"#REF!"</definedName>
    <definedName name="___xlnm.Database_20">"#REF!"</definedName>
    <definedName name="___xlnm.Database_3">"#REF!"</definedName>
    <definedName name="___xlnm.Database_4">"#REF!"</definedName>
    <definedName name="___xlnm.Database_6">"#REF!"</definedName>
    <definedName name="___xlnm.Database_7">"#REF!"</definedName>
    <definedName name="___xlnm.Extract">"#REF!"</definedName>
    <definedName name="___xlnm.Extract_11">"#REF!"</definedName>
    <definedName name="___xlnm.Extract_13">"#REF!"</definedName>
    <definedName name="___xlnm.Extract_14">"#REF!"</definedName>
    <definedName name="___xlnm.Extract_16">"#REF!"</definedName>
    <definedName name="___xlnm.Extract_20">"#REF!"</definedName>
    <definedName name="___xlnm.Extract_3">"#REF!"</definedName>
    <definedName name="___xlnm.Extract_4">"#REF!"</definedName>
    <definedName name="___xlnm.Extract_6">"#REF!"</definedName>
    <definedName name="___xlnm.Extract_7">"#REF!"</definedName>
    <definedName name="___xlnm.Print_Area_11">#REF!</definedName>
    <definedName name="___xlnm.Print_Area_13">"$#REF!.$A$1:$N$45"</definedName>
    <definedName name="___xlnm.Print_Area_4">"$#REF!.$A$1:$M$48"</definedName>
    <definedName name="___xlnm.Print_Area_5">"$#REF!.$A$1:$M$46"</definedName>
    <definedName name="___xlnm.Print_Area_7">#REF!</definedName>
    <definedName name="___xlnm.Print_Area_8">"$#REF!.$A$1:$N$52"</definedName>
    <definedName name="___xlnm.Print_Area_9">#REF!</definedName>
    <definedName name="__1.2">#REF!</definedName>
    <definedName name="__1.3">#REF!</definedName>
    <definedName name="__1.4">#REF!</definedName>
    <definedName name="__123Graph_A" localSheetId="7" hidden="1">[7]FORM5!#REF!</definedName>
    <definedName name="__123Graph_A" hidden="1">#REF!</definedName>
    <definedName name="__123Graph_ACHART1" hidden="1">#REF!</definedName>
    <definedName name="__123Graph_ACURRENT" localSheetId="7" hidden="1">[8]FitOutConfCentre!#REF!</definedName>
    <definedName name="__123Graph_ACURRENT" hidden="1">#REF!</definedName>
    <definedName name="__123Graph_ACURVE" hidden="1">#REF!</definedName>
    <definedName name="__123Graph_APAY" hidden="1">#REF!</definedName>
    <definedName name="__123Graph_B" localSheetId="7" hidden="1">[7]FORM5!#REF!</definedName>
    <definedName name="__123Graph_B" hidden="1">#REF!</definedName>
    <definedName name="__123Graph_C" localSheetId="7" hidden="1">'[2]Rate Analysis'!#REF!</definedName>
    <definedName name="__123Graph_C" hidden="1">#REF!</definedName>
    <definedName name="__123Graph_D" localSheetId="7" hidden="1">'[2]Rate Analysis'!#REF!</definedName>
    <definedName name="__123Graph_D" hidden="1">#REF!</definedName>
    <definedName name="__123Graph_E" localSheetId="7" hidden="1">'[2]Rate Analysis'!#REF!</definedName>
    <definedName name="__123Graph_E" hidden="1">#REF!</definedName>
    <definedName name="__123Graph_F" localSheetId="7" hidden="1">'[2]Rate Analysis'!#REF!</definedName>
    <definedName name="__123Graph_F" hidden="1">#REF!</definedName>
    <definedName name="__123Graph_X" localSheetId="7" hidden="1">[7]FORM5!#REF!</definedName>
    <definedName name="__123Graph_X" hidden="1">#REF!</definedName>
    <definedName name="__123Graph_XCHART1" hidden="1">#REF!</definedName>
    <definedName name="__123Graph_XCURRENT" hidden="1">#REF!</definedName>
    <definedName name="__123Graph_XCURVE" hidden="1">#REF!</definedName>
    <definedName name="__123Graph_XPAY" hidden="1">#REF!</definedName>
    <definedName name="__1M_1">#REF!</definedName>
    <definedName name="__2M_2">#REF!</definedName>
    <definedName name="__5A.1">#REF!</definedName>
    <definedName name="__5A.2">#REF!</definedName>
    <definedName name="__5A.3">#REF!</definedName>
    <definedName name="__5B.1">#REF!</definedName>
    <definedName name="__5B.2">#REF!</definedName>
    <definedName name="__5B.3">#REF!</definedName>
    <definedName name="__5B.4">#REF!</definedName>
    <definedName name="__6.2">#REF!</definedName>
    <definedName name="__6.3">#REF!</definedName>
    <definedName name="__6.4">#REF!</definedName>
    <definedName name="__A1">#REF!</definedName>
    <definedName name="__A1_1">#REF!</definedName>
    <definedName name="__A1_10">#REF!</definedName>
    <definedName name="__A1_11">#REF!</definedName>
    <definedName name="__A1_12">#REF!</definedName>
    <definedName name="__A1_13">#REF!</definedName>
    <definedName name="__A1_14">#REF!</definedName>
    <definedName name="__A1_15">#REF!</definedName>
    <definedName name="__A1_16">#REF!</definedName>
    <definedName name="__A1_17">#REF!</definedName>
    <definedName name="__A1_18">#REF!</definedName>
    <definedName name="__A1_19">#REF!</definedName>
    <definedName name="__A1_2">#REF!</definedName>
    <definedName name="__A1_20">#REF!</definedName>
    <definedName name="__A1_21">#REF!</definedName>
    <definedName name="__A1_22">#REF!</definedName>
    <definedName name="__A1_23">#REF!</definedName>
    <definedName name="__A1_24">#REF!</definedName>
    <definedName name="__A1_25">#REF!</definedName>
    <definedName name="__A1_26">#REF!</definedName>
    <definedName name="__A1_28">#REF!</definedName>
    <definedName name="__A1_29">#REF!</definedName>
    <definedName name="__A1_3">#REF!</definedName>
    <definedName name="__A1_31">#REF!</definedName>
    <definedName name="__A1_4">#REF!</definedName>
    <definedName name="__A1_5">#REF!</definedName>
    <definedName name="__A1_6">#REF!</definedName>
    <definedName name="__A1_7">#REF!</definedName>
    <definedName name="__A1_9">#REF!</definedName>
    <definedName name="__A8">#REF!</definedName>
    <definedName name="__aaa10">#REF!</definedName>
    <definedName name="__aaa5">#REF!</definedName>
    <definedName name="__AAA51">#REF!</definedName>
    <definedName name="__aaa55">#REF!</definedName>
    <definedName name="__AAA6">#REF!</definedName>
    <definedName name="__AAA7">#REF!</definedName>
    <definedName name="__AAD5">#REF!</definedName>
    <definedName name="__aad55">#REF!</definedName>
    <definedName name="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j1">#REF!</definedName>
    <definedName name="__all1">#REF!</definedName>
    <definedName name="__aoc10">#REF!</definedName>
    <definedName name="__aoc11">#REF!</definedName>
    <definedName name="__aoc7">#REF!</definedName>
    <definedName name="__aoc8">#REF!</definedName>
    <definedName name="__aoc9">#REF!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B19000">#REF!</definedName>
    <definedName name="__B19999">#REF!</definedName>
    <definedName name="__B20000">#REF!</definedName>
    <definedName name="__B98518">#REF!</definedName>
    <definedName name="__BDR1">#REF!</definedName>
    <definedName name="__BDR2">#REF!</definedName>
    <definedName name="__bil3">#REF!</definedName>
    <definedName name="__blk4">#REF!</definedName>
    <definedName name="__bol1">#REF!</definedName>
    <definedName name="__can430">40.73</definedName>
    <definedName name="__can435">43.3</definedName>
    <definedName name="__ccr1" localSheetId="4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4" hidden="1">{"'Break down'!$A$4"}</definedName>
    <definedName name="__com2" hidden="1">{"'Break down'!$A$4"}</definedName>
    <definedName name="__Ctr10">#REF!</definedName>
    <definedName name="__dec05" localSheetId="4" hidden="1">{"'Sheet1'!$A$4386:$N$4591"}</definedName>
    <definedName name="__dec05" hidden="1">{"'Sheet1'!$A$4386:$N$4591"}</definedName>
    <definedName name="__dep2">#REF!</definedName>
    <definedName name="__dep3">#REF!</definedName>
    <definedName name="__DIN217">#REF!</definedName>
    <definedName name="__DWR001">#REF!</definedName>
    <definedName name="__DWR002">#REF!</definedName>
    <definedName name="__DWR003">#REF!</definedName>
    <definedName name="__DWR004">#REF!</definedName>
    <definedName name="__DWR005">#REF!</definedName>
    <definedName name="__e20000">#REF!</definedName>
    <definedName name="__e99991">#REF!</definedName>
    <definedName name="__est1">#REF!</definedName>
    <definedName name="__ewk4">#REF!</definedName>
    <definedName name="__exc1">#REF!</definedName>
    <definedName name="__exc11">#REF!</definedName>
    <definedName name="__exc2">#REF!</definedName>
    <definedName name="__EXC3">#REF!</definedName>
    <definedName name="__EXC4">#REF!</definedName>
    <definedName name="__ext2">#REF!</definedName>
    <definedName name="__ext3">#REF!</definedName>
    <definedName name="__f1">#REF!</definedName>
    <definedName name="__f329080">#REF!</definedName>
    <definedName name="__fjgjgl">#REF!</definedName>
    <definedName name="__foo1">#REF!</definedName>
    <definedName name="__foo2">#REF!</definedName>
    <definedName name="__foo3">#REF!</definedName>
    <definedName name="__FOO4">#REF!</definedName>
    <definedName name="__har12">#REF!</definedName>
    <definedName name="__har13">#REF!</definedName>
    <definedName name="__har14">#REF!</definedName>
    <definedName name="__har15">#REF!</definedName>
    <definedName name="__har16">#REF!</definedName>
    <definedName name="__hp10" localSheetId="4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ce4">#REF!</definedName>
    <definedName name="__IntlFixup" hidden="1">TRUE</definedName>
    <definedName name="__iv66666">#REF!</definedName>
    <definedName name="__jj300">#REF!</definedName>
    <definedName name="__KI9">#REF!</definedName>
    <definedName name="__L1">#REF!</definedName>
    <definedName name="__lb1">#REF!</definedName>
    <definedName name="__lb2">#REF!</definedName>
    <definedName name="__len2">#REF!</definedName>
    <definedName name="__len3">#REF!</definedName>
    <definedName name="__ll17">#REF!</definedName>
    <definedName name="__m20">#REF!</definedName>
    <definedName name="__m35">#REF!</definedName>
    <definedName name="__mac2">200</definedName>
    <definedName name="__may1" localSheetId="4" hidden="1">{#N/A,#N/A,FALSE,"MARCH"}</definedName>
    <definedName name="__may1" hidden="1">{#N/A,#N/A,FALSE,"MARCH"}</definedName>
    <definedName name="__mix10">4.5</definedName>
    <definedName name="__mix15">264/50</definedName>
    <definedName name="__mix20">330/50</definedName>
    <definedName name="__mix30">352/50</definedName>
    <definedName name="__mix40">396/50</definedName>
    <definedName name="__mm1">#REF!</definedName>
    <definedName name="__mm2">#REF!</definedName>
    <definedName name="__mm3">#REF!</definedName>
    <definedName name="__mos2" localSheetId="4" hidden="1">{"'Break down'!$A$4"}</definedName>
    <definedName name="__mos2" hidden="1">{"'Break down'!$A$4"}</definedName>
    <definedName name="__new10">#REF!</definedName>
    <definedName name="__new11">#REF!</definedName>
    <definedName name="__new12">#REF!</definedName>
    <definedName name="__new13">#REF!</definedName>
    <definedName name="__new14">#REF!</definedName>
    <definedName name="__new15">#REF!</definedName>
    <definedName name="__new16">#REF!</definedName>
    <definedName name="__new17">#REF!</definedName>
    <definedName name="__new2">#REF!</definedName>
    <definedName name="__new3">#REF!</definedName>
    <definedName name="__new4">#REF!</definedName>
    <definedName name="__new5">#REF!</definedName>
    <definedName name="__new6">#REF!</definedName>
    <definedName name="__new7">#REF!</definedName>
    <definedName name="__new8" hidden="1">#REF!</definedName>
    <definedName name="__new9">#REF!</definedName>
    <definedName name="__nm1">#REF!</definedName>
    <definedName name="__No1">#REF!</definedName>
    <definedName name="__No2">#REF!</definedName>
    <definedName name="__No3">#REF!</definedName>
    <definedName name="__nr83">#REF!</definedName>
    <definedName name="__old2">#REF!</definedName>
    <definedName name="__old3" localSheetId="4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4">#REF!</definedName>
    <definedName name="__old5" localSheetId="4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6">#REF!</definedName>
    <definedName name="__old7" localSheetId="4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c1">#REF!</definedName>
    <definedName name="__pc2">#REF!</definedName>
    <definedName name="__pc3">#REF!</definedName>
    <definedName name="__pcc1">#REF!</definedName>
    <definedName name="__pcc2">#REF!</definedName>
    <definedName name="__pcc3">#REF!</definedName>
    <definedName name="__PCC4">#REF!</definedName>
    <definedName name="__ph1">#REF!</definedName>
    <definedName name="__pl4">#REF!</definedName>
    <definedName name="__plb1">#REF!</definedName>
    <definedName name="__plb2">#REF!</definedName>
    <definedName name="__plb3">#REF!</definedName>
    <definedName name="__plb4">#REF!</definedName>
    <definedName name="__pls4">#REF!</definedName>
    <definedName name="__PO7">#REF!</definedName>
    <definedName name="__PO8">#REF!</definedName>
    <definedName name="__PO9">#REF!</definedName>
    <definedName name="__POP3">#REF!</definedName>
    <definedName name="__PR1">#N/A</definedName>
    <definedName name="__PR2">#REF!</definedName>
    <definedName name="__ps4">#REF!</definedName>
    <definedName name="__QTY1">#N/A</definedName>
    <definedName name="__REM1">#REF!</definedName>
    <definedName name="__REM1_1">#REF!</definedName>
    <definedName name="__REM1_10">#REF!</definedName>
    <definedName name="__REM1_11">#REF!</definedName>
    <definedName name="__REM1_12">#REF!</definedName>
    <definedName name="__REM1_13">#REF!</definedName>
    <definedName name="__REM1_14">#REF!</definedName>
    <definedName name="__REM1_15">#REF!</definedName>
    <definedName name="__REM1_16">#REF!</definedName>
    <definedName name="__REM1_17">#REF!</definedName>
    <definedName name="__REM1_18">#REF!</definedName>
    <definedName name="__REM1_19">#REF!</definedName>
    <definedName name="__REM1_2">#REF!</definedName>
    <definedName name="__REM1_20">#REF!</definedName>
    <definedName name="__REM1_21">#REF!</definedName>
    <definedName name="__REM1_22">#REF!</definedName>
    <definedName name="__REM1_23">#REF!</definedName>
    <definedName name="__REM1_24">#REF!</definedName>
    <definedName name="__REM1_25">#REF!</definedName>
    <definedName name="__REM1_26">#REF!</definedName>
    <definedName name="__REM1_28">#REF!</definedName>
    <definedName name="__REM1_29">#REF!</definedName>
    <definedName name="__REM1_3">#REF!</definedName>
    <definedName name="__REM1_31">#REF!</definedName>
    <definedName name="__REM1_5">#REF!</definedName>
    <definedName name="__REM1_6">#REF!</definedName>
    <definedName name="__REM1_7">#REF!</definedName>
    <definedName name="__REM1_9">#REF!</definedName>
    <definedName name="__REM2">#REF!</definedName>
    <definedName name="__REM2_1">#REF!</definedName>
    <definedName name="__REM2_10">#REF!</definedName>
    <definedName name="__REM2_11">#REF!</definedName>
    <definedName name="__REM2_12">#REF!</definedName>
    <definedName name="__REM2_13">#REF!</definedName>
    <definedName name="__REM2_14">#REF!</definedName>
    <definedName name="__REM2_15">#REF!</definedName>
    <definedName name="__REM2_16">#REF!</definedName>
    <definedName name="__REM2_17">#REF!</definedName>
    <definedName name="__REM2_18">#REF!</definedName>
    <definedName name="__REM2_19">#REF!</definedName>
    <definedName name="__REM2_2">#REF!</definedName>
    <definedName name="__REM2_20">#REF!</definedName>
    <definedName name="__REM2_21">#REF!</definedName>
    <definedName name="__REM2_22">#REF!</definedName>
    <definedName name="__REM2_23">#REF!</definedName>
    <definedName name="__REM2_24">#REF!</definedName>
    <definedName name="__REM2_25">#REF!</definedName>
    <definedName name="__REM2_26">#REF!</definedName>
    <definedName name="__REM2_28">#REF!</definedName>
    <definedName name="__REM2_29">#REF!</definedName>
    <definedName name="__REM2_3">#REF!</definedName>
    <definedName name="__REM2_31">#REF!</definedName>
    <definedName name="__REM2_5">#REF!</definedName>
    <definedName name="__REM2_6">#REF!</definedName>
    <definedName name="__REM2_7">#REF!</definedName>
    <definedName name="__REM2_9">#REF!</definedName>
    <definedName name="__saj2">[5]Loading!$C$7</definedName>
    <definedName name="__SC1">#N/A</definedName>
    <definedName name="__sdb2">#REF!</definedName>
    <definedName name="__sec1">#REF!</definedName>
    <definedName name="__Sec2">#REF!</definedName>
    <definedName name="__sec3">#REF!</definedName>
    <definedName name="__Sec4">#REF!</definedName>
    <definedName name="__sec5">#REF!</definedName>
    <definedName name="__sec6">#REF!</definedName>
    <definedName name="__sec7">#REF!</definedName>
    <definedName name="__sec71">#REF!</definedName>
    <definedName name="__SEC77">#REF!</definedName>
    <definedName name="__sec8">#REF!</definedName>
    <definedName name="__sec81">#REF!</definedName>
    <definedName name="__SEC88">#REF!</definedName>
    <definedName name="__SEC9">#REF!</definedName>
    <definedName name="__SF1">#REF!</definedName>
    <definedName name="__SH1">#REF!</definedName>
    <definedName name="__SH2">#REF!</definedName>
    <definedName name="__SH3">#REF!</definedName>
    <definedName name="__SH4">#REF!</definedName>
    <definedName name="__SH5">#REF!</definedName>
    <definedName name="__SS2">#REF!</definedName>
    <definedName name="__sw4">#REF!</definedName>
    <definedName name="__tab1">#REF!</definedName>
    <definedName name="__tab2">#REF!</definedName>
    <definedName name="__tab3">#REF!</definedName>
    <definedName name="__tas2">#REF!</definedName>
    <definedName name="__tas3">#REF!</definedName>
    <definedName name="__tbc2">#REF!</definedName>
    <definedName name="__tbc3">#REF!</definedName>
    <definedName name="__tk1">#REF!</definedName>
    <definedName name="__tot1">#REF!</definedName>
    <definedName name="__U14">#REF!</definedName>
    <definedName name="__U60">#REF!</definedName>
    <definedName name="__Val101">#REF!</definedName>
    <definedName name="__Val102">#REF!</definedName>
    <definedName name="__Val201">#REF!</definedName>
    <definedName name="__Val202">#REF!</definedName>
    <definedName name="__Val301">#REF!</definedName>
    <definedName name="__Val302">#REF!</definedName>
    <definedName name="__wid2">#REF!</definedName>
    <definedName name="__wid3">#REF!</definedName>
    <definedName name="__xlnm.Criteria">"#REF!"</definedName>
    <definedName name="__xlnm.Criteria_11">"#REF!"</definedName>
    <definedName name="__xlnm.Criteria_13">"#REF!"</definedName>
    <definedName name="__xlnm.Criteria_14">"#REF!"</definedName>
    <definedName name="__xlnm.Criteria_16">"#REF!"</definedName>
    <definedName name="__xlnm.Criteria_19">"#REF!"</definedName>
    <definedName name="__xlnm.Criteria_20">"#REF!"</definedName>
    <definedName name="__xlnm.Criteria_3">"#REF!"</definedName>
    <definedName name="__xlnm.Criteria_4">"#REF!"</definedName>
    <definedName name="__xlnm.Criteria_5">"#REF!"</definedName>
    <definedName name="__xlnm.Criteria_6">"#REF!"</definedName>
    <definedName name="__xlnm.Criteria_7">"#REF!"</definedName>
    <definedName name="__xlnm.Database">"#REF!"</definedName>
    <definedName name="__xlnm.Database_11">"#REF!"</definedName>
    <definedName name="__xlnm.Database_13">"#REF!"</definedName>
    <definedName name="__xlnm.Database_14">"#REF!"</definedName>
    <definedName name="__xlnm.Database_16">"#REF!"</definedName>
    <definedName name="__xlnm.Database_20">"#REF!"</definedName>
    <definedName name="__xlnm.Database_3">"#REF!"</definedName>
    <definedName name="__xlnm.Database_4">"#REF!"</definedName>
    <definedName name="__xlnm.Database_6">"#REF!"</definedName>
    <definedName name="__xlnm.Database_7">"#REF!"</definedName>
    <definedName name="__xlnm.Extract">"#REF!"</definedName>
    <definedName name="__xlnm.Extract_11">"#REF!"</definedName>
    <definedName name="__xlnm.Extract_13">"#REF!"</definedName>
    <definedName name="__xlnm.Extract_14">"#REF!"</definedName>
    <definedName name="__xlnm.Extract_16">"#REF!"</definedName>
    <definedName name="__xlnm.Extract_20">"#REF!"</definedName>
    <definedName name="__xlnm.Extract_3">"#REF!"</definedName>
    <definedName name="__xlnm.Extract_4">"#REF!"</definedName>
    <definedName name="__xlnm.Extract_6">"#REF!"</definedName>
    <definedName name="__xlnm.Extract_7">"#REF!"</definedName>
    <definedName name="__xlnm.Print_Area_12">#REF!</definedName>
    <definedName name="__xlnm.Print_Area_14">"$#REF!.$A$1:$N$116"</definedName>
    <definedName name="__xlnm.Print_Area_19">#REF!</definedName>
    <definedName name="__xlnm.Print_Area_2">"$#REF!.$A$1:$N$54"</definedName>
    <definedName name="__xlnm.Print_Area_23">"$#REF!.$A$1:$N$33"</definedName>
    <definedName name="__xlnm.Print_Area_25">"$#REF!.$A$1:$N$46"</definedName>
    <definedName name="__xlnm.Print_Area_26">"$#REF!.$A$1:$N$43"</definedName>
    <definedName name="__xlnm.Print_Area_27">"$#REF!.$A$1:$M$144"</definedName>
    <definedName name="__xlnm.Print_Area_32">"$#REF!.$A$1:$N$48"</definedName>
    <definedName name="_0">#REF!</definedName>
    <definedName name="_0___0">#REF!</definedName>
    <definedName name="_0_1">#REF!</definedName>
    <definedName name="_0_10">#REF!</definedName>
    <definedName name="_0_11">#REF!</definedName>
    <definedName name="_0_12">#REF!</definedName>
    <definedName name="_0_13">#REF!</definedName>
    <definedName name="_0_14">#REF!</definedName>
    <definedName name="_0_15">#REF!</definedName>
    <definedName name="_0_16">#REF!</definedName>
    <definedName name="_0_17">#REF!</definedName>
    <definedName name="_0_18">#REF!</definedName>
    <definedName name="_0_19">#REF!</definedName>
    <definedName name="_0_2">#REF!</definedName>
    <definedName name="_0_20">#REF!</definedName>
    <definedName name="_0_21">#REF!</definedName>
    <definedName name="_0_22">#REF!</definedName>
    <definedName name="_0_23">#REF!</definedName>
    <definedName name="_0_24">#REF!</definedName>
    <definedName name="_0_25">#REF!</definedName>
    <definedName name="_0_26">#REF!</definedName>
    <definedName name="_0_28">#REF!</definedName>
    <definedName name="_0_29">#REF!</definedName>
    <definedName name="_0_3">#REF!</definedName>
    <definedName name="_0_31">#REF!</definedName>
    <definedName name="_0_5">#REF!</definedName>
    <definedName name="_0_6">#REF!</definedName>
    <definedName name="_0_7">#REF!</definedName>
    <definedName name="_0_9">#REF!</definedName>
    <definedName name="_000年.xls">#REF!</definedName>
    <definedName name="_001年.xls">#REF!</definedName>
    <definedName name="_002年.xls">#REF!</definedName>
    <definedName name="_01">#REF!</definedName>
    <definedName name="_02">#REF!</definedName>
    <definedName name="_03">#REF!</definedName>
    <definedName name="_04">#REF!</definedName>
    <definedName name="_05">#REF!</definedName>
    <definedName name="_06">#REF!</definedName>
    <definedName name="_07">#REF!</definedName>
    <definedName name="_08">#REF!</definedName>
    <definedName name="_09">#REF!</definedName>
    <definedName name="_1">#REF!</definedName>
    <definedName name="_1.2">#REF!</definedName>
    <definedName name="_1.3">#REF!</definedName>
    <definedName name="_1.4">#REF!</definedName>
    <definedName name="_1_">#REF!</definedName>
    <definedName name="_1__123Graph_ACHART_1" hidden="1">#REF!</definedName>
    <definedName name="_1__123Graph_ACHART_1A" hidden="1">#REF!</definedName>
    <definedName name="_1_1">#REF!</definedName>
    <definedName name="_1_1.2">#REF!</definedName>
    <definedName name="_1_10">#REF!</definedName>
    <definedName name="_1_2">#REF!</definedName>
    <definedName name="_1_3">#REF!</definedName>
    <definedName name="_1_4">#REF!</definedName>
    <definedName name="_1_5">#REF!</definedName>
    <definedName name="_1_6">#REF!</definedName>
    <definedName name="_1_7">#REF!</definedName>
    <definedName name="_1_8">#REF!</definedName>
    <definedName name="_1_9">#REF!</definedName>
    <definedName name="_10">#N/A</definedName>
    <definedName name="_10.1___SITE_FENCING___ACCESS_GATES___GRAVEL_FINISHING">#REF!</definedName>
    <definedName name="_10_1">#REF!</definedName>
    <definedName name="_10_10">#REF!</definedName>
    <definedName name="_10_11">#REF!</definedName>
    <definedName name="_10_12">#REF!</definedName>
    <definedName name="_10_13">#REF!</definedName>
    <definedName name="_10_2">#REF!</definedName>
    <definedName name="_10_3">#REF!</definedName>
    <definedName name="_10_4">#REF!</definedName>
    <definedName name="_10_5">#REF!</definedName>
    <definedName name="_10_5A.2">#REF!</definedName>
    <definedName name="_10_5B.4">#REF!</definedName>
    <definedName name="_10_6">#REF!</definedName>
    <definedName name="_10_7">#REF!</definedName>
    <definedName name="_10_8">#REF!</definedName>
    <definedName name="_10_9">#REF!</definedName>
    <definedName name="_1000A01">#N/A</definedName>
    <definedName name="_108_6.3">#REF!</definedName>
    <definedName name="_11">#REF!</definedName>
    <definedName name="_11_1">#REF!</definedName>
    <definedName name="_11_6.2">#REF!</definedName>
    <definedName name="_117_6.4">#REF!</definedName>
    <definedName name="_12">#REF!</definedName>
    <definedName name="_12_5A.3">#REF!</definedName>
    <definedName name="_12_6.3">#REF!</definedName>
    <definedName name="_123Graph_ACURRENT" hidden="1">#REF!</definedName>
    <definedName name="_13">#REF!</definedName>
    <definedName name="_13_6.4">#REF!</definedName>
    <definedName name="_14">#REF!</definedName>
    <definedName name="_14_5B.1">#REF!</definedName>
    <definedName name="_15">#REF!</definedName>
    <definedName name="_16">#REF!</definedName>
    <definedName name="_16_5B.2">#REF!</definedName>
    <definedName name="_17">#REF!</definedName>
    <definedName name="_18">#REF!</definedName>
    <definedName name="_18_1.3">#REF!</definedName>
    <definedName name="_18_5B.3">#REF!</definedName>
    <definedName name="_19">#REF!</definedName>
    <definedName name="_1M_1">#REF!</definedName>
    <definedName name="_1s" localSheetId="4">{"'Break down'!$A$4"}</definedName>
    <definedName name="_1s">{"'Break down'!$A$4"}</definedName>
    <definedName name="_2">#REF!</definedName>
    <definedName name="_2__123Graph_ACHART_2" hidden="1">#REF!</definedName>
    <definedName name="_2__123Graph_XCHART_1A" hidden="1">#REF!</definedName>
    <definedName name="_2_1">#REF!</definedName>
    <definedName name="_2_1.2">#REF!</definedName>
    <definedName name="_2_1.3">#REF!</definedName>
    <definedName name="_20">#REF!</definedName>
    <definedName name="_20_5B.4">#REF!</definedName>
    <definedName name="_21">#REF!</definedName>
    <definedName name="_22">#REF!</definedName>
    <definedName name="_22_6.2">#REF!</definedName>
    <definedName name="_23">#REF!</definedName>
    <definedName name="_24">#REF!</definedName>
    <definedName name="_24_6.3">#REF!</definedName>
    <definedName name="_25">#REF!</definedName>
    <definedName name="_25_1">#REF!</definedName>
    <definedName name="_26">#REF!</definedName>
    <definedName name="_26_6.4">#REF!</definedName>
    <definedName name="_27">#REF!</definedName>
    <definedName name="_27_1.4">#REF!</definedName>
    <definedName name="_28">#REF!</definedName>
    <definedName name="_29">#REF!</definedName>
    <definedName name="_2M_2">#REF!</definedName>
    <definedName name="_3">#REF!</definedName>
    <definedName name="_3__123Graph_BCHART_2" hidden="1">#REF!</definedName>
    <definedName name="_3_1">#REF!</definedName>
    <definedName name="_3_1.4">#REF!</definedName>
    <definedName name="_3_10">#REF!</definedName>
    <definedName name="_3_11">#REF!</definedName>
    <definedName name="_3_12">#REF!</definedName>
    <definedName name="_3_2">#REF!</definedName>
    <definedName name="_3_3">#REF!</definedName>
    <definedName name="_3_4">#REF!</definedName>
    <definedName name="_3_5">#REF!</definedName>
    <definedName name="_3_6">#REF!</definedName>
    <definedName name="_3_7">#REF!</definedName>
    <definedName name="_3_8">#REF!</definedName>
    <definedName name="_3_9">#REF!</definedName>
    <definedName name="_30cd___Horizontal_Strobe_light_speaker__wall_mounted">#REF!</definedName>
    <definedName name="_30cd__Vertical_strobe_light__wall_mounted">#REF!</definedName>
    <definedName name="_31">#REF!</definedName>
    <definedName name="_31_Mar_02">#REF!</definedName>
    <definedName name="_32">#REF!</definedName>
    <definedName name="_321" hidden="1">#REF!</definedName>
    <definedName name="_33">#REF!</definedName>
    <definedName name="_34">#REF!</definedName>
    <definedName name="_36">#REF!</definedName>
    <definedName name="_36_5A.1">#REF!</definedName>
    <definedName name="_37">#REF!</definedName>
    <definedName name="_3m1_">#REF!</definedName>
    <definedName name="_4">#REF!</definedName>
    <definedName name="_4__123Graph_CCHART_1" hidden="1">#REF!</definedName>
    <definedName name="_4_1">#REF!</definedName>
    <definedName name="_4_1.3">#REF!</definedName>
    <definedName name="_4_10">#REF!</definedName>
    <definedName name="_4_11">#REF!</definedName>
    <definedName name="_4_2">#REF!</definedName>
    <definedName name="_4_3">#REF!</definedName>
    <definedName name="_4_4">#REF!</definedName>
    <definedName name="_4_5">#REF!</definedName>
    <definedName name="_4_5A.1">#REF!</definedName>
    <definedName name="_4_6">#REF!</definedName>
    <definedName name="_4_7">#REF!</definedName>
    <definedName name="_4_8">#REF!</definedName>
    <definedName name="_4_9">#REF!</definedName>
    <definedName name="_4449_with_attachement">#REF!</definedName>
    <definedName name="_45_5A.2">#REF!</definedName>
    <definedName name="_4C_x">#REF!</definedName>
    <definedName name="_5">#REF!</definedName>
    <definedName name="_5__123Graph_DCHART_1" hidden="1">#REF!</definedName>
    <definedName name="_5_1">#REF!</definedName>
    <definedName name="_5_2">#REF!</definedName>
    <definedName name="_5_3">#REF!</definedName>
    <definedName name="_5_4">#REF!</definedName>
    <definedName name="_5_5A.2">#REF!</definedName>
    <definedName name="_54_5A.3">#REF!</definedName>
    <definedName name="_5A.1">#REF!</definedName>
    <definedName name="_5A.2">#REF!</definedName>
    <definedName name="_5A.3">#REF!</definedName>
    <definedName name="_5B.1">#REF!</definedName>
    <definedName name="_5B.2">#REF!</definedName>
    <definedName name="_5B.3">#REF!</definedName>
    <definedName name="_5B.4">#REF!</definedName>
    <definedName name="_6">#REF!</definedName>
    <definedName name="_6.2">#REF!</definedName>
    <definedName name="_6.3">#REF!</definedName>
    <definedName name="_6.4">#REF!</definedName>
    <definedName name="_6_1">#REF!</definedName>
    <definedName name="_6_1.4">#REF!</definedName>
    <definedName name="_6_2">#REF!</definedName>
    <definedName name="_6_2_0OPTI">#REF!</definedName>
    <definedName name="_6_3">#REF!</definedName>
    <definedName name="_6_4">#REF!</definedName>
    <definedName name="_6_5">#REF!</definedName>
    <definedName name="_6_5A.3">#REF!</definedName>
    <definedName name="_6_6">#REF!</definedName>
    <definedName name="_63_5B.1">#REF!</definedName>
    <definedName name="_7">#REF!</definedName>
    <definedName name="_7_1">#REF!</definedName>
    <definedName name="_7_2">#REF!</definedName>
    <definedName name="_7_2__OPTI">#REF!</definedName>
    <definedName name="_7_3">#REF!</definedName>
    <definedName name="_7_4">#REF!</definedName>
    <definedName name="_7_5">#REF!</definedName>
    <definedName name="_7_5B.1">#REF!</definedName>
    <definedName name="_7_6">#REF!</definedName>
    <definedName name="_7_7">#REF!</definedName>
    <definedName name="_7_9">#REF!</definedName>
    <definedName name="_72_5B.2">#REF!</definedName>
    <definedName name="_8">#N/A</definedName>
    <definedName name="_8_1">#REF!</definedName>
    <definedName name="_8_2">#REF!</definedName>
    <definedName name="_8_3">#REF!</definedName>
    <definedName name="_8_5A.1">#REF!</definedName>
    <definedName name="_8_5B.2">#REF!</definedName>
    <definedName name="_81_5B.3">#REF!</definedName>
    <definedName name="_9">#N/A</definedName>
    <definedName name="_9_1">#REF!</definedName>
    <definedName name="_9_1.2">#REF!</definedName>
    <definedName name="_9_2">#REF!</definedName>
    <definedName name="_9_3">#REF!</definedName>
    <definedName name="_9_4">#REF!</definedName>
    <definedName name="_9_5">#REF!</definedName>
    <definedName name="_9_5B.3">#REF!</definedName>
    <definedName name="_9_6">#REF!</definedName>
    <definedName name="_9_7">#REF!</definedName>
    <definedName name="_9_8">#REF!</definedName>
    <definedName name="_9_9">#REF!</definedName>
    <definedName name="_90_5B.4">#REF!</definedName>
    <definedName name="_96.12.30">#REF!</definedName>
    <definedName name="_99_6.2">#REF!</definedName>
    <definedName name="_A">[9]Sheet1!#REF!</definedName>
    <definedName name="_A1">#REF!</definedName>
    <definedName name="_A1_1">#REF!</definedName>
    <definedName name="_A1_10">#REF!</definedName>
    <definedName name="_A1_11">#REF!</definedName>
    <definedName name="_A1_12">#REF!</definedName>
    <definedName name="_A1_13">#REF!</definedName>
    <definedName name="_A1_14">#REF!</definedName>
    <definedName name="_A1_15">#REF!</definedName>
    <definedName name="_A1_16">#REF!</definedName>
    <definedName name="_A1_17">#REF!</definedName>
    <definedName name="_A1_18">#REF!</definedName>
    <definedName name="_A1_19">#REF!</definedName>
    <definedName name="_A1_2">#REF!</definedName>
    <definedName name="_A1_20">#REF!</definedName>
    <definedName name="_A1_21">#REF!</definedName>
    <definedName name="_A1_22">#REF!</definedName>
    <definedName name="_A1_23">#REF!</definedName>
    <definedName name="_A1_24">#REF!</definedName>
    <definedName name="_A1_25">#REF!</definedName>
    <definedName name="_A1_26">#REF!</definedName>
    <definedName name="_A1_28">#REF!</definedName>
    <definedName name="_A1_29">#REF!</definedName>
    <definedName name="_A1_3">#REF!</definedName>
    <definedName name="_A1_31">#REF!</definedName>
    <definedName name="_A1_5">#REF!</definedName>
    <definedName name="_A1_6">#REF!</definedName>
    <definedName name="_A1_7">#REF!</definedName>
    <definedName name="_A1_9">#REF!</definedName>
    <definedName name="_A2" localSheetId="4" hidden="1">{"'VO'!$P$64:$S$69"}</definedName>
    <definedName name="_A2" hidden="1">{"'VO'!$P$64:$S$69"}</definedName>
    <definedName name="_a65537">#REF!</definedName>
    <definedName name="_A65555">#REF!</definedName>
    <definedName name="_A655600">#REF!</definedName>
    <definedName name="_A65658">#REF!</definedName>
    <definedName name="_A8">#REF!</definedName>
    <definedName name="_aa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9013">#REF!</definedName>
    <definedName name="_ABC" hidden="1">#REF!</definedName>
    <definedName name="_AC1" localSheetId="4">Summary!_AC1</definedName>
    <definedName name="_AC1">[0]!_AC1</definedName>
    <definedName name="_afr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afr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aj1">#REF!</definedName>
    <definedName name="_all1">#REF!</definedName>
    <definedName name="_aoc10">#REF!</definedName>
    <definedName name="_aoc11">#REF!</definedName>
    <definedName name="_aoc7">#REF!</definedName>
    <definedName name="_aoc8">#REF!</definedName>
    <definedName name="_aoc9">#REF!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UX3">#REF!</definedName>
    <definedName name="_B" localSheetId="7">[9]Sheet1!#REF!</definedName>
    <definedName name="_B">#REF!</definedName>
    <definedName name="_B_1">#REF!</definedName>
    <definedName name="_B_10">#REF!</definedName>
    <definedName name="_B_11">#REF!</definedName>
    <definedName name="_B_12">#REF!</definedName>
    <definedName name="_B_13">#REF!</definedName>
    <definedName name="_B_14">#REF!</definedName>
    <definedName name="_B_15">#REF!</definedName>
    <definedName name="_B_16">#REF!</definedName>
    <definedName name="_B_17">#REF!</definedName>
    <definedName name="_B_18">#REF!</definedName>
    <definedName name="_B_19">#REF!</definedName>
    <definedName name="_B_2">#REF!</definedName>
    <definedName name="_B_20">#REF!</definedName>
    <definedName name="_B_21">#REF!</definedName>
    <definedName name="_B_22">#REF!</definedName>
    <definedName name="_B_23">#REF!</definedName>
    <definedName name="_B_24">#REF!</definedName>
    <definedName name="_B_25">#REF!</definedName>
    <definedName name="_B_26">#REF!</definedName>
    <definedName name="_B_28">#REF!</definedName>
    <definedName name="_B_29">#REF!</definedName>
    <definedName name="_B_3">#REF!</definedName>
    <definedName name="_B_31">#REF!</definedName>
    <definedName name="_B_5">#REF!</definedName>
    <definedName name="_B_6">#REF!</definedName>
    <definedName name="_B_7">#REF!</definedName>
    <definedName name="_B_9">#REF!</definedName>
    <definedName name="_b111121">#REF!</definedName>
    <definedName name="_B19000">#REF!</definedName>
    <definedName name="_B19999">#REF!</definedName>
    <definedName name="_B20000">#REF!</definedName>
    <definedName name="_B98518">#REF!</definedName>
    <definedName name="_BDR1">#REF!</definedName>
    <definedName name="_BDR2">#REF!</definedName>
    <definedName name="_blk4" localSheetId="7">#REF!</definedName>
    <definedName name="_blk4">#REF!</definedName>
    <definedName name="_bol1">#REF!</definedName>
    <definedName name="_boq1">#REF!</definedName>
    <definedName name="_C" localSheetId="7">[9]Sheet1!#REF!</definedName>
    <definedName name="_C">#REF!</definedName>
    <definedName name="_C_?___?__">[1]PRL!#REF!</definedName>
    <definedName name="_C___0">#REF!</definedName>
    <definedName name="_C___13">#REF!</definedName>
    <definedName name="_can430">40.73</definedName>
    <definedName name="_can435">43.3</definedName>
    <definedName name="_CAR1">#REF!</definedName>
    <definedName name="_CAR2">#REF!</definedName>
    <definedName name="_CAR3">#REF!</definedName>
    <definedName name="_CAR4">#REF!</definedName>
    <definedName name="_CAR5">#REF!</definedName>
    <definedName name="_CAR6">#REF!</definedName>
    <definedName name="_CAR7">#REF!</definedName>
    <definedName name="_CAR8">#REF!</definedName>
    <definedName name="_ccr1" localSheetId="4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4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L1">#REF!</definedName>
    <definedName name="_com2" localSheetId="4" hidden="1">{"'Break down'!$A$4"}</definedName>
    <definedName name="_com2" hidden="1">{"'Break down'!$A$4"}</definedName>
    <definedName name="_D">[9]Sheet1!#REF!</definedName>
    <definedName name="_D250000">#REF!</definedName>
    <definedName name="_DAT1">#REF!</definedName>
    <definedName name="_dbs1">#REF!</definedName>
    <definedName name="_dbs11">#REF!</definedName>
    <definedName name="_dbs76">#REF!</definedName>
    <definedName name="_dec05" localSheetId="4" hidden="1">{"'Sheet1'!$A$4386:$N$4591"}</definedName>
    <definedName name="_dec05" hidden="1">{"'Sheet1'!$A$4386:$N$4591"}</definedName>
    <definedName name="_dep2">#REF!</definedName>
    <definedName name="_dep3">#REF!</definedName>
    <definedName name="_DIN217">#REF!</definedName>
    <definedName name="_DWR001">#REF!</definedName>
    <definedName name="_DWR002">#REF!</definedName>
    <definedName name="_DWR003">#REF!</definedName>
    <definedName name="_DWR004">#REF!</definedName>
    <definedName name="_DWR005">#REF!</definedName>
    <definedName name="_E">[9]Sheet1!#REF!</definedName>
    <definedName name="_E2">#REF!</definedName>
    <definedName name="_e20000">#REF!</definedName>
    <definedName name="_e99991">#REF!</definedName>
    <definedName name="_ELL45">#REF!</definedName>
    <definedName name="_ELL90">#REF!</definedName>
    <definedName name="_est1">#REF!</definedName>
    <definedName name="_ewk4" localSheetId="7">#REF!</definedName>
    <definedName name="_ewk4">#REF!</definedName>
    <definedName name="_exc1" localSheetId="7">#REF!</definedName>
    <definedName name="_exc1">#REF!</definedName>
    <definedName name="_exc11" localSheetId="7">#REF!</definedName>
    <definedName name="_exc11">#REF!</definedName>
    <definedName name="_exc2" localSheetId="7">#REF!</definedName>
    <definedName name="_exc2">#REF!</definedName>
    <definedName name="_EXC3" localSheetId="7">#REF!</definedName>
    <definedName name="_EXC3">#REF!</definedName>
    <definedName name="_EXC4" localSheetId="7">#REF!</definedName>
    <definedName name="_EXC4">#REF!</definedName>
    <definedName name="_ext2">#REF!</definedName>
    <definedName name="_ext3">#REF!</definedName>
    <definedName name="_F">[9]Sheet1!#REF!</definedName>
    <definedName name="_f1">#REF!</definedName>
    <definedName name="_F3">#REF!</definedName>
    <definedName name="_f329080">#REF!</definedName>
    <definedName name="_FF3">#REF!</definedName>
    <definedName name="_Fill" localSheetId="7" hidden="1">#REF!</definedName>
    <definedName name="_Fill" hidden="1">#REF!</definedName>
    <definedName name="_xlnm._FilterDatabase" localSheetId="7" hidden="1">VARIATION!$A$3:$I$3</definedName>
    <definedName name="_xlnm._FilterDatabase" hidden="1">#REF!</definedName>
    <definedName name="_foo1" localSheetId="7">#REF!</definedName>
    <definedName name="_foo1">#REF!</definedName>
    <definedName name="_foo2" localSheetId="7">#REF!</definedName>
    <definedName name="_foo2">#REF!</definedName>
    <definedName name="_foo3" localSheetId="7">#REF!</definedName>
    <definedName name="_foo3">#REF!</definedName>
    <definedName name="_FOO4" localSheetId="7">#REF!</definedName>
    <definedName name="_FOO4">#REF!</definedName>
    <definedName name="_fos1">#REF!</definedName>
    <definedName name="_FR_?__" localSheetId="7">#REF!</definedName>
    <definedName name="_FR_?__">#REF!</definedName>
    <definedName name="_FRT\_.WK3__">[1]PRL!#REF!</definedName>
    <definedName name="_FRT__.WK3__">[6]PRL!#REF!</definedName>
    <definedName name="_FS_R_">[1]PRL!#REF!</definedName>
    <definedName name="_FTG2">#REF!</definedName>
    <definedName name="_G">[9]Sheet1!#REF!</definedName>
    <definedName name="_G12">#REF!</definedName>
    <definedName name="_H" localSheetId="7">[9]Sheet1!#REF!</definedName>
    <definedName name="_H">#REF!</definedName>
    <definedName name="_H_1">#REF!</definedName>
    <definedName name="_H_10">#REF!</definedName>
    <definedName name="_H_11">#REF!</definedName>
    <definedName name="_H_12">#REF!</definedName>
    <definedName name="_H_13">#REF!</definedName>
    <definedName name="_H_14">#REF!</definedName>
    <definedName name="_H_15">#REF!</definedName>
    <definedName name="_H_16">#REF!</definedName>
    <definedName name="_H_17">#REF!</definedName>
    <definedName name="_H_18">#REF!</definedName>
    <definedName name="_H_19">#REF!</definedName>
    <definedName name="_H_2">#REF!</definedName>
    <definedName name="_H_20">#REF!</definedName>
    <definedName name="_H_21">#REF!</definedName>
    <definedName name="_H_22">#REF!</definedName>
    <definedName name="_H_23">#REF!</definedName>
    <definedName name="_H_24">#REF!</definedName>
    <definedName name="_H_25">#REF!</definedName>
    <definedName name="_H_26">#REF!</definedName>
    <definedName name="_H_28">#REF!</definedName>
    <definedName name="_H_29">#REF!</definedName>
    <definedName name="_H_3">#REF!</definedName>
    <definedName name="_H_31">#REF!</definedName>
    <definedName name="_H_5">#REF!</definedName>
    <definedName name="_H_6">#REF!</definedName>
    <definedName name="_H_7">#REF!</definedName>
    <definedName name="_H_9">#REF!</definedName>
    <definedName name="_HAB1">#REF!</definedName>
    <definedName name="_HAB2">#REF!</definedName>
    <definedName name="_har12">#REF!</definedName>
    <definedName name="_har13">#REF!</definedName>
    <definedName name="_har14">#REF!</definedName>
    <definedName name="_har15">#REF!</definedName>
    <definedName name="_har16">#REF!</definedName>
    <definedName name="_HEL1">#REF!</definedName>
    <definedName name="_HEL10">#REF!</definedName>
    <definedName name="_HEL11">#REF!</definedName>
    <definedName name="_HEL12">#REF!</definedName>
    <definedName name="_HEL13">#REF!</definedName>
    <definedName name="_HEL14">#REF!</definedName>
    <definedName name="_HEL15">#REF!</definedName>
    <definedName name="_HEL16">#REF!</definedName>
    <definedName name="_HEL2">#REF!</definedName>
    <definedName name="_HEL3">#REF!</definedName>
    <definedName name="_HEL4">#REF!</definedName>
    <definedName name="_HEL5">#REF!</definedName>
    <definedName name="_HEL6">#REF!</definedName>
    <definedName name="_HEL7">#REF!</definedName>
    <definedName name="_HEL8">#REF!</definedName>
    <definedName name="_HEL9">#REF!</definedName>
    <definedName name="_hp10" localSheetId="4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I">[9]Sheet1!#REF!</definedName>
    <definedName name="_ice4" localSheetId="7">#REF!</definedName>
    <definedName name="_ice4">#REF!</definedName>
    <definedName name="_ig541">#REF!</definedName>
    <definedName name="_IV100000">#REF!</definedName>
    <definedName name="_iv66666">#REF!</definedName>
    <definedName name="_J">[9]Sheet1!#REF!</definedName>
    <definedName name="_jj300">#REF!</definedName>
    <definedName name="_K">[9]Sheet1!#REF!</definedName>
    <definedName name="_K85167">#REF!</definedName>
    <definedName name="_Key1" localSheetId="7" hidden="1">#REF!</definedName>
    <definedName name="_Key1" hidden="1">#REF!</definedName>
    <definedName name="_Key2" hidden="1">#REF!</definedName>
    <definedName name="_Ki1">#REF!</definedName>
    <definedName name="_Ki2">#REF!</definedName>
    <definedName name="_ki501">#REF!</definedName>
    <definedName name="_KI9">#REF!</definedName>
    <definedName name="_L">[9]Sheet1!#REF!</definedName>
    <definedName name="_L1">#REF!</definedName>
    <definedName name="_lb1">#REF!</definedName>
    <definedName name="_lb2">#REF!</definedName>
    <definedName name="_le3" localSheetId="4">{"'Break down'!$A$4"}</definedName>
    <definedName name="_le3">{"'Break down'!$A$4"}</definedName>
    <definedName name="_len2">#REF!</definedName>
    <definedName name="_len3">#REF!</definedName>
    <definedName name="_LHS700">#REF!</definedName>
    <definedName name="_ll17">#REF!</definedName>
    <definedName name="_loc1">#N/A</definedName>
    <definedName name="_M" localSheetId="7">[9]Sheet1!#REF!</definedName>
    <definedName name="_M">#REF!</definedName>
    <definedName name="_M_?__">[1]PRL!#REF!</definedName>
    <definedName name="_M_1">#REF!</definedName>
    <definedName name="_M_10">#REF!</definedName>
    <definedName name="_M_11">#REF!</definedName>
    <definedName name="_M_12">#REF!</definedName>
    <definedName name="_M_13">#REF!</definedName>
    <definedName name="_M_14">#REF!</definedName>
    <definedName name="_M_15">#REF!</definedName>
    <definedName name="_M_16">#REF!</definedName>
    <definedName name="_M_17">#REF!</definedName>
    <definedName name="_M_18">#REF!</definedName>
    <definedName name="_M_19">#REF!</definedName>
    <definedName name="_M_2">#REF!</definedName>
    <definedName name="_M_20">#REF!</definedName>
    <definedName name="_M_21">#REF!</definedName>
    <definedName name="_M_22">#REF!</definedName>
    <definedName name="_M_23">#REF!</definedName>
    <definedName name="_M_24">#REF!</definedName>
    <definedName name="_M_25">#REF!</definedName>
    <definedName name="_M_26">#REF!</definedName>
    <definedName name="_M_28">#REF!</definedName>
    <definedName name="_M_29">#REF!</definedName>
    <definedName name="_M_3">#REF!</definedName>
    <definedName name="_M_31">#REF!</definedName>
    <definedName name="_M_5">#REF!</definedName>
    <definedName name="_M_6">#REF!</definedName>
    <definedName name="_M_7">#REF!</definedName>
    <definedName name="_M_9">#REF!</definedName>
    <definedName name="_m1">#REF!</definedName>
    <definedName name="_m20">#REF!</definedName>
    <definedName name="_m35">#REF!</definedName>
    <definedName name="_mac2">200</definedName>
    <definedName name="_MAN1">#REF!</definedName>
    <definedName name="_MAS1">#REF!</definedName>
    <definedName name="_MAS10">#REF!</definedName>
    <definedName name="_MAS11">#REF!</definedName>
    <definedName name="_MAS12">#REF!</definedName>
    <definedName name="_MAS13">#REF!</definedName>
    <definedName name="_MAS14">#REF!</definedName>
    <definedName name="_MAS15">#REF!</definedName>
    <definedName name="_MAS16">#REF!</definedName>
    <definedName name="_MAS17">#REF!</definedName>
    <definedName name="_MAS18">#REF!</definedName>
    <definedName name="_MAS19">#REF!</definedName>
    <definedName name="_MAS2">#REF!</definedName>
    <definedName name="_MAS20">#REF!</definedName>
    <definedName name="_MAS3">#REF!</definedName>
    <definedName name="_MAS4">#REF!</definedName>
    <definedName name="_MAS5">#REF!</definedName>
    <definedName name="_MAS6">#REF!</definedName>
    <definedName name="_MAS7">#REF!</definedName>
    <definedName name="_MAS8">#REF!</definedName>
    <definedName name="_MAS9">#REF!</definedName>
    <definedName name="_Mat2">#REF!</definedName>
    <definedName name="_may1" localSheetId="4" hidden="1">{#N/A,#N/A,FALSE,"MARCH"}</definedName>
    <definedName name="_may1" hidden="1">{#N/A,#N/A,FALSE,"MARCH"}</definedName>
    <definedName name="_mix10">4.5</definedName>
    <definedName name="_mix15">264/50</definedName>
    <definedName name="_mix20">330/50</definedName>
    <definedName name="_mix30">360/50</definedName>
    <definedName name="_mix40">450/50</definedName>
    <definedName name="_mm1">#REF!</definedName>
    <definedName name="_mm2">#REF!</definedName>
    <definedName name="_mm3">#REF!</definedName>
    <definedName name="_N">[9]Sheet1!#REF!</definedName>
    <definedName name="_new10">#REF!</definedName>
    <definedName name="_new11">#REF!</definedName>
    <definedName name="_new12">#REF!</definedName>
    <definedName name="_new13">#REF!</definedName>
    <definedName name="_new14">#REF!</definedName>
    <definedName name="_new15">#REF!</definedName>
    <definedName name="_new16">#REF!</definedName>
    <definedName name="_new17">#REF!</definedName>
    <definedName name="_new2">#REF!</definedName>
    <definedName name="_new3">#REF!</definedName>
    <definedName name="_new4">#REF!</definedName>
    <definedName name="_new5">#REF!</definedName>
    <definedName name="_new6">#REF!</definedName>
    <definedName name="_new7">#REF!</definedName>
    <definedName name="_new8" hidden="1">#REF!</definedName>
    <definedName name="_new9">#REF!</definedName>
    <definedName name="_nm1">#REF!</definedName>
    <definedName name="_No1">#REF!</definedName>
    <definedName name="_No2">#REF!</definedName>
    <definedName name="_No3">#REF!</definedName>
    <definedName name="_nr83">#REF!</definedName>
    <definedName name="_old2">#REF!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4">#REF!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6">#REF!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localSheetId="4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hidden="1">0</definedName>
    <definedName name="_P">[9]Sheet1!#REF!</definedName>
    <definedName name="_PAG1">#REF!</definedName>
    <definedName name="_PAG2">#REF!</definedName>
    <definedName name="_PAG3">#REF!</definedName>
    <definedName name="_Parse_In" hidden="1">#REF!</definedName>
    <definedName name="_Parse_Out" hidden="1">#REF!</definedName>
    <definedName name="_PB1">#REF!</definedName>
    <definedName name="_pc1">#REF!</definedName>
    <definedName name="_pc2">#REF!</definedName>
    <definedName name="_pc3">#REF!</definedName>
    <definedName name="_pcc1" localSheetId="7">#REF!</definedName>
    <definedName name="_pcc1">#REF!</definedName>
    <definedName name="_pcc2" localSheetId="7">#REF!</definedName>
    <definedName name="_pcc2">#REF!</definedName>
    <definedName name="_pcc3" localSheetId="7">#REF!</definedName>
    <definedName name="_pcc3">#REF!</definedName>
    <definedName name="_PCC4" localSheetId="7">#REF!</definedName>
    <definedName name="_PCC4">#REF!</definedName>
    <definedName name="_ph1">#REF!</definedName>
    <definedName name="_pl1">#REF!</definedName>
    <definedName name="_pl4" localSheetId="7">#REF!</definedName>
    <definedName name="_pl4">#REF!</definedName>
    <definedName name="_plb1" localSheetId="7">#REF!</definedName>
    <definedName name="_plb1">#REF!</definedName>
    <definedName name="_plb2" localSheetId="7">#REF!</definedName>
    <definedName name="_plb2">#REF!</definedName>
    <definedName name="_plb3" localSheetId="7">#REF!</definedName>
    <definedName name="_plb3">#REF!</definedName>
    <definedName name="_plb4" localSheetId="7">#REF!</definedName>
    <definedName name="_plb4">#REF!</definedName>
    <definedName name="_pls4" localSheetId="7">#REF!</definedName>
    <definedName name="_pls4">#REF!</definedName>
    <definedName name="_PNT1">#REF!</definedName>
    <definedName name="_PNT2">#REF!</definedName>
    <definedName name="_PNT3">#REF!</definedName>
    <definedName name="_PNT4">#REF!</definedName>
    <definedName name="_PNT5">#REF!</definedName>
    <definedName name="_PNT6">#REF!</definedName>
    <definedName name="_PO7">#REF!</definedName>
    <definedName name="_PO8">#REF!</definedName>
    <definedName name="_PO9">#REF!</definedName>
    <definedName name="_POP3">#REF!</definedName>
    <definedName name="_PPR_?__">[1]PRL!#REF!</definedName>
    <definedName name="_PR1">#N/A</definedName>
    <definedName name="_PR2">#REF!</definedName>
    <definedName name="_ps4" localSheetId="7">#REF!</definedName>
    <definedName name="_ps4">#REF!</definedName>
    <definedName name="_PVC1">#REF!</definedName>
    <definedName name="_PVC2">#REF!</definedName>
    <definedName name="_Q">[9]Sheet1!#REF!</definedName>
    <definedName name="_QTY1">#N/A</definedName>
    <definedName name="_R">[9]Sheet1!#REF!</definedName>
    <definedName name="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BS1">#REF!</definedName>
    <definedName name="_RE_?__">[1]PRL!#REF!</definedName>
    <definedName name="_RE100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REF1">#REF!</definedName>
    <definedName name="_REF2">#REF!</definedName>
    <definedName name="_REF3">#REF!</definedName>
    <definedName name="_REF4">#REF!</definedName>
    <definedName name="_REF5">#REF!</definedName>
    <definedName name="_REF6">#REF!</definedName>
    <definedName name="_REF7">#REF!</definedName>
    <definedName name="_REF8">#REF!</definedName>
    <definedName name="_Regression_Int" hidden="1">1</definedName>
    <definedName name="_REM1">#REF!</definedName>
    <definedName name="_REM1_1">#REF!</definedName>
    <definedName name="_REM1_10">#REF!</definedName>
    <definedName name="_REM1_11">#REF!</definedName>
    <definedName name="_REM1_12">#REF!</definedName>
    <definedName name="_REM1_13">#REF!</definedName>
    <definedName name="_REM1_14">#REF!</definedName>
    <definedName name="_REM1_15">#REF!</definedName>
    <definedName name="_REM1_16">#REF!</definedName>
    <definedName name="_REM1_17">#REF!</definedName>
    <definedName name="_REM1_18">#REF!</definedName>
    <definedName name="_REM1_19">#REF!</definedName>
    <definedName name="_REM1_2">#REF!</definedName>
    <definedName name="_REM1_20">#REF!</definedName>
    <definedName name="_REM1_21">#REF!</definedName>
    <definedName name="_REM1_22">#REF!</definedName>
    <definedName name="_REM1_23">#REF!</definedName>
    <definedName name="_REM1_24">#REF!</definedName>
    <definedName name="_REM1_25">#REF!</definedName>
    <definedName name="_REM1_26">#REF!</definedName>
    <definedName name="_REM1_28">#REF!</definedName>
    <definedName name="_REM1_29">#REF!</definedName>
    <definedName name="_REM1_3">#REF!</definedName>
    <definedName name="_REM1_31">#REF!</definedName>
    <definedName name="_REM1_5">#REF!</definedName>
    <definedName name="_REM1_6">#REF!</definedName>
    <definedName name="_REM1_7">#REF!</definedName>
    <definedName name="_REM1_9">#REF!</definedName>
    <definedName name="_REM2">#REF!</definedName>
    <definedName name="_REM2_1">#REF!</definedName>
    <definedName name="_REM2_10">#REF!</definedName>
    <definedName name="_REM2_11">#REF!</definedName>
    <definedName name="_REM2_12">#REF!</definedName>
    <definedName name="_REM2_13">#REF!</definedName>
    <definedName name="_REM2_14">#REF!</definedName>
    <definedName name="_REM2_15">#REF!</definedName>
    <definedName name="_REM2_16">#REF!</definedName>
    <definedName name="_REM2_17">#REF!</definedName>
    <definedName name="_REM2_18">#REF!</definedName>
    <definedName name="_REM2_19">#REF!</definedName>
    <definedName name="_REM2_2">#REF!</definedName>
    <definedName name="_REM2_20">#REF!</definedName>
    <definedName name="_REM2_21">#REF!</definedName>
    <definedName name="_REM2_22">#REF!</definedName>
    <definedName name="_REM2_23">#REF!</definedName>
    <definedName name="_REM2_24">#REF!</definedName>
    <definedName name="_REM2_25">#REF!</definedName>
    <definedName name="_REM2_26">#REF!</definedName>
    <definedName name="_REM2_28">#REF!</definedName>
    <definedName name="_REM2_29">#REF!</definedName>
    <definedName name="_REM2_3">#REF!</definedName>
    <definedName name="_REM2_31">#REF!</definedName>
    <definedName name="_REM2_5">#REF!</definedName>
    <definedName name="_REM2_6">#REF!</definedName>
    <definedName name="_REM2_7">#REF!</definedName>
    <definedName name="_REM2_9">#REF!</definedName>
    <definedName name="_RNLR_?__">[1]PRL!#REF!</definedName>
    <definedName name="_S">[9]Sheet1!#REF!</definedName>
    <definedName name="_saj2">[5]Loading!$C$7</definedName>
    <definedName name="_SC1">#N/A</definedName>
    <definedName name="_SCH10">#REF!</definedName>
    <definedName name="_SCH40">#REF!</definedName>
    <definedName name="_sdb2">#REF!</definedName>
    <definedName name="_SEC1200">#REF!</definedName>
    <definedName name="_SF1" localSheetId="7">#REF!</definedName>
    <definedName name="_SF1">#REF!</definedName>
    <definedName name="_SF2">#REF!</definedName>
    <definedName name="_SF3">#REF!</definedName>
    <definedName name="_SF4">#REF!</definedName>
    <definedName name="_SF5">#REF!</definedName>
    <definedName name="_SH001">#REF!</definedName>
    <definedName name="_SH002">#REF!</definedName>
    <definedName name="_SH003">#REF!</definedName>
    <definedName name="_SH004">#REF!</definedName>
    <definedName name="_SH005">#REF!</definedName>
    <definedName name="_SH006">#REF!</definedName>
    <definedName name="_SH007">#REF!</definedName>
    <definedName name="_SH008">#REF!</definedName>
    <definedName name="_SH009">#REF!</definedName>
    <definedName name="_SH010">#REF!</definedName>
    <definedName name="_SH011">#REF!</definedName>
    <definedName name="_SH012">#REF!</definedName>
    <definedName name="_SH013">#REF!</definedName>
    <definedName name="_SH014">#REF!</definedName>
    <definedName name="_SH015">#REF!</definedName>
    <definedName name="_SH016">#REF!</definedName>
    <definedName name="_SH017">#REF!</definedName>
    <definedName name="_SH018">#REF!</definedName>
    <definedName name="_SH019">#REF!</definedName>
    <definedName name="_SH020">#REF!</definedName>
    <definedName name="_SH021">#REF!</definedName>
    <definedName name="_SH022">#REF!</definedName>
    <definedName name="_SH023">#REF!</definedName>
    <definedName name="_SH024">#REF!</definedName>
    <definedName name="_SH025">#REF!</definedName>
    <definedName name="_SH026">#REF!</definedName>
    <definedName name="_SH027">#REF!</definedName>
    <definedName name="_SH028">#REF!</definedName>
    <definedName name="_SH029">#REF!</definedName>
    <definedName name="_SH030">#REF!</definedName>
    <definedName name="_SH031">#REF!</definedName>
    <definedName name="_SH032">#REF!</definedName>
    <definedName name="_SH033">#REF!</definedName>
    <definedName name="_SH034">#REF!</definedName>
    <definedName name="_SH035">#REF!</definedName>
    <definedName name="_SH036">#REF!</definedName>
    <definedName name="_SH037">#REF!</definedName>
    <definedName name="_SH038">#REF!</definedName>
    <definedName name="_SH039">#REF!</definedName>
    <definedName name="_SH040">#REF!</definedName>
    <definedName name="_SH041">#REF!</definedName>
    <definedName name="_SH042">#REF!</definedName>
    <definedName name="_SH043">#REF!</definedName>
    <definedName name="_SH044">#REF!</definedName>
    <definedName name="_SH045">#REF!</definedName>
    <definedName name="_SH046">#REF!</definedName>
    <definedName name="_SH047">#REF!</definedName>
    <definedName name="_SH048">#REF!</definedName>
    <definedName name="_SH049">#REF!</definedName>
    <definedName name="_SH050">#REF!</definedName>
    <definedName name="_SH051">#REF!</definedName>
    <definedName name="_SH052">#REF!</definedName>
    <definedName name="_SH053">#REF!</definedName>
    <definedName name="_SH054">#REF!</definedName>
    <definedName name="_SH055">#REF!</definedName>
    <definedName name="_SH056">#REF!</definedName>
    <definedName name="_SH057">#REF!</definedName>
    <definedName name="_SH058">#REF!</definedName>
    <definedName name="_SH059">#REF!</definedName>
    <definedName name="_SH060">#REF!</definedName>
    <definedName name="_SH061">#REF!</definedName>
    <definedName name="_SH062">#REF!</definedName>
    <definedName name="_SH063">#REF!</definedName>
    <definedName name="_SH064">#REF!</definedName>
    <definedName name="_SH065">#REF!</definedName>
    <definedName name="_SH066">#REF!</definedName>
    <definedName name="_SH067">#REF!</definedName>
    <definedName name="_SH068">#REF!</definedName>
    <definedName name="_SH069">#REF!</definedName>
    <definedName name="_SH070">#REF!</definedName>
    <definedName name="_SH071">#REF!</definedName>
    <definedName name="_SH072">#REF!</definedName>
    <definedName name="_SH073">#REF!</definedName>
    <definedName name="_SH074">#REF!</definedName>
    <definedName name="_SH075">#REF!</definedName>
    <definedName name="_SH076">#REF!</definedName>
    <definedName name="_SH077">#REF!</definedName>
    <definedName name="_SH078">#REF!</definedName>
    <definedName name="_SH079">#REF!</definedName>
    <definedName name="_SH080">#REF!</definedName>
    <definedName name="_SH081">#REF!</definedName>
    <definedName name="_SH082">#REF!</definedName>
    <definedName name="_SH083">#REF!</definedName>
    <definedName name="_sh1">90</definedName>
    <definedName name="_sh2">120</definedName>
    <definedName name="_SH26">#REF!</definedName>
    <definedName name="_sh3">150</definedName>
    <definedName name="_sh4">180</definedName>
    <definedName name="_Soilwall">#REF!</definedName>
    <definedName name="_Sort" localSheetId="7" hidden="1">#REF!</definedName>
    <definedName name="_Sort" hidden="1">#REF!</definedName>
    <definedName name="_ST2">#REF!</definedName>
    <definedName name="_ST3">#REF!</definedName>
    <definedName name="_ST5">#REF!</definedName>
    <definedName name="_ST6">#REF!</definedName>
    <definedName name="_ST7">#REF!</definedName>
    <definedName name="_ST8">#REF!</definedName>
    <definedName name="_SUM__?_._?___">[1]PRL!#REF!</definedName>
    <definedName name="_SUM1">#REF!</definedName>
    <definedName name="_SUMMARY_OF_COS">#REF!</definedName>
    <definedName name="_sw4" localSheetId="7">#REF!</definedName>
    <definedName name="_sw4">#REF!</definedName>
    <definedName name="_T">[9]Sheet1!#REF!</definedName>
    <definedName name="_tab1">#REF!</definedName>
    <definedName name="_tab2">#REF!</definedName>
    <definedName name="_tab3">#REF!</definedName>
    <definedName name="_Table2_In1" hidden="1">#REF!</definedName>
    <definedName name="_Table2_In2" hidden="1">#REF!</definedName>
    <definedName name="_Table2_Out" hidden="1">#REF!</definedName>
    <definedName name="_tas2">#REF!</definedName>
    <definedName name="_tas3">#REF!</definedName>
    <definedName name="_tax1">#REF!</definedName>
    <definedName name="_tax2">#REF!</definedName>
    <definedName name="_tax3">#REF!</definedName>
    <definedName name="_tax4">#REF!</definedName>
    <definedName name="_TB2" localSheetId="7">'[10]SPT vs PHI'!$B$2:$C$65</definedName>
    <definedName name="_TB2">#REF!</definedName>
    <definedName name="_tbc2">#REF!</definedName>
    <definedName name="_tbc3">#REF!</definedName>
    <definedName name="_TDS2" localSheetId="4" hidden="1">{"'Sheet1'!$A$4386:$N$4591"}</definedName>
    <definedName name="_TDS2" hidden="1">{"'Sheet1'!$A$4386:$N$4591"}</definedName>
    <definedName name="_TIL1">#REF!</definedName>
    <definedName name="_TIL2">#REF!</definedName>
    <definedName name="_TIL3">#REF!</definedName>
    <definedName name="_TIL4">#REF!</definedName>
    <definedName name="_TIL5">#REF!</definedName>
    <definedName name="_TIL6">#REF!</definedName>
    <definedName name="_TIL7">#REF!</definedName>
    <definedName name="_U">[9]Sheet1!#REF!</definedName>
    <definedName name="_U14">#REF!</definedName>
    <definedName name="_U60">#REF!</definedName>
    <definedName name="_uu6" localSheetId="4">Summary!_uu6</definedName>
    <definedName name="_uu6">[0]!_uu6</definedName>
    <definedName name="_V" localSheetId="4">[9]Sheet1!#REF!</definedName>
    <definedName name="_V">[9]Sheet1!#REF!</definedName>
    <definedName name="_Val101" localSheetId="4">#REF!</definedName>
    <definedName name="_Val101">#REF!</definedName>
    <definedName name="_Val102" localSheetId="4">#REF!</definedName>
    <definedName name="_Val102">#REF!</definedName>
    <definedName name="_Val201">#REF!</definedName>
    <definedName name="_Val202">#REF!</definedName>
    <definedName name="_Val301">#REF!</definedName>
    <definedName name="_Val302">#REF!</definedName>
    <definedName name="_VO1" localSheetId="4" hidden="1">{"'VO'!$P$64:$S$69"}</definedName>
    <definedName name="_VO1" hidden="1">{"'VO'!$P$64:$S$69"}</definedName>
    <definedName name="_VO2" localSheetId="4" hidden="1">{"'VO'!$P$64:$S$69"}</definedName>
    <definedName name="_VO2" hidden="1">{"'VO'!$P$64:$S$69"}</definedName>
    <definedName name="_WCD_?__">[1]PRL!#REF!</definedName>
    <definedName name="_WCH_?__">[1]PRL!#REF!</definedName>
    <definedName name="_WCS_?__">[1]PRL!#REF!</definedName>
    <definedName name="_WDC_?__">[1]PRL!#REF!</definedName>
    <definedName name="_WDR_?__">[1]PRL!#REF!</definedName>
    <definedName name="_WGF__?__">[1]PRL!#REF!</definedName>
    <definedName name="_WGZY_">[1]PRL!#REF!</definedName>
    <definedName name="_WIC_?__">[1]PRL!#REF!</definedName>
    <definedName name="_wid2">#REF!</definedName>
    <definedName name="_wid3">#REF!</definedName>
    <definedName name="_WIR_?__">[1]PRL!#REF!</definedName>
    <definedName name="_WP1">#REF!</definedName>
    <definedName name="_WTB_">[1]PRL!#REF!</definedName>
    <definedName name="_X">[9]Sheet1!#REF!</definedName>
    <definedName name="_x1">#REF!</definedName>
    <definedName name="_x2">#REF!</definedName>
    <definedName name="_Y">[9]Sheet1!#REF!</definedName>
    <definedName name="_Z" localSheetId="7">[9]Sheet1!#REF!</definedName>
    <definedName name="_z">#REF!</definedName>
    <definedName name="_ZZ100">#REF!</definedName>
    <definedName name="_zz93">#REF!</definedName>
    <definedName name="A" localSheetId="7" hidden="1">'[11]SCHEDULE (3)'!$J1=51</definedName>
    <definedName name="A">#REF!</definedName>
    <definedName name="A.NOS">#REF!</definedName>
    <definedName name="a.pp">#REF!</definedName>
    <definedName name="a\FGg" localSheetId="4" hidden="1">{#N/A,#N/A,TRUE,"Cover";#N/A,#N/A,TRUE,"Conts";#N/A,#N/A,TRUE,"VOS";#N/A,#N/A,TRUE,"Warrington";#N/A,#N/A,TRUE,"Widnes"}</definedName>
    <definedName name="a\FGg" hidden="1">{#N/A,#N/A,TRUE,"Cover";#N/A,#N/A,TRUE,"Conts";#N/A,#N/A,TRUE,"VOS";#N/A,#N/A,TRUE,"Warrington";#N/A,#N/A,TRUE,"Widnes"}</definedName>
    <definedName name="a\sdasdf" localSheetId="4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___0">#REF!</definedName>
    <definedName name="A___0___0">"$#REF!.$#REF!$#REF!:$#REF!$#REF!"</definedName>
    <definedName name="A___0___3">"$#REF!.$#REF!$#REF!:$#REF!$#REF!"</definedName>
    <definedName name="A___0___4">"$#REF!.$#REF!$#REF!:$#REF!$#REF!"</definedName>
    <definedName name="A___0_1">#REF!</definedName>
    <definedName name="A___0_10">#REF!</definedName>
    <definedName name="A___0_11">#REF!</definedName>
    <definedName name="A___0_12">#REF!</definedName>
    <definedName name="A___0_13">#REF!</definedName>
    <definedName name="A___0_14">#REF!</definedName>
    <definedName name="A___0_15">#REF!</definedName>
    <definedName name="A___0_16">#REF!</definedName>
    <definedName name="A___0_17">#REF!</definedName>
    <definedName name="A___0_18">#REF!</definedName>
    <definedName name="A___0_19">#REF!</definedName>
    <definedName name="A___0_2">#REF!</definedName>
    <definedName name="A___0_20">#REF!</definedName>
    <definedName name="A___0_21">#REF!</definedName>
    <definedName name="A___0_22">#REF!</definedName>
    <definedName name="A___0_23">#REF!</definedName>
    <definedName name="A___0_24">#REF!</definedName>
    <definedName name="A___0_25">#REF!</definedName>
    <definedName name="A___0_26">#REF!</definedName>
    <definedName name="A___0_28">#REF!</definedName>
    <definedName name="A___0_29">#REF!</definedName>
    <definedName name="A___0_3">#REF!</definedName>
    <definedName name="A___0_31">#REF!</definedName>
    <definedName name="A___0_5">#REF!</definedName>
    <definedName name="A___0_6">#REF!</definedName>
    <definedName name="A___0_7">#REF!</definedName>
    <definedName name="A___0_9">#REF!</definedName>
    <definedName name="a___13">#REF!</definedName>
    <definedName name="A___18">#REF!</definedName>
    <definedName name="A___2">#REF!</definedName>
    <definedName name="A___2___0">"$#REF!.$#REF!$#REF!:$#REF!$#REF!"</definedName>
    <definedName name="A___2___3">"$#REF!.$#REF!$#REF!:$#REF!$#REF!"</definedName>
    <definedName name="A___2_1">#REF!</definedName>
    <definedName name="A___2_10">#REF!</definedName>
    <definedName name="A___2_11">#REF!</definedName>
    <definedName name="A___2_12">#REF!</definedName>
    <definedName name="A___2_13">#REF!</definedName>
    <definedName name="A___2_14">#REF!</definedName>
    <definedName name="A___2_15">#REF!</definedName>
    <definedName name="A___2_16">#REF!</definedName>
    <definedName name="A___2_17">#REF!</definedName>
    <definedName name="A___2_18">#REF!</definedName>
    <definedName name="A___2_19">#REF!</definedName>
    <definedName name="A___2_2">#REF!</definedName>
    <definedName name="A___2_20">#REF!</definedName>
    <definedName name="A___2_21">#REF!</definedName>
    <definedName name="A___2_22">#REF!</definedName>
    <definedName name="A___2_23">#REF!</definedName>
    <definedName name="A___2_24">#REF!</definedName>
    <definedName name="A___2_25">#REF!</definedName>
    <definedName name="A___2_26">#REF!</definedName>
    <definedName name="A___2_28">#REF!</definedName>
    <definedName name="A___2_29">#REF!</definedName>
    <definedName name="A___2_3">#REF!</definedName>
    <definedName name="A___2_31">#REF!</definedName>
    <definedName name="A___2_4">#REF!</definedName>
    <definedName name="A___2_5">#REF!</definedName>
    <definedName name="A___2_6">#REF!</definedName>
    <definedName name="A___2_7">#REF!</definedName>
    <definedName name="A___2_9">#REF!</definedName>
    <definedName name="A___3">#REF!</definedName>
    <definedName name="A___3___0">"$#REF!.$#REF!$#REF!:$#REF!$#REF!"</definedName>
    <definedName name="A___3___3">"$#REF!.$#REF!$#REF!:$#REF!$#REF!"</definedName>
    <definedName name="A___3___4">"$#REF!.$#REF!$#REF!:$#REF!$#REF!"</definedName>
    <definedName name="A___3_1">#REF!</definedName>
    <definedName name="A___3_10">#REF!</definedName>
    <definedName name="A___3_11">#REF!</definedName>
    <definedName name="A___3_12">#REF!</definedName>
    <definedName name="A___3_13">#REF!</definedName>
    <definedName name="A___3_14">#REF!</definedName>
    <definedName name="A___3_15">#REF!</definedName>
    <definedName name="A___3_16">#REF!</definedName>
    <definedName name="A___3_17">#REF!</definedName>
    <definedName name="A___3_18">#REF!</definedName>
    <definedName name="A___3_19">#REF!</definedName>
    <definedName name="A___3_2">#REF!</definedName>
    <definedName name="A___3_20">#REF!</definedName>
    <definedName name="A___3_21">#REF!</definedName>
    <definedName name="A___3_22">#REF!</definedName>
    <definedName name="A___3_23">#REF!</definedName>
    <definedName name="A___3_24">#REF!</definedName>
    <definedName name="A___3_25">#REF!</definedName>
    <definedName name="A___3_26">#REF!</definedName>
    <definedName name="A___3_28">#REF!</definedName>
    <definedName name="A___3_29">#REF!</definedName>
    <definedName name="A___3_3">#REF!</definedName>
    <definedName name="A___3_31">#REF!</definedName>
    <definedName name="A___3_4">#REF!</definedName>
    <definedName name="A___3_5">#REF!</definedName>
    <definedName name="A___3_6">#REF!</definedName>
    <definedName name="A___3_7">#REF!</definedName>
    <definedName name="A___3_9">#REF!</definedName>
    <definedName name="A___4">#REF!</definedName>
    <definedName name="A___4___0">"$#REF!.$#REF!$#REF!:$#REF!$#REF!"</definedName>
    <definedName name="A___4___3">"$#REF!.$#REF!$#REF!:$#REF!$#REF!"</definedName>
    <definedName name="A___4_1">#REF!</definedName>
    <definedName name="A___4_10">#REF!</definedName>
    <definedName name="A___4_11">#REF!</definedName>
    <definedName name="A___4_12">#REF!</definedName>
    <definedName name="A___4_13">#REF!</definedName>
    <definedName name="A___4_14">#REF!</definedName>
    <definedName name="A___4_15">#REF!</definedName>
    <definedName name="A___4_16">#REF!</definedName>
    <definedName name="A___4_17">#REF!</definedName>
    <definedName name="A___4_18">#REF!</definedName>
    <definedName name="A___4_19">#REF!</definedName>
    <definedName name="A___4_2">#REF!</definedName>
    <definedName name="A___4_20">#REF!</definedName>
    <definedName name="A___4_21">#REF!</definedName>
    <definedName name="A___4_22">#REF!</definedName>
    <definedName name="A___4_23">#REF!</definedName>
    <definedName name="A___4_24">#REF!</definedName>
    <definedName name="A___4_25">#REF!</definedName>
    <definedName name="A___4_26">#REF!</definedName>
    <definedName name="A___4_28">#REF!</definedName>
    <definedName name="A___4_29">#REF!</definedName>
    <definedName name="A___4_3">#REF!</definedName>
    <definedName name="A___4_31">#REF!</definedName>
    <definedName name="A___4_4">#REF!</definedName>
    <definedName name="A___4_5">#REF!</definedName>
    <definedName name="A___4_6">#REF!</definedName>
    <definedName name="A___4_7">#REF!</definedName>
    <definedName name="A___4_9">#REF!</definedName>
    <definedName name="A___7">"$#REF!.$#REF!$#REF!:$#REF!$#REF!"</definedName>
    <definedName name="A__360">#REF!</definedName>
    <definedName name="A__Formwork">#REF!</definedName>
    <definedName name="A_1">#REF!</definedName>
    <definedName name="A_10">#REF!</definedName>
    <definedName name="a_100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50">#REF!</definedName>
    <definedName name="A_16">#REF!</definedName>
    <definedName name="A_17">#REF!</definedName>
    <definedName name="A_18">#REF!</definedName>
    <definedName name="A_19">#REF!</definedName>
    <definedName name="A_2">#REF!</definedName>
    <definedName name="A_20">#REF!</definedName>
    <definedName name="A_2000_Concrete">#REF!</definedName>
    <definedName name="A_21">#REF!</definedName>
    <definedName name="A_22">#REF!</definedName>
    <definedName name="A_23">#REF!</definedName>
    <definedName name="A_24">#REF!</definedName>
    <definedName name="A_25">#REF!</definedName>
    <definedName name="A_2500_Concrete">#REF!</definedName>
    <definedName name="A_26">#REF!</definedName>
    <definedName name="A_28">#REF!</definedName>
    <definedName name="A_29">#REF!</definedName>
    <definedName name="A_3">#REF!</definedName>
    <definedName name="A_31">#REF!</definedName>
    <definedName name="A_4">#REF!</definedName>
    <definedName name="A_5">#REF!</definedName>
    <definedName name="a_50">#REF!</definedName>
    <definedName name="A_6">#REF!</definedName>
    <definedName name="A_7">#REF!</definedName>
    <definedName name="A_9">#REF!</definedName>
    <definedName name="A_AGENDA">#REF!</definedName>
    <definedName name="A_Angle_Screed">#REF!</definedName>
    <definedName name="A_Concrete_Ang.Connection">#REF!</definedName>
    <definedName name="A_Drain_Length">#REF!</definedName>
    <definedName name="A_Hor.Screed">#REF!</definedName>
    <definedName name="A_Prelims">#REF!</definedName>
    <definedName name="A_Raft_Edge_Length">#REF!</definedName>
    <definedName name="A_raft_ver.Concrete">#REF!</definedName>
    <definedName name="A_Side_FW">#REF!</definedName>
    <definedName name="A_SStrip_L">#REF!</definedName>
    <definedName name="A_Sstrip_Side_Area">#REF!</definedName>
    <definedName name="A_STATUS_DRGS">#REF!</definedName>
    <definedName name="A_STATUS_NUMBER">#REF!</definedName>
    <definedName name="A_T12RF">#REF!</definedName>
    <definedName name="A_T16RF">#REF!</definedName>
    <definedName name="A_T25RF">#REF!</definedName>
    <definedName name="A_T32RF">#REF!</definedName>
    <definedName name="A_Waterproofing_Ver">#REF!</definedName>
    <definedName name="a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>#REF!</definedName>
    <definedName name="A1____0">#REF!</definedName>
    <definedName name="A1____13">#REF!</definedName>
    <definedName name="A10_">#REF!</definedName>
    <definedName name="A10____0">#REF!</definedName>
    <definedName name="A10____13">#REF!</definedName>
    <definedName name="A13_">#REF!</definedName>
    <definedName name="A13____0">#REF!</definedName>
    <definedName name="A13____13">#REF!</definedName>
    <definedName name="A1BON">#REF!</definedName>
    <definedName name="A1M170">#REF!</definedName>
    <definedName name="A1SAL">#REF!</definedName>
    <definedName name="A2.2.1">#REF!</definedName>
    <definedName name="A2.2.2">#REF!</definedName>
    <definedName name="A2.2.3">#REF!</definedName>
    <definedName name="A2.3.1">#REF!</definedName>
    <definedName name="A2.3.2">#REF!</definedName>
    <definedName name="A2.3.3">#REF!</definedName>
    <definedName name="A2.3.4">#REF!</definedName>
    <definedName name="A2.3.5">#REF!</definedName>
    <definedName name="A2.3.6">#REF!</definedName>
    <definedName name="A2.5.1">#REF!</definedName>
    <definedName name="A2.6.1">#REF!</definedName>
    <definedName name="A2.6.10">#REF!</definedName>
    <definedName name="A2.6.11">#REF!</definedName>
    <definedName name="A2.6.12">#REF!</definedName>
    <definedName name="A2.6.13">#REF!</definedName>
    <definedName name="A2.6.2">#REF!</definedName>
    <definedName name="A2.6.3">#REF!</definedName>
    <definedName name="A2.6.4">#REF!</definedName>
    <definedName name="A2.6.5">#REF!</definedName>
    <definedName name="A2.6.6">#REF!</definedName>
    <definedName name="A2.6.7">#REF!</definedName>
    <definedName name="A2.6.8">#REF!</definedName>
    <definedName name="A2.6.9">#REF!</definedName>
    <definedName name="A2_">#REF!</definedName>
    <definedName name="A2____0">#REF!</definedName>
    <definedName name="A2____13">#REF!</definedName>
    <definedName name="A2LA">#REF!</definedName>
    <definedName name="A3.2.1">#REF!</definedName>
    <definedName name="A3.4.1">#REF!</definedName>
    <definedName name="A3.4.2">#REF!</definedName>
    <definedName name="A3.4.3">#REF!</definedName>
    <definedName name="A3.4.4">#REF!</definedName>
    <definedName name="A3.4.5">#REF!</definedName>
    <definedName name="A3.4.6">#REF!</definedName>
    <definedName name="A3.5.1">#REF!</definedName>
    <definedName name="A3.5.2">#REF!</definedName>
    <definedName name="A3_">#REF!</definedName>
    <definedName name="A3____0">#REF!</definedName>
    <definedName name="A3____13">#REF!</definedName>
    <definedName name="A3INIT">#REF!</definedName>
    <definedName name="A4.10.1">#REF!</definedName>
    <definedName name="A4.11.1">#REF!</definedName>
    <definedName name="A4.3.1">#REF!</definedName>
    <definedName name="A4.3.2">#REF!</definedName>
    <definedName name="A4.3.3">#REF!</definedName>
    <definedName name="A4.3.4">#REF!</definedName>
    <definedName name="A4.3.5">#REF!</definedName>
    <definedName name="A4.3.6">#REF!</definedName>
    <definedName name="A4.4.1">#REF!</definedName>
    <definedName name="A4.5.1">#REF!</definedName>
    <definedName name="A4.5.2">#REF!</definedName>
    <definedName name="A4.6.1">#REF!</definedName>
    <definedName name="A4.7.1">#REF!</definedName>
    <definedName name="A4.8.1">#REF!</definedName>
    <definedName name="A4.9.1">#REF!</definedName>
    <definedName name="A4_">#REF!</definedName>
    <definedName name="A4____0">#REF!</definedName>
    <definedName name="A4____13">#REF!</definedName>
    <definedName name="A4RECUR">#REF!</definedName>
    <definedName name="A5.1.1">#REF!</definedName>
    <definedName name="A5.1.2">#REF!</definedName>
    <definedName name="A5.1.3">#REF!</definedName>
    <definedName name="A5.1.4">#REF!</definedName>
    <definedName name="A5.1.5">#REF!</definedName>
    <definedName name="A5.1.6">#REF!</definedName>
    <definedName name="A5.10.1">#REF!</definedName>
    <definedName name="A5.10.2">#REF!</definedName>
    <definedName name="A5.11.1">#REF!</definedName>
    <definedName name="A5.11.10">#REF!</definedName>
    <definedName name="A5.11.11">#REF!</definedName>
    <definedName name="A5.11.12">#REF!</definedName>
    <definedName name="A5.11.13">#REF!</definedName>
    <definedName name="A5.11.14">#REF!</definedName>
    <definedName name="A5.11.15">#REF!</definedName>
    <definedName name="A5.11.16">#REF!</definedName>
    <definedName name="A5.11.17">#REF!</definedName>
    <definedName name="A5.11.18">#REF!</definedName>
    <definedName name="A5.11.19">#REF!</definedName>
    <definedName name="A5.11.2">#REF!</definedName>
    <definedName name="A5.11.20">#REF!</definedName>
    <definedName name="A5.11.21">#REF!</definedName>
    <definedName name="A5.11.22">#REF!</definedName>
    <definedName name="A5.11.23">#REF!</definedName>
    <definedName name="A5.11.24">#REF!</definedName>
    <definedName name="A5.11.25">#REF!</definedName>
    <definedName name="A5.11.26">#REF!</definedName>
    <definedName name="A5.11.27">#REF!</definedName>
    <definedName name="A5.11.28">#REF!</definedName>
    <definedName name="A5.11.29">#REF!</definedName>
    <definedName name="A5.11.3">#REF!</definedName>
    <definedName name="A5.11.30">#REF!</definedName>
    <definedName name="A5.11.31">#REF!</definedName>
    <definedName name="A5.11.32">#REF!</definedName>
    <definedName name="A5.11.33">#REF!</definedName>
    <definedName name="A5.11.34">#REF!</definedName>
    <definedName name="A5.11.35">#REF!</definedName>
    <definedName name="A5.11.36">#REF!</definedName>
    <definedName name="A5.11.37">#REF!</definedName>
    <definedName name="A5.11.38">#REF!</definedName>
    <definedName name="A5.11.39">#REF!</definedName>
    <definedName name="A5.11.4">#REF!</definedName>
    <definedName name="A5.11.40">#REF!</definedName>
    <definedName name="A5.11.41">#REF!</definedName>
    <definedName name="A5.11.42">#REF!</definedName>
    <definedName name="A5.11.43">#REF!</definedName>
    <definedName name="A5.11.44">#REF!</definedName>
    <definedName name="A5.11.45">#REF!</definedName>
    <definedName name="A5.11.46">#REF!</definedName>
    <definedName name="A5.11.47">#REF!</definedName>
    <definedName name="A5.11.48">#REF!</definedName>
    <definedName name="A5.11.49">#REF!</definedName>
    <definedName name="A5.11.5">#REF!</definedName>
    <definedName name="A5.11.50">#REF!</definedName>
    <definedName name="A5.11.51">#REF!</definedName>
    <definedName name="A5.11.52">#REF!</definedName>
    <definedName name="A5.11.53">#REF!</definedName>
    <definedName name="A5.11.54">#REF!</definedName>
    <definedName name="A5.11.55">#REF!</definedName>
    <definedName name="A5.11.56">#REF!</definedName>
    <definedName name="A5.11.57">#REF!</definedName>
    <definedName name="A5.11.58">#REF!</definedName>
    <definedName name="A5.11.59">#REF!</definedName>
    <definedName name="A5.11.6">#REF!</definedName>
    <definedName name="A5.11.60">#REF!</definedName>
    <definedName name="A5.11.61">#REF!</definedName>
    <definedName name="A5.11.62">#REF!</definedName>
    <definedName name="A5.11.63">#REF!</definedName>
    <definedName name="A5.11.64">#REF!</definedName>
    <definedName name="A5.11.65">#REF!</definedName>
    <definedName name="A5.11.66">#REF!</definedName>
    <definedName name="A5.11.67">#REF!</definedName>
    <definedName name="A5.11.68">#REF!</definedName>
    <definedName name="A5.11.69">#REF!</definedName>
    <definedName name="A5.11.7">#REF!</definedName>
    <definedName name="A5.11.70">#REF!</definedName>
    <definedName name="A5.11.71">#REF!</definedName>
    <definedName name="A5.11.72">#REF!</definedName>
    <definedName name="A5.11.73">#REF!</definedName>
    <definedName name="A5.11.74">#REF!</definedName>
    <definedName name="A5.11.75">#REF!</definedName>
    <definedName name="A5.11.76">#REF!</definedName>
    <definedName name="A5.11.77">#REF!</definedName>
    <definedName name="A5.11.78">#REF!</definedName>
    <definedName name="A5.11.79">#REF!</definedName>
    <definedName name="A5.11.8">#REF!</definedName>
    <definedName name="A5.11.80">#REF!</definedName>
    <definedName name="A5.11.81">#REF!</definedName>
    <definedName name="A5.11.82">#REF!</definedName>
    <definedName name="A5.11.83">#REF!</definedName>
    <definedName name="A5.11.84">#REF!</definedName>
    <definedName name="A5.11.85">#REF!</definedName>
    <definedName name="A5.11.86">#REF!</definedName>
    <definedName name="A5.11.87">#REF!</definedName>
    <definedName name="A5.11.88">#REF!</definedName>
    <definedName name="A5.11.89">#REF!</definedName>
    <definedName name="A5.11.9">#REF!</definedName>
    <definedName name="A5.12.1">#REF!</definedName>
    <definedName name="A5.12.2">#REF!</definedName>
    <definedName name="A5.12.3">#REF!</definedName>
    <definedName name="A5.12.4">#REF!</definedName>
    <definedName name="A5.13.1">#REF!</definedName>
    <definedName name="A5.13.10">#REF!</definedName>
    <definedName name="A5.13.11">#REF!</definedName>
    <definedName name="A5.13.12">#REF!</definedName>
    <definedName name="A5.13.13">#REF!</definedName>
    <definedName name="A5.13.14">#REF!</definedName>
    <definedName name="A5.13.15">#REF!</definedName>
    <definedName name="A5.13.16">#REF!</definedName>
    <definedName name="A5.13.17">#REF!</definedName>
    <definedName name="A5.13.18">#REF!</definedName>
    <definedName name="A5.13.19">#REF!</definedName>
    <definedName name="A5.13.2">#REF!</definedName>
    <definedName name="A5.13.20">#REF!</definedName>
    <definedName name="A5.13.3">#REF!</definedName>
    <definedName name="A5.13.4">#REF!</definedName>
    <definedName name="A5.13.5">#REF!</definedName>
    <definedName name="A5.13.6">#REF!</definedName>
    <definedName name="A5.13.7">#REF!</definedName>
    <definedName name="A5.13.8">#REF!</definedName>
    <definedName name="A5.13.9">#REF!</definedName>
    <definedName name="A5.14.1">#REF!</definedName>
    <definedName name="A5.14.10">#REF!</definedName>
    <definedName name="A5.14.11">#REF!</definedName>
    <definedName name="A5.14.12">#REF!</definedName>
    <definedName name="A5.14.13">#REF!</definedName>
    <definedName name="A5.14.2">#REF!</definedName>
    <definedName name="A5.14.3">#REF!</definedName>
    <definedName name="A5.14.4">#REF!</definedName>
    <definedName name="A5.14.5">#REF!</definedName>
    <definedName name="A5.14.6">#REF!</definedName>
    <definedName name="A5.14.7">#REF!</definedName>
    <definedName name="A5.14.8">#REF!</definedName>
    <definedName name="A5.14.9">#REF!</definedName>
    <definedName name="A5.16.1">#REF!</definedName>
    <definedName name="A5.16.2">#REF!</definedName>
    <definedName name="A5.17.1">#REF!</definedName>
    <definedName name="A5.17.2A">#REF!</definedName>
    <definedName name="A5.17.2B">#REF!</definedName>
    <definedName name="A5.17.2C">#REF!</definedName>
    <definedName name="A5.17.3A">#REF!</definedName>
    <definedName name="A5.17.3B">#REF!</definedName>
    <definedName name="A5.17.4A">#REF!</definedName>
    <definedName name="A5.17.4B">#REF!</definedName>
    <definedName name="A5.17.4C">#REF!</definedName>
    <definedName name="A5.18.1">#REF!</definedName>
    <definedName name="A5.18.10">#REF!</definedName>
    <definedName name="A5.18.2">#REF!</definedName>
    <definedName name="A5.18.3">#REF!</definedName>
    <definedName name="A5.18.4">#REF!</definedName>
    <definedName name="A5.18.5">#REF!</definedName>
    <definedName name="A5.18.6">#REF!</definedName>
    <definedName name="A5.18.7">#REF!</definedName>
    <definedName name="A5.18.8">#REF!</definedName>
    <definedName name="A5.18.9">#REF!</definedName>
    <definedName name="A5.2.1">#REF!</definedName>
    <definedName name="A5.2.2">#REF!</definedName>
    <definedName name="A5.2.3">#REF!</definedName>
    <definedName name="A5.2.4">#REF!</definedName>
    <definedName name="A5.21.1">#REF!</definedName>
    <definedName name="A5.21.2">#REF!</definedName>
    <definedName name="A5.21.3">#REF!</definedName>
    <definedName name="A5.3.1">#REF!</definedName>
    <definedName name="A5.3.10">#REF!</definedName>
    <definedName name="A5.3.11">#REF!</definedName>
    <definedName name="A5.3.12">#REF!</definedName>
    <definedName name="A5.3.2">#REF!</definedName>
    <definedName name="A5.3.3">#REF!</definedName>
    <definedName name="A5.3.4">#REF!</definedName>
    <definedName name="A5.3.5">#REF!</definedName>
    <definedName name="A5.3.6">#REF!</definedName>
    <definedName name="A5.3.7">#REF!</definedName>
    <definedName name="A5.3.8">#REF!</definedName>
    <definedName name="A5.3.9">#REF!</definedName>
    <definedName name="A5.4.1">#REF!</definedName>
    <definedName name="A5.4.2">#REF!</definedName>
    <definedName name="A5.4.3">#REF!</definedName>
    <definedName name="A5.5.1">#REF!</definedName>
    <definedName name="A5.5.10">#REF!</definedName>
    <definedName name="A5.5.11">#REF!</definedName>
    <definedName name="A5.5.12">#REF!</definedName>
    <definedName name="A5.5.13">#REF!</definedName>
    <definedName name="A5.5.14">#REF!</definedName>
    <definedName name="A5.5.15">#REF!</definedName>
    <definedName name="A5.5.16">#REF!</definedName>
    <definedName name="A5.5.17">#REF!</definedName>
    <definedName name="A5.5.2">#REF!</definedName>
    <definedName name="A5.5.3">#REF!</definedName>
    <definedName name="A5.5.4">#REF!</definedName>
    <definedName name="A5.5.5">#REF!</definedName>
    <definedName name="A5.5.6">#REF!</definedName>
    <definedName name="A5.5.7">#REF!</definedName>
    <definedName name="A5.5.8">#REF!</definedName>
    <definedName name="A5.5.9">#REF!</definedName>
    <definedName name="A5.6.1">#REF!</definedName>
    <definedName name="A5.6.2">#REF!</definedName>
    <definedName name="A5.6.3">#REF!</definedName>
    <definedName name="A5.6.4">#REF!</definedName>
    <definedName name="A5.6.5">#REF!</definedName>
    <definedName name="A5.6.6">#REF!</definedName>
    <definedName name="A5.8.1">#REF!</definedName>
    <definedName name="A5.8.10A">#REF!</definedName>
    <definedName name="A5.8.10B">#REF!</definedName>
    <definedName name="A5.8.10C">#REF!</definedName>
    <definedName name="A5.8.10D">#REF!</definedName>
    <definedName name="A5.8.10E">#REF!</definedName>
    <definedName name="A5.8.11">#REF!</definedName>
    <definedName name="A5.8.12">#REF!</definedName>
    <definedName name="A5.8.13">#REF!</definedName>
    <definedName name="A5.8.14">#REF!</definedName>
    <definedName name="A5.8.2">#REF!</definedName>
    <definedName name="A5.8.3">#REF!</definedName>
    <definedName name="A5.8.4">#REF!</definedName>
    <definedName name="A5.8.5">#REF!</definedName>
    <definedName name="A5.8.6">#REF!</definedName>
    <definedName name="A5.8.7">#REF!</definedName>
    <definedName name="A5.8.8">#REF!</definedName>
    <definedName name="A5.8.9">#REF!</definedName>
    <definedName name="A5.9.1">#REF!</definedName>
    <definedName name="A5_">#REF!</definedName>
    <definedName name="A5____0">#REF!</definedName>
    <definedName name="A5____13">#REF!</definedName>
    <definedName name="A5FARES">#REF!</definedName>
    <definedName name="A5LEAVE">#REF!</definedName>
    <definedName name="A5RETURN">#REF!</definedName>
    <definedName name="A6.1">#REF!</definedName>
    <definedName name="A6.2">#REF!</definedName>
    <definedName name="A6_">#REF!</definedName>
    <definedName name="A6____0">#REF!</definedName>
    <definedName name="A6____13">#REF!</definedName>
    <definedName name="A6SUND">#REF!</definedName>
    <definedName name="A7_">#REF!</definedName>
    <definedName name="A7____0">#REF!</definedName>
    <definedName name="A7____13">#REF!</definedName>
    <definedName name="A7_TAX">#REF!</definedName>
    <definedName name="A7HTAX">#REF!</definedName>
    <definedName name="A7NINS">#REF!</definedName>
    <definedName name="A7TAX">#REF!</definedName>
    <definedName name="A8_">#REF!</definedName>
    <definedName name="A8____0">#REF!</definedName>
    <definedName name="A8____13">#REF!</definedName>
    <definedName name="A9_">#REF!</definedName>
    <definedName name="A9____0">#REF!</definedName>
    <definedName name="A9____13">#REF!</definedName>
    <definedName name="AA" localSheetId="7" hidden="1">'[11]SCHEDULE (3)'!$AU$9:$BV$9</definedName>
    <definedName name="AA">#REF!</definedName>
    <definedName name="AA_1">#REF!</definedName>
    <definedName name="AA_10">#REF!</definedName>
    <definedName name="AA_11">#REF!</definedName>
    <definedName name="aa_12">#REF!</definedName>
    <definedName name="AA_13">#REF!</definedName>
    <definedName name="AA_14">#REF!</definedName>
    <definedName name="AA_15">#REF!</definedName>
    <definedName name="AA_16">#REF!</definedName>
    <definedName name="AA_17">#REF!</definedName>
    <definedName name="AA_18">#REF!</definedName>
    <definedName name="AA_19">#REF!</definedName>
    <definedName name="AA_2">#REF!</definedName>
    <definedName name="AA_20">#REF!</definedName>
    <definedName name="AA_21">#REF!</definedName>
    <definedName name="AA_22">#REF!</definedName>
    <definedName name="AA_23">#REF!</definedName>
    <definedName name="AA_24">#REF!</definedName>
    <definedName name="AA_25">#REF!</definedName>
    <definedName name="AA_26">#REF!</definedName>
    <definedName name="AA_28">#REF!</definedName>
    <definedName name="AA_29">#REF!</definedName>
    <definedName name="AA_3">#REF!</definedName>
    <definedName name="AA_31">#REF!</definedName>
    <definedName name="AA_4">#REF!</definedName>
    <definedName name="AA_5">#REF!</definedName>
    <definedName name="AA_6">#REF!</definedName>
    <definedName name="AA_7">#REF!</definedName>
    <definedName name="AA_9">#REF!</definedName>
    <definedName name="AAA" localSheetId="7">#REF!</definedName>
    <definedName name="AAA">#REF!</definedName>
    <definedName name="AAA_1">#REF!</definedName>
    <definedName name="AAA_10">#REF!</definedName>
    <definedName name="AAA_11">#REF!</definedName>
    <definedName name="AAA_12">#REF!</definedName>
    <definedName name="AAA_13">#REF!</definedName>
    <definedName name="AAA_14">#REF!</definedName>
    <definedName name="AAA_15">#REF!</definedName>
    <definedName name="AAA_16">#REF!</definedName>
    <definedName name="AAA_17">#REF!</definedName>
    <definedName name="AAA_18">#REF!</definedName>
    <definedName name="AAA_19">#REF!</definedName>
    <definedName name="AAA_2">#REF!</definedName>
    <definedName name="AAA_20">#REF!</definedName>
    <definedName name="AAA_21">#REF!</definedName>
    <definedName name="AAA_22">#REF!</definedName>
    <definedName name="AAA_23">#REF!</definedName>
    <definedName name="AAA_24">#REF!</definedName>
    <definedName name="AAA_25">#REF!</definedName>
    <definedName name="AAA_26">#REF!</definedName>
    <definedName name="AAA_28">#REF!</definedName>
    <definedName name="AAA_29">#REF!</definedName>
    <definedName name="AAA_3">#REF!</definedName>
    <definedName name="AAA_31">#REF!</definedName>
    <definedName name="AAA_5">#REF!</definedName>
    <definedName name="AAA_6">#REF!</definedName>
    <definedName name="AAA_7">#REF!</definedName>
    <definedName name="AAA_9">#REF!</definedName>
    <definedName name="aaaa">#REF!</definedName>
    <definedName name="aaaaa" localSheetId="7">#REF!</definedName>
    <definedName name="AAAAA">#REF!</definedName>
    <definedName name="aaaaaa">#REF!</definedName>
    <definedName name="aaaaaaaa" localSheetId="4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">#REF!</definedName>
    <definedName name="AAAAAAAAAAAAAAAAA" hidden="1">#REF!</definedName>
    <definedName name="aab">#REF!</definedName>
    <definedName name="aab_1">#REF!</definedName>
    <definedName name="aab_10">#REF!</definedName>
    <definedName name="aab_11">#REF!</definedName>
    <definedName name="aab_12">#REF!</definedName>
    <definedName name="aab_13">#REF!</definedName>
    <definedName name="aab_14">#REF!</definedName>
    <definedName name="aab_15">#REF!</definedName>
    <definedName name="aab_16">#REF!</definedName>
    <definedName name="aab_17">#REF!</definedName>
    <definedName name="aab_18">#REF!</definedName>
    <definedName name="aab_19">#REF!</definedName>
    <definedName name="aab_2">#REF!</definedName>
    <definedName name="aab_20">#REF!</definedName>
    <definedName name="aab_21">#REF!</definedName>
    <definedName name="aab_22">#REF!</definedName>
    <definedName name="aab_23">#REF!</definedName>
    <definedName name="aab_24">#REF!</definedName>
    <definedName name="aab_25">#REF!</definedName>
    <definedName name="aab_26">#REF!</definedName>
    <definedName name="aab_28">#REF!</definedName>
    <definedName name="aab_29">#REF!</definedName>
    <definedName name="aab_3">#REF!</definedName>
    <definedName name="aab_31">#REF!</definedName>
    <definedName name="aab_5">#REF!</definedName>
    <definedName name="aab_6">#REF!</definedName>
    <definedName name="aab_7">#REF!</definedName>
    <definedName name="aab_9">#REF!</definedName>
    <definedName name="aabc">#REF!</definedName>
    <definedName name="AAC">#REF!</definedName>
    <definedName name="aad">#REF!</definedName>
    <definedName name="aadawawdaW">#REF!</definedName>
    <definedName name="Aadia">#REF!</definedName>
    <definedName name="AAE">#REF!</definedName>
    <definedName name="AAF">#REF!</definedName>
    <definedName name="aag">#REF!</definedName>
    <definedName name="aag_1">#REF!</definedName>
    <definedName name="aag_10">#REF!</definedName>
    <definedName name="aag_11">#REF!</definedName>
    <definedName name="aag_12">#REF!</definedName>
    <definedName name="aag_13">#REF!</definedName>
    <definedName name="aag_14">#REF!</definedName>
    <definedName name="aag_15">#REF!</definedName>
    <definedName name="aag_16">#REF!</definedName>
    <definedName name="aag_17">#REF!</definedName>
    <definedName name="aag_18">#REF!</definedName>
    <definedName name="aag_19">#REF!</definedName>
    <definedName name="aag_2">#REF!</definedName>
    <definedName name="aag_20">#REF!</definedName>
    <definedName name="aag_21">#REF!</definedName>
    <definedName name="aag_22">#REF!</definedName>
    <definedName name="aag_23">#REF!</definedName>
    <definedName name="aag_24">#REF!</definedName>
    <definedName name="aag_25">#REF!</definedName>
    <definedName name="aag_26">#REF!</definedName>
    <definedName name="aag_28">#REF!</definedName>
    <definedName name="aag_29">#REF!</definedName>
    <definedName name="aag_3">#REF!</definedName>
    <definedName name="aag_31">#REF!</definedName>
    <definedName name="aag_5">#REF!</definedName>
    <definedName name="aag_6">#REF!</definedName>
    <definedName name="aag_7">#REF!</definedName>
    <definedName name="aag_9">#REF!</definedName>
    <definedName name="Aapp">#REF!</definedName>
    <definedName name="Aaspace">#REF!</definedName>
    <definedName name="aasss">#REF!</definedName>
    <definedName name="ab">#REF!</definedName>
    <definedName name="Ab_Occ_Pay_Term">#REF!</definedName>
    <definedName name="AB0318___807.33">#REF!</definedName>
    <definedName name="AB2771___266.48">#REF!</definedName>
    <definedName name="AB2773___142.08">#REF!</definedName>
    <definedName name="AB3051___44.04">#REF!</definedName>
    <definedName name="AB3457___325.22">#REF!</definedName>
    <definedName name="AB3457A___429.44">#REF!</definedName>
    <definedName name="AB9078___790.26">#REF!</definedName>
    <definedName name="AB9079___449.11">#REF!</definedName>
    <definedName name="AB9105___25.62">#REF!</definedName>
    <definedName name="AB9123___188.36">#REF!</definedName>
    <definedName name="AB9130___91.42">#REF!</definedName>
    <definedName name="abb">#REF!</definedName>
    <definedName name="abc" localSheetId="7">#REF!</definedName>
    <definedName name="abc">#REF!</definedName>
    <definedName name="abc_1">#REF!</definedName>
    <definedName name="abc_10">#REF!</definedName>
    <definedName name="abc_11">#REF!</definedName>
    <definedName name="abc_12">#REF!</definedName>
    <definedName name="abc_13">#REF!</definedName>
    <definedName name="abc_14">#REF!</definedName>
    <definedName name="abc_15">#REF!</definedName>
    <definedName name="abc_16">#REF!</definedName>
    <definedName name="abc_17">#REF!</definedName>
    <definedName name="abc_18">#REF!</definedName>
    <definedName name="abc_19">#REF!</definedName>
    <definedName name="abc_2">#REF!</definedName>
    <definedName name="abc_20">#REF!</definedName>
    <definedName name="abc_21">#REF!</definedName>
    <definedName name="abc_22">#REF!</definedName>
    <definedName name="abc_23">#REF!</definedName>
    <definedName name="abc_24">#REF!</definedName>
    <definedName name="abc_25">#REF!</definedName>
    <definedName name="abc_26">#REF!</definedName>
    <definedName name="abc_28">#REF!</definedName>
    <definedName name="abc_29">#REF!</definedName>
    <definedName name="abc_3">#REF!</definedName>
    <definedName name="abc_31">#REF!</definedName>
    <definedName name="abc_4">#REF!</definedName>
    <definedName name="abc_5">#REF!</definedName>
    <definedName name="abc_6">#REF!</definedName>
    <definedName name="abc_7">#REF!</definedName>
    <definedName name="abc_9">#REF!</definedName>
    <definedName name="ABCD" hidden="1">#REF!</definedName>
    <definedName name="abcdef" hidden="1">#REF!</definedName>
    <definedName name="abcs" localSheetId="4" hidden="1">{"'Break down'!$A$4"}</definedName>
    <definedName name="abcs" hidden="1">{"'Break down'!$A$4"}</definedName>
    <definedName name="Abdia">#REF!</definedName>
    <definedName name="abel" hidden="1">#REF!</definedName>
    <definedName name="ABS">#REF!</definedName>
    <definedName name="Abspace">#REF!</definedName>
    <definedName name="Abst">#REF!</definedName>
    <definedName name="ABSTRACT">#REF!</definedName>
    <definedName name="abstractE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tarea">#REF!</definedName>
    <definedName name="abtends">#REF!</definedName>
    <definedName name="abtpi">#REF!</definedName>
    <definedName name="abtpiledia">#REF!</definedName>
    <definedName name="abutpiles">#REF!</definedName>
    <definedName name="a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A">#REF!</definedName>
    <definedName name="acac">[12]PRL!#REF!</definedName>
    <definedName name="Acap">#REF!</definedName>
    <definedName name="acBridge">#REF!</definedName>
    <definedName name="ACC" localSheetId="4" hidden="1">{#N/A,#N/A,TRUE,"Cover";#N/A,#N/A,TRUE,"Conts";#N/A,#N/A,TRUE,"VOS";#N/A,#N/A,TRUE,"Warrington";#N/A,#N/A,TRUE,"Widnes"}</definedName>
    <definedName name="ACC" hidden="1">{#N/A,#N/A,TRUE,"Cover";#N/A,#N/A,TRUE,"Conts";#N/A,#N/A,TRUE,"VOS";#N/A,#N/A,TRUE,"Warrington";#N/A,#N/A,TRUE,"Widnes"}</definedName>
    <definedName name="accc" localSheetId="4" hidden="1">{"'Break down'!$A$4"}</definedName>
    <definedName name="accc" hidden="1">{"'Break down'!$A$4"}</definedName>
    <definedName name="AccessDatabase" hidden="1">"C:\AA-MEDIUM PROJECTS\Khaleej Times - GO 14017\Submittals Status.mdb"</definedName>
    <definedName name="ACCNT_10">#REF!</definedName>
    <definedName name="ACCNT_10THRU95">#REF!</definedName>
    <definedName name="ACCNT_11">#REF!</definedName>
    <definedName name="ACCNT_12">#REF!</definedName>
    <definedName name="ACCNT_13">#REF!</definedName>
    <definedName name="ACCNT_14">#REF!</definedName>
    <definedName name="ACCNT_15">#REF!</definedName>
    <definedName name="ACCNT_15.11">#REF!</definedName>
    <definedName name="ACCNT_15.12">#REF!</definedName>
    <definedName name="ACCNT_15.14">#REF!</definedName>
    <definedName name="ACCNT_15.22">#REF!</definedName>
    <definedName name="ACCNT_16">#REF!</definedName>
    <definedName name="ACCNT_20">#REF!</definedName>
    <definedName name="ACCNT_21">#REF!</definedName>
    <definedName name="accnt_21.01">#REF!</definedName>
    <definedName name="accnt_21.02">#REF!</definedName>
    <definedName name="ACCNT_22">#REF!</definedName>
    <definedName name="ACCNT_22.9">#REF!</definedName>
    <definedName name="ACCNT_23">#REF!</definedName>
    <definedName name="ACCNT_25">#REF!</definedName>
    <definedName name="ACCNT_25.4">#REF!</definedName>
    <definedName name="ACCNT_25.6">#REF!</definedName>
    <definedName name="ACCNT_26">#REF!</definedName>
    <definedName name="ACCNT_26.2">#REF!</definedName>
    <definedName name="ACCNT_26.3">#REF!</definedName>
    <definedName name="ACCNT_27.1">#REF!</definedName>
    <definedName name="ACCNT_27.2">#REF!</definedName>
    <definedName name="ACCNT_28">#REF!</definedName>
    <definedName name="ACCNT_28.6">#REF!</definedName>
    <definedName name="ACCNT_29">#REF!</definedName>
    <definedName name="ACCNT_30">#REF!</definedName>
    <definedName name="ACCNT_40">#REF!</definedName>
    <definedName name="ACCNT_41">#REF!</definedName>
    <definedName name="ACCNT_41.1">#REF!</definedName>
    <definedName name="ACCNT_42">#REF!</definedName>
    <definedName name="ACCNT_43">#REF!</definedName>
    <definedName name="ACCNT_44">#REF!</definedName>
    <definedName name="ACCNT_45">#REF!</definedName>
    <definedName name="ACCNT_46">#REF!</definedName>
    <definedName name="ACCNT_47">#REF!</definedName>
    <definedName name="ACCNT_47.1">#REF!</definedName>
    <definedName name="ACCNT_47.3">#REF!</definedName>
    <definedName name="ACCNT_47.4">#REF!</definedName>
    <definedName name="ACCNT_47.8">#REF!</definedName>
    <definedName name="ACCNT_48">#REF!</definedName>
    <definedName name="ACCNT_48.5">#REF!</definedName>
    <definedName name="ACCNT_48.9">#REF!</definedName>
    <definedName name="ACCNT_49">#REF!</definedName>
    <definedName name="ACCNT_50">#REF!</definedName>
    <definedName name="ACCNT_50_54_AF_YARD">#REF!</definedName>
    <definedName name="ACCNT_50_54_AFPB">#REF!</definedName>
    <definedName name="ACCNT_50_54_C1PB">#REF!</definedName>
    <definedName name="ACCNT_50_54_C1YARD">#REF!</definedName>
    <definedName name="ACCNT_50_54_CPB">#REF!</definedName>
    <definedName name="ACCNT_50_54_CRPB">#REF!</definedName>
    <definedName name="ACCNT_50_54_CRPB_HG">#REF!</definedName>
    <definedName name="ACCNT_50_54_CRPBAG">#REF!</definedName>
    <definedName name="ACCNT_50_54_CRYARDAG">#REF!</definedName>
    <definedName name="ACCNT_50_54_CYARD">#REF!</definedName>
    <definedName name="ACCNT_50_54_HISTORY">#REF!</definedName>
    <definedName name="ACCNT_50_54_KPB">#REF!</definedName>
    <definedName name="ACCNT_50_54_KYARD">#REF!</definedName>
    <definedName name="ACCNT_50_54_LBAG">#REF!</definedName>
    <definedName name="ACCNT_50_54_OFFSITE">#REF!</definedName>
    <definedName name="ACCNT_50_54_PAINT">#REF!</definedName>
    <definedName name="ACCNT_50_54_PB">#REF!</definedName>
    <definedName name="ACCNT_50_54_PBAG">#REF!</definedName>
    <definedName name="ACCNT_50_54_SPB">#REF!</definedName>
    <definedName name="ACCNT_50_54_SPPB">#REF!</definedName>
    <definedName name="ACCNT_50_54_SPYARD">#REF!</definedName>
    <definedName name="ACCNT_50_54_SYARD">#REF!</definedName>
    <definedName name="ACCNT_50_54_YARD">#REF!</definedName>
    <definedName name="ACCNT_50_54_YARDAG">#REF!</definedName>
    <definedName name="ACCNT_51.6">#REF!</definedName>
    <definedName name="ACCNT_51.7">#REF!</definedName>
    <definedName name="ACCNT_51.8">#REF!</definedName>
    <definedName name="ACCNT_51BOP">#REF!</definedName>
    <definedName name="ACCNT_51HP">#REF!</definedName>
    <definedName name="ACCNT_51OFFSITE">#REF!</definedName>
    <definedName name="ACCNT_51YARD">#REF!</definedName>
    <definedName name="ACCNT_52BOP">#REF!</definedName>
    <definedName name="ACCNT_52HP">#REF!</definedName>
    <definedName name="ACCNT_52OFFSITE">#REF!</definedName>
    <definedName name="ACCNT_52YARD">#REF!</definedName>
    <definedName name="ACCNT_53">#REF!</definedName>
    <definedName name="ACCNT_54">#REF!</definedName>
    <definedName name="ACCNT_54.1">#REF!</definedName>
    <definedName name="ACCNT_54.11">#REF!</definedName>
    <definedName name="ACCNT_54.12">#REF!</definedName>
    <definedName name="ACCNT_54.13">#REF!</definedName>
    <definedName name="ACCNT_54.14">#REF!</definedName>
    <definedName name="ACCNT_54.15">#REF!</definedName>
    <definedName name="ACCNT_54.19">#REF!</definedName>
    <definedName name="ACCNT_54.9">#REF!</definedName>
    <definedName name="ACCNT_55">#REF!</definedName>
    <definedName name="ACCNT_55.1">#REF!</definedName>
    <definedName name="ACCNT_55.2">#REF!</definedName>
    <definedName name="ACCNT_55.3">#REF!</definedName>
    <definedName name="ACCNT_55.4">#REF!</definedName>
    <definedName name="ACCNT_55.5">#REF!</definedName>
    <definedName name="ACCNT_55.9">#REF!</definedName>
    <definedName name="ACCNT_55_DISCOUNT">#REF!</definedName>
    <definedName name="ACCNT_55_HANGER">#REF!</definedName>
    <definedName name="ACCNT_55_HISTCHK">#REF!</definedName>
    <definedName name="ACCNT_55_PAINT">#REF!</definedName>
    <definedName name="ACCNT_55_VALVES">#REF!</definedName>
    <definedName name="ACCNT_57">#REF!</definedName>
    <definedName name="ACCNT_57_AG">#REF!</definedName>
    <definedName name="ACCNT_58">#REF!</definedName>
    <definedName name="ACCNT_58.1">#REF!</definedName>
    <definedName name="ACCNT_58.7">#REF!</definedName>
    <definedName name="ACCNT_59">#REF!</definedName>
    <definedName name="ACCNT_59.1">#REF!</definedName>
    <definedName name="ACCNT_59_NDE">#REF!</definedName>
    <definedName name="ACCNT_59_STRESS">#REF!</definedName>
    <definedName name="ACCNT_60">#REF!</definedName>
    <definedName name="ACCNT_61">#REF!</definedName>
    <definedName name="ACCNT_62">#REF!</definedName>
    <definedName name="ACCNT_62.2">#REF!</definedName>
    <definedName name="ACCNT_62.5">#REF!</definedName>
    <definedName name="ACCNT_63">#REF!</definedName>
    <definedName name="ACCNT_70">#REF!</definedName>
    <definedName name="ACCNT_71">#REF!</definedName>
    <definedName name="accnt_71.9">#REF!</definedName>
    <definedName name="ACCNT_72">#REF!</definedName>
    <definedName name="ACCNT_72.1">#REF!</definedName>
    <definedName name="ACCNT_72.2">#REF!</definedName>
    <definedName name="ACCNT_72.3">#REF!</definedName>
    <definedName name="ACCNT_72.33">#REF!</definedName>
    <definedName name="ACCNT_72.4">#REF!</definedName>
    <definedName name="ACCNT_73">#REF!</definedName>
    <definedName name="ACCNT_74">#REF!</definedName>
    <definedName name="ACCNT_74.3">#REF!</definedName>
    <definedName name="ACCNT_75">#REF!</definedName>
    <definedName name="ACCNT_75.1">#REF!</definedName>
    <definedName name="ACCNT_75.11">#REF!</definedName>
    <definedName name="ACCNT_76">#REF!</definedName>
    <definedName name="ACCNT_76.5">#REF!</definedName>
    <definedName name="ACCNT_76.70_ANODE">#REF!</definedName>
    <definedName name="ACCNT_76.70_JB">#REF!</definedName>
    <definedName name="ACCNT_77">#REF!</definedName>
    <definedName name="ACCNT_78">#REF!</definedName>
    <definedName name="ACCNT_78.761">#REF!</definedName>
    <definedName name="ACCNT_78.762">#REF!</definedName>
    <definedName name="ACCNT_78.81">#REF!</definedName>
    <definedName name="ACCNT_78.821">#REF!</definedName>
    <definedName name="ACCNT_78.827">#REF!</definedName>
    <definedName name="ACCNT_78.8275">#REF!</definedName>
    <definedName name="ACCNT_78.828">#REF!</definedName>
    <definedName name="ACCNT_78.83">#REF!</definedName>
    <definedName name="ACCNT_78.84">#REF!</definedName>
    <definedName name="ACCNT_78.85">#REF!</definedName>
    <definedName name="ACCNT_78.861">#REF!</definedName>
    <definedName name="ACCNT_78.862">#REF!</definedName>
    <definedName name="ACCNT_79">#REF!</definedName>
    <definedName name="ACCNT_80">#REF!</definedName>
    <definedName name="ACCNT_81">#REF!</definedName>
    <definedName name="ACCNT_82">#REF!</definedName>
    <definedName name="ACCNT_82.2">#REF!</definedName>
    <definedName name="ACCNT_82.7">#REF!</definedName>
    <definedName name="ACCNT_82.72">#REF!</definedName>
    <definedName name="ACCNT_82.80">#REF!</definedName>
    <definedName name="ACCNT_83">#REF!</definedName>
    <definedName name="ACCNT_83.1">#REF!</definedName>
    <definedName name="ACCNT_84">#REF!</definedName>
    <definedName name="ACCNT_84.1">#REF!</definedName>
    <definedName name="ACCNT_84.3">#REF!</definedName>
    <definedName name="ACCNT_84.4">#REF!</definedName>
    <definedName name="ACCNT_84.6">#REF!</definedName>
    <definedName name="ACCNT_85">#REF!</definedName>
    <definedName name="ACCNT_86">#REF!</definedName>
    <definedName name="ACCNT_87">#REF!</definedName>
    <definedName name="ACCNT_90">#REF!</definedName>
    <definedName name="ACCNT_91">#REF!</definedName>
    <definedName name="ACCNT_91.1">#REF!</definedName>
    <definedName name="ACCNT_91.2">#REF!</definedName>
    <definedName name="ACCNT_91.3">#REF!</definedName>
    <definedName name="ACCNT_91.5">#REF!</definedName>
    <definedName name="ACCNT_91.55">#REF!</definedName>
    <definedName name="ACCNT_91.6">#REF!</definedName>
    <definedName name="ACCNT_91.7">#REF!</definedName>
    <definedName name="ACCNT_91THRU93">#REF!</definedName>
    <definedName name="ACCNT_91THRU95">#REF!</definedName>
    <definedName name="ACCNT_92">#REF!</definedName>
    <definedName name="adxac">[12]PRL!#REF!</definedName>
    <definedName name="aFDf">[12]PRL!#REF!</definedName>
    <definedName name="ag">#REF!</definedName>
    <definedName name="ahgd">#REF!</definedName>
    <definedName name="al">#REF!</definedName>
    <definedName name="als">#REF!</definedName>
    <definedName name="alu">#REF!</definedName>
    <definedName name="Amount_Dhs.">"F1"</definedName>
    <definedName name="april_qty">#REF!</definedName>
    <definedName name="ascca">[12]PRL!#REF!</definedName>
    <definedName name="at">#REF!</definedName>
    <definedName name="ax">[12]PRL!#REF!</definedName>
    <definedName name="B">#REF!</definedName>
    <definedName name="BB">#REF!</definedName>
    <definedName name="bbn">[12]PRL!#REF!</definedName>
    <definedName name="BIN">#REF!</definedName>
    <definedName name="bjlc">#REF!</definedName>
    <definedName name="blk">#REF!</definedName>
    <definedName name="bol">#REF!</definedName>
    <definedName name="boml">#REF!</definedName>
    <definedName name="botl">#REF!</definedName>
    <definedName name="botn">#REF!</definedName>
    <definedName name="Breaks">#REF!</definedName>
    <definedName name="BS">#REF!</definedName>
    <definedName name="bua">#REF!</definedName>
    <definedName name="Button_2">"Submittals_Status_Drawing__2__List"</definedName>
    <definedName name="bw">#REF!</definedName>
    <definedName name="bw4_">#REF!</definedName>
    <definedName name="bw4a">#REF!</definedName>
    <definedName name="cac">[12]PRL!#REF!</definedName>
    <definedName name="cacac">[12]PRL!#REF!</definedName>
    <definedName name="casc">[12]PRL!#REF!</definedName>
    <definedName name="cascasc">[12]PRL!#REF!</definedName>
    <definedName name="cascSC">[12]PRL!#REF!</definedName>
    <definedName name="cascxas">[12]PRL!#REF!</definedName>
    <definedName name="cbgl1">#REF!</definedName>
    <definedName name="cbgl2">#REF!</definedName>
    <definedName name="cbgl3">#REF!</definedName>
    <definedName name="cbgl4">#REF!</definedName>
    <definedName name="CC">#REF!</definedName>
    <definedName name="CCCC">[12]PRL!#REF!</definedName>
    <definedName name="ccolagl">#REF!</definedName>
    <definedName name="cf">#REF!</definedName>
    <definedName name="cfb">#REF!</definedName>
    <definedName name="cfbeams">#REF!</definedName>
    <definedName name="cfsalb">#REF!</definedName>
    <definedName name="cfslab">#REF!</definedName>
    <definedName name="checked">#REF!</definedName>
    <definedName name="Circular_Columns">#REF!</definedName>
    <definedName name="clintels">#REF!</definedName>
    <definedName name="CM_">[1]PRL!#REF!</definedName>
    <definedName name="Colbgl">#REF!</definedName>
    <definedName name="colbgl2">#REF!</definedName>
    <definedName name="Columns">#REF!</definedName>
    <definedName name="cp">#REF!</definedName>
    <definedName name="csshade">#REF!</definedName>
    <definedName name="cst">#REF!</definedName>
    <definedName name="cummeas_may1006">#REF!</definedName>
    <definedName name="cummeas_up_to_mar">#REF!</definedName>
    <definedName name="cx">[12]PRL!#REF!</definedName>
    <definedName name="D">#REF!</definedName>
    <definedName name="DAdsaD" hidden="1">'[3]Rate Analysis'!#REF!</definedName>
    <definedName name="_xlnm.Database">#REF!</definedName>
    <definedName name="dc">#REF!</definedName>
    <definedName name="DD">#REF!</definedName>
    <definedName name="Description">"B1"</definedName>
    <definedName name="designed">#REF!</definedName>
    <definedName name="df">#REF!</definedName>
    <definedName name="dfsdfs">#REF!</definedName>
    <definedName name="dg">#REF!</definedName>
    <definedName name="dk">#REF!</definedName>
    <definedName name="dk4_">#REF!</definedName>
    <definedName name="docu">#REF!</definedName>
    <definedName name="dq">#REF!</definedName>
    <definedName name="dw">#REF!</definedName>
    <definedName name="E">#REF!</definedName>
    <definedName name="EE">#REF!</definedName>
    <definedName name="ev">#REF!</definedName>
    <definedName name="ew">#REF!</definedName>
    <definedName name="ew4_">#REF!</definedName>
    <definedName name="ew4a">#REF!</definedName>
    <definedName name="ewk">#REF!</definedName>
    <definedName name="Excavation">#REF!</definedName>
    <definedName name="excf">#REF!</definedName>
    <definedName name="f">[13]Sheet1!#REF!</definedName>
    <definedName name="fc">#REF!</definedName>
    <definedName name="feb_qty_rev_3">#REF!</definedName>
    <definedName name="feb_rev4_qty">#REF!</definedName>
    <definedName name="FF">#REF!</definedName>
    <definedName name="fi">#REF!</definedName>
    <definedName name="fi4_">#REF!</definedName>
    <definedName name="fi4a">#REF!</definedName>
    <definedName name="fini">#REF!</definedName>
    <definedName name="fini4">#REF!</definedName>
    <definedName name="Footings">#REF!</definedName>
    <definedName name="fsdd" hidden="1">'[3]Rate Analysis'!#REF!</definedName>
    <definedName name="G">#REF!</definedName>
    <definedName name="gb">#REF!</definedName>
    <definedName name="ggg">#REF!</definedName>
    <definedName name="gs">#REF!</definedName>
    <definedName name="gv">[14]Sheet1!#REF!</definedName>
    <definedName name="H">#REF!</definedName>
    <definedName name="hf">#REF!</definedName>
    <definedName name="HH">#REF!</definedName>
    <definedName name="hourdi">#REF!</definedName>
    <definedName name="HTML_CodePage" hidden="1">1252</definedName>
    <definedName name="HTML_Control" localSheetId="4" hidden="1">{"'ROOF'!$B$6","'ROOF'!$B$6","'ROOF'!$B$6","'ROOF'!$B$6"}</definedName>
    <definedName name="HTML_Control" hidden="1">{"'ROOF'!$B$6","'ROOF'!$B$6","'ROOF'!$B$6","'ROOF'!$B$6"}</definedName>
    <definedName name="HTML_Description" hidden="1">""</definedName>
    <definedName name="HTML_Email" hidden="1">""</definedName>
    <definedName name="HTML_Header" hidden="1">"ROOF"</definedName>
    <definedName name="HTML_LastUpdate" hidden="1">"13-Jan-01"</definedName>
    <definedName name="HTML_LineAfter" hidden="1">FALSE</definedName>
    <definedName name="HTML_LineBefore" hidden="1">FALSE</definedName>
    <definedName name="HTML_Name" hidden="1">"JAGDISH VISHAVADIA"</definedName>
    <definedName name="HTML_OBDlg2" hidden="1">TRUE</definedName>
    <definedName name="HTML_OBDlg4" hidden="1">TRUE</definedName>
    <definedName name="HTML_OS" hidden="1">0</definedName>
    <definedName name="HTML_PathFile" hidden="1">"C:\MSOFFICE\EXCEL\T\T259\MyHTML.htm"</definedName>
    <definedName name="HTML_Title" hidden="1">"T259p1"</definedName>
    <definedName name="I" hidden="1">'[15]Rate Analysis'!#REF!</definedName>
    <definedName name="ice">#REF!</definedName>
    <definedName name="insertplate_and_exp_joint">#REF!</definedName>
    <definedName name="J">#REF!</definedName>
    <definedName name="job.no" hidden="1">[11]Database!$C$6:$C$26</definedName>
    <definedName name="JobID">#REF!</definedName>
    <definedName name="k">[13]Sheet1!#REF!</definedName>
    <definedName name="l">[13]Sheet1!#REF!</definedName>
    <definedName name="lef">#REF!</definedName>
    <definedName name="lel">#REF!</definedName>
    <definedName name="LL">#REF!</definedName>
    <definedName name="LM_">[1]PRL!#REF!</definedName>
    <definedName name="loh">#REF!</definedName>
    <definedName name="LS_">[1]PRL!#REF!</definedName>
    <definedName name="m">#REF!</definedName>
    <definedName name="march_qty">#REF!</definedName>
    <definedName name="mep">#REF!</definedName>
    <definedName name="mr">#REF!</definedName>
    <definedName name="MS200202rev2">#REF!</definedName>
    <definedName name="ms2002may1706">#REF!</definedName>
    <definedName name="msjune1807">#REF!</definedName>
    <definedName name="mt">#REF!</definedName>
    <definedName name="N">#REF!</definedName>
    <definedName name="No.">"A1"</definedName>
    <definedName name="P">#REF!</definedName>
    <definedName name="p4s">#REF!</definedName>
    <definedName name="Pane2">#REF!</definedName>
    <definedName name="part_no">#REF!</definedName>
    <definedName name="pc">#REF!</definedName>
    <definedName name="PCC">#REF!</definedName>
    <definedName name="pccut">#REF!</definedName>
    <definedName name="pg">#REF!</definedName>
    <definedName name="pl">#REF!</definedName>
    <definedName name="pl4a">#REF!</definedName>
    <definedName name="plbeams">#REF!</definedName>
    <definedName name="plst">#REF!</definedName>
    <definedName name="postt">#REF!</definedName>
    <definedName name="prepared.by" hidden="1">[11]Database!$D$6:$D$26</definedName>
    <definedName name="_xlnm.Print_Area" localSheetId="2">'QUANTITY DETAILS'!$A$1:$Q$112</definedName>
    <definedName name="_xlnm.Print_Area" localSheetId="5">'QUANTITY DETAILS (2)'!$A$1:$Q$126</definedName>
    <definedName name="_xlnm.Print_Area" localSheetId="9">'QUANTITY DETAILS (3)'!$A$1:$Q$122</definedName>
    <definedName name="_xlnm.Print_Area" localSheetId="1">Sheet1!$A$1:$J$96</definedName>
    <definedName name="_xlnm.Print_Area" localSheetId="0">'Sheet1 (2)'!$A$1:$H$53</definedName>
    <definedName name="_xlnm.Print_Area" localSheetId="4">Summary!$A$1:$E$12</definedName>
    <definedName name="_xlnm.Print_Area" localSheetId="7">VARIATION!$A$1:$Q$51</definedName>
    <definedName name="_xlnm.Print_Area">#REF!</definedName>
    <definedName name="PRINT_AREA_MI">#REF!</definedName>
    <definedName name="_xlnm.Print_Titles" localSheetId="2">'QUANTITY DETAILS'!$6:$9</definedName>
    <definedName name="_xlnm.Print_Titles" localSheetId="5">'QUANTITY DETAILS (2)'!$6:$9</definedName>
    <definedName name="_xlnm.Print_Titles" localSheetId="9">'QUANTITY DETAILS (3)'!$6:$9</definedName>
    <definedName name="_xlnm.Print_Titles" localSheetId="1">Sheet1!$6:$7</definedName>
    <definedName name="_xlnm.Print_Titles" localSheetId="7">VARIATION!$3:$3</definedName>
    <definedName name="_xlnm.Print_Titles">#N/A</definedName>
    <definedName name="Print_Titles_MI">#REF!</definedName>
    <definedName name="project">#REF!</definedName>
    <definedName name="ps">#REF!</definedName>
    <definedName name="Q">#REF!</definedName>
    <definedName name="Qty_as_on_apr">#REF!</definedName>
    <definedName name="Quantity">"C1"</definedName>
    <definedName name="rcwbgl">#REF!</definedName>
    <definedName name="rcwbgl2">#REF!</definedName>
    <definedName name="rel">#REF!</definedName>
    <definedName name="Rev">#REF!</definedName>
    <definedName name="Revision">#REF!</definedName>
    <definedName name="rig">#REF!</definedName>
    <definedName name="robot">#REF!</definedName>
    <definedName name="rosid">#REF!</definedName>
    <definedName name="s">[13]Sheet1!#REF!</definedName>
    <definedName name="saeed">#REF!</definedName>
    <definedName name="saj">#REF!</definedName>
    <definedName name="saji">[5]Loading!$C$7</definedName>
    <definedName name="saji2">#REF!</definedName>
    <definedName name="sc">#REF!</definedName>
    <definedName name="scasc">[12]PRL!#REF!</definedName>
    <definedName name="schedule.nos" hidden="1">'[11]schedule nos'!$A$1:$A$99</definedName>
    <definedName name="schools" localSheetId="4">#REF!</definedName>
    <definedName name="schools">#REF!</definedName>
    <definedName name="Sdate" localSheetId="4">#REF!</definedName>
    <definedName name="Sdate">#REF!</definedName>
    <definedName name="SIM" localSheetId="4">[16]HL8!#REF!</definedName>
    <definedName name="SIM">[16]HL8!#REF!</definedName>
    <definedName name="SIMPSONSRULE" localSheetId="4">[6]PRL!#REF!</definedName>
    <definedName name="SIMPSONSRULE">[6]PRL!#REF!</definedName>
    <definedName name="site.ref" hidden="1">[11]Database!$B$6:$B$26</definedName>
    <definedName name="SM_">[1]PRL!#REF!</definedName>
    <definedName name="SS">[12]PRL!#REF!</definedName>
    <definedName name="st">#REF!</definedName>
    <definedName name="stl">#REF!</definedName>
    <definedName name="StrID">#REF!</definedName>
    <definedName name="structure">#REF!</definedName>
    <definedName name="sub">#REF!</definedName>
    <definedName name="Subject">#REF!</definedName>
    <definedName name="Submittals_Status_Drawing__2__List">#REF!</definedName>
    <definedName name="Submittals_Status_Drawing__2__List1">#REF!</definedName>
    <definedName name="subs">#REF!</definedName>
    <definedName name="subs4">#REF!</definedName>
    <definedName name="subs4a">#REF!</definedName>
    <definedName name="sup">#REF!</definedName>
    <definedName name="sups">#REF!</definedName>
    <definedName name="sups4">#REF!</definedName>
    <definedName name="sups4a">#REF!</definedName>
    <definedName name="sw">#REF!</definedName>
    <definedName name="sw4a">#REF!</definedName>
    <definedName name="t">#REF!</definedName>
    <definedName name="table1">'[10]SPT vs PHI'!$E$2:$F$47</definedName>
    <definedName name="TABLE2">#REF!</definedName>
    <definedName name="TableRange">#REF!</definedName>
    <definedName name="Title">'[17]Civil Boq'!$D$3</definedName>
    <definedName name="Title1" localSheetId="4">#REF!</definedName>
    <definedName name="Title1">#REF!</definedName>
    <definedName name="Title2" localSheetId="4">#REF!</definedName>
    <definedName name="Title2">#REF!</definedName>
    <definedName name="tol" localSheetId="4">#REF!</definedName>
    <definedName name="tol">#REF!</definedName>
    <definedName name="topl">#REF!</definedName>
    <definedName name="topn">#REF!</definedName>
    <definedName name="U">#REF!</definedName>
    <definedName name="Unit">"D1"</definedName>
    <definedName name="Unit_Rate">"E1"</definedName>
    <definedName name="V">#REF!</definedName>
    <definedName name="VALVA">#REF!</definedName>
    <definedName name="vdsvsv">[12]PRL!#REF!</definedName>
    <definedName name="vertical_col_and_corner_walls">#REF!</definedName>
    <definedName name="vgb">[14]Sheet1!#REF!</definedName>
    <definedName name="vsvs">[14]Sheet1!#REF!</definedName>
    <definedName name="vv">[14]Sheet1!#REF!</definedName>
    <definedName name="vvv">[12]PRL!#REF!</definedName>
    <definedName name="W">#REF!</definedName>
    <definedName name="W70000000000000">#REF!</definedName>
    <definedName name="work">#REF!</definedName>
    <definedName name="wp">#REF!</definedName>
    <definedName name="wtc">[6]PRL!#REF!</definedName>
    <definedName name="X">#REF!</definedName>
    <definedName name="xc">[12]PRL!#REF!</definedName>
    <definedName name="Xx">[12]PRL!#REF!</definedName>
    <definedName name="xxx">#REF!</definedName>
    <definedName name="Y">#REF!</definedName>
    <definedName name="Z">#REF!</definedName>
    <definedName name="ZCxX">[12]PRL!#REF!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4" l="1"/>
  <c r="E16" i="14"/>
  <c r="C16" i="14"/>
  <c r="N46" i="6"/>
  <c r="P73" i="9"/>
  <c r="D10" i="14"/>
  <c r="D9" i="14"/>
  <c r="C8" i="14"/>
  <c r="C11" i="14" s="1"/>
  <c r="N47" i="6"/>
  <c r="L47" i="6"/>
  <c r="O82" i="9"/>
  <c r="O78" i="9"/>
  <c r="O73" i="9"/>
  <c r="O69" i="9"/>
  <c r="J69" i="9"/>
  <c r="K53" i="9"/>
  <c r="J53" i="9"/>
  <c r="J42" i="9"/>
  <c r="M9" i="13"/>
  <c r="M10" i="13"/>
  <c r="M8" i="13"/>
  <c r="R22" i="13" l="1"/>
  <c r="R24" i="13" s="1"/>
  <c r="O23" i="13"/>
  <c r="L21" i="13"/>
  <c r="K17" i="13"/>
  <c r="H19" i="13"/>
  <c r="N17" i="9"/>
  <c r="G36" i="1" l="1"/>
  <c r="O21" i="9" l="1"/>
  <c r="O53" i="9"/>
  <c r="P78" i="9"/>
  <c r="P82" i="9"/>
  <c r="Q73" i="9" l="1"/>
  <c r="P69" i="9"/>
  <c r="K79" i="9"/>
  <c r="Q79" i="9" s="1"/>
  <c r="O17" i="9"/>
  <c r="Q84" i="9"/>
  <c r="Q80" i="9"/>
  <c r="Q71" i="9"/>
  <c r="K83" i="9"/>
  <c r="Q83" i="9" s="1"/>
  <c r="J83" i="9"/>
  <c r="J79" i="9"/>
  <c r="K74" i="9"/>
  <c r="Q74" i="9" s="1"/>
  <c r="K73" i="9"/>
  <c r="K70" i="9"/>
  <c r="Q70" i="9" s="1"/>
  <c r="N22" i="9"/>
  <c r="N49" i="6"/>
  <c r="M46" i="6"/>
  <c r="H53" i="1" l="1"/>
  <c r="I53" i="1" s="1"/>
  <c r="I94" i="1"/>
  <c r="N50" i="6"/>
  <c r="L50" i="6"/>
  <c r="J18" i="9"/>
  <c r="K18" i="9" s="1"/>
  <c r="K69" i="9"/>
  <c r="Q69" i="9" s="1"/>
  <c r="I52" i="1" s="1"/>
  <c r="H52" i="1" s="1"/>
  <c r="O50" i="6" l="1"/>
  <c r="M50" i="6"/>
  <c r="Q43" i="9"/>
  <c r="Q44" i="9"/>
  <c r="P53" i="9"/>
  <c r="AD22" i="9"/>
  <c r="H42" i="9" l="1"/>
  <c r="AD53" i="9"/>
  <c r="L46" i="6"/>
  <c r="L49" i="6" l="1"/>
  <c r="M49" i="6"/>
  <c r="M51" i="6" l="1"/>
  <c r="O49" i="6"/>
  <c r="AD69" i="9"/>
  <c r="I49" i="6" l="1"/>
  <c r="O47" i="6" l="1"/>
  <c r="O35" i="9" l="1"/>
  <c r="O34" i="9"/>
  <c r="M42" i="11" l="1"/>
  <c r="P42" i="11" s="1"/>
  <c r="T120" i="11"/>
  <c r="P120" i="11"/>
  <c r="K120" i="11"/>
  <c r="F120" i="11"/>
  <c r="T119" i="11"/>
  <c r="P119" i="11"/>
  <c r="N119" i="11"/>
  <c r="K119" i="11"/>
  <c r="I119" i="11"/>
  <c r="F119" i="11"/>
  <c r="T118" i="11"/>
  <c r="P118" i="11"/>
  <c r="N118" i="11"/>
  <c r="K118" i="11"/>
  <c r="I118" i="11"/>
  <c r="F118" i="11"/>
  <c r="T117" i="11"/>
  <c r="P117" i="11"/>
  <c r="N117" i="11"/>
  <c r="K117" i="11"/>
  <c r="I117" i="11"/>
  <c r="F117" i="11"/>
  <c r="T116" i="11"/>
  <c r="P116" i="11"/>
  <c r="Q116" i="11" s="1"/>
  <c r="N116" i="11"/>
  <c r="K116" i="11"/>
  <c r="I116" i="11"/>
  <c r="F116" i="11"/>
  <c r="F99" i="11"/>
  <c r="F97" i="11"/>
  <c r="J78" i="11"/>
  <c r="K78" i="11" s="1"/>
  <c r="Q78" i="11" s="1"/>
  <c r="F77" i="11"/>
  <c r="J74" i="11"/>
  <c r="K74" i="11" s="1"/>
  <c r="Q74" i="11" s="1"/>
  <c r="F73" i="11"/>
  <c r="F70" i="11"/>
  <c r="F69" i="11"/>
  <c r="F62" i="11"/>
  <c r="F54" i="11"/>
  <c r="H53" i="11"/>
  <c r="K53" i="11" s="1"/>
  <c r="Q53" i="11" s="1"/>
  <c r="F53" i="11"/>
  <c r="F45" i="11"/>
  <c r="P44" i="11"/>
  <c r="K44" i="11"/>
  <c r="P43" i="11"/>
  <c r="K43" i="11"/>
  <c r="Q43" i="11" s="1"/>
  <c r="O42" i="11"/>
  <c r="K42" i="11"/>
  <c r="F41" i="11"/>
  <c r="P35" i="11"/>
  <c r="Q35" i="11" s="1"/>
  <c r="U35" i="11" s="1"/>
  <c r="N35" i="11"/>
  <c r="O34" i="11"/>
  <c r="P34" i="11" s="1"/>
  <c r="Q34" i="11" s="1"/>
  <c r="U34" i="11" s="1"/>
  <c r="N34" i="11"/>
  <c r="P33" i="11"/>
  <c r="Q33" i="11" s="1"/>
  <c r="U33" i="11" s="1"/>
  <c r="N33" i="11"/>
  <c r="U32" i="11"/>
  <c r="F32" i="11"/>
  <c r="O31" i="11"/>
  <c r="P31" i="11" s="1"/>
  <c r="Q31" i="11" s="1"/>
  <c r="U31" i="11" s="1"/>
  <c r="N31" i="11"/>
  <c r="M31" i="11"/>
  <c r="N30" i="11"/>
  <c r="O30" i="11" s="1"/>
  <c r="P30" i="11" s="1"/>
  <c r="Q30" i="11" s="1"/>
  <c r="U30" i="11" s="1"/>
  <c r="M30" i="11"/>
  <c r="P29" i="11"/>
  <c r="Q29" i="11" s="1"/>
  <c r="U29" i="11" s="1"/>
  <c r="N29" i="11"/>
  <c r="F28" i="11"/>
  <c r="T26" i="11"/>
  <c r="N23" i="11"/>
  <c r="O23" i="11" s="1"/>
  <c r="P23" i="11" s="1"/>
  <c r="H23" i="11"/>
  <c r="J23" i="11" s="1"/>
  <c r="K23" i="11" s="1"/>
  <c r="S23" i="11" s="1"/>
  <c r="N22" i="11"/>
  <c r="O22" i="11" s="1"/>
  <c r="I22" i="11"/>
  <c r="H22" i="11"/>
  <c r="N21" i="11"/>
  <c r="M21" i="11"/>
  <c r="O21" i="11" s="1"/>
  <c r="P21" i="11" s="1"/>
  <c r="I21" i="11"/>
  <c r="H21" i="11"/>
  <c r="J21" i="11" s="1"/>
  <c r="K21" i="11" s="1"/>
  <c r="S21" i="11" s="1"/>
  <c r="U20" i="11"/>
  <c r="S20" i="11"/>
  <c r="F20" i="11"/>
  <c r="N19" i="11"/>
  <c r="M19" i="11"/>
  <c r="O19" i="11" s="1"/>
  <c r="P19" i="11" s="1"/>
  <c r="J19" i="11"/>
  <c r="K19" i="11" s="1"/>
  <c r="S19" i="11" s="1"/>
  <c r="N18" i="11"/>
  <c r="O18" i="11" s="1"/>
  <c r="P18" i="11" s="1"/>
  <c r="J18" i="11"/>
  <c r="K18" i="11" s="1"/>
  <c r="S18" i="11" s="1"/>
  <c r="P17" i="11"/>
  <c r="J17" i="11"/>
  <c r="K17" i="11" s="1"/>
  <c r="F16" i="11"/>
  <c r="Q44" i="11" l="1"/>
  <c r="Q119" i="11"/>
  <c r="J22" i="11"/>
  <c r="K22" i="11" s="1"/>
  <c r="S22" i="11" s="1"/>
  <c r="Q118" i="11"/>
  <c r="Q117" i="11"/>
  <c r="Q120" i="11"/>
  <c r="F122" i="11"/>
  <c r="Q42" i="11"/>
  <c r="Q23" i="11"/>
  <c r="U23" i="11"/>
  <c r="K122" i="11"/>
  <c r="S17" i="11"/>
  <c r="U17" i="11"/>
  <c r="Q17" i="11"/>
  <c r="P122" i="11"/>
  <c r="R26" i="11"/>
  <c r="P22" i="11"/>
  <c r="Z26" i="11"/>
  <c r="Z24" i="11" s="1"/>
  <c r="Z25" i="11" s="1"/>
  <c r="AB25" i="11" s="1"/>
  <c r="S27" i="11"/>
  <c r="U18" i="11"/>
  <c r="Q18" i="11"/>
  <c r="U21" i="11"/>
  <c r="Q21" i="11"/>
  <c r="Q19" i="11"/>
  <c r="U19" i="11"/>
  <c r="S38" i="11"/>
  <c r="S26" i="11"/>
  <c r="S30" i="11" s="1"/>
  <c r="Q22" i="11" l="1"/>
  <c r="Q122" i="11" s="1"/>
  <c r="U22" i="11"/>
  <c r="Q53" i="9" l="1"/>
  <c r="I36" i="1" s="1"/>
  <c r="H36" i="1" s="1"/>
  <c r="J82" i="9"/>
  <c r="K82" i="9" s="1"/>
  <c r="J78" i="9"/>
  <c r="K78" i="9" s="1"/>
  <c r="Q78" i="9" s="1"/>
  <c r="I56" i="1" s="1"/>
  <c r="H56" i="1" s="1"/>
  <c r="K42" i="9"/>
  <c r="Q42" i="9" l="1"/>
  <c r="G28" i="1" s="1"/>
  <c r="Q82" i="9"/>
  <c r="I57" i="1" s="1"/>
  <c r="H57" i="1" s="1"/>
  <c r="I47" i="6"/>
  <c r="P47" i="6" s="1"/>
  <c r="O46" i="6"/>
  <c r="Q46" i="6"/>
  <c r="I28" i="1"/>
  <c r="T26" i="9" l="1"/>
  <c r="H15" i="10"/>
  <c r="H14" i="10"/>
  <c r="U32" i="9"/>
  <c r="T124" i="9" l="1"/>
  <c r="P124" i="9"/>
  <c r="O30" i="9" l="1"/>
  <c r="AD30" i="9" s="1"/>
  <c r="O31" i="9" l="1"/>
  <c r="U20" i="9"/>
  <c r="O19" i="9"/>
  <c r="P19" i="9" s="1"/>
  <c r="P17" i="9"/>
  <c r="O18" i="9"/>
  <c r="O23" i="9"/>
  <c r="J22" i="9"/>
  <c r="K22" i="9" s="1"/>
  <c r="J23" i="9"/>
  <c r="K23" i="9" s="1"/>
  <c r="S23" i="9" s="1"/>
  <c r="S20" i="9"/>
  <c r="J21" i="9"/>
  <c r="K21" i="9" s="1"/>
  <c r="S21" i="9" s="1"/>
  <c r="J17" i="9"/>
  <c r="K17" i="9" s="1"/>
  <c r="S17" i="9" s="1"/>
  <c r="J19" i="9"/>
  <c r="K19" i="9" s="1"/>
  <c r="S38" i="9" l="1"/>
  <c r="S26" i="9"/>
  <c r="S30" i="9" s="1"/>
  <c r="S22" i="9"/>
  <c r="K124" i="9"/>
  <c r="Q124" i="9" s="1"/>
  <c r="K123" i="9"/>
  <c r="F124" i="9"/>
  <c r="T123" i="9"/>
  <c r="P123" i="9"/>
  <c r="N123" i="9"/>
  <c r="I123" i="9"/>
  <c r="F123" i="9"/>
  <c r="T122" i="9"/>
  <c r="P122" i="9"/>
  <c r="N122" i="9"/>
  <c r="K122" i="9"/>
  <c r="I122" i="9"/>
  <c r="F122" i="9"/>
  <c r="T121" i="9"/>
  <c r="P121" i="9"/>
  <c r="N121" i="9"/>
  <c r="K121" i="9"/>
  <c r="I121" i="9"/>
  <c r="F121" i="9"/>
  <c r="T120" i="9"/>
  <c r="P120" i="9"/>
  <c r="N120" i="9"/>
  <c r="K120" i="9"/>
  <c r="I120" i="9"/>
  <c r="F120" i="9"/>
  <c r="F103" i="9"/>
  <c r="F101" i="9"/>
  <c r="F81" i="9"/>
  <c r="AD82" i="9" s="1"/>
  <c r="F77" i="9"/>
  <c r="AD78" i="9" s="1"/>
  <c r="F72" i="9"/>
  <c r="F69" i="9"/>
  <c r="F62" i="9"/>
  <c r="F54" i="9"/>
  <c r="F53" i="9"/>
  <c r="F45" i="9"/>
  <c r="F41" i="9"/>
  <c r="P35" i="9"/>
  <c r="Q35" i="9" s="1"/>
  <c r="U35" i="9" s="1"/>
  <c r="P33" i="9"/>
  <c r="Q33" i="9" s="1"/>
  <c r="U33" i="9" s="1"/>
  <c r="F32" i="9"/>
  <c r="P31" i="9"/>
  <c r="Q31" i="9" s="1"/>
  <c r="P30" i="9"/>
  <c r="Q30" i="9" s="1"/>
  <c r="U30" i="9" s="1"/>
  <c r="P29" i="9"/>
  <c r="Q29" i="9" s="1"/>
  <c r="F28" i="9"/>
  <c r="P23" i="9"/>
  <c r="U23" i="9" s="1"/>
  <c r="P21" i="9"/>
  <c r="U21" i="9" s="1"/>
  <c r="F20" i="9"/>
  <c r="U19" i="9"/>
  <c r="S19" i="9"/>
  <c r="P18" i="9"/>
  <c r="U18" i="9" s="1"/>
  <c r="S18" i="9"/>
  <c r="U17" i="9"/>
  <c r="F16" i="9"/>
  <c r="U29" i="9" l="1"/>
  <c r="I20" i="1"/>
  <c r="U31" i="9"/>
  <c r="Q123" i="9"/>
  <c r="Q120" i="9"/>
  <c r="F126" i="9"/>
  <c r="P34" i="9"/>
  <c r="Q34" i="9" s="1"/>
  <c r="Q121" i="9"/>
  <c r="Q122" i="9"/>
  <c r="Q23" i="9"/>
  <c r="Q19" i="9"/>
  <c r="Q18" i="9"/>
  <c r="Q17" i="9"/>
  <c r="J21" i="5"/>
  <c r="J23" i="5"/>
  <c r="J19" i="5"/>
  <c r="J22" i="5"/>
  <c r="J18" i="5"/>
  <c r="U34" i="9" l="1"/>
  <c r="I21" i="1"/>
  <c r="I13" i="1"/>
  <c r="H13" i="1" s="1"/>
  <c r="O17" i="5"/>
  <c r="P23" i="5"/>
  <c r="N23" i="5"/>
  <c r="O19" i="5"/>
  <c r="P18" i="5"/>
  <c r="N18" i="5"/>
  <c r="P22" i="5"/>
  <c r="N22" i="5"/>
  <c r="AB30" i="7"/>
  <c r="AA30" i="7"/>
  <c r="Z30" i="7"/>
  <c r="T30" i="7"/>
  <c r="S30" i="7"/>
  <c r="R30" i="7"/>
  <c r="L30" i="7"/>
  <c r="K30" i="7"/>
  <c r="J30" i="7"/>
  <c r="D30" i="7"/>
  <c r="C30" i="7"/>
  <c r="B30" i="7"/>
  <c r="K22" i="5" l="1"/>
  <c r="Q22" i="5" s="1"/>
  <c r="I22" i="5"/>
  <c r="K18" i="5"/>
  <c r="K19" i="5"/>
  <c r="K21" i="5"/>
  <c r="P109" i="5"/>
  <c r="Q109" i="5" s="1"/>
  <c r="I93" i="1" s="1"/>
  <c r="H93" i="1" s="1"/>
  <c r="P108" i="5"/>
  <c r="Q108" i="5" s="1"/>
  <c r="I92" i="1" s="1"/>
  <c r="H92" i="1" s="1"/>
  <c r="P107" i="5"/>
  <c r="Q107" i="5" s="1"/>
  <c r="I91" i="1" s="1"/>
  <c r="H91" i="1" s="1"/>
  <c r="P106" i="5"/>
  <c r="Q106" i="5" s="1"/>
  <c r="I90" i="1" s="1"/>
  <c r="H90" i="1" s="1"/>
  <c r="O19" i="6"/>
  <c r="K19" i="6"/>
  <c r="T110" i="5"/>
  <c r="T109" i="5"/>
  <c r="T108" i="5"/>
  <c r="T107" i="5"/>
  <c r="T106" i="5"/>
  <c r="N109" i="5"/>
  <c r="N108" i="5"/>
  <c r="N107" i="5"/>
  <c r="N106" i="5"/>
  <c r="K109" i="5"/>
  <c r="K108" i="5"/>
  <c r="K107" i="5"/>
  <c r="K106" i="5"/>
  <c r="I109" i="5"/>
  <c r="I108" i="5"/>
  <c r="I107" i="5"/>
  <c r="I106" i="5"/>
  <c r="O34" i="5"/>
  <c r="O30" i="5"/>
  <c r="P30" i="5" s="1"/>
  <c r="Q30" i="5" s="1"/>
  <c r="N35" i="5"/>
  <c r="K11" i="6"/>
  <c r="K10" i="6"/>
  <c r="K9" i="6"/>
  <c r="K8" i="6"/>
  <c r="K7" i="6"/>
  <c r="K12" i="6"/>
  <c r="N11" i="6"/>
  <c r="N10" i="6"/>
  <c r="N9" i="6"/>
  <c r="O7" i="6"/>
  <c r="O12" i="6"/>
  <c r="N12" i="6" s="1"/>
  <c r="O11" i="6"/>
  <c r="O10" i="6"/>
  <c r="O9" i="6"/>
  <c r="O8" i="6"/>
  <c r="N8" i="6" s="1"/>
  <c r="P19" i="5"/>
  <c r="Q19" i="5" s="1"/>
  <c r="I19" i="5"/>
  <c r="N19" i="5"/>
  <c r="O21" i="5"/>
  <c r="P17" i="5"/>
  <c r="K23" i="5"/>
  <c r="Q23" i="5" s="1"/>
  <c r="I23" i="5"/>
  <c r="I18" i="5"/>
  <c r="J17" i="5"/>
  <c r="K17" i="5" s="1"/>
  <c r="P35" i="5"/>
  <c r="Q35" i="5" s="1"/>
  <c r="P34" i="5"/>
  <c r="Q34" i="5" s="1"/>
  <c r="P33" i="5"/>
  <c r="Q33" i="5" s="1"/>
  <c r="N34" i="5"/>
  <c r="N33" i="5"/>
  <c r="P31" i="5"/>
  <c r="Q31" i="5" s="1"/>
  <c r="P29" i="5"/>
  <c r="Q29" i="5" s="1"/>
  <c r="N31" i="5"/>
  <c r="N29" i="5"/>
  <c r="I17" i="5"/>
  <c r="I46" i="6"/>
  <c r="P46" i="6" s="1"/>
  <c r="I37" i="6"/>
  <c r="O37" i="6" s="1"/>
  <c r="I34" i="6"/>
  <c r="I27" i="6"/>
  <c r="O27" i="6" s="1"/>
  <c r="I26" i="6"/>
  <c r="I25" i="6"/>
  <c r="I21" i="6"/>
  <c r="I20" i="6"/>
  <c r="O20" i="6" s="1"/>
  <c r="I19" i="6"/>
  <c r="I15" i="6"/>
  <c r="I12" i="6"/>
  <c r="I11" i="6"/>
  <c r="I10" i="6"/>
  <c r="I9" i="6"/>
  <c r="I8" i="6"/>
  <c r="I7" i="6"/>
  <c r="I51" i="6" l="1"/>
  <c r="O51" i="6"/>
  <c r="N21" i="5"/>
  <c r="P21" i="5"/>
  <c r="Q21" i="5" s="1"/>
  <c r="N7" i="6"/>
  <c r="N51" i="6" s="1"/>
  <c r="Q18" i="5"/>
  <c r="N19" i="6"/>
  <c r="N30" i="5"/>
  <c r="I21" i="5"/>
  <c r="Q17" i="5"/>
  <c r="N17" i="5"/>
  <c r="K112" i="5"/>
  <c r="H26" i="4" l="1"/>
  <c r="E6" i="14"/>
  <c r="D6" i="14" s="1"/>
  <c r="Q126" i="11"/>
  <c r="Q51" i="6"/>
  <c r="P112" i="5"/>
  <c r="Q112" i="5"/>
  <c r="G96" i="1"/>
  <c r="F110" i="5"/>
  <c r="F109" i="5"/>
  <c r="F108" i="5"/>
  <c r="F107" i="5"/>
  <c r="F106" i="5"/>
  <c r="F89" i="5"/>
  <c r="F87" i="5"/>
  <c r="F69" i="5"/>
  <c r="F68" i="5"/>
  <c r="F65" i="5"/>
  <c r="F64" i="5"/>
  <c r="F57" i="5"/>
  <c r="F49" i="5"/>
  <c r="F48" i="5"/>
  <c r="F42" i="5"/>
  <c r="F41" i="5"/>
  <c r="F32" i="5"/>
  <c r="F28" i="5"/>
  <c r="F20" i="5"/>
  <c r="F16" i="5"/>
  <c r="F37" i="1"/>
  <c r="F36" i="1"/>
  <c r="J36" i="1" s="1"/>
  <c r="F91" i="1"/>
  <c r="F92" i="1"/>
  <c r="F93" i="1"/>
  <c r="F94" i="1"/>
  <c r="F90" i="1"/>
  <c r="F76" i="1"/>
  <c r="F74" i="1"/>
  <c r="F57" i="1"/>
  <c r="J57" i="1" s="1"/>
  <c r="F56" i="1"/>
  <c r="J56" i="1" s="1"/>
  <c r="F53" i="1"/>
  <c r="J53" i="1" s="1"/>
  <c r="F52" i="1"/>
  <c r="F45" i="1"/>
  <c r="F29" i="1"/>
  <c r="F28" i="1"/>
  <c r="J28" i="1" s="1"/>
  <c r="F21" i="1"/>
  <c r="F20" i="1"/>
  <c r="F14" i="1"/>
  <c r="F13" i="1"/>
  <c r="J13" i="1" l="1"/>
  <c r="H21" i="1"/>
  <c r="J21" i="1"/>
  <c r="J20" i="1"/>
  <c r="F112" i="5"/>
  <c r="F96" i="1"/>
  <c r="H20" i="1" l="1"/>
  <c r="K126" i="9" l="1"/>
  <c r="Q21" i="9" l="1"/>
  <c r="O22" i="9"/>
  <c r="S27" i="9" l="1"/>
  <c r="R26" i="9"/>
  <c r="P22" i="9"/>
  <c r="P126" i="9" s="1"/>
  <c r="Z26" i="9"/>
  <c r="Z24" i="9" s="1"/>
  <c r="Z25" i="9" s="1"/>
  <c r="AB25" i="9" s="1"/>
  <c r="Q22" i="9" l="1"/>
  <c r="I14" i="1" s="1"/>
  <c r="U22" i="9"/>
  <c r="Q126" i="9" l="1"/>
  <c r="E5" i="14" s="1"/>
  <c r="Q120" i="5"/>
  <c r="D5" i="14" l="1"/>
  <c r="E8" i="14"/>
  <c r="O55" i="6"/>
  <c r="H14" i="1"/>
  <c r="H96" i="1" s="1"/>
  <c r="J14" i="1"/>
  <c r="I96" i="1"/>
  <c r="N56" i="6" s="1"/>
  <c r="D8" i="14" l="1"/>
  <c r="D11" i="14" s="1"/>
  <c r="E11" i="14"/>
  <c r="L98" i="1"/>
  <c r="H25" i="4"/>
  <c r="H27" i="4" s="1"/>
  <c r="H29" i="4" s="1"/>
  <c r="H31" i="4" l="1"/>
  <c r="H32" i="4" s="1"/>
  <c r="H33" i="4" s="1"/>
  <c r="H3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P73" authorId="0" shapeId="0" xr:uid="{264C1F8C-EBE0-4CAA-B516-28C7349DDE1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not approved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N46" authorId="0" shapeId="0" xr:uid="{3819AF88-2234-4CA0-AB49-2892052089F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one WIR approved </t>
        </r>
      </text>
    </comment>
  </commentList>
</comments>
</file>

<file path=xl/sharedStrings.xml><?xml version="1.0" encoding="utf-8"?>
<sst xmlns="http://schemas.openxmlformats.org/spreadsheetml/2006/main" count="984" uniqueCount="248">
  <si>
    <t>Items</t>
  </si>
  <si>
    <t>Description</t>
  </si>
  <si>
    <t>Qty</t>
  </si>
  <si>
    <t>Unit</t>
  </si>
  <si>
    <t xml:space="preserve">Rate </t>
  </si>
  <si>
    <t>Amount</t>
  </si>
  <si>
    <t>Type 1-Complete supply and installation by contractor</t>
  </si>
  <si>
    <t>A</t>
  </si>
  <si>
    <t>Glass Balstrade Type EWS - 102</t>
  </si>
  <si>
    <t>B</t>
  </si>
  <si>
    <t>Ditto Curved</t>
  </si>
  <si>
    <t>m</t>
  </si>
  <si>
    <t>Supply &amp; installation of 1200mm high Glass balustrade comprising with bottom rail,glass panels and stainless steel top U channel fixed to the concerte slab,Glass panels to be furnished 10+152.10mm Low iron clear Heat Strengthend Laminated Glass with polished Edge to be fixed with 15mm glass to glass clear gap,all as per the drawing and specification.</t>
  </si>
  <si>
    <t>Type 2 - Glass and Bottom rails supplied by Employer</t>
  </si>
  <si>
    <t>Collect free issued glass panles,bottom rails and installation of thr compleate balustrade as stated above(under type-1).Top Channel and all other neessary fittings,fixtures and accessories shall be supply and installed by the contractor</t>
  </si>
  <si>
    <t>C</t>
  </si>
  <si>
    <t>Glass Balustrade type EWS - 102</t>
  </si>
  <si>
    <t>D</t>
  </si>
  <si>
    <t>Ditto, Curved</t>
  </si>
  <si>
    <t>Type 3- Glass Supplied by Employer</t>
  </si>
  <si>
    <t>Collect free issued glass panels and installation of the compleate balustrade as stated above (under type-1).bottom reil,stainless steel top channel and all other necessary fitting,fixtures and accessories shall be supply and installed by the contractor.</t>
  </si>
  <si>
    <t>E</t>
  </si>
  <si>
    <t>Glass Balustrade Type EWS -102</t>
  </si>
  <si>
    <t>F</t>
  </si>
  <si>
    <t>Type 4-Top Channel Supply installation</t>
  </si>
  <si>
    <t>Supply and installation of stainless steel top U channels to installed glass balustrde including welded joints</t>
  </si>
  <si>
    <t>G</t>
  </si>
  <si>
    <t>Balustrade top channel supply - Stright</t>
  </si>
  <si>
    <t>H</t>
  </si>
  <si>
    <t>Ditto , Curved</t>
  </si>
  <si>
    <t>Type 5 -Top Channeld installation only</t>
  </si>
  <si>
    <t>Collect free issued top channel and installation(Including welded joints) to installed glass balustrade</t>
  </si>
  <si>
    <t>J</t>
  </si>
  <si>
    <t>Top U Channel - Stright</t>
  </si>
  <si>
    <t>STAIR RAILS</t>
  </si>
  <si>
    <t>Supply &amp; Installation of 1200mm high glass balustarde comprising with bottom rail,glass panles and stainless steel top U Channel fixed to the concrete slab,glass panles to be furnished 10+1.2+10mm Low-Iron Clear hear Strengthened Laminated Glass with Polished edge and to be fixed with 15mm glass clear gap,all as per the drawing A-4123 abd A-4124 Specifications.</t>
  </si>
  <si>
    <t>Plaza Stair Handrail</t>
  </si>
  <si>
    <t>Glass Balustrade Type EWS - 10 &amp; Handrail</t>
  </si>
  <si>
    <t>Retails Stair Handrail</t>
  </si>
  <si>
    <t>Glass Balustrade Type EWS - 102 &amp; Handrail</t>
  </si>
  <si>
    <t>Ditto,Curved</t>
  </si>
  <si>
    <t>WALL PROTECTION RAILS</t>
  </si>
  <si>
    <t>Protection gurad/rails fixed to walk in kitchen and housekeeping area compleate with necessary fittings fixing accessories in accordance with the drawing and the specification</t>
  </si>
  <si>
    <t>Supply and fixed of WP1:-1.5mm thick stainless steel 30 grad brush finish r Size: - 150mm high *20mm depth,2mm thick bracket,as per the typical detail drawing,1614.TYP.100 details 'C'.</t>
  </si>
  <si>
    <t>Excluded</t>
  </si>
  <si>
    <t>CORNER GUARDS</t>
  </si>
  <si>
    <t>Supply and fixed of corner guard -1.5mm thick stainless steel 304 grade brush finish angle with necessary male female brackets.Stainless steel screws and Epoxy Grout Size-50*50*1800mm high</t>
  </si>
  <si>
    <t>GLASS/ALUMINIUM DOORS</t>
  </si>
  <si>
    <t>Aluminum/Glass doors complete with frames,sub frames,transoms,stops,ironmonogeries,insulation,protective and decorative coating all in accordance with the draing and specifications</t>
  </si>
  <si>
    <t>Type D-24,Size 1900mm*2500mm.insulated,One hour fire rated with vision panel,(LB243 and LB244)</t>
  </si>
  <si>
    <t>Nr</t>
  </si>
  <si>
    <t>Type D-24,Size 1900mm*2500mm.insulated,One hour fire rated with vision panel,(LB1129 and LB1130)</t>
  </si>
  <si>
    <t>Aluminum/Glass doors complete with frames,sub frames,transoms,stops,ironmonogeries,insulation,protective and decorative coating all in accordance with the draing and specifications.</t>
  </si>
  <si>
    <t>Basement Level 01</t>
  </si>
  <si>
    <t>Type-01 Size: 1200*1500mm</t>
  </si>
  <si>
    <t>Type-01 Size: 1500*1500mm</t>
  </si>
  <si>
    <t>Type-02 Size: 3250*1500mm</t>
  </si>
  <si>
    <t>Type-03 Size: 1250*1500mm</t>
  </si>
  <si>
    <t>Type-03 Size: 2150*1500mm</t>
  </si>
  <si>
    <t>Type-04 Size: 1500*1200mm</t>
  </si>
  <si>
    <t>Type-04 Size: 2100*1200mm</t>
  </si>
  <si>
    <t>LOUVERS</t>
  </si>
  <si>
    <t xml:space="preserve">Louver compleate with frames,sub frames,transoms,stops,ironmoongeries,insulation,protective and decorative coatings all in accordance with the drawing and specifications </t>
  </si>
  <si>
    <t>K</t>
  </si>
  <si>
    <t>L</t>
  </si>
  <si>
    <t>M</t>
  </si>
  <si>
    <t>N</t>
  </si>
  <si>
    <t>P</t>
  </si>
  <si>
    <t>LW - 6 Size 6500*4200mm</t>
  </si>
  <si>
    <t>LW-7 Size: 1150*4200mm</t>
  </si>
  <si>
    <t>LW-8 Size 6000*2000mm</t>
  </si>
  <si>
    <t>LW-9 Size 6000*4000mm</t>
  </si>
  <si>
    <t>LW-10 Size:3000*4000mm</t>
  </si>
  <si>
    <t>BILLS OF QUANTITIES -BALASTRADES AND ACCESSORIES</t>
  </si>
  <si>
    <t>BILL NO1 - BALANCE BALUSTRADE WORKS</t>
  </si>
  <si>
    <t>BILL NO.1 - STAR RAILS AND PROTECTION RAILS</t>
  </si>
  <si>
    <t>BILL NO.3 - GLASS/ALUMINIUM DOORS AND WINDOWS</t>
  </si>
  <si>
    <t>Balance balustrade work has been categories as type 1,2,3,4 amd 5 in acordance with the avaialble material on site contractor should price for verify free of defects,collect,store,handling,transporting(within the site)installation such free issued material</t>
  </si>
  <si>
    <t>INVENTURE METAL PRODUCTS INDUSTRIES LLC</t>
  </si>
  <si>
    <t>MAIN CONTRACTOR : KHANSAHEEB</t>
  </si>
  <si>
    <t>PROJECT : DORCHESTER</t>
  </si>
  <si>
    <t>AS PER LPO</t>
  </si>
  <si>
    <t>AS PER SITE</t>
  </si>
  <si>
    <t>%</t>
  </si>
  <si>
    <t>KHANSAHEB CIVIL ENGINEERING LLC</t>
  </si>
  <si>
    <t>Al Rashidiya ,</t>
  </si>
  <si>
    <t>Ref : 201A22002/SW/ARM/173</t>
  </si>
  <si>
    <t>PO - Box 2716</t>
  </si>
  <si>
    <t>KCE Certificate  No - 201A22002/28/1</t>
  </si>
  <si>
    <t>Dubai,UAE</t>
  </si>
  <si>
    <t>Certificate Reference : 2208SC000075</t>
  </si>
  <si>
    <t>TRN No.100240059400003</t>
  </si>
  <si>
    <t xml:space="preserve"> </t>
  </si>
  <si>
    <t xml:space="preserve">PROJECT : DX 3.1 - DORCHESTER HOTEL &amp; RESIDENCE </t>
  </si>
  <si>
    <t>Job No: 2161/2022</t>
  </si>
  <si>
    <t xml:space="preserve">SUB : Supply and Installation of Glass Balustrade ,Glass Door and Louver Works </t>
  </si>
  <si>
    <t>Amount AED</t>
  </si>
  <si>
    <t>Our Charges for the above job</t>
  </si>
  <si>
    <t>Job Descripton</t>
  </si>
  <si>
    <t>As Mentioned Above</t>
  </si>
  <si>
    <t>Contract Value AED.1,331,893/-</t>
  </si>
  <si>
    <t>Sales Value</t>
  </si>
  <si>
    <t>Bank  Details.</t>
  </si>
  <si>
    <t>Account Name: Inventure Facade Contracting L L C</t>
  </si>
  <si>
    <t>Bank.  Emirates NBD, Jebel Ali Branch, Dubai,  UAE</t>
  </si>
  <si>
    <t>Account No.  1015748725001</t>
  </si>
  <si>
    <t>IBAN : AE100260001015748725001</t>
  </si>
  <si>
    <t>Swift: EBILAEAD</t>
  </si>
  <si>
    <t>TRN No.100069736500003</t>
  </si>
  <si>
    <t>For  Inventure Facade Contracting L L C</t>
  </si>
  <si>
    <t>Manoj.M.Samuel</t>
  </si>
  <si>
    <t>Receiver Name :</t>
  </si>
  <si>
    <t>Commercial Manager</t>
  </si>
  <si>
    <t>052-9245432</t>
  </si>
  <si>
    <t>Phone Nos       :</t>
  </si>
  <si>
    <t>As per Annexure</t>
  </si>
  <si>
    <t>Less : 5% Advance</t>
  </si>
  <si>
    <t>Less : 10% Retention</t>
  </si>
  <si>
    <t>Add : 5% Vat</t>
  </si>
  <si>
    <t>Net Amount</t>
  </si>
  <si>
    <t xml:space="preserve">Note : For any discrepancy in the payment application regarding Price,Quantity or Size to be notified within seven working </t>
  </si>
  <si>
    <t>days or it will be considered as approved and accordingly tax invoice will be issued</t>
  </si>
  <si>
    <t>Gross Amount</t>
  </si>
  <si>
    <t>Previous</t>
  </si>
  <si>
    <t>Present</t>
  </si>
  <si>
    <t>Cumulative</t>
  </si>
  <si>
    <t>To Date</t>
  </si>
  <si>
    <t>Bottom Channel</t>
  </si>
  <si>
    <t>Glass</t>
  </si>
  <si>
    <t>Top Rail</t>
  </si>
  <si>
    <t xml:space="preserve">CONTRACTOR : KHANSAHEB </t>
  </si>
  <si>
    <t>Item No</t>
  </si>
  <si>
    <t>REFERENCE</t>
  </si>
  <si>
    <t>SIZE</t>
  </si>
  <si>
    <t>VARIATION</t>
  </si>
  <si>
    <t>IMPI/DXB/13299A/2022</t>
  </si>
  <si>
    <r>
      <t xml:space="preserve">QUOTATION FOR SHIFTING OF GLASS </t>
    </r>
    <r>
      <rPr>
        <b/>
        <u/>
        <sz val="10"/>
        <rFont val="SimSun"/>
      </rPr>
      <t>–</t>
    </r>
    <r>
      <rPr>
        <b/>
        <u/>
        <sz val="10"/>
        <rFont val="Calibri"/>
        <family val="2"/>
      </rPr>
      <t>E11/K128/AK/dm/090</t>
    </r>
  </si>
  <si>
    <t>a</t>
  </si>
  <si>
    <t>Shifting of Glass from Hotel Building to allotted location</t>
  </si>
  <si>
    <t>Nos</t>
  </si>
  <si>
    <t>b</t>
  </si>
  <si>
    <t>Shifting of Glass from Podium to allotted location</t>
  </si>
  <si>
    <t>c</t>
  </si>
  <si>
    <t>Shifting of Glass from Residence Building  to allotted location</t>
  </si>
  <si>
    <t>d</t>
  </si>
  <si>
    <t>Shifting of Glass from GF to allotted location</t>
  </si>
  <si>
    <t>e</t>
  </si>
  <si>
    <t xml:space="preserve">Supply of Ratchet Belts to hold the glass </t>
  </si>
  <si>
    <t>f</t>
  </si>
  <si>
    <t>Cleaning of Glass ( Removal of Dust/mud )</t>
  </si>
  <si>
    <t>IMPI/DXB/13266/2022</t>
  </si>
  <si>
    <t>Fabrication, supply and installation of three leaf sandwich panel door non fire rated 3200 x 2000</t>
  </si>
  <si>
    <t>IMPI/DXB/13273A/2022</t>
  </si>
  <si>
    <t xml:space="preserve">SUPPLY AND INSTALLATION OF ALUMINIUM LOUVER </t>
  </si>
  <si>
    <t>E11/K128/AK/DM/145</t>
  </si>
  <si>
    <t>Fabrication, supply and installation of powder coated non fire rated aluminium fix louver (L31-B1)</t>
  </si>
  <si>
    <t>M2</t>
  </si>
  <si>
    <t>Installation charge of existing louver</t>
  </si>
  <si>
    <t>Additional bottom profile and fixing screws</t>
  </si>
  <si>
    <t>item</t>
  </si>
  <si>
    <t>IMPI/DXB/13282A/2022</t>
  </si>
  <si>
    <t xml:space="preserve">QUOTATION FOR SUPPLY AND INSTALLATION OF WINDOWS </t>
  </si>
  <si>
    <t>E11/K128/AK/DM/114</t>
  </si>
  <si>
    <t>Fabrication, supply and installation of fix window 900 x 900</t>
  </si>
  <si>
    <t xml:space="preserve"> NOS</t>
  </si>
  <si>
    <t>Installation charge of single leaf door</t>
  </si>
  <si>
    <t>Installation charge of Double leaf door</t>
  </si>
  <si>
    <t>IMPI/DXB/13296A/2022</t>
  </si>
  <si>
    <t xml:space="preserve">FABRICATION, SUPPLY AND INSTALLATION OF GLASS RAILING AT LVL 30 &amp; 31 </t>
  </si>
  <si>
    <t>Fabrication, supply and installation of glass balustrade at Level 30 and 31</t>
  </si>
  <si>
    <t>i)</t>
  </si>
  <si>
    <r>
      <t xml:space="preserve">Qty : Level 30 </t>
    </r>
    <r>
      <rPr>
        <sz val="10.5"/>
        <rFont val="SimSun"/>
      </rPr>
      <t>–</t>
    </r>
    <r>
      <rPr>
        <sz val="10.5"/>
        <rFont val="Calibri"/>
        <family val="2"/>
      </rPr>
      <t xml:space="preserve"> 18.1Lm</t>
    </r>
  </si>
  <si>
    <t>ii)</t>
  </si>
  <si>
    <r>
      <t xml:space="preserve">Qty : Level 31 </t>
    </r>
    <r>
      <rPr>
        <sz val="10.5"/>
        <rFont val="SimSun"/>
      </rPr>
      <t>–</t>
    </r>
    <r>
      <rPr>
        <sz val="10.5"/>
        <rFont val="Calibri"/>
        <family val="2"/>
      </rPr>
      <t xml:space="preserve"> 20.3Lm</t>
    </r>
  </si>
  <si>
    <t>iii)</t>
  </si>
  <si>
    <t xml:space="preserve">Total Qty: 38.4Lm  </t>
  </si>
  <si>
    <t>Lm</t>
  </si>
  <si>
    <t>IMPI/DXB/13292/2022</t>
  </si>
  <si>
    <t>E11/K128/AK/DM/113</t>
  </si>
  <si>
    <t xml:space="preserve">Fabrication,Supply and Installation of Fix Window </t>
  </si>
  <si>
    <t>IMPI/DXB/13319/2022</t>
  </si>
  <si>
    <t xml:space="preserve">QUOTATION PAINTING ON EXISTING RAILING </t>
  </si>
  <si>
    <t xml:space="preserve">Cleaning of surface, Putty where required, one coat painting and protection. </t>
  </si>
  <si>
    <t>LM</t>
  </si>
  <si>
    <t>RATE ONLY</t>
  </si>
  <si>
    <t>Floor mounted railing</t>
  </si>
  <si>
    <t>Wall mounted railing</t>
  </si>
  <si>
    <t>Supply and Installation of Bottom Gasket for Glass Handrail</t>
  </si>
  <si>
    <t>Removal and Refixing of Existing Glass and Top rail of Balcony Handrail from Level 10 to Level 29</t>
  </si>
  <si>
    <t>Removal of Stains cleaning /Polishing of Stainless Steel Top Rail of Existing Handrail</t>
  </si>
  <si>
    <t>IMPI/DXB/13333A/2022</t>
  </si>
  <si>
    <t>Variation</t>
  </si>
  <si>
    <t>MATERIAL DELIVERY</t>
  </si>
  <si>
    <t>INSTALLATION</t>
  </si>
  <si>
    <t>AMOUNT</t>
  </si>
  <si>
    <t>MATERIAL DELIVERED</t>
  </si>
  <si>
    <t>MATERIAL</t>
  </si>
  <si>
    <t>TOTAL</t>
  </si>
  <si>
    <t>Less : Previously Certified</t>
  </si>
  <si>
    <t>Balance for Certification</t>
  </si>
  <si>
    <t>Floor</t>
  </si>
  <si>
    <t>Total</t>
  </si>
  <si>
    <t>Toprail</t>
  </si>
  <si>
    <t>BASEMENT 1</t>
  </si>
  <si>
    <t>BASEMENT 3</t>
  </si>
  <si>
    <t>BASEMENT 2</t>
  </si>
  <si>
    <t>GF</t>
  </si>
  <si>
    <t>1st Floor</t>
  </si>
  <si>
    <t>2nd Floor</t>
  </si>
  <si>
    <t>3rd Floor</t>
  </si>
  <si>
    <t>4th Floor</t>
  </si>
  <si>
    <t>5th Floor</t>
  </si>
  <si>
    <t>6th Floor</t>
  </si>
  <si>
    <t>7th Floor</t>
  </si>
  <si>
    <t>8th Floor</t>
  </si>
  <si>
    <t>9th Floor</t>
  </si>
  <si>
    <t>10th Floor</t>
  </si>
  <si>
    <t>11th Floor</t>
  </si>
  <si>
    <t>12th Floor</t>
  </si>
  <si>
    <t>13th Floor</t>
  </si>
  <si>
    <t>14th Floor</t>
  </si>
  <si>
    <t>15th Floor</t>
  </si>
  <si>
    <t>16th Floor</t>
  </si>
  <si>
    <t>17th Floor</t>
  </si>
  <si>
    <t>18th Floor</t>
  </si>
  <si>
    <t>19th Floor</t>
  </si>
  <si>
    <t>20th Floor</t>
  </si>
  <si>
    <t>QTY</t>
  </si>
  <si>
    <t>DRAWING REFERENCE</t>
  </si>
  <si>
    <t>BOQ QTY</t>
  </si>
  <si>
    <t>WDS - 7413/2022</t>
  </si>
  <si>
    <t>Removal &amp; reinstatement of glass for GRC installation</t>
  </si>
  <si>
    <t xml:space="preserve"> E11-K128-SK-AK-552</t>
  </si>
  <si>
    <t>TOP RAIL POLISHING &amp; Removal &amp; Reinstatement of Glass for GRC Installation</t>
  </si>
  <si>
    <t xml:space="preserve"> E11-K128-JA-AK-570</t>
  </si>
  <si>
    <t>-</t>
  </si>
  <si>
    <t>BILL NO:7 - BALANCE BALUSTRADE WORKS</t>
  </si>
  <si>
    <t>PAYMENT APPLICATION 7</t>
  </si>
  <si>
    <t>Value : Aed - FIVE HUNDRED FOUR THOUSAND SIX HUNDRED SEVENTY FIVE DHS AND FIFTY Fils</t>
  </si>
  <si>
    <t xml:space="preserve"> Date: 28-02-2023</t>
  </si>
  <si>
    <t>Inventure Progress Assessment</t>
  </si>
  <si>
    <t>No</t>
  </si>
  <si>
    <t>This Month</t>
  </si>
  <si>
    <t>Original Scope</t>
  </si>
  <si>
    <t>Advance</t>
  </si>
  <si>
    <t>Advance Recovery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</si>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</sst>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.00_);_(* \(#,##0.00\);_(* \-??_);_(@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Tahoma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name val="Tahoma"/>
      <family val="2"/>
    </font>
    <font>
      <sz val="11"/>
      <name val="Tahoma"/>
      <family val="2"/>
    </font>
    <font>
      <sz val="13"/>
      <name val="Arial"/>
      <family val="2"/>
    </font>
    <font>
      <b/>
      <sz val="18"/>
      <color indexed="23"/>
      <name val="Tahoma"/>
      <family val="2"/>
    </font>
    <font>
      <b/>
      <sz val="11"/>
      <name val="Tahoma"/>
      <family val="2"/>
    </font>
    <font>
      <b/>
      <u/>
      <sz val="12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b/>
      <sz val="9"/>
      <color indexed="10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8"/>
      <name val="Arial"/>
      <family val="2"/>
    </font>
    <font>
      <b/>
      <sz val="10"/>
      <color theme="1"/>
      <name val="Times"/>
      <family val="1"/>
    </font>
    <font>
      <sz val="8"/>
      <name val="Arial"/>
      <family val="2"/>
    </font>
    <font>
      <sz val="10"/>
      <name val="Times"/>
      <family val="1"/>
    </font>
    <font>
      <b/>
      <u/>
      <sz val="10"/>
      <name val="Calibri"/>
      <family val="2"/>
    </font>
    <font>
      <b/>
      <u/>
      <sz val="10"/>
      <name val="SimSun"/>
    </font>
    <font>
      <b/>
      <sz val="1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9"/>
      <color theme="1"/>
      <name val="Times New Roman"/>
      <family val="1"/>
    </font>
    <font>
      <sz val="10.5"/>
      <name val="Calibri"/>
      <family val="2"/>
    </font>
    <font>
      <sz val="10"/>
      <color theme="1"/>
      <name val="Arial Narrow"/>
      <family val="2"/>
    </font>
    <font>
      <sz val="10.5"/>
      <name val="SimSun"/>
    </font>
    <font>
      <sz val="11"/>
      <name val="Calibri"/>
      <family val="2"/>
    </font>
    <font>
      <sz val="10"/>
      <color theme="1"/>
      <name val="Times New Roman"/>
      <family val="1"/>
    </font>
    <font>
      <b/>
      <sz val="12"/>
      <name val="Times"/>
      <family val="1"/>
    </font>
    <font>
      <sz val="9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Times"/>
      <family val="1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4" fillId="0" borderId="0"/>
    <xf numFmtId="0" fontId="1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>
      <alignment horizontal="justify" vertical="top" wrapText="1"/>
    </xf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166" fontId="4" fillId="0" borderId="0" applyBorder="0" applyProtection="0">
      <alignment horizontal="justify" vertical="top" wrapText="1"/>
    </xf>
    <xf numFmtId="0" fontId="4" fillId="0" borderId="0">
      <alignment horizontal="justify" vertical="top" wrapText="1"/>
    </xf>
  </cellStyleXfs>
  <cellXfs count="306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43" fontId="3" fillId="0" borderId="1" xfId="1" applyFont="1" applyBorder="1"/>
    <xf numFmtId="43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0" applyNumberFormat="1" applyFont="1" applyBorder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left"/>
    </xf>
    <xf numFmtId="0" fontId="7" fillId="0" borderId="0" xfId="2" applyFont="1"/>
    <xf numFmtId="0" fontId="5" fillId="0" borderId="0" xfId="2" applyFont="1" applyAlignment="1">
      <alignment horizontal="center"/>
    </xf>
    <xf numFmtId="0" fontId="10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7" fillId="0" borderId="5" xfId="2" applyFont="1" applyBorder="1" applyAlignment="1">
      <alignment horizontal="right"/>
    </xf>
    <xf numFmtId="0" fontId="7" fillId="0" borderId="9" xfId="2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5" fillId="0" borderId="12" xfId="2" applyFont="1" applyBorder="1"/>
    <xf numFmtId="0" fontId="5" fillId="0" borderId="17" xfId="2" applyFont="1" applyBorder="1"/>
    <xf numFmtId="0" fontId="5" fillId="0" borderId="18" xfId="2" applyFont="1" applyBorder="1" applyAlignment="1">
      <alignment horizontal="left"/>
    </xf>
    <xf numFmtId="0" fontId="13" fillId="0" borderId="19" xfId="2" applyFont="1" applyBorder="1" applyAlignment="1">
      <alignment horizontal="left"/>
    </xf>
    <xf numFmtId="0" fontId="13" fillId="0" borderId="18" xfId="2" applyFont="1" applyBorder="1" applyAlignment="1">
      <alignment horizontal="left"/>
    </xf>
    <xf numFmtId="0" fontId="5" fillId="0" borderId="19" xfId="2" applyFont="1" applyBorder="1" applyAlignment="1">
      <alignment horizontal="left"/>
    </xf>
    <xf numFmtId="0" fontId="7" fillId="0" borderId="18" xfId="2" applyFont="1" applyBorder="1" applyAlignment="1">
      <alignment horizontal="left" vertical="center"/>
    </xf>
    <xf numFmtId="0" fontId="5" fillId="0" borderId="19" xfId="2" applyFont="1" applyBorder="1" applyAlignment="1">
      <alignment horizontal="center"/>
    </xf>
    <xf numFmtId="43" fontId="5" fillId="0" borderId="19" xfId="3" applyFont="1" applyBorder="1" applyAlignment="1">
      <alignment horizontal="left"/>
    </xf>
    <xf numFmtId="43" fontId="5" fillId="0" borderId="17" xfId="2" applyNumberFormat="1" applyFont="1" applyBorder="1" applyAlignment="1">
      <alignment vertical="center"/>
    </xf>
    <xf numFmtId="0" fontId="7" fillId="0" borderId="20" xfId="2" applyFont="1" applyBorder="1" applyAlignment="1">
      <alignment horizontal="left" vertical="center"/>
    </xf>
    <xf numFmtId="0" fontId="13" fillId="0" borderId="0" xfId="2" applyFont="1" applyAlignment="1">
      <alignment horizontal="left"/>
    </xf>
    <xf numFmtId="43" fontId="5" fillId="0" borderId="0" xfId="3" applyFont="1" applyBorder="1" applyAlignment="1">
      <alignment horizontal="left"/>
    </xf>
    <xf numFmtId="43" fontId="5" fillId="0" borderId="21" xfId="2" applyNumberFormat="1" applyFont="1" applyBorder="1" applyAlignment="1">
      <alignment vertical="center"/>
    </xf>
    <xf numFmtId="43" fontId="5" fillId="0" borderId="0" xfId="3" applyFont="1"/>
    <xf numFmtId="0" fontId="13" fillId="0" borderId="0" xfId="2" applyFont="1"/>
    <xf numFmtId="43" fontId="5" fillId="0" borderId="0" xfId="2" applyNumberFormat="1" applyFont="1"/>
    <xf numFmtId="0" fontId="7" fillId="0" borderId="0" xfId="4" applyFont="1"/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 indent="7"/>
    </xf>
    <xf numFmtId="0" fontId="12" fillId="0" borderId="0" xfId="2" applyFont="1" applyAlignment="1">
      <alignment vertical="center"/>
    </xf>
    <xf numFmtId="0" fontId="5" fillId="0" borderId="0" xfId="5" applyFont="1" applyAlignment="1">
      <alignment horizontal="left" vertical="center" indent="6"/>
    </xf>
    <xf numFmtId="0" fontId="5" fillId="0" borderId="0" xfId="5" applyFont="1" applyAlignment="1">
      <alignment vertical="center"/>
    </xf>
    <xf numFmtId="0" fontId="5" fillId="0" borderId="5" xfId="2" applyFont="1" applyBorder="1"/>
    <xf numFmtId="0" fontId="9" fillId="0" borderId="0" xfId="2" applyFont="1" applyAlignment="1">
      <alignment horizontal="left" vertical="center"/>
    </xf>
    <xf numFmtId="0" fontId="9" fillId="0" borderId="0" xfId="2" applyFont="1" applyAlignment="1">
      <alignment vertical="center"/>
    </xf>
    <xf numFmtId="0" fontId="15" fillId="0" borderId="0" xfId="2" applyFont="1" applyAlignment="1">
      <alignment horizontal="left"/>
    </xf>
    <xf numFmtId="0" fontId="16" fillId="0" borderId="0" xfId="2" applyFont="1" applyAlignment="1">
      <alignment horizontal="left"/>
    </xf>
    <xf numFmtId="2" fontId="2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0" xfId="6"/>
    <xf numFmtId="0" fontId="17" fillId="0" borderId="1" xfId="6" applyFont="1" applyBorder="1" applyAlignment="1">
      <alignment horizontal="left" vertical="center" wrapText="1"/>
    </xf>
    <xf numFmtId="0" fontId="18" fillId="0" borderId="1" xfId="6" applyFont="1" applyBorder="1" applyAlignment="1">
      <alignment horizontal="center" vertical="center"/>
    </xf>
    <xf numFmtId="0" fontId="19" fillId="0" borderId="1" xfId="6" applyFont="1" applyBorder="1"/>
    <xf numFmtId="0" fontId="17" fillId="0" borderId="1" xfId="6" applyFont="1" applyBorder="1" applyAlignment="1">
      <alignment horizontal="center" vertical="center" wrapText="1"/>
    </xf>
    <xf numFmtId="43" fontId="17" fillId="0" borderId="1" xfId="7" applyFont="1" applyFill="1" applyBorder="1" applyAlignment="1" applyProtection="1">
      <alignment horizontal="center" vertical="center" wrapText="1"/>
      <protection locked="0"/>
    </xf>
    <xf numFmtId="0" fontId="21" fillId="0" borderId="1" xfId="8" applyFont="1" applyBorder="1" applyAlignment="1">
      <alignment horizontal="justify" vertical="center" wrapText="1"/>
    </xf>
    <xf numFmtId="0" fontId="22" fillId="0" borderId="1" xfId="6" applyFont="1" applyBorder="1" applyAlignment="1">
      <alignment horizontal="center" vertical="center" wrapText="1"/>
    </xf>
    <xf numFmtId="0" fontId="23" fillId="0" borderId="1" xfId="6" applyFont="1" applyBorder="1" applyAlignment="1">
      <alignment horizontal="center"/>
    </xf>
    <xf numFmtId="164" fontId="24" fillId="0" borderId="1" xfId="9" applyFont="1" applyFill="1" applyBorder="1" applyAlignment="1">
      <alignment vertical="center"/>
    </xf>
    <xf numFmtId="0" fontId="24" fillId="0" borderId="1" xfId="6" applyFont="1" applyBorder="1" applyAlignment="1">
      <alignment horizontal="center" vertical="center"/>
    </xf>
    <xf numFmtId="43" fontId="25" fillId="0" borderId="1" xfId="6" applyNumberFormat="1" applyFont="1" applyBorder="1"/>
    <xf numFmtId="0" fontId="26" fillId="0" borderId="1" xfId="8" applyFont="1" applyBorder="1">
      <alignment horizontal="justify" vertical="top" wrapText="1"/>
    </xf>
    <xf numFmtId="0" fontId="28" fillId="0" borderId="1" xfId="6" applyFont="1" applyBorder="1" applyAlignment="1">
      <alignment vertical="center" wrapText="1"/>
    </xf>
    <xf numFmtId="0" fontId="29" fillId="0" borderId="1" xfId="8" applyFont="1" applyBorder="1" applyAlignment="1">
      <alignment horizontal="left" vertical="center"/>
    </xf>
    <xf numFmtId="0" fontId="30" fillId="0" borderId="1" xfId="10" applyFont="1" applyBorder="1" applyAlignment="1">
      <alignment vertical="center" wrapText="1"/>
    </xf>
    <xf numFmtId="0" fontId="29" fillId="0" borderId="1" xfId="8" applyFont="1" applyBorder="1" applyAlignment="1">
      <alignment horizontal="center" vertical="center"/>
    </xf>
    <xf numFmtId="0" fontId="31" fillId="0" borderId="1" xfId="8" applyFont="1" applyBorder="1" applyAlignment="1">
      <alignment horizontal="center" vertical="center"/>
    </xf>
    <xf numFmtId="164" fontId="29" fillId="0" borderId="1" xfId="11" applyFont="1" applyFill="1" applyBorder="1" applyAlignment="1">
      <alignment horizontal="center" vertical="center"/>
    </xf>
    <xf numFmtId="0" fontId="32" fillId="0" borderId="1" xfId="8" applyFont="1" applyBorder="1" applyAlignment="1">
      <alignment horizontal="left" vertical="center" wrapText="1"/>
    </xf>
    <xf numFmtId="0" fontId="33" fillId="0" borderId="1" xfId="8" applyFont="1" applyBorder="1" applyAlignment="1">
      <alignment horizontal="center" vertical="center"/>
    </xf>
    <xf numFmtId="0" fontId="32" fillId="0" borderId="1" xfId="8" applyFont="1" applyBorder="1" applyAlignment="1">
      <alignment horizontal="left" vertical="center"/>
    </xf>
    <xf numFmtId="0" fontId="34" fillId="0" borderId="1" xfId="8" applyFont="1" applyBorder="1" applyAlignment="1">
      <alignment horizontal="left" vertical="center" wrapText="1"/>
    </xf>
    <xf numFmtId="0" fontId="18" fillId="0" borderId="1" xfId="8" applyFont="1" applyBorder="1" applyAlignment="1">
      <alignment horizontal="center" vertical="center"/>
    </xf>
    <xf numFmtId="0" fontId="34" fillId="0" borderId="1" xfId="8" applyFont="1" applyBorder="1" applyAlignment="1">
      <alignment horizontal="left" vertical="center"/>
    </xf>
    <xf numFmtId="0" fontId="31" fillId="0" borderId="1" xfId="8" applyFont="1" applyBorder="1" applyAlignment="1">
      <alignment horizontal="left" vertical="center"/>
    </xf>
    <xf numFmtId="0" fontId="35" fillId="0" borderId="1" xfId="10" applyFont="1" applyBorder="1" applyAlignment="1">
      <alignment horizontal="justify" vertical="center"/>
    </xf>
    <xf numFmtId="0" fontId="36" fillId="0" borderId="1" xfId="10" applyFont="1" applyBorder="1"/>
    <xf numFmtId="165" fontId="37" fillId="0" borderId="1" xfId="8" applyNumberFormat="1" applyFont="1" applyBorder="1" applyAlignment="1">
      <alignment horizontal="center" vertical="center" wrapText="1"/>
    </xf>
    <xf numFmtId="0" fontId="38" fillId="0" borderId="1" xfId="8" applyFont="1" applyBorder="1" applyAlignment="1">
      <alignment horizontal="center" vertical="center" wrapText="1"/>
    </xf>
    <xf numFmtId="164" fontId="38" fillId="0" borderId="1" xfId="11" applyFont="1" applyFill="1" applyBorder="1" applyAlignment="1">
      <alignment horizontal="right" vertical="center" wrapText="1"/>
    </xf>
    <xf numFmtId="0" fontId="4" fillId="0" borderId="1" xfId="10" applyFont="1" applyBorder="1" applyAlignment="1">
      <alignment vertical="center" wrapText="1"/>
    </xf>
    <xf numFmtId="0" fontId="22" fillId="0" borderId="1" xfId="6" applyFont="1" applyBorder="1" applyAlignment="1">
      <alignment vertical="center" wrapText="1"/>
    </xf>
    <xf numFmtId="0" fontId="38" fillId="0" borderId="1" xfId="8" applyFont="1" applyBorder="1" applyAlignment="1">
      <alignment horizontal="justify" vertical="center" wrapText="1"/>
    </xf>
    <xf numFmtId="0" fontId="39" fillId="0" borderId="1" xfId="10" applyFont="1" applyBorder="1"/>
    <xf numFmtId="43" fontId="25" fillId="0" borderId="1" xfId="6" applyNumberFormat="1" applyFont="1" applyBorder="1" applyAlignment="1">
      <alignment vertical="center"/>
    </xf>
    <xf numFmtId="0" fontId="38" fillId="0" borderId="1" xfId="8" applyFont="1" applyBorder="1">
      <alignment horizontal="justify" vertical="top" wrapText="1"/>
    </xf>
    <xf numFmtId="0" fontId="41" fillId="0" borderId="1" xfId="8" applyFont="1" applyBorder="1" applyAlignment="1">
      <alignment horizontal="justify" vertical="center" wrapText="1"/>
    </xf>
    <xf numFmtId="165" fontId="42" fillId="0" borderId="1" xfId="8" applyNumberFormat="1" applyFont="1" applyBorder="1" applyAlignment="1">
      <alignment vertical="center" wrapText="1"/>
    </xf>
    <xf numFmtId="43" fontId="4" fillId="0" borderId="0" xfId="6" applyNumberFormat="1"/>
    <xf numFmtId="0" fontId="4" fillId="0" borderId="0" xfId="6" applyAlignment="1">
      <alignment horizontal="center"/>
    </xf>
    <xf numFmtId="43" fontId="0" fillId="0" borderId="0" xfId="7" applyFont="1" applyFill="1"/>
    <xf numFmtId="0" fontId="4" fillId="0" borderId="1" xfId="6" applyBorder="1"/>
    <xf numFmtId="43" fontId="4" fillId="0" borderId="1" xfId="6" applyNumberFormat="1" applyBorder="1"/>
    <xf numFmtId="43" fontId="0" fillId="0" borderId="1" xfId="6" applyNumberFormat="1" applyFont="1" applyBorder="1"/>
    <xf numFmtId="43" fontId="43" fillId="0" borderId="1" xfId="6" applyNumberFormat="1" applyFont="1" applyBorder="1" applyAlignment="1">
      <alignment vertical="center"/>
    </xf>
    <xf numFmtId="43" fontId="4" fillId="0" borderId="1" xfId="1" applyFont="1" applyBorder="1"/>
    <xf numFmtId="43" fontId="20" fillId="0" borderId="1" xfId="6" applyNumberFormat="1" applyFont="1" applyBorder="1"/>
    <xf numFmtId="9" fontId="3" fillId="0" borderId="1" xfId="12" applyFont="1" applyBorder="1"/>
    <xf numFmtId="0" fontId="3" fillId="0" borderId="26" xfId="0" applyFont="1" applyBorder="1"/>
    <xf numFmtId="0" fontId="2" fillId="0" borderId="2" xfId="0" applyFont="1" applyBorder="1"/>
    <xf numFmtId="0" fontId="3" fillId="0" borderId="27" xfId="0" applyFont="1" applyBorder="1"/>
    <xf numFmtId="0" fontId="3" fillId="0" borderId="2" xfId="0" applyFont="1" applyBorder="1"/>
    <xf numFmtId="0" fontId="2" fillId="2" borderId="2" xfId="0" applyFont="1" applyFill="1" applyBorder="1" applyAlignment="1">
      <alignment horizontal="center"/>
    </xf>
    <xf numFmtId="43" fontId="3" fillId="0" borderId="2" xfId="1" applyFont="1" applyBorder="1"/>
    <xf numFmtId="43" fontId="3" fillId="0" borderId="2" xfId="0" applyNumberFormat="1" applyFont="1" applyBorder="1"/>
    <xf numFmtId="0" fontId="2" fillId="0" borderId="28" xfId="0" applyFont="1" applyBorder="1"/>
    <xf numFmtId="0" fontId="2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8" xfId="0" applyFont="1" applyBorder="1"/>
    <xf numFmtId="0" fontId="3" fillId="0" borderId="29" xfId="0" applyFont="1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5" fillId="0" borderId="28" xfId="0" applyFont="1" applyBorder="1" applyAlignment="1">
      <alignment horizontal="center" wrapText="1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3" fontId="3" fillId="0" borderId="28" xfId="1" applyFont="1" applyBorder="1"/>
    <xf numFmtId="43" fontId="3" fillId="0" borderId="29" xfId="1" applyFont="1" applyBorder="1"/>
    <xf numFmtId="9" fontId="3" fillId="0" borderId="28" xfId="12" applyFont="1" applyBorder="1" applyAlignment="1">
      <alignment horizontal="center"/>
    </xf>
    <xf numFmtId="43" fontId="3" fillId="0" borderId="28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3" fillId="0" borderId="35" xfId="0" applyFont="1" applyBorder="1"/>
    <xf numFmtId="0" fontId="3" fillId="0" borderId="38" xfId="0" applyFont="1" applyBorder="1"/>
    <xf numFmtId="0" fontId="3" fillId="0" borderId="39" xfId="0" applyFont="1" applyBorder="1"/>
    <xf numFmtId="0" fontId="2" fillId="0" borderId="40" xfId="0" applyFont="1" applyBorder="1"/>
    <xf numFmtId="0" fontId="3" fillId="0" borderId="41" xfId="0" applyFont="1" applyBorder="1"/>
    <xf numFmtId="0" fontId="2" fillId="0" borderId="40" xfId="0" applyFont="1" applyBorder="1" applyAlignment="1">
      <alignment horizontal="left"/>
    </xf>
    <xf numFmtId="0" fontId="3" fillId="0" borderId="41" xfId="0" applyFont="1" applyBorder="1" applyAlignment="1">
      <alignment horizontal="center" vertical="center"/>
    </xf>
    <xf numFmtId="0" fontId="2" fillId="2" borderId="40" xfId="0" applyFont="1" applyFill="1" applyBorder="1"/>
    <xf numFmtId="0" fontId="2" fillId="0" borderId="40" xfId="0" applyFont="1" applyBorder="1" applyAlignment="1">
      <alignment horizontal="center"/>
    </xf>
    <xf numFmtId="164" fontId="3" fillId="0" borderId="41" xfId="0" applyNumberFormat="1" applyFont="1" applyBorder="1"/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/>
    <xf numFmtId="0" fontId="3" fillId="0" borderId="44" xfId="0" applyFont="1" applyBorder="1"/>
    <xf numFmtId="43" fontId="2" fillId="0" borderId="45" xfId="0" applyNumberFormat="1" applyFont="1" applyBorder="1"/>
    <xf numFmtId="43" fontId="2" fillId="0" borderId="46" xfId="0" applyNumberFormat="1" applyFont="1" applyBorder="1"/>
    <xf numFmtId="43" fontId="2" fillId="0" borderId="47" xfId="0" applyNumberFormat="1" applyFont="1" applyBorder="1"/>
    <xf numFmtId="0" fontId="3" fillId="0" borderId="46" xfId="0" applyFont="1" applyBorder="1"/>
    <xf numFmtId="43" fontId="2" fillId="0" borderId="48" xfId="0" applyNumberFormat="1" applyFont="1" applyBorder="1"/>
    <xf numFmtId="43" fontId="29" fillId="0" borderId="1" xfId="1" applyFont="1" applyBorder="1" applyAlignment="1">
      <alignment horizontal="center" vertical="center"/>
    </xf>
    <xf numFmtId="43" fontId="20" fillId="0" borderId="1" xfId="1" applyFont="1" applyBorder="1"/>
    <xf numFmtId="43" fontId="38" fillId="0" borderId="1" xfId="1" applyFont="1" applyBorder="1" applyAlignment="1">
      <alignment horizontal="center" vertical="center" wrapText="1"/>
    </xf>
    <xf numFmtId="43" fontId="0" fillId="0" borderId="1" xfId="1" applyFont="1" applyBorder="1"/>
    <xf numFmtId="0" fontId="2" fillId="2" borderId="1" xfId="0" applyFont="1" applyFill="1" applyBorder="1" applyAlignment="1">
      <alignment horizontal="center" vertical="center"/>
    </xf>
    <xf numFmtId="164" fontId="29" fillId="0" borderId="1" xfId="8" applyNumberFormat="1" applyFont="1" applyBorder="1" applyAlignment="1">
      <alignment horizontal="center" vertical="center"/>
    </xf>
    <xf numFmtId="0" fontId="46" fillId="0" borderId="1" xfId="6" applyFont="1" applyBorder="1" applyAlignment="1">
      <alignment horizontal="center"/>
    </xf>
    <xf numFmtId="43" fontId="12" fillId="0" borderId="25" xfId="3" applyFont="1" applyBorder="1" applyAlignment="1">
      <alignment vertical="center"/>
    </xf>
    <xf numFmtId="43" fontId="9" fillId="0" borderId="0" xfId="3" applyFont="1"/>
    <xf numFmtId="0" fontId="9" fillId="0" borderId="0" xfId="2" applyFont="1"/>
    <xf numFmtId="43" fontId="12" fillId="0" borderId="9" xfId="3" applyFont="1" applyBorder="1" applyAlignment="1">
      <alignment vertical="center"/>
    </xf>
    <xf numFmtId="43" fontId="47" fillId="0" borderId="1" xfId="6" applyNumberFormat="1" applyFont="1" applyBorder="1"/>
    <xf numFmtId="0" fontId="47" fillId="0" borderId="1" xfId="6" applyFont="1" applyBorder="1"/>
    <xf numFmtId="43" fontId="47" fillId="0" borderId="1" xfId="1" applyFont="1" applyBorder="1"/>
    <xf numFmtId="43" fontId="48" fillId="0" borderId="1" xfId="6" applyNumberFormat="1" applyFont="1" applyBorder="1"/>
    <xf numFmtId="0" fontId="17" fillId="0" borderId="34" xfId="6" applyFont="1" applyBorder="1" applyAlignment="1">
      <alignment horizontal="left" vertical="top"/>
    </xf>
    <xf numFmtId="0" fontId="17" fillId="0" borderId="35" xfId="6" applyFont="1" applyBorder="1" applyAlignment="1">
      <alignment horizontal="left" vertical="center" wrapText="1"/>
    </xf>
    <xf numFmtId="0" fontId="18" fillId="0" borderId="35" xfId="6" applyFont="1" applyBorder="1" applyAlignment="1">
      <alignment horizontal="center" vertical="center"/>
    </xf>
    <xf numFmtId="43" fontId="18" fillId="0" borderId="35" xfId="7" applyFont="1" applyFill="1" applyBorder="1" applyAlignment="1" applyProtection="1">
      <protection locked="0"/>
    </xf>
    <xf numFmtId="43" fontId="18" fillId="0" borderId="35" xfId="7" applyFont="1" applyFill="1" applyBorder="1" applyAlignment="1" applyProtection="1">
      <alignment horizontal="right"/>
      <protection locked="0"/>
    </xf>
    <xf numFmtId="0" fontId="4" fillId="0" borderId="35" xfId="6" applyBorder="1"/>
    <xf numFmtId="0" fontId="4" fillId="0" borderId="49" xfId="6" applyBorder="1"/>
    <xf numFmtId="0" fontId="17" fillId="0" borderId="40" xfId="6" applyFont="1" applyBorder="1" applyAlignment="1">
      <alignment horizontal="left" vertical="top"/>
    </xf>
    <xf numFmtId="0" fontId="4" fillId="0" borderId="50" xfId="6" applyBorder="1"/>
    <xf numFmtId="0" fontId="17" fillId="0" borderId="40" xfId="6" applyFont="1" applyBorder="1" applyAlignment="1">
      <alignment horizontal="center" vertical="top" wrapText="1"/>
    </xf>
    <xf numFmtId="0" fontId="4" fillId="0" borderId="50" xfId="6" applyBorder="1" applyAlignment="1">
      <alignment horizontal="center"/>
    </xf>
    <xf numFmtId="0" fontId="20" fillId="0" borderId="40" xfId="6" applyFont="1" applyBorder="1" applyAlignment="1">
      <alignment horizontal="center"/>
    </xf>
    <xf numFmtId="0" fontId="4" fillId="0" borderId="40" xfId="6" applyBorder="1" applyAlignment="1">
      <alignment horizontal="center"/>
    </xf>
    <xf numFmtId="9" fontId="47" fillId="0" borderId="50" xfId="6" applyNumberFormat="1" applyFont="1" applyBorder="1" applyAlignment="1">
      <alignment horizontal="center"/>
    </xf>
    <xf numFmtId="0" fontId="0" fillId="0" borderId="40" xfId="6" applyFont="1" applyBorder="1" applyAlignment="1">
      <alignment horizontal="center"/>
    </xf>
    <xf numFmtId="0" fontId="47" fillId="0" borderId="50" xfId="6" applyFont="1" applyBorder="1" applyAlignment="1">
      <alignment horizontal="center"/>
    </xf>
    <xf numFmtId="0" fontId="20" fillId="0" borderId="40" xfId="6" applyFont="1" applyBorder="1" applyAlignment="1">
      <alignment horizontal="center" vertical="center"/>
    </xf>
    <xf numFmtId="0" fontId="20" fillId="0" borderId="43" xfId="6" applyFont="1" applyBorder="1" applyAlignment="1">
      <alignment horizontal="center"/>
    </xf>
    <xf numFmtId="0" fontId="44" fillId="0" borderId="44" xfId="10" applyFont="1" applyBorder="1" applyAlignment="1">
      <alignment vertical="center" wrapText="1"/>
    </xf>
    <xf numFmtId="0" fontId="23" fillId="0" borderId="44" xfId="6" applyFont="1" applyBorder="1" applyAlignment="1">
      <alignment horizontal="center"/>
    </xf>
    <xf numFmtId="43" fontId="25" fillId="0" borderId="44" xfId="6" applyNumberFormat="1" applyFont="1" applyBorder="1" applyAlignment="1">
      <alignment vertical="center"/>
    </xf>
    <xf numFmtId="0" fontId="4" fillId="0" borderId="44" xfId="6" applyBorder="1"/>
    <xf numFmtId="0" fontId="4" fillId="0" borderId="51" xfId="6" applyBorder="1"/>
    <xf numFmtId="0" fontId="17" fillId="0" borderId="1" xfId="2" applyFont="1" applyBorder="1" applyAlignment="1">
      <alignment horizontal="center" vertical="center" wrapText="1"/>
    </xf>
    <xf numFmtId="2" fontId="17" fillId="0" borderId="1" xfId="2" applyNumberFormat="1" applyFont="1" applyBorder="1" applyAlignment="1">
      <alignment horizontal="center" vertical="center" wrapText="1"/>
    </xf>
    <xf numFmtId="2" fontId="33" fillId="0" borderId="1" xfId="2" applyNumberFormat="1" applyFont="1" applyBorder="1" applyAlignment="1">
      <alignment vertical="center"/>
    </xf>
    <xf numFmtId="9" fontId="33" fillId="0" borderId="1" xfId="13" applyFont="1" applyFill="1" applyBorder="1" applyAlignment="1">
      <alignment horizontal="center" vertical="center"/>
    </xf>
    <xf numFmtId="9" fontId="1" fillId="0" borderId="1" xfId="12" applyFill="1" applyBorder="1" applyAlignment="1">
      <alignment vertical="center"/>
    </xf>
    <xf numFmtId="166" fontId="4" fillId="0" borderId="1" xfId="14" applyBorder="1">
      <alignment horizontal="justify" vertical="top" wrapText="1"/>
    </xf>
    <xf numFmtId="9" fontId="0" fillId="0" borderId="1" xfId="12" applyFont="1" applyFill="1" applyBorder="1" applyAlignment="1">
      <alignment vertical="center"/>
    </xf>
    <xf numFmtId="9" fontId="1" fillId="0" borderId="1" xfId="12" applyFill="1" applyBorder="1" applyAlignment="1">
      <alignment horizontal="center" vertical="center"/>
    </xf>
    <xf numFmtId="166" fontId="20" fillId="0" borderId="1" xfId="14" applyFont="1" applyBorder="1">
      <alignment horizontal="justify" vertical="top" wrapText="1"/>
    </xf>
    <xf numFmtId="2" fontId="51" fillId="0" borderId="1" xfId="2" applyNumberFormat="1" applyFont="1" applyBorder="1" applyAlignment="1">
      <alignment vertical="center"/>
    </xf>
    <xf numFmtId="9" fontId="51" fillId="0" borderId="1" xfId="13" applyFont="1" applyFill="1" applyBorder="1" applyAlignment="1">
      <alignment horizontal="center" vertical="center"/>
    </xf>
    <xf numFmtId="0" fontId="0" fillId="0" borderId="1" xfId="0" applyBorder="1"/>
    <xf numFmtId="0" fontId="0" fillId="0" borderId="35" xfId="0" applyBorder="1"/>
    <xf numFmtId="0" fontId="0" fillId="0" borderId="49" xfId="0" applyBorder="1"/>
    <xf numFmtId="0" fontId="49" fillId="0" borderId="40" xfId="0" applyFont="1" applyBorder="1" applyAlignment="1">
      <alignment horizontal="center" vertical="center" wrapText="1"/>
    </xf>
    <xf numFmtId="0" fontId="0" fillId="0" borderId="50" xfId="0" applyBorder="1"/>
    <xf numFmtId="0" fontId="17" fillId="0" borderId="40" xfId="2" applyFont="1" applyBorder="1" applyAlignment="1">
      <alignment horizontal="center" vertical="center"/>
    </xf>
    <xf numFmtId="2" fontId="17" fillId="0" borderId="50" xfId="2" applyNumberFormat="1" applyFont="1" applyBorder="1" applyAlignment="1">
      <alignment horizontal="center" vertical="center" wrapText="1"/>
    </xf>
    <xf numFmtId="0" fontId="33" fillId="0" borderId="40" xfId="2" applyFont="1" applyBorder="1" applyAlignment="1">
      <alignment horizontal="center" vertical="center"/>
    </xf>
    <xf numFmtId="0" fontId="51" fillId="0" borderId="40" xfId="2" applyFont="1" applyBorder="1" applyAlignment="1">
      <alignment horizontal="center" vertical="center"/>
    </xf>
    <xf numFmtId="0" fontId="4" fillId="0" borderId="40" xfId="15" applyBorder="1">
      <alignment horizontal="justify" vertical="top" wrapText="1"/>
    </xf>
    <xf numFmtId="0" fontId="52" fillId="0" borderId="43" xfId="2" applyFont="1" applyBorder="1" applyAlignment="1">
      <alignment horizontal="center" vertical="center"/>
    </xf>
    <xf numFmtId="2" fontId="52" fillId="0" borderId="44" xfId="2" applyNumberFormat="1" applyFont="1" applyBorder="1" applyAlignment="1">
      <alignment vertical="center"/>
    </xf>
    <xf numFmtId="0" fontId="0" fillId="0" borderId="44" xfId="0" applyBorder="1"/>
    <xf numFmtId="0" fontId="0" fillId="0" borderId="51" xfId="0" applyBorder="1"/>
    <xf numFmtId="43" fontId="2" fillId="0" borderId="1" xfId="1" applyFont="1" applyBorder="1"/>
    <xf numFmtId="0" fontId="17" fillId="0" borderId="1" xfId="2" applyFont="1" applyBorder="1" applyAlignment="1">
      <alignment vertical="center" wrapText="1"/>
    </xf>
    <xf numFmtId="0" fontId="17" fillId="0" borderId="50" xfId="2" applyFont="1" applyBorder="1" applyAlignment="1">
      <alignment vertical="center" wrapText="1"/>
    </xf>
    <xf numFmtId="164" fontId="3" fillId="0" borderId="0" xfId="0" applyNumberFormat="1" applyFont="1"/>
    <xf numFmtId="164" fontId="3" fillId="0" borderId="1" xfId="0" applyNumberFormat="1" applyFont="1" applyBorder="1"/>
    <xf numFmtId="43" fontId="3" fillId="0" borderId="0" xfId="0" applyNumberFormat="1" applyFont="1"/>
    <xf numFmtId="164" fontId="3" fillId="0" borderId="29" xfId="0" applyNumberFormat="1" applyFont="1" applyBorder="1"/>
    <xf numFmtId="164" fontId="4" fillId="0" borderId="0" xfId="6" applyNumberFormat="1"/>
    <xf numFmtId="43" fontId="4" fillId="0" borderId="1" xfId="6" applyNumberFormat="1" applyBorder="1" applyAlignment="1">
      <alignment horizontal="center" vertical="center"/>
    </xf>
    <xf numFmtId="0" fontId="2" fillId="0" borderId="33" xfId="0" applyFont="1" applyBorder="1"/>
    <xf numFmtId="0" fontId="2" fillId="0" borderId="29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vertical="center"/>
    </xf>
    <xf numFmtId="43" fontId="3" fillId="3" borderId="1" xfId="1" applyFont="1" applyFill="1" applyBorder="1"/>
    <xf numFmtId="9" fontId="3" fillId="3" borderId="28" xfId="12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 vertical="center"/>
    </xf>
    <xf numFmtId="43" fontId="3" fillId="3" borderId="29" xfId="1" applyFont="1" applyFill="1" applyBorder="1"/>
    <xf numFmtId="43" fontId="3" fillId="3" borderId="28" xfId="1" applyFont="1" applyFill="1" applyBorder="1"/>
    <xf numFmtId="0" fontId="3" fillId="3" borderId="28" xfId="0" applyFont="1" applyFill="1" applyBorder="1"/>
    <xf numFmtId="0" fontId="3" fillId="3" borderId="1" xfId="0" applyFont="1" applyFill="1" applyBorder="1"/>
    <xf numFmtId="0" fontId="3" fillId="3" borderId="29" xfId="0" applyFont="1" applyFill="1" applyBorder="1"/>
    <xf numFmtId="43" fontId="3" fillId="0" borderId="41" xfId="0" applyNumberFormat="1" applyFont="1" applyBorder="1"/>
    <xf numFmtId="164" fontId="3" fillId="0" borderId="1" xfId="0" applyNumberFormat="1" applyFont="1" applyBorder="1" applyAlignment="1">
      <alignment horizontal="center"/>
    </xf>
    <xf numFmtId="164" fontId="47" fillId="0" borderId="1" xfId="6" applyNumberFormat="1" applyFont="1" applyBorder="1"/>
    <xf numFmtId="43" fontId="47" fillId="0" borderId="0" xfId="6" applyNumberFormat="1" applyFont="1"/>
    <xf numFmtId="0" fontId="26" fillId="0" borderId="1" xfId="8" applyFont="1" applyBorder="1" applyAlignment="1">
      <alignment horizontal="justify" vertical="center" wrapText="1"/>
    </xf>
    <xf numFmtId="43" fontId="3" fillId="0" borderId="1" xfId="1" applyFont="1" applyBorder="1" applyAlignment="1">
      <alignment horizontal="center" vertical="center"/>
    </xf>
    <xf numFmtId="4" fontId="0" fillId="0" borderId="0" xfId="0" applyNumberFormat="1"/>
    <xf numFmtId="0" fontId="2" fillId="3" borderId="1" xfId="0" applyFont="1" applyFill="1" applyBorder="1" applyAlignment="1">
      <alignment horizontal="left"/>
    </xf>
    <xf numFmtId="9" fontId="3" fillId="3" borderId="1" xfId="12" applyFont="1" applyFill="1" applyBorder="1"/>
    <xf numFmtId="0" fontId="3" fillId="3" borderId="1" xfId="0" applyFont="1" applyFill="1" applyBorder="1" applyAlignment="1">
      <alignment horizontal="center"/>
    </xf>
    <xf numFmtId="43" fontId="3" fillId="3" borderId="2" xfId="1" applyFont="1" applyFill="1" applyBorder="1"/>
    <xf numFmtId="0" fontId="3" fillId="3" borderId="2" xfId="0" applyFont="1" applyFill="1" applyBorder="1"/>
    <xf numFmtId="0" fontId="2" fillId="3" borderId="1" xfId="0" applyFont="1" applyFill="1" applyBorder="1"/>
    <xf numFmtId="43" fontId="4" fillId="4" borderId="1" xfId="6" applyNumberFormat="1" applyFill="1" applyBorder="1"/>
    <xf numFmtId="43" fontId="3" fillId="5" borderId="1" xfId="1" applyFont="1" applyFill="1" applyBorder="1"/>
    <xf numFmtId="43" fontId="4" fillId="5" borderId="1" xfId="6" applyNumberFormat="1" applyFill="1" applyBorder="1"/>
    <xf numFmtId="0" fontId="0" fillId="0" borderId="1" xfId="0" applyBorder="1" applyAlignment="1">
      <alignment horizontal="center" vertical="center"/>
    </xf>
    <xf numFmtId="0" fontId="0" fillId="0" borderId="52" xfId="0" applyBorder="1"/>
    <xf numFmtId="43" fontId="0" fillId="0" borderId="52" xfId="1" applyFont="1" applyBorder="1"/>
    <xf numFmtId="43" fontId="45" fillId="0" borderId="52" xfId="0" applyNumberFormat="1" applyFont="1" applyBorder="1"/>
    <xf numFmtId="0" fontId="0" fillId="0" borderId="53" xfId="0" applyBorder="1"/>
    <xf numFmtId="164" fontId="3" fillId="4" borderId="29" xfId="0" applyNumberFormat="1" applyFont="1" applyFill="1" applyBorder="1"/>
    <xf numFmtId="43" fontId="3" fillId="4" borderId="1" xfId="1" applyFont="1" applyFill="1" applyBorder="1"/>
    <xf numFmtId="0" fontId="12" fillId="0" borderId="2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left"/>
    </xf>
    <xf numFmtId="0" fontId="13" fillId="0" borderId="11" xfId="2" applyFont="1" applyBorder="1" applyAlignment="1">
      <alignment horizontal="left"/>
    </xf>
    <xf numFmtId="0" fontId="13" fillId="0" borderId="13" xfId="2" applyFont="1" applyBorder="1" applyAlignment="1">
      <alignment horizontal="left"/>
    </xf>
    <xf numFmtId="0" fontId="13" fillId="0" borderId="14" xfId="2" applyFont="1" applyBorder="1" applyAlignment="1">
      <alignment horizontal="left"/>
    </xf>
    <xf numFmtId="0" fontId="13" fillId="0" borderId="15" xfId="2" applyFont="1" applyBorder="1" applyAlignment="1">
      <alignment horizontal="left"/>
    </xf>
    <xf numFmtId="0" fontId="13" fillId="0" borderId="16" xfId="2" applyFont="1" applyBorder="1" applyAlignment="1">
      <alignment horizontal="left"/>
    </xf>
    <xf numFmtId="0" fontId="5" fillId="0" borderId="17" xfId="2" applyFont="1" applyBorder="1" applyAlignment="1">
      <alignment horizontal="left"/>
    </xf>
    <xf numFmtId="0" fontId="5" fillId="0" borderId="18" xfId="2" applyFont="1" applyBorder="1" applyAlignment="1">
      <alignment horizontal="left"/>
    </xf>
    <xf numFmtId="0" fontId="7" fillId="0" borderId="5" xfId="2" applyFont="1" applyBorder="1" applyAlignment="1">
      <alignment horizontal="right"/>
    </xf>
    <xf numFmtId="0" fontId="5" fillId="0" borderId="0" xfId="2" applyFont="1" applyAlignment="1">
      <alignment horizontal="right"/>
    </xf>
    <xf numFmtId="0" fontId="8" fillId="0" borderId="0" xfId="2" applyFont="1" applyAlignment="1">
      <alignment horizontal="right" vertical="center"/>
    </xf>
    <xf numFmtId="0" fontId="9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0" xfId="0" applyFont="1" applyBorder="1" applyAlignment="1">
      <alignment horizontal="left" vertical="center"/>
    </xf>
    <xf numFmtId="0" fontId="49" fillId="0" borderId="34" xfId="0" applyFont="1" applyBorder="1" applyAlignment="1">
      <alignment horizontal="center" vertical="center" wrapText="1"/>
    </xf>
    <xf numFmtId="0" fontId="49" fillId="0" borderId="40" xfId="0" applyFont="1" applyBorder="1" applyAlignment="1">
      <alignment horizontal="center" vertical="center" wrapText="1"/>
    </xf>
    <xf numFmtId="0" fontId="17" fillId="0" borderId="35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7" fillId="0" borderId="50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43" fontId="0" fillId="0" borderId="0" xfId="7" applyFont="1" applyFill="1" applyAlignment="1">
      <alignment horizontal="center"/>
    </xf>
    <xf numFmtId="43" fontId="4" fillId="0" borderId="0" xfId="6" applyNumberForma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16">
    <cellStyle name="Comma" xfId="1" builtinId="3"/>
    <cellStyle name="Comma 14" xfId="14" xr:uid="{97111859-A002-4D8E-BDC0-F229510F4B56}"/>
    <cellStyle name="Comma 2" xfId="3" xr:uid="{51050720-3681-4881-AE37-AA4141C100BD}"/>
    <cellStyle name="Comma 2 2 7" xfId="9" xr:uid="{4C0DB878-5B4F-4524-A2A1-840509E6991B}"/>
    <cellStyle name="Comma 2 5" xfId="7" xr:uid="{3E77FE48-2EDE-4CCB-A1AB-65854C160D0B}"/>
    <cellStyle name="Comma 3" xfId="11" xr:uid="{07BD30C2-EC14-41E4-ADAA-A13E9DB85A90}"/>
    <cellStyle name="Normal" xfId="0" builtinId="0"/>
    <cellStyle name="Normal 16" xfId="10" xr:uid="{68F40A64-9BFB-48EA-8CFB-064A781CADC4}"/>
    <cellStyle name="Normal 2" xfId="2" xr:uid="{06C9ACC9-A143-4430-ADF7-CE067D90DA79}"/>
    <cellStyle name="Normal 2 2" xfId="6" xr:uid="{5D5D7F1F-7AEE-4AB4-92CC-5FFD75973B3B}"/>
    <cellStyle name="Normal 2 2 16 2" xfId="15" xr:uid="{785BBBF2-2793-4D63-9C5C-86ED7404B00E}"/>
    <cellStyle name="Normal 3" xfId="8" xr:uid="{A441496F-3191-4809-BDE3-E4170C6E3FB8}"/>
    <cellStyle name="Normal 4" xfId="5" xr:uid="{4D430C16-351B-4ADE-810D-AECDC157B6FE}"/>
    <cellStyle name="Normal 6" xfId="4" xr:uid="{83713C18-0604-4A19-A289-39B0A331DF9F}"/>
    <cellStyle name="Percent" xfId="12" builtinId="5"/>
    <cellStyle name="Percent 2" xfId="13" xr:uid="{FBF5345C-D764-47EE-B739-DF2B5E9929A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ivite%20folder\MSOFFICE\EXCEL\T\T200\PRT2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Infra\Geotech\Crep\Soil-inv\O1097\DJB-0509\Spt-BH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LRA1\My%20Documents\BAR%20BENDING%20SCHEDULE%20&amp;%20QTY.%20SURVEYING%20PRORAM1\Barsche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server\nasdisk\MSOFFICE\EXCEL\T\T200\PRT2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ivite%20folder\msoffice\excel\t\JFLINK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server\nasdisk\msoffice\excel\t\JFLINK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dubai%20marina\RATE%20ANALYSI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gdish\Microsoft%20office\EXCEL\T\T441\MSOFFICE\EXCEL\T\T133\R\UR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Cement\KVPgroup\E-Kvp\KVP-Engrs\PPRM-Housing\Namakkal%20Housing\School\T1037%20Entire%20Schoo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Administrator/My%20Documents/WINDOWS/TEMP/dubai%20marina/RATE%20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0\Common%20Folder\Documents%20and%20Settings\Administrator\Local%20Settings\Temp\Water%20Front\WINDOWS\TEMP\dubai%20marina\RATE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il\kapil\Documents%20and%20Settings\Administrator\Local%20Settings\Temp\Water%20Front\WINDOWS\TEMP\dubai%20marina\RATE%20ANALYS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t-server\common%20folder\Sajith-1%2030.08.11\Emiartes%20Park%20Hotel\Extension%20of%20time\Plot%2028%20&amp;%2032\COSTING\Billing%20plan%20for%20the%20year%202008\Summar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gdish\Microsoft%20office\EXCEL\T\T441\MSOFFICE\EXCEL\T\T200\PRT2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ivite%20folder\T\T218\QTY\STR21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gdish\Microsoft%20office\EXCEL\T\T441\msoffice\excel\t\JFLI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P"/>
      <sheetName val="PLT"/>
      <sheetName val="STF"/>
      <sheetName val="PRL"/>
      <sheetName val="SMRY"/>
      <sheetName val="QCSUM"/>
      <sheetName val="SUB"/>
      <sheetName val="QCP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ENDIX-I"/>
      <sheetName val="Corr-spt"/>
      <sheetName val="Obs-spt"/>
      <sheetName val="SPT vs PHI"/>
      <sheetName val="Indices"/>
      <sheetName val="Concrete"/>
      <sheetName val="reinft"/>
      <sheetName val="glass project concrete"/>
      <sheetName val="glass project reift"/>
      <sheetName val="glass project indices"/>
      <sheetName val="Lab"/>
      <sheetName val="office"/>
      <sheetName val="Material&amp;equipment"/>
      <sheetName val="Boq"/>
      <sheetName val="SBC-BH-1"/>
      <sheetName val="gen"/>
      <sheetName val="SBC-BH 19"/>
      <sheetName val="SBC-BH-16"/>
      <sheetName val="BH-20"/>
      <sheetName val="BH-15"/>
      <sheetName val="BH-14"/>
      <sheetName val="BH-16"/>
      <sheetName val="BH-17"/>
      <sheetName val="sbc-ABH-1"/>
      <sheetName val="ABH-1"/>
      <sheetName val="BH-19"/>
      <sheetName val="BH-1"/>
      <sheetName val="SBC-BH-3"/>
      <sheetName val="BH-3"/>
      <sheetName val="Sheet4"/>
      <sheetName val="sept-plan"/>
      <sheetName val="Summary 0506"/>
      <sheetName val="Summary 0607- 31.MAR"/>
      <sheetName val="#REF!"/>
      <sheetName val="Rate Analysis"/>
      <sheetName val="Qty"/>
      <sheetName val="T&amp;M"/>
      <sheetName val="Spt-BH"/>
      <sheetName val="Civil Boq"/>
      <sheetName val="Table10"/>
      <sheetName val="Table11"/>
      <sheetName val="Table12"/>
      <sheetName val="Table9"/>
      <sheetName val="FitOutConfCentre"/>
      <sheetName val="Other"/>
      <sheetName val="Summary"/>
      <sheetName val="SPT_vs_PHI"/>
      <sheetName val="glass_project_concrete"/>
      <sheetName val="glass_project_reift"/>
      <sheetName val="glass_project_indices"/>
      <sheetName val="Pile cap"/>
      <sheetName val="Legal Risk Analysis"/>
      <sheetName val="Sheet1"/>
      <sheetName val="BH 12-11-10-13"/>
      <sheetName val="BH 12-11-10-9"/>
      <sheetName val="BH 36-15-37"/>
      <sheetName val="BH 16-35-25-17"/>
      <sheetName val="BH 35-25-17"/>
      <sheetName val="Sheet1 (2)"/>
      <sheetName val="Sheet2"/>
      <sheetName val="SPT_vs_PHI1"/>
      <sheetName val="glass_project_concrete1"/>
      <sheetName val="glass_project_reift1"/>
      <sheetName val="glass_project_indices1"/>
      <sheetName val="SBC-BH_19"/>
      <sheetName val="Rate_Analysis"/>
      <sheetName val="BH_12-11-10-13"/>
      <sheetName val="BH_12-11-10-9"/>
      <sheetName val="BH_36-15-37"/>
      <sheetName val="BH_16-35-25-17"/>
      <sheetName val="BH_35-25-17"/>
      <sheetName val="Sheet1_(2)"/>
      <sheetName val="Flight-1"/>
      <sheetName val="attach(2)"/>
      <sheetName val="AOR"/>
      <sheetName val="V.O.4 - PCC Qty"/>
      <sheetName val="TBAL9697 -group wise  sdpl"/>
      <sheetName val="Abstract Sheet"/>
      <sheetName val="Break up Sheet"/>
      <sheetName val="d-safe DELUXE"/>
      <sheetName val="PRECAST lightconc-II"/>
      <sheetName val="RCC,Ret. Wall"/>
      <sheetName val="Form 6"/>
      <sheetName val="PointNo.5"/>
      <sheetName val="BOQ (2)"/>
      <sheetName val="Mix Design"/>
      <sheetName val="std-rates"/>
      <sheetName val="BLK2"/>
      <sheetName val="BLK3"/>
      <sheetName val="E &amp; R"/>
      <sheetName val="radar"/>
      <sheetName val="UG"/>
      <sheetName val="Design"/>
      <sheetName val="Fill this out first..."/>
      <sheetName val="LABOUR"/>
      <sheetName val="REVISED4A PROG PERF-SITE 1"/>
      <sheetName val="WWR"/>
      <sheetName val="BOQ_Direct_selling cost"/>
      <sheetName val="CABLE DATA"/>
      <sheetName val="GBW"/>
      <sheetName val="Stock-II"/>
      <sheetName val="R20_R30_work"/>
      <sheetName val="8"/>
      <sheetName val="Publicbuilding"/>
      <sheetName val="FT-05-02IsoBOM"/>
      <sheetName val="final abstract"/>
      <sheetName val="COLUMN"/>
      <sheetName val="Input"/>
      <sheetName val="Activity"/>
      <sheetName val="Staff Acco."/>
      <sheetName val="Crew"/>
      <sheetName val="Piping"/>
      <sheetName val="Pipe Supports"/>
      <sheetName val="Load Details-220kV"/>
      <sheetName val="SANJAY PAL"/>
      <sheetName val="P A SELVAM"/>
      <sheetName val="ANSARI "/>
      <sheetName val="abdesh pal"/>
      <sheetName val="sujay bagchi"/>
      <sheetName val="S.K.SINHA BASU"/>
      <sheetName val="NEDUNCHEZHIYAN"/>
      <sheetName val="RAJARAM"/>
      <sheetName val="KRISHNA PRASAD"/>
      <sheetName val="BARATH &amp; CO"/>
      <sheetName val="L B YADAV"/>
      <sheetName val="DEEPAK KUMAR"/>
      <sheetName val="MUKLAL YADAV"/>
      <sheetName val="MADHU SUDHAN"/>
      <sheetName val="SAUD ALAM "/>
      <sheetName val="RAMESH BABU"/>
      <sheetName val="SUKHENDUPAL"/>
      <sheetName val="SAILEN SARKAR"/>
      <sheetName val="elongovan"/>
      <sheetName val="SANJAY JENA1"/>
      <sheetName val="upendra saw "/>
      <sheetName val="ALLOK KUMAR "/>
      <sheetName val="analysis"/>
      <sheetName val="except wiring"/>
      <sheetName val="[Spt-BH.xls][Spt-BH.xls]B____10"/>
      <sheetName val=""/>
      <sheetName val="Rev S1 Abstract"/>
      <sheetName val="Quantity Abstract"/>
      <sheetName val="Abstract"/>
      <sheetName val="VCH-SLC"/>
      <sheetName val="Supplier"/>
      <sheetName val="Sump"/>
      <sheetName val="INPUT SHEET"/>
      <sheetName val="RES-PLANNING"/>
      <sheetName val="M-Book for Conc"/>
      <sheetName val="M-Book for FW"/>
      <sheetName val="Parapet"/>
      <sheetName val="sheet6"/>
      <sheetName val="RA-markate"/>
      <sheetName val="beam-reinft-IIInd floor"/>
      <sheetName val="[Spt-BH.xls][Spt-BH.xls]B____11"/>
      <sheetName val="Footings"/>
      <sheetName val="B@__x005f_x0000__x005f_x0004_@_x005f_x0000__x0000"/>
      <sheetName val="Project Budget Worksheet"/>
      <sheetName val="Summary_0506"/>
      <sheetName val="Summary_0607-_31_MAR"/>
      <sheetName val="Form_6"/>
      <sheetName val="#REF"/>
      <sheetName val="BOQ -II ph 2"/>
      <sheetName val="A-General"/>
      <sheetName val="B@_"/>
      <sheetName val="cubes_M20"/>
      <sheetName val="B@___x0004_@_____$__"/>
      <sheetName val="BS1"/>
      <sheetName val="RA"/>
      <sheetName val="11-hsd"/>
      <sheetName val="13-septic"/>
      <sheetName val="7-ug"/>
      <sheetName val="2-utility"/>
      <sheetName val="18-misc"/>
      <sheetName val="5-pipe"/>
      <sheetName val="STAFFSCHED "/>
      <sheetName val="SUMM"/>
      <sheetName val="switch"/>
      <sheetName val="Sheet3"/>
      <sheetName val="dummy"/>
      <sheetName val="1"/>
      <sheetName val="Cost_any"/>
      <sheetName val="Macro1"/>
      <sheetName val="DADAN-1"/>
      <sheetName val="class &amp; category"/>
      <sheetName val="d-safe specs"/>
      <sheetName val="Lead"/>
      <sheetName val="Process"/>
      <sheetName val="pt_cw"/>
      <sheetName val="Metso - Forth &amp; Slurry 11.02.10"/>
      <sheetName val="SPT_vs_PHI2"/>
      <sheetName val="glass_project_concrete2"/>
      <sheetName val="glass_project_reift2"/>
      <sheetName val="glass_project_indices2"/>
      <sheetName val="SBC-BH_191"/>
      <sheetName val="Rate_Analysis1"/>
      <sheetName val="Civil_Boq"/>
      <sheetName val="Pile_cap"/>
      <sheetName val="Legal_Risk_Analysis"/>
      <sheetName val="BH_12-11-10-131"/>
      <sheetName val="BH_12-11-10-91"/>
      <sheetName val="BH_36-15-371"/>
      <sheetName val="BH_16-35-25-171"/>
      <sheetName val="BH_35-25-171"/>
      <sheetName val="Sheet1_(2)1"/>
      <sheetName val="SubmitCal"/>
      <sheetName val="SOR"/>
      <sheetName val="PriceSummary"/>
      <sheetName val="Fee Rate Summary"/>
      <sheetName val="PRECAST_lightconc-II"/>
      <sheetName val="d-safe_DELUXE"/>
      <sheetName val="Mix_Design"/>
      <sheetName val="RCC,Ret__Wall"/>
      <sheetName val="PointNo_5"/>
      <sheetName val="TBAL9697_-group_wise__sdpl"/>
      <sheetName val="Abstract_Sheet"/>
      <sheetName val="E_&amp;_R"/>
      <sheetName val="Break_up_Sheet"/>
      <sheetName val="V_O_4_-_PCC_Qty"/>
      <sheetName val="maingirder"/>
      <sheetName val="basic-data"/>
      <sheetName val="Title"/>
      <sheetName val="Headings"/>
      <sheetName val="Formulas"/>
      <sheetName val="Rein-Final (Ph 1+Ph2)"/>
      <sheetName val="India F&amp;S Template"/>
      <sheetName val="Coefficients"/>
      <sheetName val="IS3370"/>
      <sheetName val="IS456"/>
      <sheetName val="[Spt-BH.xls][Spt-BH.xls]B@[_x0000__x0004_@_x0000_"/>
      <sheetName val="[Spt-BH.xls][Spt-BH.xls]B@[?_x0004_@?"/>
      <sheetName val="SSR &amp; NSSR Market final"/>
      <sheetName val="p&amp;m"/>
      <sheetName val="220 11  BS "/>
      <sheetName val="precast RC element"/>
      <sheetName val="HPL"/>
      <sheetName val="Costing"/>
      <sheetName val="Build-up"/>
      <sheetName val="B@___x005f_x0004_@_____$__"/>
      <sheetName val="B@__x005f_x005f_x005f_x0000__x005f_x005f_x005f_x0004_@_"/>
      <sheetName val="Summary_05061"/>
      <sheetName val="Summary_0607-_31_MAR1"/>
      <sheetName val="Form_61"/>
      <sheetName val="Fill_this_out_first___"/>
      <sheetName val="REVISED4A_PROG_PERF-SITE_1"/>
      <sheetName val="BOQ_Direct_selling_cost"/>
      <sheetName val="Load_Details-220kV"/>
      <sheetName val="beam-reinft-IIInd_floor"/>
      <sheetName val="BOQ_(2)"/>
      <sheetName val="CABLE_DATA"/>
      <sheetName val="final_abstract"/>
      <sheetName val="Rev_S1_Abstract"/>
      <sheetName val="Quantity_Abstract"/>
      <sheetName val="[Spt-BH.xls][Spt-BH.xls][Spt-BH"/>
      <sheetName val="Staff_Acco_"/>
      <sheetName val="Pipe_Supports"/>
      <sheetName val="M-Book_for_Conc"/>
      <sheetName val="M-Book_for_FW"/>
      <sheetName val="INPUT_SHEET"/>
      <sheetName val="SANJAY_PAL"/>
      <sheetName val="P_A_SELVAM"/>
      <sheetName val="ANSARI_"/>
      <sheetName val="abdesh_pal"/>
      <sheetName val="sujay_bagchi"/>
      <sheetName val="S_K_SINHA_BASU"/>
      <sheetName val="KRISHNA_PRASAD"/>
      <sheetName val="BARATH_&amp;_CO"/>
      <sheetName val="L_B_YADAV"/>
      <sheetName val="DEEPAK_KUMAR"/>
      <sheetName val="MUKLAL_YADAV"/>
      <sheetName val="MADHU_SUDHAN"/>
      <sheetName val="SAUD_ALAM_"/>
      <sheetName val="RAMESH_BABU"/>
      <sheetName val="SAILEN_SARKAR"/>
      <sheetName val="SANJAY_JENA1"/>
      <sheetName val="upendra_saw_"/>
      <sheetName val="ALLOK_KUMAR_"/>
      <sheetName val="except_wiring"/>
      <sheetName val="B@__@_____$__"/>
      <sheetName val="Project_Budget_Worksheet"/>
      <sheetName val="BOQ_-II_ph_2"/>
      <sheetName val="Qty-Opt1"/>
      <sheetName val="Abstract for Variation"/>
      <sheetName val="LBD VARIATION"/>
      <sheetName val="inWords"/>
      <sheetName val="LT Motor catalog"/>
      <sheetName val="Cable cat"/>
      <sheetName val="PRRM Dashboard"/>
      <sheetName val="Mappings"/>
      <sheetName val="Report"/>
      <sheetName val="钢筋"/>
      <sheetName val="FUNDFLOW"/>
      <sheetName val="Site wise NADs"/>
      <sheetName val="NPV"/>
      <sheetName val="Stress Calculation"/>
      <sheetName val="B@[_x005f_x0000__x005f_x0004_@_x005f_x0000__x0000"/>
      <sheetName val="x-items"/>
      <sheetName val="Quote Sheet"/>
      <sheetName val="3"/>
      <sheetName val="RA RCC F"/>
      <sheetName val="B@___x005f_x005f_x005f_x0004_@_____$__"/>
      <sheetName val="B@__x005f_x005f_x005f_x005f_x005f_x005f_x005f_x0000__x0"/>
      <sheetName val="재1"/>
      <sheetName val="col-reinft1"/>
      <sheetName val="B@_@__$"/>
      <sheetName val="2gii"/>
      <sheetName val="Joints"/>
      <sheetName val="2.2 띠장의 설계"/>
      <sheetName val="HVAC"/>
      <sheetName val="SPT_vs_PHI3"/>
      <sheetName val="glass_project_concrete3"/>
      <sheetName val="glass_project_reift3"/>
      <sheetName val="glass_project_indices3"/>
      <sheetName val="SBC-BH_192"/>
      <sheetName val="Rate_Analysis2"/>
      <sheetName val="Civil_Boq1"/>
      <sheetName val="Pile_cap1"/>
      <sheetName val="Legal_Risk_Analysis1"/>
      <sheetName val="BH_12-11-10-132"/>
      <sheetName val="BH_12-11-10-92"/>
      <sheetName val="BH_36-15-372"/>
      <sheetName val="BH_16-35-25-172"/>
      <sheetName val="BH_35-25-172"/>
      <sheetName val="Sheet1_(2)2"/>
      <sheetName val="STAFFSCHED_"/>
      <sheetName val="class_&amp;_category"/>
      <sheetName val="d-safe_specs"/>
      <sheetName val="Metso_-_Forth_&amp;_Slurry_11_02_10"/>
      <sheetName val="Cal"/>
      <sheetName val="Data"/>
      <sheetName val="Voucher"/>
      <sheetName val="Materials Cost(PCC)"/>
      <sheetName val="MGS"/>
      <sheetName val="Debits as on 12.04.08"/>
      <sheetName val="Assmpns"/>
      <sheetName val="合成単価作成表-BLDG"/>
      <sheetName val="Back"/>
      <sheetName val="inter"/>
      <sheetName val="C"/>
      <sheetName val="B"/>
      <sheetName val="Mx1012a"/>
      <sheetName val="B@__x005f_x0000__x005f_x0004_@_x005f_x0000___$_x0"/>
      <sheetName val="IDCCALHYD-GOO"/>
      <sheetName val="SPT_vs_PHI5"/>
      <sheetName val="glass_project_concrete5"/>
      <sheetName val="glass_project_reift5"/>
      <sheetName val="glass_project_indices5"/>
      <sheetName val="SBC-BH_194"/>
      <sheetName val="Rate_Analysis4"/>
      <sheetName val="Summary_05064"/>
      <sheetName val="Summary_0607-_31_MAR4"/>
      <sheetName val="Civil_Boq3"/>
      <sheetName val="Pile_cap3"/>
      <sheetName val="V_O_4_-_PCC_Qty3"/>
      <sheetName val="TBAL9697_-group_wise__sdpl3"/>
      <sheetName val="Abstract_Sheet3"/>
      <sheetName val="Legal_Risk_Analysis3"/>
      <sheetName val="BH_12-11-10-134"/>
      <sheetName val="BH_12-11-10-94"/>
      <sheetName val="BH_36-15-374"/>
      <sheetName val="BH_16-35-25-174"/>
      <sheetName val="BH_35-25-174"/>
      <sheetName val="Sheet1_(2)4"/>
      <sheetName val="PRECAST_lightconc-II3"/>
      <sheetName val="Mix_Design3"/>
      <sheetName val="d-safe_DELUXE3"/>
      <sheetName val="RCC,Ret__Wall3"/>
      <sheetName val="Form_64"/>
      <sheetName val="PointNo_53"/>
      <sheetName val="E_&amp;_R3"/>
      <sheetName val="Break_up_Sheet3"/>
      <sheetName val="Fill_this_out_first___3"/>
      <sheetName val="REVISED4A_PROG_PERF-SITE_13"/>
      <sheetName val="BOQ_Direct_selling_cost3"/>
      <sheetName val="final_abstract2"/>
      <sheetName val="BOQ_(2)3"/>
      <sheetName val="beam-reinft-IIInd_floor2"/>
      <sheetName val="Staff_Acco_3"/>
      <sheetName val="Pipe_Supports3"/>
      <sheetName val="M-Book_for_Conc2"/>
      <sheetName val="M-Book_for_FW2"/>
      <sheetName val="CABLE_DATA3"/>
      <sheetName val="Load_Details-220kV2"/>
      <sheetName val="SANJAY_PAL2"/>
      <sheetName val="P_A_SELVAM2"/>
      <sheetName val="ANSARI_2"/>
      <sheetName val="abdesh_pal2"/>
      <sheetName val="sujay_bagchi2"/>
      <sheetName val="S_K_SINHA_BASU2"/>
      <sheetName val="KRISHNA_PRASAD2"/>
      <sheetName val="BARATH_&amp;_CO2"/>
      <sheetName val="L_B_YADAV2"/>
      <sheetName val="DEEPAK_KUMAR2"/>
      <sheetName val="MUKLAL_YADAV2"/>
      <sheetName val="MADHU_SUDHAN2"/>
      <sheetName val="SAUD_ALAM_2"/>
      <sheetName val="RAMESH_BABU2"/>
      <sheetName val="SAILEN_SARKAR2"/>
      <sheetName val="SANJAY_JENA12"/>
      <sheetName val="upendra_saw_2"/>
      <sheetName val="ALLOK_KUMAR_2"/>
      <sheetName val="except_wiring2"/>
      <sheetName val="Rev_S1_Abstract2"/>
      <sheetName val="Quantity_Abstract2"/>
      <sheetName val="INPUT_SHEET2"/>
      <sheetName val="Project_Budget_Worksheet2"/>
      <sheetName val="Metso_-_Forth_&amp;_Slurry_11_02_11"/>
      <sheetName val="BOQ_-II_ph_22"/>
      <sheetName val="Fee_Rate_Summary1"/>
      <sheetName val="STAFFSCHED_1"/>
      <sheetName val="d-safe_specs1"/>
      <sheetName val="class_&amp;_category1"/>
      <sheetName val="Rein-Final_(Ph_1+Ph2)1"/>
      <sheetName val="India_F&amp;S_Template1"/>
      <sheetName val="220_11__BS_1"/>
      <sheetName val="SSR_&amp;_NSSR_Market_final1"/>
      <sheetName val="Site_wise_NADs1"/>
      <sheetName val="Quote_Sheet1"/>
      <sheetName val="RA_RCC_F1"/>
      <sheetName val="Summary_05062"/>
      <sheetName val="Summary_0607-_31_MAR2"/>
      <sheetName val="V_O_4_-_PCC_Qty1"/>
      <sheetName val="TBAL9697_-group_wise__sdpl1"/>
      <sheetName val="Abstract_Sheet1"/>
      <sheetName val="PRECAST_lightconc-II1"/>
      <sheetName val="Mix_Design1"/>
      <sheetName val="d-safe_DELUXE1"/>
      <sheetName val="RCC,Ret__Wall1"/>
      <sheetName val="Form_62"/>
      <sheetName val="PointNo_51"/>
      <sheetName val="E_&amp;_R1"/>
      <sheetName val="Break_up_Sheet1"/>
      <sheetName val="Fill_this_out_first___1"/>
      <sheetName val="REVISED4A_PROG_PERF-SITE_11"/>
      <sheetName val="BOQ_Direct_selling_cost1"/>
      <sheetName val="final_abstract1"/>
      <sheetName val="BOQ_(2)1"/>
      <sheetName val="beam-reinft-IIInd_floor1"/>
      <sheetName val="Staff_Acco_1"/>
      <sheetName val="Pipe_Supports1"/>
      <sheetName val="M-Book_for_Conc1"/>
      <sheetName val="M-Book_for_FW1"/>
      <sheetName val="CABLE_DATA1"/>
      <sheetName val="Load_Details-220kV1"/>
      <sheetName val="SANJAY_PAL1"/>
      <sheetName val="P_A_SELVAM1"/>
      <sheetName val="ANSARI_1"/>
      <sheetName val="abdesh_pal1"/>
      <sheetName val="sujay_bagchi1"/>
      <sheetName val="S_K_SINHA_BASU1"/>
      <sheetName val="KRISHNA_PRASAD1"/>
      <sheetName val="BARATH_&amp;_CO1"/>
      <sheetName val="L_B_YADAV1"/>
      <sheetName val="DEEPAK_KUMAR1"/>
      <sheetName val="MUKLAL_YADAV1"/>
      <sheetName val="MADHU_SUDHAN1"/>
      <sheetName val="SAUD_ALAM_1"/>
      <sheetName val="RAMESH_BABU1"/>
      <sheetName val="SAILEN_SARKAR1"/>
      <sheetName val="SANJAY_JENA11"/>
      <sheetName val="upendra_saw_1"/>
      <sheetName val="ALLOK_KUMAR_1"/>
      <sheetName val="except_wiring1"/>
      <sheetName val="Rev_S1_Abstract1"/>
      <sheetName val="Quantity_Abstract1"/>
      <sheetName val="INPUT_SHEET1"/>
      <sheetName val="Project_Budget_Worksheet1"/>
      <sheetName val="BOQ_-II_ph_21"/>
      <sheetName val="Fee_Rate_Summary"/>
      <sheetName val="Rein-Final_(Ph_1+Ph2)"/>
      <sheetName val="India_F&amp;S_Template"/>
      <sheetName val="220_11__BS_"/>
      <sheetName val="SSR_&amp;_NSSR_Market_final"/>
      <sheetName val="Site_wise_NADs"/>
      <sheetName val="Quote_Sheet"/>
      <sheetName val="RA_RCC_F"/>
      <sheetName val="SPT_vs_PHI4"/>
      <sheetName val="glass_project_concrete4"/>
      <sheetName val="glass_project_reift4"/>
      <sheetName val="glass_project_indices4"/>
      <sheetName val="SBC-BH_193"/>
      <sheetName val="Rate_Analysis3"/>
      <sheetName val="Summary_05063"/>
      <sheetName val="Summary_0607-_31_MAR3"/>
      <sheetName val="PRECAST_lightconc-II2"/>
      <sheetName val="Civil_Boq2"/>
      <sheetName val="Pile_cap2"/>
      <sheetName val="BH_12-11-10-133"/>
      <sheetName val="BH_12-11-10-93"/>
      <sheetName val="BH_36-15-373"/>
      <sheetName val="BH_16-35-25-173"/>
      <sheetName val="BH_35-25-173"/>
      <sheetName val="Sheet1_(2)3"/>
      <sheetName val="d-safe_DELUXE2"/>
      <sheetName val="Legal_Risk_Analysis2"/>
      <sheetName val="Mix_Design2"/>
      <sheetName val="Form_63"/>
      <sheetName val="PointNo_52"/>
      <sheetName val="RCC,Ret__Wall2"/>
      <sheetName val="E_&amp;_R2"/>
      <sheetName val="Break_up_Sheet2"/>
      <sheetName val="TBAL9697_-group_wise__sdpl2"/>
      <sheetName val="Abstract_Sheet2"/>
      <sheetName val="V_O_4_-_PCC_Qty2"/>
      <sheetName val="Fill_this_out_first___2"/>
      <sheetName val="REVISED4A_PROG_PERF-SITE_12"/>
      <sheetName val="BOQ_(2)2"/>
      <sheetName val="BOQ_Direct_selling_cost2"/>
      <sheetName val="CABLE_DATA2"/>
      <sheetName val="Staff_Acco_2"/>
      <sheetName val="Pipe_Supports2"/>
      <sheetName val="Names&amp;Cases"/>
      <sheetName val="Control"/>
      <sheetName val="Assumptions"/>
      <sheetName val="ASS"/>
      <sheetName val="Summary_output"/>
      <sheetName val="Fin__Assumpt__-_Sensitivities"/>
      <sheetName val="GUT_(2)"/>
      <sheetName val="Data_Input"/>
      <sheetName val="Cases"/>
      <sheetName val="ACE-OUT"/>
      <sheetName val="WORK_TABLE"/>
      <sheetName val="PCC"/>
      <sheetName val="Detail"/>
      <sheetName val="[Spt-BH.xls][Spt-BH.xls]B_____2"/>
      <sheetName val="[Spt-BH.xls][Spt-BH.xls]B_____3"/>
      <sheetName val="[Spt-BH.xls][Spt-BH.xls]B_____4"/>
      <sheetName val="[Spt-BH.xls][Spt-BH.xls]B_____5"/>
      <sheetName val="[Spt-BH.xls][Spt-BH.xls]B_____6"/>
      <sheetName val="[Spt-BH.xls][Spt-BH.xls]B_____7"/>
      <sheetName val="[Spt-BH.xls][Spt-BH.xls]B_____8"/>
      <sheetName val="[Spt-BH.xls][Spt-BH.xls]B_____9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1</v>
          </cell>
          <cell r="C2">
            <v>25</v>
          </cell>
          <cell r="E2">
            <v>1</v>
          </cell>
          <cell r="F2">
            <v>1.72</v>
          </cell>
        </row>
        <row r="3">
          <cell r="B3">
            <v>2</v>
          </cell>
          <cell r="C3">
            <v>25</v>
          </cell>
          <cell r="E3">
            <v>2</v>
          </cell>
          <cell r="F3">
            <v>1.55</v>
          </cell>
        </row>
        <row r="4">
          <cell r="B4">
            <v>3</v>
          </cell>
          <cell r="C4">
            <v>25</v>
          </cell>
          <cell r="E4">
            <v>3</v>
          </cell>
          <cell r="F4">
            <v>1.4</v>
          </cell>
        </row>
        <row r="5">
          <cell r="B5">
            <v>4</v>
          </cell>
          <cell r="C5">
            <v>25</v>
          </cell>
          <cell r="E5">
            <v>4</v>
          </cell>
          <cell r="F5">
            <v>1.28</v>
          </cell>
        </row>
        <row r="6">
          <cell r="B6">
            <v>5</v>
          </cell>
          <cell r="C6">
            <v>28</v>
          </cell>
          <cell r="E6">
            <v>5</v>
          </cell>
          <cell r="F6">
            <v>1.2</v>
          </cell>
        </row>
        <row r="7">
          <cell r="B7">
            <v>6</v>
          </cell>
          <cell r="C7">
            <v>28.5</v>
          </cell>
          <cell r="E7">
            <v>6</v>
          </cell>
          <cell r="F7">
            <v>1.1200000000000001</v>
          </cell>
        </row>
        <row r="8">
          <cell r="B8">
            <v>7</v>
          </cell>
          <cell r="C8">
            <v>29</v>
          </cell>
          <cell r="E8">
            <v>7</v>
          </cell>
          <cell r="F8">
            <v>1.0900000000000001</v>
          </cell>
        </row>
        <row r="9">
          <cell r="B9">
            <v>8</v>
          </cell>
          <cell r="C9">
            <v>29</v>
          </cell>
          <cell r="E9">
            <v>8</v>
          </cell>
          <cell r="F9">
            <v>1.05</v>
          </cell>
        </row>
        <row r="10">
          <cell r="B10">
            <v>9</v>
          </cell>
          <cell r="C10">
            <v>30</v>
          </cell>
          <cell r="E10">
            <v>9</v>
          </cell>
          <cell r="F10">
            <v>1.02</v>
          </cell>
        </row>
        <row r="11">
          <cell r="B11">
            <v>10</v>
          </cell>
          <cell r="C11">
            <v>30</v>
          </cell>
          <cell r="E11">
            <v>10</v>
          </cell>
          <cell r="F11">
            <v>1</v>
          </cell>
        </row>
        <row r="12">
          <cell r="B12">
            <v>11</v>
          </cell>
          <cell r="C12">
            <v>30</v>
          </cell>
          <cell r="E12">
            <v>11</v>
          </cell>
          <cell r="F12">
            <v>0.98</v>
          </cell>
        </row>
        <row r="13">
          <cell r="B13">
            <v>12</v>
          </cell>
          <cell r="C13">
            <v>31</v>
          </cell>
          <cell r="E13">
            <v>12</v>
          </cell>
          <cell r="F13">
            <v>0.95</v>
          </cell>
        </row>
        <row r="14">
          <cell r="B14">
            <v>13</v>
          </cell>
          <cell r="C14">
            <v>31</v>
          </cell>
          <cell r="E14">
            <v>13</v>
          </cell>
          <cell r="F14">
            <v>0.91</v>
          </cell>
        </row>
        <row r="15">
          <cell r="B15">
            <v>14</v>
          </cell>
          <cell r="C15">
            <v>31</v>
          </cell>
          <cell r="E15">
            <v>14</v>
          </cell>
          <cell r="F15">
            <v>0.9</v>
          </cell>
        </row>
        <row r="16">
          <cell r="B16">
            <v>15</v>
          </cell>
          <cell r="C16">
            <v>32</v>
          </cell>
          <cell r="E16">
            <v>15</v>
          </cell>
          <cell r="F16">
            <v>0.88</v>
          </cell>
        </row>
        <row r="17">
          <cell r="B17">
            <v>16</v>
          </cell>
          <cell r="C17">
            <v>32</v>
          </cell>
          <cell r="E17">
            <v>16</v>
          </cell>
          <cell r="F17">
            <v>0.85</v>
          </cell>
        </row>
        <row r="18">
          <cell r="B18">
            <v>17</v>
          </cell>
          <cell r="C18">
            <v>32</v>
          </cell>
          <cell r="E18">
            <v>17</v>
          </cell>
          <cell r="F18">
            <v>0.83</v>
          </cell>
        </row>
        <row r="19">
          <cell r="B19">
            <v>18</v>
          </cell>
          <cell r="C19">
            <v>33</v>
          </cell>
          <cell r="E19">
            <v>18</v>
          </cell>
          <cell r="F19">
            <v>0.81</v>
          </cell>
        </row>
        <row r="20">
          <cell r="B20">
            <v>19</v>
          </cell>
          <cell r="C20">
            <v>33</v>
          </cell>
          <cell r="E20">
            <v>19</v>
          </cell>
          <cell r="F20">
            <v>0.8</v>
          </cell>
        </row>
        <row r="21">
          <cell r="B21">
            <v>20</v>
          </cell>
          <cell r="C21">
            <v>33</v>
          </cell>
          <cell r="E21">
            <v>20</v>
          </cell>
          <cell r="F21">
            <v>0.78</v>
          </cell>
        </row>
        <row r="22">
          <cell r="B22">
            <v>21</v>
          </cell>
          <cell r="C22">
            <v>33</v>
          </cell>
          <cell r="E22">
            <v>21</v>
          </cell>
          <cell r="F22">
            <v>0.76</v>
          </cell>
        </row>
        <row r="23">
          <cell r="B23">
            <v>22</v>
          </cell>
          <cell r="C23">
            <v>34</v>
          </cell>
          <cell r="E23">
            <v>22</v>
          </cell>
          <cell r="F23">
            <v>0.75</v>
          </cell>
        </row>
        <row r="24">
          <cell r="B24">
            <v>23</v>
          </cell>
          <cell r="C24">
            <v>34</v>
          </cell>
          <cell r="E24">
            <v>23</v>
          </cell>
          <cell r="F24">
            <v>0.73</v>
          </cell>
        </row>
        <row r="25">
          <cell r="B25">
            <v>24</v>
          </cell>
          <cell r="C25">
            <v>35</v>
          </cell>
          <cell r="E25">
            <v>24</v>
          </cell>
          <cell r="F25">
            <v>0.72</v>
          </cell>
        </row>
        <row r="26">
          <cell r="B26">
            <v>25</v>
          </cell>
          <cell r="C26">
            <v>35</v>
          </cell>
          <cell r="E26">
            <v>25</v>
          </cell>
          <cell r="F26">
            <v>0.71</v>
          </cell>
        </row>
        <row r="27">
          <cell r="B27">
            <v>26</v>
          </cell>
          <cell r="C27">
            <v>35</v>
          </cell>
          <cell r="E27">
            <v>26</v>
          </cell>
          <cell r="F27">
            <v>0.69799999999999995</v>
          </cell>
        </row>
        <row r="28">
          <cell r="B28">
            <v>27</v>
          </cell>
          <cell r="C28">
            <v>35</v>
          </cell>
          <cell r="E28">
            <v>27</v>
          </cell>
          <cell r="F28">
            <v>0.68600000000000005</v>
          </cell>
        </row>
        <row r="29">
          <cell r="B29">
            <v>28</v>
          </cell>
          <cell r="C29">
            <v>36</v>
          </cell>
          <cell r="E29">
            <v>28</v>
          </cell>
          <cell r="F29">
            <v>0.67400000000000004</v>
          </cell>
        </row>
        <row r="30">
          <cell r="B30">
            <v>29</v>
          </cell>
          <cell r="C30">
            <v>36</v>
          </cell>
          <cell r="E30">
            <v>29</v>
          </cell>
          <cell r="F30">
            <v>0.66200000000000003</v>
          </cell>
        </row>
        <row r="31">
          <cell r="B31">
            <v>30</v>
          </cell>
          <cell r="C31">
            <v>36</v>
          </cell>
          <cell r="E31">
            <v>30</v>
          </cell>
          <cell r="F31">
            <v>0.65</v>
          </cell>
        </row>
        <row r="32">
          <cell r="B32">
            <v>31</v>
          </cell>
          <cell r="C32">
            <v>36</v>
          </cell>
          <cell r="E32">
            <v>31</v>
          </cell>
          <cell r="F32">
            <v>0.64</v>
          </cell>
        </row>
        <row r="33">
          <cell r="B33">
            <v>32</v>
          </cell>
          <cell r="C33">
            <v>37</v>
          </cell>
          <cell r="E33">
            <v>32</v>
          </cell>
          <cell r="F33">
            <v>0.63</v>
          </cell>
        </row>
        <row r="34">
          <cell r="B34">
            <v>33</v>
          </cell>
          <cell r="C34">
            <v>36</v>
          </cell>
          <cell r="E34">
            <v>33</v>
          </cell>
          <cell r="F34">
            <v>0.62</v>
          </cell>
        </row>
        <row r="35">
          <cell r="B35">
            <v>34</v>
          </cell>
          <cell r="C35">
            <v>37</v>
          </cell>
          <cell r="E35">
            <v>34</v>
          </cell>
          <cell r="F35">
            <v>0.61</v>
          </cell>
        </row>
        <row r="36">
          <cell r="B36">
            <v>35</v>
          </cell>
          <cell r="C36">
            <v>37</v>
          </cell>
          <cell r="E36">
            <v>35</v>
          </cell>
          <cell r="F36">
            <v>0.6</v>
          </cell>
        </row>
        <row r="37">
          <cell r="B37">
            <v>36</v>
          </cell>
          <cell r="C37">
            <v>38</v>
          </cell>
          <cell r="E37">
            <v>36</v>
          </cell>
          <cell r="F37">
            <v>0.59</v>
          </cell>
        </row>
        <row r="38">
          <cell r="B38">
            <v>37</v>
          </cell>
          <cell r="C38">
            <v>38</v>
          </cell>
          <cell r="E38">
            <v>37</v>
          </cell>
          <cell r="F38">
            <v>0.57999999999999996</v>
          </cell>
        </row>
        <row r="39">
          <cell r="B39">
            <v>38</v>
          </cell>
          <cell r="C39">
            <v>38</v>
          </cell>
          <cell r="E39">
            <v>38</v>
          </cell>
          <cell r="F39">
            <v>0.56999999999999995</v>
          </cell>
        </row>
        <row r="40">
          <cell r="B40">
            <v>39</v>
          </cell>
          <cell r="C40">
            <v>38</v>
          </cell>
          <cell r="E40">
            <v>39</v>
          </cell>
          <cell r="F40">
            <v>0.56000000000000005</v>
          </cell>
        </row>
        <row r="41">
          <cell r="B41">
            <v>40</v>
          </cell>
          <cell r="C41">
            <v>39</v>
          </cell>
          <cell r="E41">
            <v>40</v>
          </cell>
          <cell r="F41">
            <v>0.55000000000000004</v>
          </cell>
        </row>
        <row r="42">
          <cell r="B42">
            <v>41</v>
          </cell>
          <cell r="C42">
            <v>39</v>
          </cell>
          <cell r="E42">
            <v>41</v>
          </cell>
          <cell r="F42">
            <v>0.54</v>
          </cell>
        </row>
        <row r="43">
          <cell r="B43">
            <v>42</v>
          </cell>
          <cell r="C43">
            <v>39</v>
          </cell>
          <cell r="E43">
            <v>42</v>
          </cell>
          <cell r="F43">
            <v>0.53</v>
          </cell>
        </row>
        <row r="44">
          <cell r="B44">
            <v>43</v>
          </cell>
          <cell r="C44">
            <v>39</v>
          </cell>
          <cell r="E44">
            <v>43</v>
          </cell>
          <cell r="F44">
            <v>0.52</v>
          </cell>
        </row>
        <row r="45">
          <cell r="B45">
            <v>44</v>
          </cell>
          <cell r="C45">
            <v>39</v>
          </cell>
          <cell r="E45">
            <v>44</v>
          </cell>
          <cell r="F45">
            <v>0.51</v>
          </cell>
        </row>
        <row r="46">
          <cell r="B46">
            <v>45</v>
          </cell>
          <cell r="C46">
            <v>39</v>
          </cell>
          <cell r="E46">
            <v>45</v>
          </cell>
          <cell r="F46">
            <v>0.5</v>
          </cell>
        </row>
        <row r="47">
          <cell r="B47">
            <v>46</v>
          </cell>
          <cell r="C47">
            <v>39</v>
          </cell>
          <cell r="E47">
            <v>50</v>
          </cell>
          <cell r="F47">
            <v>0.46</v>
          </cell>
        </row>
        <row r="48">
          <cell r="B48">
            <v>47</v>
          </cell>
          <cell r="C48">
            <v>40</v>
          </cell>
        </row>
        <row r="49">
          <cell r="B49">
            <v>48</v>
          </cell>
          <cell r="C49">
            <v>40</v>
          </cell>
        </row>
        <row r="50">
          <cell r="B50">
            <v>49</v>
          </cell>
          <cell r="C50">
            <v>40</v>
          </cell>
        </row>
        <row r="51">
          <cell r="B51">
            <v>50</v>
          </cell>
          <cell r="C51">
            <v>40</v>
          </cell>
        </row>
        <row r="52">
          <cell r="B52">
            <v>51</v>
          </cell>
          <cell r="C52">
            <v>41</v>
          </cell>
        </row>
        <row r="53">
          <cell r="B53">
            <v>52</v>
          </cell>
          <cell r="C53">
            <v>41</v>
          </cell>
        </row>
        <row r="54">
          <cell r="B54">
            <v>53</v>
          </cell>
          <cell r="C54">
            <v>41</v>
          </cell>
        </row>
        <row r="55">
          <cell r="B55">
            <v>54</v>
          </cell>
          <cell r="C55">
            <v>41</v>
          </cell>
        </row>
        <row r="56">
          <cell r="B56">
            <v>55</v>
          </cell>
          <cell r="C56">
            <v>42</v>
          </cell>
        </row>
        <row r="57">
          <cell r="B57">
            <v>56</v>
          </cell>
          <cell r="C57">
            <v>42</v>
          </cell>
        </row>
        <row r="58">
          <cell r="B58">
            <v>57</v>
          </cell>
          <cell r="C58">
            <v>42</v>
          </cell>
        </row>
        <row r="59">
          <cell r="B59">
            <v>58</v>
          </cell>
          <cell r="C59">
            <v>42</v>
          </cell>
        </row>
        <row r="60">
          <cell r="B60">
            <v>59</v>
          </cell>
          <cell r="C60">
            <v>42</v>
          </cell>
        </row>
        <row r="61">
          <cell r="B61">
            <v>60</v>
          </cell>
          <cell r="C61">
            <v>42</v>
          </cell>
        </row>
        <row r="62">
          <cell r="B62">
            <v>61</v>
          </cell>
          <cell r="C62">
            <v>42</v>
          </cell>
        </row>
        <row r="63">
          <cell r="B63">
            <v>62</v>
          </cell>
          <cell r="C63">
            <v>43</v>
          </cell>
        </row>
        <row r="64">
          <cell r="B64">
            <v>63</v>
          </cell>
          <cell r="C64">
            <v>43</v>
          </cell>
        </row>
        <row r="65">
          <cell r="B65">
            <v>64</v>
          </cell>
          <cell r="C65">
            <v>43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 (5)"/>
      <sheetName val="SCHEDULE (4)"/>
      <sheetName val="SCHEDULE (3)"/>
      <sheetName val="SCHEDULE (2)"/>
      <sheetName val="SCHEDULE"/>
      <sheetName val="Shape Codes"/>
      <sheetName val="Database"/>
      <sheetName val="Help"/>
      <sheetName val="Setup"/>
      <sheetName val="About"/>
      <sheetName val="More"/>
      <sheetName val="page"/>
      <sheetName val="Info"/>
      <sheetName val="check"/>
      <sheetName val="schedule nos"/>
    </sheetNames>
    <sheetDataSet>
      <sheetData sheetId="0"/>
      <sheetData sheetId="1"/>
      <sheetData sheetId="2" refreshError="1">
        <row r="9">
          <cell r="AU9">
            <v>20</v>
          </cell>
          <cell r="AV9">
            <v>32</v>
          </cell>
          <cell r="AW9">
            <v>33</v>
          </cell>
          <cell r="AX9">
            <v>34</v>
          </cell>
          <cell r="AY9">
            <v>35</v>
          </cell>
          <cell r="AZ9">
            <v>37</v>
          </cell>
          <cell r="BA9">
            <v>38</v>
          </cell>
          <cell r="BB9">
            <v>41</v>
          </cell>
          <cell r="BC9">
            <v>43</v>
          </cell>
          <cell r="BD9">
            <v>51</v>
          </cell>
          <cell r="BE9">
            <v>61</v>
          </cell>
          <cell r="BF9">
            <v>62</v>
          </cell>
          <cell r="BG9">
            <v>82</v>
          </cell>
          <cell r="BH9">
            <v>39</v>
          </cell>
          <cell r="BI9">
            <v>42</v>
          </cell>
          <cell r="BJ9">
            <v>45</v>
          </cell>
          <cell r="BK9">
            <v>49</v>
          </cell>
          <cell r="BL9">
            <v>52</v>
          </cell>
          <cell r="BM9">
            <v>53</v>
          </cell>
          <cell r="BN9">
            <v>54</v>
          </cell>
          <cell r="BO9">
            <v>55</v>
          </cell>
          <cell r="BP9">
            <v>65</v>
          </cell>
          <cell r="BQ9">
            <v>77</v>
          </cell>
          <cell r="BR9">
            <v>78</v>
          </cell>
          <cell r="BS9">
            <v>79</v>
          </cell>
          <cell r="BT9">
            <v>85</v>
          </cell>
          <cell r="BU9">
            <v>87</v>
          </cell>
          <cell r="BV9">
            <v>99</v>
          </cell>
        </row>
      </sheetData>
      <sheetData sheetId="3"/>
      <sheetData sheetId="4"/>
      <sheetData sheetId="5"/>
      <sheetData sheetId="6" refreshError="1">
        <row r="7">
          <cell r="B7" t="str">
            <v>LUXURY VILLAS (VILLA)</v>
          </cell>
          <cell r="C7" t="str">
            <v>0001-Drg No-IM-V-46</v>
          </cell>
          <cell r="D7" t="str">
            <v>VEERA</v>
          </cell>
        </row>
        <row r="8">
          <cell r="B8" t="str">
            <v>Example Job 2</v>
          </cell>
          <cell r="C8">
            <v>990002</v>
          </cell>
          <cell r="D8" t="str">
            <v>DEF</v>
          </cell>
        </row>
        <row r="9">
          <cell r="B9" t="str">
            <v>Example Job 3</v>
          </cell>
          <cell r="C9">
            <v>990003</v>
          </cell>
          <cell r="D9" t="str">
            <v>GHJ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P"/>
      <sheetName val="PLT"/>
      <sheetName val="STF"/>
      <sheetName val="PRL"/>
      <sheetName val="SMRY"/>
      <sheetName val="QCSUM"/>
      <sheetName val="SUB"/>
      <sheetName val="QCP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JFLINK"/>
      <sheetName val="SUMR1"/>
      <sheetName val="HL8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JFLINK"/>
      <sheetName val="SUMR1"/>
      <sheetName val="HL8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FINISH"/>
      <sheetName val="MFR"/>
      <sheetName val="Sheet1"/>
      <sheetName val="FitOutConfCentre"/>
      <sheetName val="james's"/>
      <sheetName val="FEVA"/>
      <sheetName val="HO Cost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HS"/>
      <sheetName val="RW"/>
      <sheetName val="Area"/>
      <sheetName val="major_qty3"/>
      <sheetName val="Major_P&amp;M_deployment3"/>
      <sheetName val="p&amp;m_L&amp;T_Hire3"/>
      <sheetName val="basic_3"/>
      <sheetName val="Rate_Analysis3"/>
      <sheetName val="Sub Cont. Comp."/>
      <sheetName val="Mp-team 1"/>
      <sheetName val="e"/>
      <sheetName val="CERTIFICATE"/>
      <sheetName val="PriceSummary"/>
      <sheetName val="major_qty4"/>
      <sheetName val="Major_P&amp;M_deployment4"/>
      <sheetName val="p&amp;m_L&amp;T_Hire4"/>
      <sheetName val="basic_4"/>
      <sheetName val="Rate_Analysis4"/>
      <sheetName val="장비"/>
      <sheetName val="노무"/>
      <sheetName val="Data"/>
      <sheetName val="major_qty5"/>
      <sheetName val="cusions"/>
      <sheetName val="qty schedule"/>
      <sheetName val="Assumptions"/>
      <sheetName val="Prelim_Summ"/>
      <sheetName val="VOP_June_07"/>
      <sheetName val="VOP_June_07 _rev1_"/>
      <sheetName val="VOP_Sept_07"/>
      <sheetName val="loadcal"/>
      <sheetName val="beam-reinft"/>
      <sheetName val="SPT vs PHI"/>
      <sheetName val="Main Summary- Contractor"/>
      <sheetName val="Amortization"/>
      <sheetName val="Break up Sheet"/>
      <sheetName val="Site Dev BOQ"/>
      <sheetName val="NPV"/>
      <sheetName val="Bill No. 3"/>
      <sheetName val="Timesheet"/>
      <sheetName val="MP"/>
      <sheetName val="IDC"/>
      <sheetName val="Misc. points"/>
      <sheetName val="qty abst"/>
      <sheetName val="Programe"/>
      <sheetName val="LABOUR"/>
      <sheetName val="SUMMARY"/>
      <sheetName val="Input"/>
      <sheetName val="Calendar"/>
      <sheetName val="총괄표 (2)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Benchmark Data"/>
      <sheetName val="Sheet2"/>
      <sheetName val="Sheet3"/>
      <sheetName val="Apx AA"/>
      <sheetName val="ESTIMATE"/>
      <sheetName val="Benchmark Data (2)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nÁuknÁu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Planned"/>
      <sheetName val="Reference"/>
      <sheetName val="Entry"/>
      <sheetName val="Initial Data"/>
      <sheetName val="PRL"/>
      <sheetName val="FinishesType-Code"/>
      <sheetName val="DATABASE(MASONRY)"/>
      <sheetName val="DATABASE(STRUCTURAL)"/>
      <sheetName val="Construction"/>
      <sheetName val="Material Price List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OS"/>
      <sheetName val="mw"/>
      <sheetName val="LOCAL RATES"/>
      <sheetName val="PFPi Input Sheets"/>
      <sheetName val="FOOTING JO 1596-1 CO7"/>
      <sheetName val="DBs"/>
      <sheetName val="EA Sum"/>
      <sheetName val="Basic Rates"/>
      <sheetName val="may"/>
      <sheetName val="Progress Payments"/>
      <sheetName val="Reco"/>
      <sheetName val="BR 1"/>
      <sheetName val="BR"/>
      <sheetName val="PAYWORK"/>
      <sheetName val="Co-ef"/>
      <sheetName val="BQ"/>
      <sheetName val="BQ External"/>
      <sheetName val="SubmitCal"/>
      <sheetName val="Primavera Output Resources"/>
      <sheetName val="P-Sum-Cab"/>
      <sheetName val="IPC"/>
      <sheetName val="Contents"/>
      <sheetName val="icmalKRY"/>
      <sheetName val="Appendix A"/>
      <sheetName val="Tank"/>
      <sheetName val="LTR-2"/>
      <sheetName val="Sum6Jun99"/>
      <sheetName val="EXRATES"/>
      <sheetName val="Sum"/>
      <sheetName val="type ahead combo"/>
      <sheetName val="GROUP A - JEDDAH SITE"/>
      <sheetName val="GulfDuraElectroProductRange"/>
      <sheetName val="TPR"/>
      <sheetName val="Civil-Mat."/>
      <sheetName val="GulfDuraDrainoProductRange"/>
      <sheetName val="rc01"/>
      <sheetName val="bldg"/>
      <sheetName val="Cover"/>
      <sheetName val="meas"/>
      <sheetName val="SD-SUMMARY"/>
      <sheetName val="Vehicles"/>
      <sheetName val="SLABREINF-SCH"/>
      <sheetName val="COL-SCH"/>
      <sheetName val="Harewood"/>
      <sheetName val="GULF"/>
      <sheetName val="1 Summary"/>
      <sheetName val="major_qty6"/>
      <sheetName val="Major_P&amp;M_deployment5"/>
      <sheetName val="p&amp;m_L&amp;T_Hire5"/>
      <sheetName val="basic_5"/>
      <sheetName val="Rate_Analysis5"/>
      <sheetName val="qty_schedule"/>
      <sheetName val="VOP_June_07__rev1_"/>
      <sheetName val="Bill_No__3"/>
      <sheetName val="HO_Costs"/>
      <sheetName val="Misc__points4"/>
      <sheetName val="qty_abst4"/>
      <sheetName val="Top_Sheet4"/>
      <sheetName val="Iron_Steel_&amp;_handrails4"/>
      <sheetName val="Civil_Boq2"/>
      <sheetName val="VENDOR_CODE_WO_NO1"/>
      <sheetName val="Master_Item_List1"/>
      <sheetName val="VENDER_DETAIL1"/>
      <sheetName val="Main_Summary2"/>
      <sheetName val="Summary_(G_H_Bachlor_C)2"/>
      <sheetName val="General_preliminaries1"/>
      <sheetName val="Work_Done_Bill_(2)1"/>
      <sheetName val="IS_Summary1"/>
      <sheetName val="Drain_Work"/>
      <sheetName val="Non-BOQ_summary"/>
      <sheetName val="Curing_Bund_for_Sep'13"/>
      <sheetName val="Basic_Rate1"/>
      <sheetName val="INFLUENCES_ON_GM1"/>
      <sheetName val="acevsSp_(ABC)1"/>
      <sheetName val="Monthly_Format_ATH_(ro)revised1"/>
      <sheetName val="Abs_Sheet(Fuel_oil_area)JAN1"/>
      <sheetName val="Site_Dev_BOQ1"/>
      <sheetName val="Steel_Summary1"/>
      <sheetName val="int_hire"/>
      <sheetName val="Drop_Down_(Fixed)"/>
      <sheetName val="Drop_Down"/>
      <sheetName val="BOQ_Direct_selling_cost"/>
      <sheetName val="STAFFSCHED_"/>
      <sheetName val="E_&amp;_R"/>
      <sheetName val="Benchmark_Data"/>
      <sheetName val="Apx_AA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총괄표_(2)"/>
      <sheetName val="Hollowcore_study"/>
      <sheetName val="SPT_vs_PHI"/>
      <sheetName val="Initial_Data"/>
      <sheetName val="Benchmark_Data_(2)"/>
      <sheetName val="Legal_Risk_Analysis"/>
      <sheetName val="Data_1"/>
      <sheetName val="RA_Format"/>
      <sheetName val="Measurement-ID_works"/>
      <sheetName val="IO_List"/>
      <sheetName val="Ph_1_-ESM_Pipe,_Bitumen"/>
      <sheetName val="Rehab_podium_footing"/>
      <sheetName val="Material_Price_List"/>
      <sheetName val="Demand"/>
      <sheetName val="Occ"/>
      <sheetName val="Summ"/>
      <sheetName val="RCC,Ret. Wall"/>
      <sheetName val="crews"/>
      <sheetName val="Ceiling"/>
      <sheetName val="Wall"/>
      <sheetName val="Headings"/>
      <sheetName val="PE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L8"/>
      <sheetName val="cerflr (2)"/>
      <sheetName val="SWPLWL"/>
      <sheetName val="OTPT297"/>
      <sheetName val="OTPT"/>
      <sheetName val="otpt597"/>
      <sheetName val="Sheet17"/>
      <sheetName val="TZFLR"/>
      <sheetName val="ROF CMTTL"/>
      <sheetName val="Sheet2"/>
      <sheetName val="SCRD"/>
      <sheetName val="TZSTEPS"/>
      <sheetName val="intplst"/>
      <sheetName val="HL6"/>
      <sheetName val="SL6"/>
      <sheetName val="expl"/>
      <sheetName val="cerwl"/>
      <sheetName val="cerflr"/>
      <sheetName val="mhcon"/>
      <sheetName val="mhblk"/>
      <sheetName val="CWLPL"/>
      <sheetName val="SL8"/>
      <sheetName val="LINT"/>
      <sheetName val="sl4"/>
      <sheetName val="HL4"/>
      <sheetName val="nlb8"/>
      <sheetName val="CONS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vil Boq"/>
      <sheetName val="Calculations"/>
      <sheetName val="List"/>
      <sheetName val="Pre-cast"/>
      <sheetName val="ANALYSIS"/>
      <sheetName val="SPT vs PHI"/>
      <sheetName val="std.wt."/>
      <sheetName val="RA-markate"/>
      <sheetName val="Material "/>
      <sheetName val="Pur"/>
      <sheetName val="BOQ_Direct_selling cost"/>
      <sheetName val="dummy"/>
      <sheetName val="Staff Forecast spread"/>
      <sheetName val="Design"/>
      <sheetName val="Summary"/>
      <sheetName val="Chandrawal -1"/>
      <sheetName val="policies"/>
      <sheetName val="BOQ"/>
      <sheetName val="HDD"/>
      <sheetName val="Works"/>
      <sheetName val="FUSION"/>
      <sheetName val="OFC-Design"/>
      <sheetName val="PCS"/>
      <sheetName val="ETC"/>
      <sheetName val="Guide VAT_ED_Credit"/>
      <sheetName val="JTS"/>
      <sheetName val="AMC &amp; O&amp;M"/>
      <sheetName val="JTS Costing"/>
      <sheetName val="Instructions"/>
      <sheetName val="Pile cap"/>
      <sheetName val="moments-table(tri)"/>
      <sheetName val="floor slab-RS2"/>
      <sheetName val="THK"/>
      <sheetName val="General Summary"/>
      <sheetName val="switch"/>
      <sheetName val="149"/>
      <sheetName val="+X &amp; -X DIR PRE"/>
      <sheetName val="PRECAST lightconc-II"/>
      <sheetName val="conc-foot-gradeslab"/>
      <sheetName val="E1"/>
      <sheetName val="Civil_Boq"/>
      <sheetName val="Civil_Boq1"/>
      <sheetName val="SPT_vs_PHI"/>
      <sheetName val="std_wt_"/>
      <sheetName val="Pile_cap"/>
      <sheetName val="Material_"/>
      <sheetName val="Chandrawal_-1"/>
      <sheetName val="Guide_VAT_ED_Credit"/>
      <sheetName val="AMC_&amp;_O&amp;M"/>
      <sheetName val="JTS_Costing"/>
      <sheetName val="d-safe specs"/>
      <sheetName val="BOQ fire proofing"/>
      <sheetName val="girder"/>
      <sheetName val="Input"/>
      <sheetName val="Details"/>
      <sheetName val="Sheet1"/>
      <sheetName val="Assumptions"/>
      <sheetName val="Break up Sheet"/>
      <sheetName val="sept-plan"/>
      <sheetName val="Abstract Sheet"/>
      <sheetName val="Legal Risk Analysis"/>
      <sheetName val="COLUMN"/>
      <sheetName val="Notes"/>
      <sheetName val="PIpe Pushing"/>
      <sheetName val="RES-PLANNING"/>
      <sheetName val="Pay_Sep06"/>
      <sheetName val="Sheet4"/>
      <sheetName val="Main-Material"/>
      <sheetName val="d-safe DELUXE"/>
      <sheetName val="Footings"/>
      <sheetName val="13. Steel - Ratio"/>
      <sheetName val="WPR-IV"/>
      <sheetName val="Labour productivity"/>
      <sheetName val="Supplier"/>
      <sheetName val="CABLE DATA"/>
      <sheetName val="organi synthesis lab"/>
      <sheetName val="INPUT SHEET"/>
      <sheetName val="Extra Item"/>
      <sheetName val="Fill this out first..."/>
      <sheetName val="Lead"/>
      <sheetName val="Labour &amp; Plant"/>
      <sheetName val="Project Budget Worksheet"/>
      <sheetName val="TASKRSRC (2)"/>
      <sheetName val="TARGET"/>
      <sheetName val="BASELINE"/>
      <sheetName val="Fin Sum"/>
      <sheetName val="UNIT2"/>
      <sheetName val="V.O.4 - PCC Qty"/>
      <sheetName val="TBAL9697 -group wise  sdpl"/>
      <sheetName val="Field Values"/>
      <sheetName val="p&amp;m"/>
      <sheetName val="BOQ -II ph 2"/>
      <sheetName val="shuttering"/>
      <sheetName val="FORM7"/>
      <sheetName val="GBW"/>
      <sheetName val="2.1 受電設備棟"/>
      <sheetName val="2.2 受・防火水槽"/>
      <sheetName val="2.3 排水処理設備棟"/>
      <sheetName val="2.4 倉庫棟"/>
      <sheetName val="2.5 守衛棟"/>
      <sheetName val="RCC,Ret. Wall"/>
      <sheetName val="mecon-summary"/>
      <sheetName val="Balance sheet"/>
      <sheetName val="1.01 (a)"/>
      <sheetName val="MainSheet"/>
      <sheetName val="DETAIL SHEET"/>
      <sheetName val="PointNo.5"/>
      <sheetName val="cubes_M20"/>
      <sheetName val="P&amp;L-BDMC"/>
      <sheetName val="RECAPITULATION"/>
      <sheetName val="COST"/>
      <sheetName val="Plant Cost"/>
      <sheetName val="T1037 Entire School"/>
      <sheetName val="Site wise NADs"/>
      <sheetName val="Sheet3"/>
      <sheetName val="Sheet2"/>
      <sheetName val="LANGUAGE"/>
      <sheetName val="Aseet1998"/>
      <sheetName val="spool"/>
      <sheetName val="Detail"/>
      <sheetName val="STAFFSCHED "/>
      <sheetName val="dBase"/>
      <sheetName val="PRECAST lightconc_II"/>
      <sheetName val="RMZ Summary"/>
      <sheetName val="Employee List"/>
      <sheetName val="LABOUR"/>
      <sheetName val="Voucher"/>
      <sheetName val="Basement Budget"/>
      <sheetName val="IO LIST"/>
      <sheetName val="PC Master List"/>
      <sheetName val="Storage"/>
      <sheetName val="foot"/>
      <sheetName val="3-3(750)"/>
      <sheetName val="Calc1"/>
      <sheetName val="Cal"/>
      <sheetName val="Data"/>
      <sheetName val="Boiler&amp;TG"/>
      <sheetName val="Vehicles"/>
      <sheetName val="VCH-SLC"/>
      <sheetName val="except wiring"/>
      <sheetName val="3cd Annexure"/>
      <sheetName val="labour coeff"/>
      <sheetName val="Macro1"/>
      <sheetName val="WWR"/>
      <sheetName val="Equipment"/>
      <sheetName val="AOR"/>
      <sheetName val="Costing"/>
      <sheetName val="ORDER BOOKING"/>
      <sheetName val="1st and 4th flight"/>
      <sheetName val="Electrical"/>
      <sheetName val=" "/>
      <sheetName val="Build-up"/>
      <sheetName val="x-items"/>
      <sheetName val="BOQ_Direct_selling_cost"/>
      <sheetName val="Staff_Forecast_spread"/>
      <sheetName val="floor_slab-RS2"/>
      <sheetName val="PRECAST_lightconc-II"/>
      <sheetName val="PIpe_Pushing"/>
      <sheetName val="d-safe_specs"/>
      <sheetName val="Labour_productivity"/>
      <sheetName val="BOQ (2)"/>
      <sheetName val="main"/>
      <sheetName val="Site Dev BOQ"/>
      <sheetName val="Calc_ISC"/>
      <sheetName val="Names&amp;Cases"/>
      <sheetName val="Construction"/>
      <sheetName val="tower"/>
      <sheetName val="10. &amp; 11. Rate Code &amp; BQ"/>
      <sheetName val="analysis-superstructure"/>
      <sheetName val="loadcal"/>
      <sheetName val="Scope Reconciliation"/>
      <sheetName val="Current Bill MB ref"/>
      <sheetName val="NT LBH"/>
      <sheetName val="Desgn(zone I)"/>
      <sheetName val="AK-Offertstammblatt"/>
      <sheetName val="Cover sheet"/>
      <sheetName val="Summary_Bank"/>
      <sheetName val="Non-Factory"/>
      <sheetName val="INPUT_SHEET"/>
      <sheetName val="purpose&amp;input"/>
      <sheetName val="Mat_Cost"/>
      <sheetName val="Wire"/>
      <sheetName val="1_Project_Profile"/>
      <sheetName val="st"/>
      <sheetName val="L3"/>
      <sheetName val="@Risk Inputs"/>
      <sheetName val="Calc"/>
      <sheetName val="master"/>
      <sheetName val="Tender Summary"/>
      <sheetName val="BOQ_SERENO"/>
      <sheetName val="T&amp;M"/>
      <sheetName val="Depreciation Calc"/>
      <sheetName val="b.s.-p.l.-sch."/>
      <sheetName val="Factors"/>
      <sheetName val="lookups"/>
      <sheetName val="Chandrawal_-11"/>
      <sheetName val="Guide_VAT_ED_Credit1"/>
      <sheetName val="AMC_&amp;_O&amp;M1"/>
      <sheetName val="JTS_Costing1"/>
      <sheetName val="SPT_vs_PHI1"/>
      <sheetName val="std_wt_1"/>
      <sheetName val="Material_1"/>
      <sheetName val="Pile_cap1"/>
      <sheetName val="d-safe_specs1"/>
      <sheetName val="CABLE_DATA"/>
      <sheetName val="DG3285"/>
      <sheetName val="Fee Rate Summary"/>
      <sheetName val="beam-reinft"/>
      <sheetName val="Rate analysis"/>
      <sheetName val="TABLE2"/>
      <sheetName val="w_dn_idd"/>
      <sheetName val="Drop Down List"/>
      <sheetName val="BOQ Distribution"/>
      <sheetName val="SCHEDULE"/>
      <sheetName val="M.S."/>
      <sheetName val="Basis"/>
      <sheetName val="Rev. 00 - 20.07.04"/>
      <sheetName val="Rates"/>
      <sheetName val="database"/>
      <sheetName val="경제지표"/>
      <sheetName val="세금자료"/>
      <sheetName val="col-reinft1"/>
      <sheetName val="Project Details.."/>
      <sheetName val="Top Line - WWW"/>
      <sheetName val="Activity Costing Breakup"/>
      <sheetName val="Unit Rate(CIS)"/>
      <sheetName val="Conc Analysis"/>
      <sheetName val="Basic "/>
      <sheetName val="Back-UP IRA (CIS)"/>
      <sheetName val="Precast IRA"/>
      <sheetName val="Precast IRA Backup"/>
      <sheetName val="Precast RA"/>
      <sheetName val="Publicbuilding"/>
      <sheetName val="Summary year Plan"/>
      <sheetName val="Staff Acco."/>
      <sheetName val="Invoice"/>
      <sheetName val="POI_MASTER_1"/>
      <sheetName val="Block A - BOQ"/>
      <sheetName val="RA_EIL"/>
      <sheetName val="RA_MKT_QUOTE"/>
      <sheetName val="Mat &amp; Lab Rate"/>
      <sheetName val="BOQ "/>
      <sheetName val="Flooring"/>
      <sheetName val="ELEC_BOQ"/>
      <sheetName val="Section Catalogue"/>
      <sheetName val="Detailed Summary (5)"/>
      <sheetName val="M.R.List (2)"/>
      <sheetName val="Intro."/>
      <sheetName val="Cul_detail"/>
      <sheetName val="Equiplst"/>
      <sheetName val="Civil_Boq2"/>
      <sheetName val="SPT_vs_PHI2"/>
      <sheetName val="BOQ_Direct_selling_cost1"/>
      <sheetName val="std_wt_2"/>
      <sheetName val="Material_2"/>
      <sheetName val="Chandrawal_-12"/>
      <sheetName val="Guide_VAT_ED_Credit2"/>
      <sheetName val="AMC_&amp;_O&amp;M2"/>
      <sheetName val="JTS_Costing2"/>
      <sheetName val="Pile_cap2"/>
      <sheetName val="Staff_Forecast_spread1"/>
      <sheetName val="PRECAST_lightconc-II1"/>
      <sheetName val="PIpe_Pushing1"/>
      <sheetName val="floor_slab-RS21"/>
      <sheetName val="d-safe_specs2"/>
      <sheetName val="General_Summary"/>
      <sheetName val="+X_&amp;_-X_DIR_PRE"/>
      <sheetName val="Labour_productivity1"/>
      <sheetName val="BOQ_(2)"/>
      <sheetName val="T1037_Entire_School"/>
      <sheetName val="Plant_Cost"/>
      <sheetName val="Site_Dev_BOQ"/>
      <sheetName val="Break_up_Sheet"/>
      <sheetName val="Project_Budget_Worksheet"/>
      <sheetName val="13__Steel_-_Ratio"/>
      <sheetName val="2_1_受電設備棟"/>
      <sheetName val="2_2_受・防火水槽"/>
      <sheetName val="2_3_排水処理設備棟"/>
      <sheetName val="2_4_倉庫棟"/>
      <sheetName val="2_5_守衛棟"/>
      <sheetName val="Abstract_Sheet"/>
      <sheetName val="PointNo_5"/>
      <sheetName val="DETAIL_SHEET"/>
      <sheetName val="CABLE_DATA1"/>
      <sheetName val="INPUT_SHEET1"/>
      <sheetName val="Extra_Item"/>
      <sheetName val="Fill_this_out_first___"/>
      <sheetName val="Labour_&amp;_Plant"/>
      <sheetName val="TASKRSRC_(2)"/>
      <sheetName val="organi_synthesis_lab"/>
      <sheetName val="Legal_Risk_Analysis"/>
      <sheetName val="V_O_4_-_PCC_Qty"/>
      <sheetName val="Field_Values"/>
      <sheetName val="TBAL9697_-group_wise__sdpl"/>
      <sheetName val="BOQ_-II_ph_2"/>
      <sheetName val="1_01_(a)"/>
      <sheetName val="BOQ_fire_proofing"/>
      <sheetName val="Balance_sheet"/>
      <sheetName val="RCC,Ret__Wall"/>
      <sheetName val="Fee_Rate_Summary"/>
      <sheetName val="Rate_analysis"/>
      <sheetName val="d-safe_DELUXE"/>
      <sheetName val="Site_wise_NADs"/>
      <sheetName val="PC_Master_List"/>
      <sheetName val="Fin_Sum"/>
      <sheetName val="1st_and_4th_flight"/>
      <sheetName val="RMZ_Summary"/>
      <sheetName val="Employee_List"/>
      <sheetName val="STAFFSCHED_"/>
      <sheetName val="PRECAST_lightconc_II"/>
      <sheetName val="Basement_Budget"/>
      <sheetName val="IO_LIST"/>
      <sheetName val="ORDER_BOOKING"/>
      <sheetName val="except_wiring"/>
      <sheetName val="3cd_Annexure"/>
      <sheetName val="_"/>
      <sheetName val="labour_coeff"/>
      <sheetName val="10__&amp;_11__Rate_Code_&amp;_BQ"/>
      <sheetName val="Scope_Reconciliation"/>
      <sheetName val="Current_Bill_MB_ref"/>
      <sheetName val="NT_LBH"/>
      <sheetName val="Desgn(zone_I)"/>
      <sheetName val="Cover_sheet"/>
      <sheetName val="Drop_Down_List"/>
      <sheetName val="BOQ_Distribution"/>
      <sheetName val="Tender_Summary"/>
      <sheetName val="Activity_Costing_Breakup"/>
      <sheetName val="Unit_Rate(CIS)"/>
      <sheetName val="Conc_Analysis"/>
      <sheetName val="Basic_"/>
      <sheetName val="Back-UP_IRA_(CIS)"/>
      <sheetName val="Precast_IRA"/>
      <sheetName val="Precast_IRA_Backup"/>
      <sheetName val="Precast_RA"/>
      <sheetName val="Project_Details__"/>
      <sheetName val="Top_Line_-_WWW"/>
      <sheetName val="Depreciation_Calc"/>
      <sheetName val="M_S_"/>
      <sheetName val="Summary_year_Plan"/>
      <sheetName val="Staff_Acco_"/>
      <sheetName val="Block_A_-_BOQ"/>
      <sheetName val="Mat_&amp;_Lab_Rate"/>
      <sheetName val="@Risk_Inputs"/>
      <sheetName val="b_s_-p_l_-sch_"/>
      <sheetName val="BOQ_"/>
      <sheetName val="Section_Catalogue"/>
      <sheetName val="Detailed_Summary_(5)"/>
      <sheetName val="M_R_List_(2)"/>
      <sheetName val="Intro_"/>
      <sheetName val="Civil_Boq3"/>
      <sheetName val="SPT_vs_PHI3"/>
      <sheetName val="BOQ_Direct_selling_cost2"/>
      <sheetName val="std_wt_3"/>
      <sheetName val="Material_3"/>
      <sheetName val="Chandrawal_-13"/>
      <sheetName val="Guide_VAT_ED_Credit3"/>
      <sheetName val="AMC_&amp;_O&amp;M3"/>
      <sheetName val="JTS_Costing3"/>
      <sheetName val="Pile_cap3"/>
      <sheetName val="Staff_Forecast_spread2"/>
      <sheetName val="PRECAST_lightconc-II2"/>
      <sheetName val="PIpe_Pushing2"/>
      <sheetName val="floor_slab-RS22"/>
      <sheetName val="d-safe_specs3"/>
      <sheetName val="General_Summary1"/>
      <sheetName val="+X_&amp;_-X_DIR_PRE1"/>
      <sheetName val="Labour_productivity2"/>
      <sheetName val="BOQ_(2)1"/>
      <sheetName val="T1037_Entire_School1"/>
      <sheetName val="Plant_Cost1"/>
      <sheetName val="Site_Dev_BOQ1"/>
      <sheetName val="Break_up_Sheet1"/>
      <sheetName val="Project_Budget_Worksheet1"/>
      <sheetName val="13__Steel_-_Ratio1"/>
      <sheetName val="2_1_受電設備棟1"/>
      <sheetName val="2_2_受・防火水槽1"/>
      <sheetName val="2_3_排水処理設備棟1"/>
      <sheetName val="2_4_倉庫棟1"/>
      <sheetName val="2_5_守衛棟1"/>
      <sheetName val="Abstract_Sheet1"/>
      <sheetName val="PointNo_51"/>
      <sheetName val="DETAIL_SHEET1"/>
      <sheetName val="CABLE_DATA2"/>
      <sheetName val="INPUT_SHEET2"/>
      <sheetName val="Extra_Item1"/>
      <sheetName val="Fill_this_out_first___1"/>
      <sheetName val="Labour_&amp;_Plant1"/>
      <sheetName val="TASKRSRC_(2)1"/>
      <sheetName val="organi_synthesis_lab1"/>
      <sheetName val="Legal_Risk_Analysis1"/>
      <sheetName val="V_O_4_-_PCC_Qty1"/>
      <sheetName val="Field_Values1"/>
      <sheetName val="TBAL9697_-group_wise__sdpl1"/>
      <sheetName val="BOQ_-II_ph_21"/>
      <sheetName val="1_01_(a)1"/>
      <sheetName val="BOQ_fire_proofing1"/>
      <sheetName val="Balance_sheet1"/>
      <sheetName val="RCC,Ret__Wall1"/>
      <sheetName val="Fee_Rate_Summary1"/>
      <sheetName val="Rate_analysis1"/>
      <sheetName val="d-safe_DELUXE1"/>
      <sheetName val="Site_wise_NADs1"/>
      <sheetName val="PC_Master_List1"/>
      <sheetName val="Fin_Sum1"/>
      <sheetName val="1st_and_4th_flight1"/>
      <sheetName val="RMZ_Summary1"/>
      <sheetName val="Employee_List1"/>
      <sheetName val="STAFFSCHED_1"/>
      <sheetName val="PRECAST_lightconc_II1"/>
      <sheetName val="Basement_Budget1"/>
      <sheetName val="IO_LIST1"/>
      <sheetName val="ORDER_BOOKING1"/>
      <sheetName val="except_wiring1"/>
      <sheetName val="3cd_Annexure1"/>
      <sheetName val="_1"/>
      <sheetName val="labour_coeff1"/>
      <sheetName val="10__&amp;_11__Rate_Code_&amp;_BQ1"/>
      <sheetName val="Scope_Reconciliation1"/>
      <sheetName val="Current_Bill_MB_ref1"/>
      <sheetName val="NT_LBH1"/>
      <sheetName val="Desgn(zone_I)1"/>
      <sheetName val="Cover_sheet1"/>
      <sheetName val="Drop_Down_List1"/>
      <sheetName val="BOQ_Distribution1"/>
      <sheetName val="Tender_Summary1"/>
      <sheetName val="Activity_Costing_Breakup1"/>
      <sheetName val="Unit_Rate(CIS)1"/>
      <sheetName val="Conc_Analysis1"/>
      <sheetName val="Basic_1"/>
      <sheetName val="Back-UP_IRA_(CIS)1"/>
      <sheetName val="Precast_IRA1"/>
      <sheetName val="Precast_IRA_Backup1"/>
      <sheetName val="Precast_RA1"/>
      <sheetName val="Project_Details__1"/>
      <sheetName val="Top_Line_-_WWW1"/>
      <sheetName val="Depreciation_Calc1"/>
      <sheetName val="M_S_1"/>
      <sheetName val="Summary_year_Plan1"/>
      <sheetName val="Staff_Acco_1"/>
      <sheetName val="Block_A_-_BOQ1"/>
      <sheetName val="Mat_&amp;_Lab_Rate1"/>
      <sheetName val="@Risk_Inputs1"/>
      <sheetName val="b_s_-p_l_-sch_1"/>
      <sheetName val="BOQ_1"/>
      <sheetName val="Section_Catalogue1"/>
      <sheetName val="Detailed_Summary_(5)1"/>
      <sheetName val="M_R_List_(2)1"/>
      <sheetName val="Intro_1"/>
      <sheetName val="Risk &amp; Opportunities"/>
      <sheetName val="CFForecast detail"/>
      <sheetName val="월선수금"/>
      <sheetName val="OHT_Abs"/>
      <sheetName val="radar"/>
      <sheetName val="E &amp; R"/>
      <sheetName val="Approved MTD Proj #'s"/>
      <sheetName val="final abstract"/>
      <sheetName val="SC revtrgt"/>
      <sheetName val="AR"/>
      <sheetName val="BS Schdl- 1 &amp; 2"/>
      <sheetName val=" WORKING"/>
      <sheetName val="Assmpns"/>
      <sheetName val="MTTR-Headend"/>
      <sheetName val="PM_Action "/>
      <sheetName val="PE Status"/>
      <sheetName val="Inventory"/>
      <sheetName val="Major Events "/>
      <sheetName val="Crtitical Issues"/>
      <sheetName val="RIP"/>
      <sheetName val="Fault Statistics"/>
      <sheetName val="Ageing_Pending_ CLeared"/>
      <sheetName val="Fault Cleared After 24Hrs"/>
      <sheetName val="Purlin(7m)"/>
      <sheetName val="IS3370"/>
      <sheetName val="IS456"/>
      <sheetName val="Table10"/>
      <sheetName val="Table11"/>
      <sheetName val="Table12"/>
      <sheetName val="Table9"/>
      <sheetName val="nglrpt042964858"/>
      <sheetName val="Trial Bal"/>
      <sheetName val="Cashflow projection"/>
      <sheetName val="keyword"/>
      <sheetName val="CLform"/>
      <sheetName val="Sheet 1"/>
      <sheetName val="目录"/>
      <sheetName val="Final Summary"/>
      <sheetName val="Sub-str."/>
      <sheetName val="RateAnalysis"/>
      <sheetName val="Variation Statement"/>
      <sheetName val="Abstract - Single Line"/>
      <sheetName val="HEAD"/>
      <sheetName val="inWords"/>
      <sheetName val="sq ftg detail"/>
      <sheetName val="lookup"/>
      <sheetName val="Risk_&amp;_Opportunities"/>
      <sheetName val="CFForecast_detail"/>
      <sheetName val="E_&amp;_R"/>
      <sheetName val="Approved_MTD_Proj_#'s"/>
      <sheetName val="final_abstract"/>
      <sheetName val="SC_revtrgt"/>
      <sheetName val="BS_Schdl-_1_&amp;_2"/>
      <sheetName val="_WORKING"/>
      <sheetName val="PM_Action_"/>
      <sheetName val="PE_Status"/>
      <sheetName val="Major_Events_"/>
      <sheetName val="Crtitical_Issues"/>
      <sheetName val="Fault_Statistics"/>
      <sheetName val="Ageing_Pending__CLeared"/>
      <sheetName val="Fault_Cleared_After_24Hrs"/>
      <sheetName val="Trial_Bal"/>
      <sheetName val="Cashflow_projection"/>
      <sheetName val="Final_Summary"/>
      <sheetName val="Sub-str_"/>
      <sheetName val="Sheet_1"/>
      <sheetName val="Variation_Statement"/>
      <sheetName val="Abstract_-_Single_Line"/>
      <sheetName val="sq_ftg_detail"/>
      <sheetName val="RFP002"/>
      <sheetName val="Material Rate"/>
      <sheetName val="rev 01"/>
      <sheetName val="3"/>
      <sheetName val="FORM-W3"/>
      <sheetName val="Global factors"/>
      <sheetName val="Basic Resources"/>
      <sheetName val="Micro"/>
      <sheetName val="Macro"/>
      <sheetName val="Scaff-Rose"/>
      <sheetName val="wordsdata"/>
      <sheetName val="mem-property"/>
      <sheetName val="Final Bill of Material"/>
      <sheetName val="GUT"/>
      <sheetName val="Controls"/>
    </sheetNames>
    <sheetDataSet>
      <sheetData sheetId="0" refreshError="1">
        <row r="3">
          <cell r="D3" t="str">
            <v>Gujarat rehabilitation work of Mathak village for TWRI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SUMMARY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장비"/>
      <sheetName val="노무"/>
      <sheetName val="Data"/>
      <sheetName val="major_qty3"/>
      <sheetName val="Major_P&amp;M_deployment3"/>
      <sheetName val="p&amp;m_L&amp;T_Hire3"/>
      <sheetName val="basic_3"/>
      <sheetName val="Rate_Analysis3"/>
      <sheetName val="major_qty4"/>
      <sheetName val="Major_P&amp;M_deployment4"/>
      <sheetName val="p&amp;m_L&amp;T_Hire4"/>
      <sheetName val="basic_4"/>
      <sheetName val="Rate_Analysis4"/>
      <sheetName val="HS"/>
      <sheetName val="RW"/>
      <sheetName val="Area"/>
      <sheetName val="major_qty5"/>
      <sheetName val="FINISH"/>
      <sheetName val="MFR"/>
      <sheetName val="Sheet1"/>
      <sheetName val="FitOutConfCentre"/>
      <sheetName val="james's"/>
      <sheetName val="Bill No. 3"/>
      <sheetName val="cusions"/>
      <sheetName val="qty schedule"/>
      <sheetName val="Assumptions"/>
      <sheetName val="Prelim_Summ"/>
      <sheetName val="VOP_June_07"/>
      <sheetName val="VOP_June_07 _rev1_"/>
      <sheetName val="VOP_Sept_07"/>
      <sheetName val="loadcal"/>
      <sheetName val="FEVA"/>
      <sheetName val="HO Costs"/>
      <sheetName val="Timesheet"/>
      <sheetName val="Benchmark Data"/>
      <sheetName val="IDC"/>
      <sheetName val="Misc. points"/>
      <sheetName val="qty abst"/>
      <sheetName val="Programe"/>
      <sheetName val="LABOUR"/>
      <sheetName val="MP"/>
      <sheetName val="Input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px AA"/>
      <sheetName val="Material Price List"/>
      <sheetName val="Calendar"/>
      <sheetName val="총괄표 (2)"/>
      <sheetName val="nÁuknÁu"/>
      <sheetName val="Benchmark Data (2)"/>
      <sheetName val="Sheet2"/>
      <sheetName val="Sheet3"/>
      <sheetName val="ESTIMATE"/>
      <sheetName val="finshes"/>
      <sheetName val="Hollowcore study"/>
      <sheetName val="PRL"/>
      <sheetName val="FinishesType-Code"/>
      <sheetName val="DATABASE(MASONRY)"/>
      <sheetName val="DATABASE(STRUCTURAL)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Initial Data"/>
      <sheetName val="Reference"/>
      <sheetName val="Planned"/>
      <sheetName val="PriceSummary"/>
      <sheetName val="Entry"/>
      <sheetName val="SPT vs PHI"/>
      <sheetName val="mw"/>
      <sheetName val="Major_P&amp;M_deployment5"/>
      <sheetName val="p&amp;m_L&amp;T_Hire5"/>
      <sheetName val="basic_5"/>
      <sheetName val="Rate_Analysis5"/>
      <sheetName val="Architect"/>
      <sheetName val="Raw Data"/>
      <sheetName val="upa"/>
      <sheetName val="MOS"/>
      <sheetName val="Demand"/>
      <sheetName val="Occ"/>
      <sheetName val="Summ"/>
      <sheetName val="Cash2"/>
      <sheetName val="Z"/>
      <sheetName val="PE"/>
      <sheetName val="FORM5"/>
      <sheetName val="입찰내역 발주처 양식"/>
      <sheetName val="F4.13"/>
      <sheetName val="TOTAL"/>
      <sheetName val="Mp-team 1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ajor_qty6"/>
      <sheetName val="Vehicles"/>
      <sheetName val="PAYWORK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Misc__points4"/>
      <sheetName val="qty_abst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major_qty3"/>
      <sheetName val="Major_P&amp;M_deployment3"/>
      <sheetName val="p&amp;m_L&amp;T_Hire3"/>
      <sheetName val="basic_3"/>
      <sheetName val="Rate_Analysis3"/>
      <sheetName val="major_qty4"/>
      <sheetName val="Major_P&amp;M_deployment4"/>
      <sheetName val="p&amp;m_L&amp;T_Hire4"/>
      <sheetName val="basic_4"/>
      <sheetName val="Rate_Analysis4"/>
      <sheetName val="major_qty5"/>
      <sheetName val="IDC"/>
      <sheetName val="Misc. points"/>
      <sheetName val="qty abst"/>
      <sheetName val="Programe"/>
      <sheetName val="LABOUR"/>
      <sheetName val="nÁuknÁu"/>
      <sheetName val="장비"/>
      <sheetName val="노무"/>
      <sheetName val="Data"/>
      <sheetName val="HS"/>
      <sheetName val="RW"/>
      <sheetName val="Area"/>
      <sheetName val="FINISH"/>
      <sheetName val="MFR"/>
      <sheetName val="Sheet1"/>
      <sheetName val="FitOutConfCentre"/>
      <sheetName val="james's"/>
      <sheetName val="cusions"/>
      <sheetName val="qty schedule"/>
      <sheetName val="Prelim_Summ"/>
      <sheetName val="VOP_June_07"/>
      <sheetName val="VOP_June_07 _rev1_"/>
      <sheetName val="VOP_Sept_07"/>
      <sheetName val="Assumptions"/>
      <sheetName val="FEVA"/>
      <sheetName val="HO Costs"/>
      <sheetName val="loadcal"/>
      <sheetName val="Bill No. 3"/>
      <sheetName val="Timesheet"/>
      <sheetName val="SUMMARY"/>
      <sheetName val="MP"/>
      <sheetName val="Input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Benchmark Data"/>
      <sheetName val="Sheet2"/>
      <sheetName val="Sheet3"/>
      <sheetName val="Apx AA"/>
      <sheetName val="Benchmark Data (2)"/>
      <sheetName val="Calendar"/>
      <sheetName val="총괄표 (2)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ESTIMATE"/>
      <sheetName val="finshes"/>
      <sheetName val="Hollowcore study"/>
      <sheetName val="PRL"/>
      <sheetName val="FinishesType-Code"/>
      <sheetName val="DATABASE(MASONRY)"/>
      <sheetName val="DATABASE(STRUCTURAL)"/>
      <sheetName val="Material Price List"/>
      <sheetName val="Initial Data"/>
      <sheetName val="Reference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major_qty6"/>
      <sheetName val="Major_P&amp;M_deployment5"/>
      <sheetName val="p&amp;m_L&amp;T_Hire5"/>
      <sheetName val="basic_5"/>
      <sheetName val="Rate_Analysis5"/>
      <sheetName val="SPT vs PHI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w"/>
      <sheetName val="Vehicles"/>
      <sheetName val="PAYWORK"/>
      <sheetName val="MOS"/>
      <sheetName val="PE"/>
      <sheetName val="Sub Cont. Comp."/>
      <sheetName val="Harewood"/>
      <sheetName val="GULF"/>
      <sheetName val="1 Summary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Misc__points4"/>
      <sheetName val="qty_abst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Summary"/>
      <sheetName val="Loading"/>
      <sheetName val="FitOutConfCentre"/>
    </sheetNames>
    <sheetDataSet>
      <sheetData sheetId="0"/>
      <sheetData sheetId="1">
        <row r="7">
          <cell r="C7">
            <v>0.6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L"/>
      <sheetName val="MUP"/>
      <sheetName val="PLT"/>
      <sheetName val="STF"/>
      <sheetName val="SMRY"/>
      <sheetName val="QCSUM"/>
      <sheetName val="SUB"/>
      <sheetName val="QCPL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y"/>
      <sheetName val="FORM5"/>
      <sheetName val="Sum"/>
      <sheetName val="FORM14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Su}}ary"/>
      <sheetName val="#REF"/>
      <sheetName val="StattCo yCharges"/>
      <sheetName val="GFA_HQ_Building"/>
      <sheetName val="GFA_Conference"/>
      <sheetName val="D-623D"/>
      <sheetName val="Notes"/>
      <sheetName val="Basis"/>
      <sheetName val="TAS"/>
      <sheetName val="Option"/>
      <sheetName val="Chiet tinh dz22"/>
      <sheetName val="Chiet tinh dz35"/>
      <sheetName val="icmal"/>
      <sheetName val="Penthouse Apartment"/>
      <sheetName val="SubmitCal"/>
      <sheetName val="Graph Data (DO NOT PRINT)"/>
      <sheetName val="LABOUR HISTOGRAM"/>
      <sheetName val="Cash2"/>
      <sheetName val="Z"/>
      <sheetName val="Raw Data"/>
      <sheetName val="_______"/>
      <sheetName val="核算项目余额表"/>
      <sheetName val="Criteria"/>
      <sheetName val="改加胶玻璃、室外栏杆"/>
      <sheetName val="Assumptions"/>
      <sheetName val="@risk rents and incentives"/>
      <sheetName val="Car park lease"/>
      <sheetName val="Net rent analysis"/>
      <sheetName val="Poz-1 "/>
      <sheetName val="차액보증"/>
      <sheetName val="ancillary"/>
      <sheetName val="FOL - Bar"/>
      <sheetName val="CT Thang Mo"/>
      <sheetName val="Sheet2"/>
      <sheetName val="1"/>
      <sheetName val="CT  PL"/>
      <sheetName val="Lab Cum Hist"/>
      <sheetName val="CASHFLOWS"/>
      <sheetName val="LEVEL SHEET"/>
      <sheetName val="Top sheet"/>
      <sheetName val="Body Sheet"/>
      <sheetName val="1.0 Executive Summary"/>
      <sheetName val="budget summary (2)"/>
      <sheetName val="Budget Analysis Summary"/>
      <sheetName val="BQ_External"/>
      <sheetName val="LABOUR_HISTOGRAM"/>
      <sheetName val="JAS"/>
      <sheetName val="Bill_1"/>
      <sheetName val="Bill_2"/>
      <sheetName val="Bill_3"/>
      <sheetName val="Bill_4"/>
      <sheetName val="Bill_5"/>
      <sheetName val="Bill_6"/>
      <sheetName val="Bill_7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Sheet1"/>
      <sheetName val="BOQ"/>
      <sheetName val="Bill No. 2"/>
      <sheetName val="SPT vs PHI"/>
      <sheetName val=""/>
      <sheetName val="ANNEXURE-A"/>
      <sheetName val="intr stool brkup"/>
      <sheetName val="Customize Your Invoice"/>
      <sheetName val="B"/>
      <sheetName val="HVAC BoQ"/>
      <sheetName val="PriceSummary"/>
      <sheetName val="企业表一"/>
      <sheetName val="M-5C"/>
      <sheetName val="M-5A"/>
      <sheetName val="POWER"/>
      <sheetName val="MTP"/>
      <sheetName val="Data"/>
      <sheetName val="Tender Summary"/>
      <sheetName val="Insurance Ext"/>
      <sheetName val="Prelims"/>
      <sheetName val="GFA_HQ_Building1"/>
      <sheetName val="GFA_Conference1"/>
      <sheetName val="StattCo_yCharges"/>
      <sheetName val="BQ_External1"/>
      <sheetName val="Penthouse_Apartment"/>
      <sheetName val="LABOUR_HISTOGRAM1"/>
      <sheetName val="Lab_Cum_Hist"/>
      <sheetName val="Raw_Data"/>
      <sheetName val="Chiet_tinh_dz22"/>
      <sheetName val="Chiet_tinh_dz35"/>
      <sheetName val="CT_Thang_Mo"/>
      <sheetName val="@risk_rents_and_incentives"/>
      <sheetName val="Car_park_lease"/>
      <sheetName val="Net_rent_analysis"/>
      <sheetName val="Poz-1_"/>
      <sheetName val="Bill_No__2"/>
      <sheetName val="LEVEL_SHEET"/>
      <sheetName val="Graph_Data_(DO_NOT_PRINT)"/>
      <sheetName val="Tender_Summary"/>
      <sheetName val="Insurance_Ext"/>
      <sheetName val="FOL_-_Bar"/>
      <sheetName val="SPT_vs_PHI"/>
      <sheetName val="Rate analysis"/>
      <sheetName val="Budget"/>
      <sheetName val="List"/>
      <sheetName val="HQ-TO"/>
      <sheetName val="Projet,_methodes_&amp;_couts"/>
      <sheetName val="Risques_majeurs_&amp;_Frais_Ind_"/>
      <sheetName val="budget_summary_(2)"/>
      <sheetName val="Budget_Analysis_Summary"/>
      <sheetName val="CT__PL"/>
      <sheetName val="Currencies"/>
      <sheetName val="Bill 2"/>
      <sheetName val="Bill 1"/>
      <sheetName val="Bill 3"/>
      <sheetName val="Bill 4"/>
      <sheetName val="Bill 5"/>
      <sheetName val="Bill 6"/>
      <sheetName val="Bill 7"/>
      <sheetName val="POWER ASSUMPTIONS"/>
      <sheetName val="COC"/>
      <sheetName val="Ap A"/>
      <sheetName val="Geneí¬_x0008_i_x0000__x0000__x0014__x0000_0."/>
      <sheetName val="70_x0000_,/0_x0000_s«_x0008_i_x0000_Æø_x0003_í¬_x0008_i_x0000_"/>
      <sheetName val="ConferenceCentre_x0000_옰ʒ䄂ʒ鵠ʐ䄂ʒ閐̐䄂ʒ蕈̐"/>
      <sheetName val="concrete"/>
      <sheetName val="beam-reinft-IIInd floor"/>
      <sheetName val="beam-reinft-machine rm"/>
      <sheetName val="girder"/>
      <sheetName val="Rocker"/>
      <sheetName val="98Price"/>
      <sheetName val="Inputs"/>
      <sheetName val="Rate_Analysis"/>
      <sheetName val="DATAS"/>
      <sheetName val="SHOPLIST.xls"/>
      <sheetName val="2 Div 14 "/>
      <sheetName val="WITHOUT C&amp;I PROFIT (3)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PROJECT BRIEF"/>
      <sheetName val="C (3)"/>
      <sheetName val="기계내역서"/>
      <sheetName val="SAP"/>
      <sheetName val="ACT_SPS"/>
      <sheetName val="SPSF"/>
      <sheetName val="Invoice Summary"/>
      <sheetName val="공종별_집계금액"/>
      <sheetName val="Sheet3"/>
      <sheetName val="Customize_Your_Invoice"/>
      <sheetName val="HVAC_BoQ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Dubai golf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Civil Boq"/>
      <sheetName val="Bill_21"/>
      <sheetName val="2_Div_14_"/>
      <sheetName val="Wall"/>
      <sheetName val="Activity List"/>
      <sheetName val="sal"/>
      <sheetName val="Softscape Buildup"/>
      <sheetName val="Mat'l Rate"/>
      <sheetName val="마산월령동골조물량변경"/>
      <sheetName val="PA- Consutant "/>
      <sheetName val="upa"/>
      <sheetName val="Geneí¬_x0008_i"/>
      <sheetName val="70"/>
      <sheetName val="BILL COV"/>
      <sheetName val="Ra  stair"/>
      <sheetName val="GFA_HQ_Building6"/>
      <sheetName val="MOS"/>
      <sheetName val="CODE"/>
      <sheetName val="ABSTRACT"/>
      <sheetName val="DETAILED  BOQ"/>
      <sheetName val="M-Book for Conc"/>
      <sheetName val="M-Book for FW"/>
      <sheetName val="Vehicles"/>
      <sheetName val="HIRED LABOUR CODE"/>
      <sheetName val="Design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_x0000__x0000__x0000__x0000__x0000__x0000__x0000__x0000_"/>
      <sheetName val="PROJECT_BRIEF1"/>
      <sheetName val="Geneí¬i0_"/>
      <sheetName val="70,/0s«iÆøí¬i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SHOPLIST_xls"/>
      <sheetName val="Dubai_golf"/>
      <sheetName val="beam-reinft-IIInd_floor"/>
      <sheetName val="Invoice_Summary"/>
      <sheetName val="POWER_ASSUMPTIONS"/>
      <sheetName val="beam-reinft-machine_rm"/>
      <sheetName val="PROJECT_BRIEF"/>
      <sheetName val="C_(3)"/>
      <sheetName val="Ap_A"/>
      <sheetName val="Day work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Geneí¬i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PROJECT_BRIEF2"/>
      <sheetName val="Bill_23"/>
      <sheetName val="C_(3)2"/>
      <sheetName val="Ap_A2"/>
      <sheetName val="2_Div_14_2"/>
      <sheetName val="Civil_Boq"/>
      <sheetName val="WITHOUT_C&amp;I_PROFIT_(3)"/>
      <sheetName val="Activity_List"/>
      <sheetName val="Softscape_Buildup"/>
      <sheetName val="Mat'l_Rate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INSTR"/>
      <sheetName val="CERTIFICATE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갑지"/>
      <sheetName val="15-MECH"/>
      <sheetName val="ConferenceCentre?옰ʒ䄂ʒ鵠ʐ䄂ʒ閐̐䄂ʒ蕈̐"/>
      <sheetName val="Eq. Mobilization"/>
      <sheetName val="DETAILED__BOQ"/>
      <sheetName val="M-Book_for_Conc"/>
      <sheetName val="M-Book_for_FW"/>
      <sheetName val="HIRED_LABOUR_CODE"/>
      <sheetName val="PA-_Consutant_"/>
      <sheetName val="foot-slab_reinft"/>
      <sheetName val="RA-markate"/>
      <sheetName val="Data_Summary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Gra¦_x0004_)_x0000__x0000__x0000_VW_x0000__x0000__x0000__x0000__x0000__x0000__x0000__x0000__x0000_ U"/>
      <sheetName val="/VW_x0000_VU_x0000_)_x0000__x0000__x0000_)_x0000__x0000__x0000__x0001__x0000__x0000__x0000_tÏØ0 _x0008__x0000__x0000_ _x0008_"/>
      <sheetName val="Toolbox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w't table"/>
      <sheetName val="cp-e1"/>
      <sheetName val="COLUMN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BOQ_Direct_selling cost"/>
      <sheetName val="Ap_A4"/>
      <sheetName val="2_Div_14_4"/>
      <sheetName val="SHOPLIST_xls3"/>
      <sheetName val="PROJECT_BRIEF4"/>
      <sheetName val="Bill_25"/>
      <sheetName val="C_(3)4"/>
      <sheetName val="Bill_14"/>
      <sheetName val="Bill_34"/>
      <sheetName val="Bill_44"/>
      <sheetName val="Bill_54"/>
      <sheetName val="Bill_64"/>
      <sheetName val="Bill_74"/>
      <sheetName val="Dubai_golf3"/>
      <sheetName val="beam-reinft-IIInd_floor3"/>
      <sheetName val="Invoice_Summary3"/>
      <sheetName val="POWER_ASSUMPTIONS3"/>
      <sheetName val="beam-reinft-machine_rm3"/>
      <sheetName val="Civil_Boq2"/>
      <sheetName val="WITHOUT_C&amp;I_PROFIT_(3)2"/>
      <sheetName val="Activity_List2"/>
      <sheetName val="Softscape_Buildup2"/>
      <sheetName val="Mat'l_Rate2"/>
      <sheetName val="BILL_COV"/>
      <sheetName val="Ra__stair"/>
      <sheetName val="Dropdown"/>
      <sheetName val="Elemental Buildup"/>
      <sheetName val="CHART OF ACCOUNTS"/>
      <sheetName val="Working for RCC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Material List "/>
      <sheetName val="E-Bill No.6 A-O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Index List"/>
      <sheetName val="Type List"/>
      <sheetName val="File Types"/>
      <sheetName val="Day_work"/>
      <sheetName val="VALVE_CHAMBERS"/>
      <sheetName val="Fire_Hydrants"/>
      <sheetName val="B_GATE_VALVE"/>
      <sheetName val="Sub_G1_Fire"/>
      <sheetName val="Sub_G12_Fire"/>
      <sheetName val="DETAILED__BOQ1"/>
      <sheetName val="M-Book_for_Conc1"/>
      <sheetName val="M-Book_for_FW1"/>
      <sheetName val="HIRED_LABOUR_CODE1"/>
      <sheetName val="PA-_Consutant_1"/>
      <sheetName val="foot-slab_reinft1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Ra__stair1"/>
      <sheetName val="HIRED_LABOUR_CODE2"/>
      <sheetName val="PA-_Consutant_2"/>
      <sheetName val="foot-slab_reinft2"/>
      <sheetName val="BILL_COV1"/>
      <sheetName val="BS"/>
      <sheetName val="2.2)Revised Cash Flow"/>
      <sheetName val="Summary of Work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ay_work1"/>
      <sheetName val="입찰내역 발주처 양식"/>
      <sheetName val="집계표(OPTION)"/>
      <sheetName val="B03"/>
      <sheetName val="B09.1"/>
      <sheetName val="房屋及建筑物"/>
      <sheetName val="XL4Poppy"/>
      <sheetName val="SStaff-Sept2013"/>
      <sheetName val="col-reinft1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PMWeb data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escalation"/>
      <sheetName val="ANAL"/>
      <sheetName val="SS MH"/>
      <sheetName val="Gra¦_x0004_)"/>
      <sheetName val="/VW"/>
      <sheetName val="PMWeb_data"/>
      <sheetName val="SS_MH"/>
      <sheetName val="SIEMENS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LIST DO NOT REMOVE"/>
      <sheetName val="Employee List"/>
      <sheetName val="Day_work2"/>
      <sheetName val="Gra¦)VW_U"/>
      <sheetName val="/VWVU))tÏØ0  "/>
      <sheetName val="/VWVU))tÏØ0__"/>
      <sheetName val="Demand"/>
      <sheetName val="Occ"/>
      <sheetName val="2_2)Revised_Cash_Flow"/>
      <sheetName val="B6.2 "/>
      <sheetName val="Chiet t"/>
      <sheetName val="Staffing and Rates IA"/>
      <sheetName val="PointNo_5"/>
      <sheetName val="w't_table"/>
      <sheetName val="Elemental_Buildup"/>
      <sheetName val="SITE WORK"/>
      <sheetName val="Quantity"/>
      <sheetName val="??-BLDG"/>
      <sheetName val="PNT-QUOT-#3"/>
      <sheetName val="COAT&amp;WRAP-QIOT-#3"/>
      <sheetName val="ml"/>
      <sheetName val="PRECAST lightconc-II"/>
      <sheetName val="P&amp;L-BDMC"/>
      <sheetName val="final abstract"/>
      <sheetName val="Detail"/>
      <sheetName val="p&amp;m"/>
      <sheetName val="Voucher"/>
      <sheetName val="Lists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Old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Sub_G1_Five"/>
      <sheetName val="_x005f_x0000__x005f_x0000__x005f_x0000__x005f_x0000__x0"/>
      <sheetName val="Staff Acco."/>
      <sheetName val="TBAL9697 -group wise  sdpl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Materials_Cost(PCC)2"/>
      <sheetName val="India_F&amp;S_Template2"/>
      <sheetName val="IO_LIST2"/>
      <sheetName val="Material_2"/>
      <sheetName val="Quote_Sheet2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Earthwork"/>
      <sheetName val="GIAVLIEU"/>
      <sheetName val="Project Cost Breakdown"/>
      <sheetName val="Duct Accesories"/>
      <sheetName val="Prices"/>
      <sheetName val="Rate summary"/>
      <sheetName val="#REF!"/>
      <sheetName val="SW-TEO"/>
      <sheetName val="科目余额表正式"/>
      <sheetName val="70_x005f_x0000_,/0_x005f_x0000_s«_x005f_x0008_i_x"/>
      <sheetName val="Back up"/>
      <sheetName val="GRSummary"/>
      <sheetName val="PT 141- Site A Landscape"/>
      <sheetName val="Geneí¬ i_x0000__x0000_ _x0000_0."/>
      <sheetName val="70_x0000_,/0_x0000_s« i_x0000_Æø í¬ i_x0000_"/>
      <sheetName val="%"/>
      <sheetName val="70,_0s«iÆøí¬i"/>
      <sheetName val="ConferenceCentre_옰ʒ䄂ʒ鵠ʐ䄂ʒ閐̐䄂ʒ蕈̐"/>
      <sheetName val="MA"/>
      <sheetName val="Rebars"/>
      <sheetName val="Annex 1 Sect 3a"/>
      <sheetName val="Annex 1 Sect 3a.1"/>
      <sheetName val="Annex 1 Sect 3b"/>
      <sheetName val="Annex 1 Sect 3c"/>
      <sheetName val="HOURLY RATES"/>
      <sheetName val="BG"/>
      <sheetName val="RAB AR&amp;STR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ConferenceCentre?옰ʒ䄂ʒ鵠ʐ䄂ʒ閐̐脭め_x0005__x0000_"/>
      <sheetName val="XV10017"/>
      <sheetName val="???? ??? ??"/>
      <sheetName val="[SHOPLIST.xls][SHOPLIST.xls]70_x0000_"/>
      <sheetName val="PRJDATA"/>
      <sheetName val="Master"/>
      <sheetName val="合成単価作成表-BLDG"/>
      <sheetName val="BASE_APR17_HISTOGRAMS"/>
      <sheetName val="INDIGINEOUS ITEMS "/>
      <sheetName val="office"/>
      <sheetName val="Lab"/>
      <sheetName val="PRECAST_lightconc-II"/>
      <sheetName val="final_abstract"/>
      <sheetName val="Summary_of_Work"/>
      <sheetName val="Employee_List"/>
      <sheetName val="d-safe DELUXE"/>
      <sheetName val="Common Variables"/>
      <sheetName val="200205C"/>
      <sheetName val="Headings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Day_work3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2_2)Revised_Cash_Flow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Materials_Cost(PCC)3"/>
      <sheetName val="India_F&amp;S_Template3"/>
      <sheetName val="IO_LIST3"/>
      <sheetName val="Material_3"/>
      <sheetName val="Quote_Sheet3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References"/>
      <sheetName val="Rate_analysis10"/>
      <sheetName val="Staff_Acco_"/>
      <sheetName val="TBAL9697_-group_wise__sdpl"/>
      <sheetName val="[SHOPLIST.xls][SHOPLIST.xls]70,"/>
      <sheetName val="PTS-1"/>
      <sheetName val="Labour &amp; Plant"/>
      <sheetName val="Geneí¬ i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LIST_DO_NOT_REMOVE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E_&amp;_R"/>
      <sheetName val="[SHOPLIST.xls]70_x0000_,/0_x0000_s«_x0008_i_x0000_Æø_x0003_í¬"/>
      <sheetName val="[SHOPLIST.xls]70,/0s«iÆøí¬i"/>
      <sheetName val="Map"/>
      <sheetName val="Mall waterproofing"/>
      <sheetName val="MSCP waterproofing"/>
      <sheetName val="-----------------"/>
      <sheetName val="TESİSAT"/>
      <sheetName val="PE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Lookup"/>
      <sheetName val="Source"/>
      <sheetName val="COSTING"/>
      <sheetName val="GPL Revenu Update"/>
      <sheetName val="DO NOT TOUCH"/>
      <sheetName val="Work Type"/>
      <sheetName val="UOM"/>
      <sheetName val="Definitions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Employee_List1"/>
      <sheetName val="입찰내역_발주처_양식3"/>
      <sheetName val="Chiet_t3"/>
      <sheetName val="Staffing_and_Rates_IA3"/>
      <sheetName val="Summary_of_Work1"/>
      <sheetName val="/VWVU))tÏØ0__3"/>
      <sheetName val="Рабочий_лист"/>
      <sheetName val="PT_141-_Site_A_Landscape"/>
      <sheetName val="Geneí¬_i_0_"/>
      <sheetName val="70,/0s«_iÆø_í¬_i"/>
      <sheetName val="d-safe_DELUXE"/>
      <sheetName val="Rate_summary"/>
      <sheetName val="SITE_WORK"/>
      <sheetName val="RAB_AR&amp;STR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steel total"/>
      <sheetName val="ELE BOQ"/>
      <sheetName val="Final"/>
      <sheetName val="Sheet7"/>
      <sheetName val="Cashflow projection"/>
      <sheetName val="PROJECT BRIEF(EX.NEW)"/>
      <sheetName val="MEP"/>
      <sheetName val="IRR"/>
      <sheetName val="70,"/>
      <sheetName val="ConferenceCentre?옰ʒ䄂ʒ鵠ʐ䄂ʒ閐̐脭め_x0005_"/>
      <sheetName val="[SHOPLIST.xls]70"/>
      <sheetName val="[SHOPLIST.xls]70,"/>
      <sheetName val="Base BM-rebar"/>
      <sheetName val="INDEX"/>
      <sheetName val="Floor Box "/>
      <sheetName val="Coding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[SHOPLIST.xls]/VW_x0000_VU_x0000_)_x0000__x0000__x0000_)_x0000__x0000__x0000_"/>
      <sheetName val="[SHOPLIST.xls][SHOPLIST.xls][SH"/>
      <sheetName val="AREA OF APPLICATION"/>
      <sheetName val="Steel"/>
      <sheetName val="[SHOPLIST.xls]70_x0000_,/0_x0000_s« i_x0000_Æø í¬"/>
      <sheetName val="Selections"/>
      <sheetName val="LIST_DO_NOT_REMOVE2"/>
      <sheetName val="B6_2_2"/>
      <sheetName val="Staff_Acco_1"/>
      <sheetName val="TBAL9697_-group_wise__sdpl1"/>
      <sheetName val="Item-_Compact1"/>
      <sheetName val="E_&amp;_R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analysis"/>
      <sheetName val="[SHOPLIST.xls]/VW"/>
      <sheetName val="[SHOPLIST.xls]/VWVU))tÏØ0  "/>
      <sheetName val="[SHOPLIST.xls]/VWVU))tÏØ0__"/>
      <sheetName val="instructions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Labour_&amp;_Plant"/>
      <sheetName val="TRIAL_BALANCE"/>
      <sheetName val="Ave_wtd_rates"/>
      <sheetName val="Debits_as_on_12_04_08"/>
      <sheetName val="STAFFSCHED_"/>
      <sheetName val="[SHOPLIST_xls][SHOPLIST_xls]70"/>
      <sheetName val="[SHOPLIST_xls][SHOPLIST_xls]70,"/>
      <sheetName val="Risk Breakdown Structure"/>
      <sheetName val="Home"/>
      <sheetName val="Header"/>
      <sheetName val="superseded"/>
      <sheetName val="Resumo Empreitadas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PPA Summary"/>
      <sheetName val="Interior"/>
      <sheetName val="Mix Design"/>
      <sheetName val="std-rates"/>
      <sheetName val="Input"/>
      <sheetName val="CostPlan"/>
      <sheetName val="Database"/>
      <sheetName val="PNTEXT"/>
      <sheetName val="Geneí¬i___0_"/>
      <sheetName val="70_,_0_s«i_Æøí¬i_"/>
      <sheetName val="Common_Variables"/>
      <sheetName val="[SHOPLIST_xls]70,/0s«iÆøí¬"/>
      <sheetName val="[SHOPLIST_xls]70,/0s«iÆøí¬i"/>
      <sheetName val="GPL_Revenu_Update"/>
      <sheetName val="DO_NOT_TOUCH"/>
      <sheetName val="Work_Type"/>
      <sheetName val="ConferenceCentre?옰ʒ䄂ʒ鵠ʐ䄂ʒ閐̐脭め"/>
      <sheetName val="PROJECT_BRIEF(EX_NEW)"/>
      <sheetName val="calculation_LC"/>
      <sheetName val="Internet"/>
      <sheetName val="Z- GENERAL PRICE SUMMARY"/>
      <sheetName val="Z-_GENERAL_PRICE_SUMMARY"/>
      <sheetName val="Confidential"/>
      <sheetName val="Risk_Breakdown_Structure"/>
      <sheetName val="Equipment Rates"/>
      <sheetName val="opstat"/>
      <sheetName val="costs"/>
      <sheetName val="Summ"/>
      <sheetName val="[SHOPLIST.xls][SHOPLIST.xls]70_"/>
      <sheetName val="E H - H. W.P."/>
      <sheetName val="E. H. Treatment for pile cap"/>
      <sheetName val="Auswahl"/>
      <sheetName val="Areas_with_SF"/>
      <sheetName val="Area Breakdown PER LEVEL_LINK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1-G1"/>
      <sheetName val="FORM5"/>
      <sheetName val="Payment"/>
      <sheetName val="SO"/>
      <sheetName val="Architect"/>
      <sheetName val="Materials "/>
      <sheetName val="Labour"/>
      <sheetName val="MAchinery(R1)"/>
      <sheetName val="Rates"/>
      <sheetName val="Form 6"/>
      <sheetName val="gen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AC"/>
      <sheetName val="금융비용"/>
      <sheetName val="1.2 Staff Schedule"/>
      <sheetName val="1_2_Staff_Schedule"/>
      <sheetName val="Site Dev BOQ"/>
      <sheetName val="BaseWeight"/>
      <sheetName val="SRC-B3U2"/>
      <sheetName val="Projects"/>
      <sheetName val="A1-Continuous"/>
      <sheetName val="Hic_150EOffice"/>
      <sheetName val="Results"/>
      <sheetName val="Dropdowns"/>
      <sheetName val="Rate_analysis11"/>
      <sheetName val="Geneí¬_i"/>
      <sheetName val="steel_total"/>
      <sheetName val="ELE_BOQ"/>
      <sheetName val="Attach 4-18"/>
      <sheetName val="TTL"/>
      <sheetName val="CSC"/>
      <sheetName val="dv_info"/>
      <sheetName val="door"/>
      <sheetName val="window"/>
      <sheetName val="BLOCK-A (MEA.SHEET)"/>
      <sheetName val="BOQp4"/>
      <sheetName val="Vendors"/>
      <sheetName val="Food"/>
      <sheetName val="GFA_HQ_Building16"/>
      <sheetName val="GFA_Conference15"/>
      <sheetName val="BQ_External15"/>
      <sheetName val="Raw_Data14"/>
      <sheetName val="Penthouse_Apartment14"/>
      <sheetName val="StattCo_yCharges14"/>
      <sheetName val="LABOUR_HISTOGRAM15"/>
      <sheetName val="Graph_Data_(DO_NOT_PRINT)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FOL_-_Bar14"/>
      <sheetName val="budget_summary_(2)13"/>
      <sheetName val="Budget_Analysis_Summary13"/>
      <sheetName val="CT_Thang_Mo14"/>
      <sheetName val="CT__PL13"/>
      <sheetName val="LEVEL_SHEET14"/>
      <sheetName val="SPT_vs_PHI14"/>
      <sheetName val="Bill_No__214"/>
      <sheetName val="Tender_Summary14"/>
      <sheetName val="Insurance_Ext14"/>
      <sheetName val="Customize_Your_Invoice14"/>
      <sheetName val="HVAC_BoQ14"/>
      <sheetName val="Projet,_methodes_&amp;_couts13"/>
      <sheetName val="Risques_majeurs_&amp;_Frais_Ind_13"/>
      <sheetName val="Top_sheet13"/>
      <sheetName val="intr_stool_brkup13"/>
      <sheetName val="Body_Sheet13"/>
      <sheetName val="1_0_Executive_Summary13"/>
      <sheetName val="Ap_A11"/>
      <sheetName val="Bill_111"/>
      <sheetName val="Bill_212"/>
      <sheetName val="Bill_311"/>
      <sheetName val="Bill_411"/>
      <sheetName val="Bill_511"/>
      <sheetName val="Bill_611"/>
      <sheetName val="Bill_711"/>
      <sheetName val="SHOPLIST_xls10"/>
      <sheetName val="Invoice_Summary10"/>
      <sheetName val="2_Div_14_11"/>
      <sheetName val="PROJECT_BRIEF11"/>
      <sheetName val="beam-reinft-IIInd_floor10"/>
      <sheetName val="POWER_ASSUMPTIONS10"/>
      <sheetName val="Softscape_Buildup9"/>
      <sheetName val="Mat'l_Rate9"/>
      <sheetName val="Dubai_golf10"/>
      <sheetName val="beam-reinft-machine_rm10"/>
      <sheetName val="C_(3)11"/>
      <sheetName val="PA-_Consutant_7"/>
      <sheetName val="BILL_COV7"/>
      <sheetName val="Ra__stair7"/>
      <sheetName val="WITHOUT_C&amp;I_PROFIT_(3)9"/>
      <sheetName val="Civil_Boq9"/>
      <sheetName val="Activity_List9"/>
      <sheetName val="HIRED_LABOUR_CODE7"/>
      <sheetName val="foot-slab_reinft7"/>
      <sheetName val="DETAILED__BOQ7"/>
      <sheetName val="M-Book_for_Conc7"/>
      <sheetName val="M-Book_for_FW7"/>
      <sheetName val="VALVE_CHAMBERS6"/>
      <sheetName val="Fire_Hydrants6"/>
      <sheetName val="B_GATE_VALVE6"/>
      <sheetName val="Sub_G1_Fire6"/>
      <sheetName val="Sub_G12_Fire6"/>
      <sheetName val="B185-B-9_15"/>
      <sheetName val="B185-B-9_25"/>
      <sheetName val="Day_work6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Working_for_RCC5"/>
      <sheetName val="Elemental_Buildup4"/>
      <sheetName val="CHART_OF_ACCOUNTS5"/>
      <sheetName val="E-Bill_No_6_A-O5"/>
      <sheetName val="PMWeb_data5"/>
      <sheetName val="SS_MH5"/>
      <sheetName val="Eq__Mobilization5"/>
      <sheetName val="w't_table4"/>
      <sheetName val="B09_15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PointNo_54"/>
      <sheetName val="Index_List4"/>
      <sheetName val="Type_List4"/>
      <sheetName val="File_Types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2_2)Revised_Cash_Flow4"/>
      <sheetName val="Material_List_4"/>
      <sheetName val="Employee_List2"/>
      <sheetName val="입찰내역_발주처_양식4"/>
      <sheetName val="Chiet_t4"/>
      <sheetName val="Staffing_and_Rates_IA4"/>
      <sheetName val="Summary_of_Work2"/>
      <sheetName val="/VWVU))tÏØ0__4"/>
      <sheetName val="Рабочий_лист1"/>
      <sheetName val="PT_141-_Site_A_Landscape1"/>
      <sheetName val="d-safe_DELUXE1"/>
      <sheetName val="Rate_summary1"/>
      <sheetName val="SITE_WORK1"/>
      <sheetName val="RAB_AR&amp;STR1"/>
      <sheetName val="Back_up1"/>
      <sheetName val="INDIGINEOUS_ITEMS_1"/>
      <sheetName val="Mall_waterproofing1"/>
      <sheetName val="MSCP_waterproofing1"/>
      <sheetName val="Duct_Accesories1"/>
      <sheetName val="????_???_??1"/>
      <sheetName val="train_cash1"/>
      <sheetName val="accom_cash1"/>
      <sheetName val="C1ㅇ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ￒlￒmￒnￒaￒSￒmￒaￒy"/>
      <sheetName val="Materials_Cost(PCC)6"/>
      <sheetName val="India_F&amp;S_Template6"/>
      <sheetName val="IO_LIST6"/>
      <sheetName val="Material_6"/>
      <sheetName val="Quote_Sheet6"/>
      <sheetName val="BOQ_Direct_selling_cost6"/>
      <sheetName val="PRECAST_lightconc-II6"/>
      <sheetName val="final_abstract6"/>
      <sheetName val="Staff_Acco_2"/>
      <sheetName val="TBAL9697_-group_wise__sdpl2"/>
      <sheetName val="E_&amp;_R2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AREA_OF_APPLICATION"/>
      <sheetName val="PRJ_DATA"/>
      <sheetName val="VIABILITY"/>
      <sheetName val="mw"/>
      <sheetName val="GFA_HQ_Building17"/>
      <sheetName val="GFA_Conference16"/>
      <sheetName val="BQ_External16"/>
      <sheetName val="Graph_Data_(DO_NOT_PRINT)15"/>
      <sheetName val="StattCo_yCharges15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Raw_Data15"/>
      <sheetName val="Bill_No__215"/>
      <sheetName val="CT_Thang_Mo15"/>
      <sheetName val="budget_summary_(2)14"/>
      <sheetName val="Budget_Analysis_Summary14"/>
      <sheetName val="LEVEL_SHEET15"/>
      <sheetName val="SPT_vs_PHI15"/>
      <sheetName val="CT__PL14"/>
      <sheetName val="Projet,_methodes_&amp;_couts14"/>
      <sheetName val="Risques_majeurs_&amp;_Frais_Ind_14"/>
      <sheetName val="FOL_-_Bar15"/>
      <sheetName val="intr_stool_brkup14"/>
      <sheetName val="Tender_Summary15"/>
      <sheetName val="Insurance_Ext15"/>
      <sheetName val="Customize_Your_Invoice15"/>
      <sheetName val="HVAC_BoQ15"/>
      <sheetName val="Body_Sheet14"/>
      <sheetName val="1_0_Executive_Summary14"/>
      <sheetName val="Top_sheet14"/>
      <sheetName val="Ap_A12"/>
      <sheetName val="SHOPLIST_xls11"/>
      <sheetName val="Bill_213"/>
      <sheetName val="2_Div_14_12"/>
      <sheetName val="beam-reinft-IIInd_floor11"/>
      <sheetName val="beam-reinft-machine_rm11"/>
      <sheetName val="Bill_112"/>
      <sheetName val="Bill_312"/>
      <sheetName val="Bill_412"/>
      <sheetName val="Bill_512"/>
      <sheetName val="Bill_612"/>
      <sheetName val="Bill_712"/>
      <sheetName val="POWER_ASSUMPTIONS11"/>
      <sheetName val="Invoice_Summary11"/>
      <sheetName val="PROJECT_BRIEF12"/>
      <sheetName val="Civil_Boq10"/>
      <sheetName val="C_(3)12"/>
      <sheetName val="Dubai_golf11"/>
      <sheetName val="WITHOUT_C&amp;I_PROFIT_(3)10"/>
      <sheetName val="HIRED_LABOUR_CODE8"/>
      <sheetName val="PA-_Consutant_8"/>
      <sheetName val="foot-slab_reinft8"/>
      <sheetName val="Softscape_Buildup10"/>
      <sheetName val="Mat'l_Rate10"/>
      <sheetName val="VALVE_CHAMBERS7"/>
      <sheetName val="Fire_Hydrants7"/>
      <sheetName val="B_GATE_VALVE7"/>
      <sheetName val="Sub_G1_Fire7"/>
      <sheetName val="Sub_G12_Fire7"/>
      <sheetName val="Activity_List10"/>
      <sheetName val="BILL_COV8"/>
      <sheetName val="Ra__stair8"/>
      <sheetName val="DETAILED__BOQ8"/>
      <sheetName val="M-Book_for_Conc8"/>
      <sheetName val="M-Book_for_FW8"/>
      <sheetName val="Materials_Cost(PCC)7"/>
      <sheetName val="India_F&amp;S_Template7"/>
      <sheetName val="IO_LIST7"/>
      <sheetName val="Material_7"/>
      <sheetName val="Quote_Sheet7"/>
      <sheetName val="Day_work7"/>
      <sheetName val="Working_for_RCC6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w't_table5"/>
      <sheetName val="B185-B-9_16"/>
      <sheetName val="B185-B-9_26"/>
      <sheetName val="CHART_OF_ACCOUNTS6"/>
      <sheetName val="BOQ_Direct_selling_cost7"/>
      <sheetName val="Elemental_Buildup5"/>
      <sheetName val="PointNo_55"/>
      <sheetName val="Index_List5"/>
      <sheetName val="Type_List5"/>
      <sheetName val="File_Types5"/>
      <sheetName val="E-Bill_No_6_A-O6"/>
      <sheetName val="PMWeb_data6"/>
      <sheetName val="SS_MH6"/>
      <sheetName val="Material_List_5"/>
      <sheetName val="2_2)Revised_Cash_Flow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Project_Cost_Breakdown3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7"/>
      <sheetName val="final_abstract7"/>
      <sheetName val="Staff_Acco_3"/>
      <sheetName val="TBAL9697_-group_wise__sdpl3"/>
      <sheetName val="/VWVU))tÏØ0__5"/>
      <sheetName val="Chiet_t5"/>
      <sheetName val="Staffing_and_Rates_IA5"/>
      <sheetName val="Summary_of_Work3"/>
      <sheetName val="Employee_List3"/>
      <sheetName val="Рабочий_лист2"/>
      <sheetName val="B6_2_4"/>
      <sheetName val="Item-_Compact3"/>
      <sheetName val="E_&amp;_R3"/>
      <sheetName val="Annex_1_Sect_3a3"/>
      <sheetName val="Annex_1_Sect_3a_13"/>
      <sheetName val="Annex_1_Sect_3b3"/>
      <sheetName val="Annex_1_Sect_3c3"/>
      <sheetName val="HOURLY_RATES3"/>
      <sheetName val="SITE_WORK2"/>
      <sheetName val="d-safe_DELUXE2"/>
      <sheetName val="PT_141-_Site_A_Landscape2"/>
      <sheetName val="Rate_summary2"/>
      <sheetName val="RAB_AR&amp;STR2"/>
      <sheetName val="Back_up2"/>
      <sheetName val="train_cash2"/>
      <sheetName val="accom_cash2"/>
      <sheetName val="INDIGINEOUS_ITEMS_2"/>
      <sheetName val="Duct_Accesories2"/>
      <sheetName val="Mall_waterproofing2"/>
      <sheetName val="MSCP_waterproofing2"/>
      <sheetName val="Common_Variables2"/>
      <sheetName val="????_???_??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AREA_OF_APPLICATION1"/>
      <sheetName val="Risk_Breakdown_Structure1"/>
      <sheetName val="Geneí¬_i1"/>
      <sheetName val="steel_total1"/>
      <sheetName val="ELE_BOQ1"/>
      <sheetName val="Project_Cost_Breakdown2"/>
      <sheetName val="LIST_DO_NOT_REMOVE3"/>
      <sheetName val="B6_2_3"/>
      <sheetName val="Item-_Compact2"/>
      <sheetName val="Annex_1_Sect_3a2"/>
      <sheetName val="Annex_1_Sect_3a_12"/>
      <sheetName val="Annex_1_Sect_3b2"/>
      <sheetName val="Annex_1_Sect_3c2"/>
      <sheetName val="HOURLY_RATES2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Floor_Box_"/>
      <sheetName val="Floor_Box_1"/>
      <sheetName val="Equip"/>
      <sheetName val="ACC"/>
      <sheetName val="AREAS"/>
      <sheetName val="Labour Rate "/>
      <sheetName val="(M+L)"/>
      <sheetName val="Names&amp;Cases"/>
      <sheetName val="anti-termite"/>
      <sheetName val="Bill.10"/>
      <sheetName val="Data Sheet"/>
      <sheetName val="Cost Heading"/>
      <sheetName val="D &amp; W sizes"/>
      <sheetName val="DetEst"/>
      <sheetName val="SOPMA DD"/>
      <sheetName val="Labour Costs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Gra¦)_x0"/>
      <sheetName val="_VWVU)_x"/>
      <sheetName val="_VWVU))tÏØ0__1"/>
      <sheetName val="02"/>
      <sheetName val="03"/>
      <sheetName val="04"/>
      <sheetName val="01"/>
      <sheetName val="钢筋"/>
      <sheetName val="PLT-SUM"/>
      <sheetName val="Data Validation"/>
      <sheetName val="TOSHIBA-Structure"/>
      <sheetName val="NKC6"/>
      <sheetName val="Div26 - Elect"/>
      <sheetName val="CHUNG CU CARRILON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Dash board"/>
      <sheetName val="allowances"/>
      <sheetName val="tender allowances"/>
      <sheetName val=" Summary BKG 034"/>
      <sheetName val="BILL 3R"/>
      <sheetName val="sheet6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Base_Data"/>
      <sheetName val="P-100.MRF.DB.R1"/>
      <sheetName val="Appendix B"/>
      <sheetName val="[SHOPLIST.xls]/VWVU))tÏØ0__1"/>
      <sheetName val="[SHOPLIST.xls]/VWVU))tÏØ0__2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Equipment_Rates"/>
      <sheetName val="Cashflow_projection"/>
      <sheetName val="[SHOPLIST_xls][SHOPLIST_xls]70_"/>
      <sheetName val="[SHOPLIST_xls]/VWVU))"/>
      <sheetName val="E_H_-_H__W_P_"/>
      <sheetName val="E__H__Treatment_for_pile_cap"/>
      <sheetName val="[SHOPLIST_xls][SHOPLIST_xls][SH"/>
      <sheetName val="Site_Dev_BOQ"/>
      <sheetName val="11"/>
      <sheetName val="Material&amp;equipment"/>
      <sheetName val="Base_BM-rebar"/>
      <sheetName val="[SHOPLIST_xls]70"/>
      <sheetName val="[SHOPLIST_xls]70,"/>
      <sheetName val="Project"/>
      <sheetName val="PRICE INFO"/>
      <sheetName val="RC SUMMARY"/>
      <sheetName val="LABOUR PRODUCTIVITY-TAV"/>
      <sheetName val="MATERIAL PRICES"/>
      <sheetName val="RMOPS"/>
      <sheetName val="SubS2"/>
      <sheetName val="LMP"/>
      <sheetName val="PC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MN T.B."/>
      <sheetName val="COMPLEXALL"/>
      <sheetName val="Estimation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Materials_"/>
      <sheetName val="PB"/>
      <sheetName val="Finansal tamamlanma Eğrisi"/>
      <sheetName val="Tables"/>
      <sheetName val="Config-C"/>
      <sheetName val="Service"/>
      <sheetName val="Flight-1"/>
      <sheetName val="LANGUAGE"/>
      <sheetName val="[SHOPLIST.xls]/VWVU))tÏØ0__3"/>
      <sheetName val="[SHOPLIST.xls]70,/0s«_iÆø_í¬_i"/>
      <sheetName val="[SHOPLIST.xls]70?,/0?s«i?Æøí¬i?"/>
      <sheetName val="70_x0000_,/0_x0000_s«_x0008_i_x"/>
      <sheetName val="ConferenceCentre_x005f_x005f_x0"/>
      <sheetName val="Geneí¬_x005f_x005f_x005f_x0008_"/>
      <sheetName val="70_x005f_x005f_x005f_x0000_,_0_"/>
      <sheetName val="[SHOPLIST.xls][SHOPLIST.xls]70"/>
      <sheetName val="B-3.2 EB"/>
      <sheetName val="Ragama"/>
      <sheetName val="B-3"/>
      <sheetName val="Dropdown List"/>
      <sheetName val="Rate_analysis12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Rate_analysis13"/>
      <sheetName val="[SHOPLIST_xls]701"/>
      <sheetName val="[SHOPLIST_xls]70,1"/>
      <sheetName val="Materials_1"/>
      <sheetName val="Base_BM-rebar1"/>
      <sheetName val="Cashflow_projection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Z-_GENERAL_PRICE_SUMMARY2"/>
      <sheetName val="Equipment_Rates1"/>
      <sheetName val="E_H_-_H__W_P_1"/>
      <sheetName val="E__H__Treatment_for_pile_cap1"/>
      <sheetName val="Bill-1"/>
      <sheetName val="Div.07 Thermal &amp; Moisture"/>
      <sheetName val="Calculations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Trade Summary"/>
      <sheetName val="PRL"/>
      <sheetName val="Dash_board"/>
      <sheetName val="Data_Sheet"/>
      <sheetName val="tender_allowances"/>
      <sheetName val="_Summary_BKG_034"/>
      <sheetName val="BILL_3R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[SHOPLIST_xls][SHOPLIST_xls][S1"/>
      <sheetName val="[SHOPLIST_xls][SHOPLIST_xls]707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Data_Sheet1"/>
      <sheetName val="tender_allowances1"/>
      <sheetName val="_Summary_BKG_0341"/>
      <sheetName val="BILL_3R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Summary "/>
      <sheetName val="B04-A - DIA SUDEER"/>
      <sheetName val="04D - Tanmyat"/>
      <sheetName val="13- B04-B &amp; C"/>
      <sheetName val=" SITE 09 B04-B&amp;C-AFAQ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precast RC element"/>
      <sheetName val="pile Fabrication"/>
      <sheetName val="New Bld"/>
      <sheetName val="BHANDUP"/>
      <sheetName val="Sheet Index"/>
      <sheetName val="工程量"/>
      <sheetName val="[SHOPLIST.xls]/VWVU))tÏØ0__4"/>
      <sheetName val="Report"/>
      <sheetName val="PROCTOR"/>
      <sheetName val="Status Summary"/>
      <sheetName val="[SHOPLIST.xls]/VWVU))tÏØ0__5"/>
      <sheetName val="[SHOPLIST.xls]/VWVU))tÏØ0__6"/>
      <sheetName val="[SHOPLIST.xls]/VWVU))tÏØ0__7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AOP Summary-2"/>
      <sheetName val="ce"/>
      <sheetName val="Harewood"/>
      <sheetName val="Detbal"/>
      <sheetName val="Model"/>
      <sheetName val="CONSTRUCTION COMPONENT"/>
      <sheetName val="Balance Sheet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Cashflow_projection3"/>
      <sheetName val="[SHOPLIST_xls][SHOPLIST_xls]711"/>
      <sheetName val="E_H_-_H__W_P_3"/>
      <sheetName val="E__H__Treatment_for_pile_cap3"/>
      <sheetName val="[SHOPLIST_xls][SHOPLIST_xls][S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Dash_board3"/>
      <sheetName val="[SHOPLIST_xls]70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Attach_4-18"/>
      <sheetName val="_SHOPLIST_xls_70"/>
      <sheetName val="_SHOPLIST_xls_70,_0s«iÆøí¬i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KP1590_E"/>
      <sheetName val="Asset Allocation (CR)"/>
      <sheetName val="Project Benchmarking"/>
      <sheetName val="Cost_any"/>
      <sheetName val="Set"/>
      <sheetName val="70,/0s«iÆøí¬"/>
      <sheetName val="[SHOPLIST.xls][SHOPLIST.xls]/VW"/>
      <sheetName val="DDL"/>
      <sheetName val="SCHEDULE"/>
      <sheetName val="Recon Template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Estimate for approval"/>
      <sheetName val="Qty-UG"/>
      <sheetName val="CIF COST ITEM"/>
      <sheetName val="Rates for public areas"/>
      <sheetName val="ARBQ"/>
      <sheetName val="税费"/>
      <sheetName val="electrical"/>
      <sheetName val="[SHOPLIST.xls]/VWVU))tÏØ0__8"/>
      <sheetName val="[SHOPLIST.xls]/VWVU))tÏØ0__9"/>
      <sheetName val="4"/>
      <sheetName val="Core Data"/>
      <sheetName val="PDT(L)1"/>
      <sheetName val="HWDG"/>
      <sheetName val="Rate_analysis15"/>
      <sheetName val="Finansal_tamamlanma_Eğrisi"/>
      <sheetName val="Balance_Sheet"/>
      <sheetName val="2_Plex"/>
      <sheetName val="Sheet1_(2)"/>
      <sheetName val="4_Plex"/>
      <sheetName val="6_Plex_"/>
      <sheetName val="Detailed_Summary"/>
      <sheetName val="Sheet1_(3)"/>
      <sheetName val="Sheet1_(4)"/>
      <sheetName val="Estimate_for_approval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_SHOPLIST.xls_70_x0000_,_0_x000"/>
      <sheetName val="_SHOPLIST.xls__SHOPLIST.xls_70_"/>
      <sheetName val="_SHOPLIST.xls__SHOPLIST.xls_70,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Abs PMRL"/>
      <sheetName val="slipsumpR"/>
      <sheetName val="Specialist"/>
      <sheetName val="Manpower"/>
      <sheetName val="Deliverables"/>
      <sheetName val="Build-up"/>
      <sheetName val="New_Bld"/>
      <sheetName val="P1926-H2B Pkg 2A&amp;2B"/>
      <sheetName val="P1940-H2B Pkg 1 Guestrooms"/>
      <sheetName val="P1929-DHCT"/>
      <sheetName val="[SHOPLIST.xls][SH"/>
      <sheetName val="70,/0s«iÆøí¬i1"/>
      <sheetName val="70,/0s«_iÆø_í¬"/>
      <sheetName val="[SHOPLIST.xls]70_"/>
      <sheetName val="70,/0s«iÆøí¬i2"/>
      <sheetName val="70,/0s«iÆøí¬i3"/>
      <sheetName val="[SHOPLIST_xls]70_"/>
      <sheetName val="1_-_Main_Building"/>
      <sheetName val="1_-_Summary"/>
      <sheetName val="2_-_Landscaping_Works"/>
      <sheetName val="2_-_Summary"/>
      <sheetName val="4_-_Bldg_Infra"/>
      <sheetName val="4_-_Summary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70,/0s«i_x"/>
      <sheetName val="B-3_2_EB"/>
      <sheetName val="Dropdown_List"/>
      <sheetName val="Trade_Summary"/>
      <sheetName val="Summary_"/>
      <sheetName val="B04-A_-_DIA_SUDEER"/>
      <sheetName val="04D_-_Tanmyat"/>
      <sheetName val="13-_B04-B_&amp;_C"/>
      <sheetName val="_SITE_09_B04-B&amp;C-AFAQ"/>
      <sheetName val="[SHOPLIST_xls]/VWVU))tÏØ0__61"/>
      <sheetName val="[SHOPLIST_xls]/VWVU))tÏØ0__71"/>
      <sheetName val="Sheet_Index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Sec__A-PQ"/>
      <sheetName val="Preamble_B"/>
      <sheetName val="Sec__C-Dayworks"/>
      <sheetName val="d5_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Status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Asset_Allocation_(CR)"/>
      <sheetName val="Project_Benchmarking"/>
      <sheetName val="Laundry"/>
      <sheetName val="공문"/>
      <sheetName val="P-Sum-Cab"/>
      <sheetName val="Master data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Comp equip"/>
      <sheetName val="Section_by_layers_old"/>
      <sheetName val="Steel-Circular"/>
      <sheetName val="Backup"/>
      <sheetName val="piedathot"/>
      <sheetName val="projcasflo"/>
      <sheetName val="supdata"/>
      <sheetName val="devbud"/>
      <sheetName val="[SHOPLIST.xls]70_x0000_,/0_x0000_s«_x0008_i_x"/>
      <sheetName val="Pivots"/>
      <sheetName val="Basic Rate"/>
      <sheetName val="MASTER_RATE ANALYSIS"/>
      <sheetName val="BQLIST"/>
      <sheetName val="Det_Des"/>
      <sheetName val="DRUM"/>
      <sheetName val="EE-PROP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____ ___ __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MAIN SUMMARY"/>
      <sheetName val="[SHOPLIST.xls]/VWVU))tÏØ0__10"/>
      <sheetName val="[SHOPLIST.xls]/VWVU))tÏØ0__11"/>
      <sheetName val="B2-DV No.02"/>
      <sheetName val="[SHOPLIST_xls][SH"/>
      <sheetName val="2gii"/>
      <sheetName val="CPA33-34"/>
      <sheetName val="Indices"/>
      <sheetName val="conc-foot-gradeslab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___________1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MECHANICAL"/>
      <sheetName val="Additional Items"/>
      <sheetName val="L (4)"/>
      <sheetName val="ICM"/>
      <sheetName val="BOQ.1.92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Ref Arch"/>
      <sheetName val="S"/>
      <sheetName val="6.2 Floor Finishes"/>
      <sheetName val="Ledger"/>
      <sheetName val="Data 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المعادلات"/>
      <sheetName val="Cumulative Rail "/>
      <sheetName val="집계표"/>
      <sheetName val="개시대사 (2)"/>
      <sheetName val="[SHOPLIST_xls]/VWVU))tÏØ0  "/>
      <sheetName val="Staff"/>
      <sheetName val="Staff OLD "/>
      <sheetName val="T&amp;M"/>
      <sheetName val="Other Cost Norms"/>
      <sheetName val="Bill No.1"/>
      <sheetName val="TABLO-3"/>
      <sheetName val="Transport"/>
      <sheetName val="Indirect"/>
      <sheetName val="Wordsdata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[SHOPLIST.xls]70_x005f_x0000_,/0_x000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SI 22"/>
      <sheetName val="TO List"/>
      <sheetName val="Qualifications"/>
      <sheetName val="CCTV DATA"/>
      <sheetName val="_SHOPLIST_xls_70,_0_x000"/>
      <sheetName val="CIF_COST_ITEM"/>
      <sheetName val="Comp_equip"/>
      <sheetName val="Contractor_Application"/>
      <sheetName val="General_Summary"/>
      <sheetName val="08_MEP_Summary"/>
      <sheetName val="Addnl_works"/>
      <sheetName val="B3__Material_on_Site-Detail"/>
      <sheetName val="Initial Data"/>
      <sheetName val="Package Status"/>
      <sheetName val="3"/>
      <sheetName val="Appendix-A -GRAND SUMMARY"/>
      <sheetName val="D9 (New Rate)"/>
      <sheetName val="Validation"/>
      <sheetName val="TBEAM"/>
      <sheetName val="[SHOPLIST.xls]70,/0s«iÆøí¬"/>
      <sheetName val="Process"/>
      <sheetName val="Refinery"/>
      <sheetName val="Fructose"/>
      <sheetName val="Utilities"/>
      <sheetName val="Pipesizes"/>
      <sheetName val="Gene��_x0008_i_x0000__x0000__x0014__x0000_0."/>
      <sheetName val="70_x0000_,/0_x0000_s�_x0008_i_x0000_��_x0003_��_x0008_i_x0000_"/>
      <sheetName val="Top_sh_x0000__x0000__x0001_Ԁ"/>
      <sheetName val="FLOOR AND CEILING"/>
      <sheetName val="area comp 2011 01 18 (2)"/>
      <sheetName val="Bill3-Basement"/>
      <sheetName val="drop down lists"/>
      <sheetName val="PH 5"/>
      <sheetName val="BM"/>
      <sheetName val="Div Summary"/>
      <sheetName val="ConferenceCentre_옰ʒ䄂ʒ鵠ʐ䄂ʒ閐̐脭め_x0005_"/>
      <sheetName val="Drop down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Joseph Record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Core_Data"/>
      <sheetName val="Rates_for_public_areas"/>
      <sheetName val="P1926-H2B_Pkg_2A&amp;2B"/>
      <sheetName val="P1940-H2B_Pkg_1_Guestrooms"/>
      <sheetName val="Recon_Template"/>
      <sheetName val="SLHW"/>
      <sheetName val="National"/>
      <sheetName val="WATER DUCT - IC 21"/>
      <sheetName val="Detail Page"/>
      <sheetName val="WIP"/>
      <sheetName val="Portfolio List"/>
      <sheetName val="Asset Desc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Div 10-Specialities "/>
      <sheetName val="MALE &amp; FEMALE "/>
      <sheetName val="DISABLE"/>
      <sheetName val="VIP"/>
      <sheetName val="ABLUTION"/>
      <sheetName val="JANITOR"/>
      <sheetName val=" Estimate  "/>
      <sheetName val="Equip."/>
      <sheetName val="Book1"/>
      <sheetName val="BoQ-22-8-2019"/>
      <sheetName val="Tech"/>
      <sheetName val="Micro"/>
      <sheetName val="Weekly"/>
      <sheetName val="S-Curve Update"/>
      <sheetName val="GFA_HQ_Building31"/>
      <sheetName val="GFA_Conference30"/>
      <sheetName val="BQ_External30"/>
      <sheetName val="Raw_Data29"/>
      <sheetName val="Penthouse_Apartment29"/>
      <sheetName val="StattCo_yCharges29"/>
      <sheetName val="Chiet_tinh_dz2229"/>
      <sheetName val="Chiet_tinh_dz3529"/>
      <sheetName val="CT_Thang_Mo29"/>
      <sheetName val="LABOUR_HISTOGRAM30"/>
      <sheetName val="@risk_rents_and_incentives29"/>
      <sheetName val="Car_park_lease29"/>
      <sheetName val="Net_rent_analysis29"/>
      <sheetName val="Poz-1_29"/>
      <sheetName val="Lab_Cum_Hist29"/>
      <sheetName val="Graph_Data_(DO_NOT_PRINT)29"/>
      <sheetName val="Bill_No__229"/>
      <sheetName val="budget_summary_(2)28"/>
      <sheetName val="Budget_Analysis_Summary28"/>
      <sheetName val="CT__PL28"/>
      <sheetName val="Projet,_methodes_&amp;_couts28"/>
      <sheetName val="Risques_majeurs_&amp;_Frais_Ind_28"/>
      <sheetName val="LEVEL_SHEET29"/>
      <sheetName val="FOL_-_Bar29"/>
      <sheetName val="SPT_vs_PHI29"/>
      <sheetName val="Body_Sheet28"/>
      <sheetName val="1_0_Executive_Summary28"/>
      <sheetName val="intr_stool_brkup28"/>
      <sheetName val="Customize_Your_Invoice29"/>
      <sheetName val="HVAC_BoQ29"/>
      <sheetName val="Bill_227"/>
      <sheetName val="Tender_Summary29"/>
      <sheetName val="Insurance_Ext29"/>
      <sheetName val="2_Div_14_26"/>
      <sheetName val="SHOPLIST_xls25"/>
      <sheetName val="Top_sheet28"/>
      <sheetName val="Ap_A26"/>
      <sheetName val="Bill_126"/>
      <sheetName val="Bill_326"/>
      <sheetName val="Bill_426"/>
      <sheetName val="Bill_526"/>
      <sheetName val="Bill_626"/>
      <sheetName val="Bill_726"/>
      <sheetName val="PROJECT_BRIEF26"/>
      <sheetName val="C_(3)26"/>
      <sheetName val="Invoice_Summary25"/>
      <sheetName val="POWER_ASSUMPTIONS25"/>
      <sheetName val="beam-reinft-IIInd_floor25"/>
      <sheetName val="beam-reinft-machine_rm25"/>
      <sheetName val="Dubai_golf25"/>
      <sheetName val="WITHOUT_C&amp;I_PROFIT_(3)24"/>
      <sheetName val="DETAILED__BOQ22"/>
      <sheetName val="M-Book_for_Conc22"/>
      <sheetName val="M-Book_for_FW22"/>
      <sheetName val="Civil_Boq24"/>
      <sheetName val="Activity_List24"/>
      <sheetName val="HIRED_LABOUR_CODE22"/>
      <sheetName val="PA-_Consutant_22"/>
      <sheetName val="foot-slab_reinft22"/>
      <sheetName val="BILL_COV22"/>
      <sheetName val="Ra__stair22"/>
      <sheetName val="Softscape_Buildup24"/>
      <sheetName val="Mat'l_Rate24"/>
      <sheetName val="Materials_Cost(PCC)21"/>
      <sheetName val="India_F&amp;S_Template21"/>
      <sheetName val="IO_LIST21"/>
      <sheetName val="Material_21"/>
      <sheetName val="Quote_Sheet21"/>
      <sheetName val="Day_work21"/>
      <sheetName val="VALVE_CHAMBERS21"/>
      <sheetName val="Fire_Hydrants21"/>
      <sheetName val="B_GATE_VALVE21"/>
      <sheetName val="Sub_G1_Fire21"/>
      <sheetName val="Sub_G12_Fire21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Elemental_Buildup19"/>
      <sheetName val="Eq__Mobilization20"/>
      <sheetName val="w't_table19"/>
      <sheetName val="BOQ_Direct_selling_cost21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B185-B-9_120"/>
      <sheetName val="B185-B-9_220"/>
      <sheetName val="Material_List_19"/>
      <sheetName val="CHART_OF_ACCOUNTS20"/>
      <sheetName val="E-Bill_No_6_A-O20"/>
      <sheetName val="PointNo_519"/>
      <sheetName val="Working_for_RCC20"/>
      <sheetName val="Index_List19"/>
      <sheetName val="Type_List19"/>
      <sheetName val="File_Types19"/>
      <sheetName val="2_2)Revised_Cash_Flow19"/>
      <sheetName val="Summary_of_Work17"/>
      <sheetName val="입찰내역_발주처_양식19"/>
      <sheetName val="B09_1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SS_MH20"/>
      <sheetName val="LIST_DO_NOT_REMOVE18"/>
      <sheetName val="Chiet_t19"/>
      <sheetName val="Staffing_and_Rates_IA19"/>
      <sheetName val="Project_Cost_Breakdown17"/>
      <sheetName val="Рабочий_лист16"/>
      <sheetName val="/VWVU))tÏØ0__20"/>
      <sheetName val="Employee_List17"/>
      <sheetName val="B6_2_18"/>
      <sheetName val="PRECAST_lightconc-II21"/>
      <sheetName val="final_abstract21"/>
      <sheetName val="Staff_Acco_17"/>
      <sheetName val="TBAL9697_-group_wise__sdpl17"/>
      <sheetName val="Rate_summary16"/>
      <sheetName val="Item-_Compact17"/>
      <sheetName val="E_&amp;_R17"/>
      <sheetName val="Annex_1_Sect_3a17"/>
      <sheetName val="Annex_1_Sect_3a_117"/>
      <sheetName val="Annex_1_Sect_3b17"/>
      <sheetName val="Annex_1_Sect_3c17"/>
      <sheetName val="HOURLY_RATES17"/>
      <sheetName val="RAB_AR&amp;STR16"/>
      <sheetName val="SITE_WORK16"/>
      <sheetName val="Back_up16"/>
      <sheetName val="d-safe_DELUXE16"/>
      <sheetName val="PT_141-_Site_A_Landscape16"/>
      <sheetName val="Common_Variables16"/>
      <sheetName val="????_???_??16"/>
      <sheetName val="INDIGINEOUS_ITEMS_16"/>
      <sheetName val="Duct_Accesories16"/>
      <sheetName val="[SHOPLIST_xls]70,/0s«iÆøí¬i16"/>
      <sheetName val="Mall_waterproofing16"/>
      <sheetName val="MSCP_waterproofing16"/>
      <sheetName val="train_cash16"/>
      <sheetName val="accom_cash16"/>
      <sheetName val="[SHOPLIST_xls][SHOPLIST_xls]726"/>
      <sheetName val="Labour_&amp;_Plant16"/>
      <sheetName val="GPL_Revenu_Update16"/>
      <sheetName val="DO_NOT_TOUCH16"/>
      <sheetName val="Work_Type16"/>
      <sheetName val="Geneí¬_i15"/>
      <sheetName val="Ave_wtd_rates16"/>
      <sheetName val="Debits_as_on_12_04_0816"/>
      <sheetName val="STAFFSCHED_16"/>
      <sheetName val="TRIAL_BALANCE16"/>
      <sheetName val="[SHOPLIST_xls][SHOPLIST_xls][11"/>
      <sheetName val="PROJECT_BRIEF(EX_NEW)16"/>
      <sheetName val="Cashflow_projection11"/>
      <sheetName val="PPA_Summary12"/>
      <sheetName val="Risk_Breakdown_Structure15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steel_total15"/>
      <sheetName val="ELE_BOQ15"/>
      <sheetName val="AREA_OF_APPLICATION15"/>
      <sheetName val="Floor_Box_13"/>
      <sheetName val="[SHOPLIST_xls]7011"/>
      <sheetName val="[SHOPLIST_xls]70,11"/>
      <sheetName val="Base_BM-rebar11"/>
      <sheetName val="Z-_GENERAL_PRICE_SUMMARY12"/>
      <sheetName val="Equipment_Rates11"/>
      <sheetName val="[SHOPLIST_xls][SHOPLIST_xls]727"/>
      <sheetName val="E_H_-_H__W_P_11"/>
      <sheetName val="E__H__Treatment_for_pile_cap11"/>
      <sheetName val="Resumo_Empreitadas12"/>
      <sheetName val="Labour_Costs11"/>
      <sheetName val="BLOCK-A_(MEA_SHEET)11"/>
      <sheetName val="Ewaan_Show_Kitchen_(2)8"/>
      <sheetName val="Cash_Flow_Working8"/>
      <sheetName val="%_prog_figs_-u5_and_total12"/>
      <sheetName val="_VWVU))tÏØ0__13"/>
      <sheetName val="Data_Sheet11"/>
      <sheetName val="Mix_Design12"/>
      <sheetName val="[SHOPLIST_xls]/VW11"/>
      <sheetName val="[SHOPLIST_xls]/VWVU))tÏØ0__55"/>
      <sheetName val="[SHOPLIST_xls]/VWVU))tÏØ0__56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Bill_1011"/>
      <sheetName val="Cost_Heading8"/>
      <sheetName val="D_&amp;_W_sizes8"/>
      <sheetName val="SOPMA_DD8"/>
      <sheetName val="1_2_Staff_Schedule12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Attach_4-188"/>
      <sheetName val="Service_Type9"/>
      <sheetName val="Contract_Division9"/>
      <sheetName val="SubContract_Type9"/>
      <sheetName val="_SHOPLIST_xls_708"/>
      <sheetName val="_SHOPLIST_xls_70,_0s«iÆøí¬i8"/>
      <sheetName val="[SHOPLIST_xls]/VWVU))tÏØ0__57"/>
      <sheetName val="[SHOPLIST_xls]/VWVU))tÏØ0__58"/>
      <sheetName val="PRICE_INFO8"/>
      <sheetName val="RC_SUMMARY8"/>
      <sheetName val="LABOUR_PRODUCTIVITY-TAV8"/>
      <sheetName val="MATERIAL_PRICES8"/>
      <sheetName val="P-100_MRF_DB_R18"/>
      <sheetName val="Materials_11"/>
      <sheetName val="Appendix_B4"/>
      <sheetName val="Site_Dev_BOQ11"/>
      <sheetName val="tender_allowances11"/>
      <sheetName val="_Summary_BKG_03411"/>
      <sheetName val="BILL_3R11"/>
      <sheetName val="2F_회의실견적(5_14_일대)4"/>
      <sheetName val="_HIT-&gt;HMC_견적(3900)4"/>
      <sheetName val="[SHOPLIST_xls]/VWVU))tÏØ0__59"/>
      <sheetName val="[SHOPLIST_xls]70,/0s«_iÆø_í¬_11"/>
      <sheetName val="[SHOPLIST_xls]70?,/0?s«i?Æøí¬11"/>
      <sheetName val="Data_I_(2)8"/>
      <sheetName val="rEFERENCES_8"/>
      <sheetName val="MN_T_B_8"/>
      <sheetName val="Dash_board11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Div_07_Thermal_&amp;_Moisture2"/>
      <sheetName val="Data_Validation2"/>
      <sheetName val="Div26_-_Elect2"/>
      <sheetName val="CHUNG_CU_CARRILON2"/>
      <sheetName val="Labour_Rate_8"/>
      <sheetName val="[SHOPLIST_xls][SHOPLIST_xls]728"/>
      <sheetName val="[SHOPLIST_xls]/VWVU))tÏØ0__60"/>
      <sheetName val="[SHOPLIST_xls][SHOPLIST_xls]/VW"/>
      <sheetName val="BOQ_1_92"/>
      <sheetName val="[SHOPLIST_xls]/VWVU))tÏØ0__62"/>
      <sheetName val="Abs_PMRL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[SHOPLIST_xls]/VWVU))tÏØ0__81"/>
      <sheetName val="[SHOPLIST_xls]/VWVU))tÏØ0__91"/>
      <sheetName val="intr_stool_brkup_x0000_"/>
      <sheetName val="MATERIALS"/>
      <sheetName val="Account Codes"/>
      <sheetName val="[SH"/>
      <sheetName val="70_"/>
      <sheetName val="701"/>
      <sheetName val="702"/>
      <sheetName val="703"/>
      <sheetName val="70,/0s«iÆøí¬i4"/>
      <sheetName val="[SHOPLIST.xls]/VW"/>
      <sheetName val="70,/0s«iÆøí¬i5"/>
      <sheetName val="/VWVU))"/>
      <sheetName val="70,1"/>
      <sheetName val="[SHOPLIST_xls][S1"/>
      <sheetName val="70,2"/>
      <sheetName val="[SHOPLIST_xls][S2"/>
      <sheetName val="[SHOPLIST.xls]70,/0s«i_x"/>
      <sheetName val="BORDGC"/>
      <sheetName val="Drop_Down_Data1"/>
      <sheetName val="Rules_1"/>
      <sheetName val="L3-WBS_Mapping1"/>
      <sheetName val="BAFO_CCL_Submission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MFG"/>
      <sheetName val="Surbhi"/>
      <sheetName val="XL4Test5"/>
      <sheetName val="P-Ins &amp; Bonds"/>
      <sheetName val="Basic_Rate"/>
      <sheetName val="MASTER_RATE_ANALYSIS"/>
      <sheetName val="P-Ins_&amp;_Bonds"/>
      <sheetName val="BFS"/>
      <sheetName val="/VWVU))tÏØ0__21"/>
      <sheetName val="GFA_HQ_Building32"/>
      <sheetName val="GFA_Conference31"/>
      <sheetName val="BQ_External31"/>
      <sheetName val="Graph_Data_(DO_NOT_PRINT)30"/>
      <sheetName val="StattCo_yCharges30"/>
      <sheetName val="Penthouse_Apartment30"/>
      <sheetName val="LABOUR_HISTOGRAM31"/>
      <sheetName val="Chiet_tinh_dz2230"/>
      <sheetName val="Chiet_tinh_dz3530"/>
      <sheetName val="@risk_rents_and_incentives30"/>
      <sheetName val="Car_park_lease30"/>
      <sheetName val="Net_rent_analysis30"/>
      <sheetName val="Poz-1_30"/>
      <sheetName val="Lab_Cum_Hist30"/>
      <sheetName val="Raw_Data30"/>
      <sheetName val="Bill_No__230"/>
      <sheetName val="CT_Thang_Mo30"/>
      <sheetName val="budget_summary_(2)29"/>
      <sheetName val="Budget_Analysis_Summary29"/>
      <sheetName val="LEVEL_SHEET30"/>
      <sheetName val="SPT_vs_PHI30"/>
      <sheetName val="CT__PL29"/>
      <sheetName val="Projet,_methodes_&amp;_couts29"/>
      <sheetName val="Risques_majeurs_&amp;_Frais_Ind_29"/>
      <sheetName val="FOL_-_Bar30"/>
      <sheetName val="intr_stool_brkup29"/>
      <sheetName val="Tender_Summary30"/>
      <sheetName val="Insurance_Ext30"/>
      <sheetName val="Customize_Your_Invoice30"/>
      <sheetName val="HVAC_BoQ30"/>
      <sheetName val="Body_Sheet29"/>
      <sheetName val="1_0_Executive_Summary29"/>
      <sheetName val="Rate_analysis16"/>
      <sheetName val="Top_sheet29"/>
      <sheetName val="Ap_A27"/>
      <sheetName val="SHOPLIST_xls26"/>
      <sheetName val="Bill_228"/>
      <sheetName val="2_Div_14_27"/>
      <sheetName val="beam-reinft-IIInd_floor26"/>
      <sheetName val="beam-reinft-machine_rm26"/>
      <sheetName val="Bill_127"/>
      <sheetName val="Bill_327"/>
      <sheetName val="Bill_427"/>
      <sheetName val="Bill_527"/>
      <sheetName val="Bill_627"/>
      <sheetName val="Bill_727"/>
      <sheetName val="POWER_ASSUMPTIONS26"/>
      <sheetName val="Invoice_Summary26"/>
      <sheetName val="PROJECT_BRIEF27"/>
      <sheetName val="Civil_Boq25"/>
      <sheetName val="C_(3)27"/>
      <sheetName val="Dubai_golf26"/>
      <sheetName val="WITHOUT_C&amp;I_PROFIT_(3)25"/>
      <sheetName val="HIRED_LABOUR_CODE23"/>
      <sheetName val="PA-_Consutant_23"/>
      <sheetName val="foot-slab_reinft23"/>
      <sheetName val="Softscape_Buildup25"/>
      <sheetName val="Mat'l_Rate25"/>
      <sheetName val="VALVE_CHAMBERS22"/>
      <sheetName val="Fire_Hydrants22"/>
      <sheetName val="B_GATE_VALVE22"/>
      <sheetName val="Sub_G1_Fire22"/>
      <sheetName val="Sub_G12_Fire22"/>
      <sheetName val="Activity_List25"/>
      <sheetName val="BILL_COV23"/>
      <sheetName val="Ra__stair23"/>
      <sheetName val="DETAILED__BOQ23"/>
      <sheetName val="M-Book_for_Conc23"/>
      <sheetName val="M-Book_for_FW23"/>
      <sheetName val="Materials_Cost(PCC)22"/>
      <sheetName val="India_F&amp;S_Template22"/>
      <sheetName val="IO_LIST22"/>
      <sheetName val="Material_22"/>
      <sheetName val="Quote_Sheet22"/>
      <sheetName val="Day_work22"/>
      <sheetName val="Working_for_RCC21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lemental_Buildup20"/>
      <sheetName val="Eq__Mobilization21"/>
      <sheetName val="w't_table20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OQ_Direct_selling_cost22"/>
      <sheetName val="CHART_OF_ACCOUNTS21"/>
      <sheetName val="B185-B-9_121"/>
      <sheetName val="B185-B-9_221"/>
      <sheetName val="Material_List_20"/>
      <sheetName val="E-Bill_No_6_A-O21"/>
      <sheetName val="/VWVU))tÏØ0__23"/>
      <sheetName val="B09_1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PointNo_520"/>
      <sheetName val="SS_MH21"/>
      <sheetName val="2_2)Revised_Cash_Flow20"/>
      <sheetName val="입찰내역_발주처_양식20"/>
      <sheetName val="/VWVU))tÏØ0__22"/>
      <sheetName val="LIST_DO_NOT_REMOVE19"/>
      <sheetName val="Index_List20"/>
      <sheetName val="Type_List20"/>
      <sheetName val="File_Types20"/>
      <sheetName val="Chiet_t20"/>
      <sheetName val="Staffing_and_Rates_IA20"/>
      <sheetName val="Employee_List18"/>
      <sheetName val="PRECAST_lightconc-II22"/>
      <sheetName val="final_abstract22"/>
      <sheetName val="B6_2_19"/>
      <sheetName val="Project_Cost_Breakdown18"/>
      <sheetName val="Summary_of_Work18"/>
      <sheetName val="Item-_Compact18"/>
      <sheetName val="E_&amp;_R18"/>
      <sheetName val="Staff_Acco_18"/>
      <sheetName val="TBAL9697_-group_wise__sdpl18"/>
      <sheetName val="SITE_WORK17"/>
      <sheetName val="Рабочий_лист17"/>
      <sheetName val="PT_141-_Site_A_Landscape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d-safe_DELUXE17"/>
      <sheetName val="Back_up17"/>
      <sheetName val="INDIGINEOUS_ITEMS_17"/>
      <sheetName val="train_cash17"/>
      <sheetName val="accom_cash17"/>
      <sheetName val="Mall_waterproofing17"/>
      <sheetName val="MSCP_waterproofing17"/>
      <sheetName val="Duct_Accesories17"/>
      <sheetName val="????_???_??17"/>
      <sheetName val="Labour_&amp;_Plant17"/>
      <sheetName val="Ave_wtd_rates17"/>
      <sheetName val="Debits_as_on_12_04_0817"/>
      <sheetName val="STAFFSCHED_17"/>
      <sheetName val="TRIAL_BALANCE17"/>
      <sheetName val="[SHOPLIST_xls][SHOPLIST_xls]729"/>
      <sheetName val="Common_Variables17"/>
      <sheetName val="[SHOPLIST_xls]70,/0s«iÆøí¬i17"/>
      <sheetName val="GPL_Revenu_Update17"/>
      <sheetName val="DO_NOT_TOUCH17"/>
      <sheetName val="Work_Type17"/>
      <sheetName val="PROJECT_BRIEF(EX_NEW)17"/>
      <sheetName val="AREA_OF_APPLICATION16"/>
      <sheetName val="Risk_Breakdown_Structure16"/>
      <sheetName val="Geneí¬_i16"/>
      <sheetName val="steel_total16"/>
      <sheetName val="ELE_BOQ16"/>
      <sheetName val="Z-_GENERAL_PRICE_SUMMARY13"/>
      <sheetName val="PPA_Summary13"/>
      <sheetName val="Mix_Design13"/>
      <sheetName val="Resumo_Empreitadas13"/>
      <sheetName val="%_prog_figs_-u5_and_total13"/>
      <sheetName val="_VWVU))tÏØ0__14"/>
      <sheetName val="Floor_Box_14"/>
      <sheetName val="Equipment_Rates12"/>
      <sheetName val="[SHOPLIST_xls]/VW12"/>
      <sheetName val="[SHOPLIST_xls]/VWVU))tÏØ0__63"/>
      <sheetName val="[SHOPLIST_xls]/VWVU))tÏØ0__64"/>
      <sheetName val="Cashflow_projection12"/>
      <sheetName val="[SHOPLIST_xls][SHOPLIST_xls]730"/>
      <sheetName val="E_H_-_H__W_P_12"/>
      <sheetName val="E__H__Treatment_for_pile_cap12"/>
      <sheetName val="[SHOPLIST_xls][SHOPLIST_xls][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Dash_board12"/>
      <sheetName val="[SHOPLIST_xls]7012"/>
      <sheetName val="[SHOPLIST_xls]70,12"/>
      <sheetName val="Base_BM-rebar12"/>
      <sheetName val="Site_Dev_BOQ12"/>
      <sheetName val="Data_Sheet12"/>
      <sheetName val="tender_allowances12"/>
      <sheetName val="_Summary_BKG_03412"/>
      <sheetName val="BILL_3R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1_2_Staff_Schedule13"/>
      <sheetName val="Bill_1012"/>
      <sheetName val="[SHOPLIST_xls]/VWVU))tÏØ0__65"/>
      <sheetName val="[SHOPLIST_xls]/VWVU))tÏØ0__66"/>
      <sheetName val="[SHOPLIST_xls]/VWVU))tÏØ0__67"/>
      <sheetName val="[SHOPLIST_xls]70,/0s«_iÆø_í¬_12"/>
      <sheetName val="[SHOPLIST_xls]70?,/0?s«i?Æøí¬12"/>
      <sheetName val="Labour_Costs12"/>
      <sheetName val="BLOCK-A_(MEA_SHEET)12"/>
      <sheetName val="Cost_Heading9"/>
      <sheetName val="Labour_Rate_9"/>
      <sheetName val="D_&amp;_W_sizes9"/>
      <sheetName val="SOPMA_DD9"/>
      <sheetName val="PRICE_INFO9"/>
      <sheetName val="RC_SUMMARY9"/>
      <sheetName val="LABOUR_PRODUCTIVITY-TAV9"/>
      <sheetName val="MATERIAL_PRICES9"/>
      <sheetName val="P-100_MRF_DB_R19"/>
      <sheetName val="Contract_Division10"/>
      <sheetName val="SubContract_Type10"/>
      <sheetName val="Service_Type10"/>
      <sheetName val="Attach_4-189"/>
      <sheetName val="_SHOPLIST_xls_709"/>
      <sheetName val="_SHOPLIST_xls_70,_0s«iÆøí¬i9"/>
      <sheetName val="Ewaan_Show_Kitchen_(2)9"/>
      <sheetName val="Cash_Flow_Working9"/>
      <sheetName val="MN_T_B_9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2F_회의실견적(5_14_일대)5"/>
      <sheetName val="_HIT-&gt;HMC_견적(3900)5"/>
      <sheetName val="Appendix_B5"/>
      <sheetName val="Div_07_Thermal_&amp;_Moisture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Balance_Sheet1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[SHOPLIST_xls][SHOPLIST_xls]/V1"/>
      <sheetName val="precast_RC_element3"/>
      <sheetName val="pile_Fabrication3"/>
      <sheetName val="AOP_Summary-23"/>
      <sheetName val="Data_Validation3"/>
      <sheetName val="Div26_-_Elect3"/>
      <sheetName val="CHUNG_CU_CARRILON3"/>
      <sheetName val="[SHOPLIST_xls][SHOPLIST_xls]731"/>
      <sheetName val="B-3_2_EB1"/>
      <sheetName val="[SHOPLIST_xls]/VWVU))tÏØ0__68"/>
      <sheetName val="Sheet_Index1"/>
      <sheetName val="Core_Data1"/>
      <sheetName val="Estimate_for_approval1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Summary_1"/>
      <sheetName val="B04-A_-_DIA_SUDEER1"/>
      <sheetName val="04D_-_Tanmyat1"/>
      <sheetName val="13-_B04-B_&amp;_C1"/>
      <sheetName val="_SITE_09_B04-B&amp;C-AFAQ1"/>
      <sheetName val="Trade_Summary1"/>
      <sheetName val="CONSTRUCTION_COMPONENT1"/>
      <sheetName val="[SHOPLIST_xls]/VWVU))tÏØ0__69"/>
      <sheetName val="[SHOPLIST_xls]/VWVU))tÏØ0__70"/>
      <sheetName val="[SHOPLIST_xls]/VWVU))tÏØ0__72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CIF_COST_ITEM1"/>
      <sheetName val="Rates_for_public_areas1"/>
      <sheetName val="Abs_PMRL1"/>
      <sheetName val="Recon_Template1"/>
      <sheetName val="[SHOPLIST_xls]70_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[SHOPLIST_xls]70,/0s«i_x"/>
      <sheetName val="ASD Sum of Parts"/>
      <sheetName val="[SHOPLIST.xls]/VWVU))tÏØ0__12"/>
      <sheetName val="[SHOPLIST.xls]/VWVU))tÏØ0__17"/>
      <sheetName val="[SHOPLIST.xls]/VWVU))tÏØ0__16"/>
      <sheetName val="[SHOPLIST.xls]/VWVU))tÏØ0__14"/>
      <sheetName val="[SHOPLIST.xls]/VWVU))tÏØ0__13"/>
      <sheetName val="[SHOPLIST.xls]/VWVU))tÏØ0__15"/>
      <sheetName val="[SHOPLIST.xls]/VWVU))tÏØ0__18"/>
      <sheetName val="[SHOPLIST.xls]/VWVU))tÏØ0__19"/>
      <sheetName val="IO"/>
      <sheetName val="FAL intern"/>
      <sheetName val="Electrical_database"/>
      <sheetName val="_board7"/>
      <sheetName val="_boaboard (1)"/>
      <sheetName val="[SHOPLIST.xls]70,/0s«iÆøí¬i1"/>
      <sheetName val="[SHOPLIST.xls]70,/0s«_iÆø_í¬"/>
      <sheetName val="[SHOPLIST.xls]70,/0s«iÆøí¬i2"/>
      <sheetName val="[SHOPLIST.xls]70,/0s«iÆøí¬i3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Status_Summary2"/>
      <sheetName val="Sec__A-PQ2"/>
      <sheetName val="Preamble_B2"/>
      <sheetName val="Sec__C-Dayworks2"/>
      <sheetName val="d5_2"/>
      <sheetName val="Asset_Allocation_(CR)2"/>
      <sheetName val="Project_Benchmarking2"/>
      <sheetName val="1_-_Main_Building2"/>
      <sheetName val="1_-_Summary2"/>
      <sheetName val="2_-_Landscaping_Works2"/>
      <sheetName val="2_-_Summary2"/>
      <sheetName val="4_-_Bldg_Infra2"/>
      <sheetName val="4_-_Summary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_SHOPLIST_xls__SHOPLIST_xls_704"/>
      <sheetName val="_SHOPLIST_xls__SHOPLIST_xls_705"/>
      <sheetName val="_SHOPLIST_xls__SHOPLIST_xls_706"/>
      <sheetName val="___________2"/>
      <sheetName val="B2-DV_No_02"/>
      <sheetName val="Ref_Arch"/>
      <sheetName val="Data_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[SHOPLIST.xls]70___0_s__i_____2"/>
      <sheetName val="[SHOPLIST.xls]_VW__VU_________2"/>
      <sheetName val="[SHOPLIST.xls]_VW__VU_________3"/>
      <sheetName val="BULD.3"/>
      <sheetName val="BLOCK K"/>
      <sheetName val="예가표"/>
      <sheetName val="BREAKDOWN"/>
      <sheetName val="[SHOPLIST_xls][SH1"/>
      <sheetName val="Comp_equip1"/>
      <sheetName val="MAIN_SUMMARY"/>
      <sheetName val="6_2_Floor_Finishes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Cumulative_Rail_"/>
      <sheetName val="Staff_OLD_"/>
      <sheetName val="Contractor_Application1"/>
      <sheetName val="08_MEP_Summary1"/>
      <sheetName val="Addnl_works1"/>
      <sheetName val="B3__Material_on_Site-Detail1"/>
      <sheetName val="[SHOPLIST_xls]70_x005f_x0000_,/0_x000"/>
      <sheetName val="Grand_Summary_"/>
      <sheetName val="Bill_No_01_-_GI_"/>
      <sheetName val="combined_"/>
      <sheetName val="summary-Optional_"/>
      <sheetName val="B14_02_"/>
      <sheetName val="Prov_Sum_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SI_22"/>
      <sheetName val="TO_List"/>
      <sheetName val="CCTV_DATA"/>
      <sheetName val="Initial_Data"/>
      <sheetName val="Package_Status"/>
      <sheetName val="Appendix-A_-GRAND_SUMMARY"/>
      <sheetName val="D9_(New_Rate)"/>
      <sheetName val="Other_Cost_Norms"/>
      <sheetName val="Bill_No_1"/>
      <sheetName val="[SHOPLIST_xls]70,/0s«iÆøí¬1"/>
      <sheetName val="_boaboard_(1)"/>
      <sheetName val="Gene��i0_"/>
      <sheetName val="70,/0s�i����i"/>
      <sheetName val="Top_shԀ"/>
      <sheetName val="Portfolio_List"/>
      <sheetName val="_Estimate__"/>
      <sheetName val="Equip_"/>
      <sheetName val="Div_Summary"/>
      <sheetName val="Detail_Page"/>
      <sheetName val="Top_s灨ὔ밀ὔ턀"/>
      <sheetName val="Top_s๨ꫝ_x0000__x0000_퀀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BQMPALOC"/>
      <sheetName val="COLUMNS"/>
      <sheetName val="VESSELS "/>
      <sheetName val="[SHOPLIST.xls][SHOPLIST.xls]70?"/>
      <sheetName val="Gene��_x0008_i"/>
      <sheetName val="Top_sh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[SHOPLIST.xls]70_x005f_x0000___0_x0_2"/>
      <sheetName val="[SHOPLIST.xls]70___0_s__i_____3"/>
      <sheetName val="[SHOPLIST.xls]70___0_s__i_____4"/>
      <sheetName val="[SHOPLIST.xls][SHOPLIST.xls]7_2"/>
      <sheetName val="[SHOPLIST.xls][SHOPLIST.xls]7_3"/>
      <sheetName val="[SHOPLIST.xls][SHOPLIST.xls]7_4"/>
      <sheetName val="[SHOPLIST.xls][SHOPLIST.xls]__2"/>
      <sheetName val="[SHOPLIST.xls][SHOPLIST.xls]__3"/>
      <sheetName val="[SHOPLIST.xls][SHOPLIST.xls]__4"/>
      <sheetName val="[SHOPLIST.xls][SHOPLIST_xls]7_2"/>
      <sheetName val="[SHOPLIST.xls][SHOPLIST_xls]7_3"/>
      <sheetName val="[SHOPLIST.xls][SHOPLIST_xls]7_4"/>
      <sheetName val="[SHOPLIST.xls][SHOPLIST_xls]7_5"/>
      <sheetName val="[SHOPLIST.xls][SHOPLIST.xls]__5"/>
      <sheetName val="[SHOPLIST.xls][SHOPLIST_xls]7_6"/>
      <sheetName val="[SHOPLIST.xls][SHOPLIST_xls]7_7"/>
      <sheetName val="[SHOPLIST.xls][SHOPLIST_xls]7_8"/>
      <sheetName val="[SHOPLIST.xls][SHOPLIST.xls]__6"/>
      <sheetName val="[SHOPLIST.xls][SHOPLIST.xls]__7"/>
      <sheetName val="[SHOPLIST.xls][SHOPLIST.xls]__8"/>
      <sheetName val="[SHOPLIST.xls][SHOPLIST_xls]7_9"/>
      <sheetName val="[SHOPLIST.xls][SHOPLIST_xls]__2"/>
      <sheetName val="[SHOPLIST.xls][SHOPLIST_xls]__3"/>
      <sheetName val="[SHOPLIST.xls][SHOPLIST_xls]__4"/>
      <sheetName val="[SHOPLIST.xls][SHOPLIST_xls]__5"/>
      <sheetName val="[SHOPLIST.xls][SHOPLIST.xls]__9"/>
      <sheetName val="[SHOPLIST.xls][SHOPLIST.xls]7_5"/>
      <sheetName val="[SHOPLIST.xls][SHOPLIST.xls]7_6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1"/>
      <sheetName val="[SHOPLIST.xls][SHOPLIST.xls]_12"/>
      <sheetName val="[SHOPLIST.xls][SHOPLIST.xls]_13"/>
      <sheetName val="[SHOPLIST.xls][SHOPLIST.xls]_14"/>
      <sheetName val="[SHOPLIST.xls][SHOPLIST.xls]_15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8.0 Programme"/>
      <sheetName val="Top_s๨ꫝ"/>
      <sheetName val="Finansal_tamamlanma_Eğrisi3"/>
      <sheetName val="New_Bld3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[SHOPLIST_xls]/VWVU))tÏØ0__73"/>
      <sheetName val="[SHOPLIST_xls]/VWVU))tÏØ0__74"/>
      <sheetName val="[SHOPLIST_xls]/VWVU))tÏØ0__75"/>
      <sheetName val="Joseph_Record"/>
      <sheetName val="ورقة2"/>
      <sheetName val="LTR-2"/>
      <sheetName val="Démol."/>
      <sheetName val="Ravalement"/>
      <sheetName val="GAE8'97"/>
      <sheetName val="Overall"/>
      <sheetName val="[SHOPLIST.xls][SHOPLIST.xls]7_7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Item List OLD"/>
      <sheetName val="KEYFIGURES"/>
      <sheetName val="MI"/>
      <sheetName val="[SHOPLIST.xls][SHOPLIST.xls]_16"/>
      <sheetName val="[SHOPLIST.xls][SHOPLIST.xls]_17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_SHOPLIST.xls__VWVU))tÏØ0__5"/>
      <sheetName val="_SHOPLIST.xls__VWVU))tÏØ0__6"/>
      <sheetName val="___________3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SHOPLIST_xls__VW1"/>
      <sheetName val="_SHOPLIST_xls__SHOPLIST_xls__S1"/>
      <sheetName val="_SHOPLIST_xls__SHOPLIST_xls_707"/>
      <sheetName val="___________7"/>
      <sheetName val="_SHOPLIST_xls__SHOPLIST_xls_708"/>
      <sheetName val="_SHOPLIST_xls__VW2"/>
      <sheetName val="_SHOPLIST_xls__VWVU))tÏØ0__5"/>
      <sheetName val="_SHOPLIST_xls__SHOPLIST_xls__S2"/>
      <sheetName val="_SHOPLIST_xls__SHOPLIST_xls_709"/>
      <sheetName val="_SHOPLIST_xls_70,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6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VWVU))tÏØ0__41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Landscape No.1"/>
      <sheetName val="MEP No.3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Spacing of Delineators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제출내역 (2)"/>
      <sheetName val="[SHOPLIST.xls][SHOPLIST.xls]_24"/>
      <sheetName val="[SHOPLIST.xls][SHOPLIST.xls]_25"/>
      <sheetName val="[SHOPLIST.xls][SHOPLIST.xls]7_9"/>
      <sheetName val="[SHOPLIST.xls][SHOPLIST.xls]_26"/>
      <sheetName val="[SHOPLIST.xls][SHOPLIST.xls]_27"/>
      <sheetName val="[SHOPLIST.xls][SHOPLIST.xls]_28"/>
      <sheetName val="[SHOPLIST.xls][SHOPLIST.xls]_29"/>
      <sheetName val="[SHOPLIST.xls]70___0_s__i_____5"/>
      <sheetName val="[SHOPLIST.xls]_VW__VU_________4"/>
      <sheetName val="[SHOPLIST.xls]_VW__VU_________5"/>
      <sheetName val="[SHOPLIST.xls]70___0_s__i_____6"/>
      <sheetName val="[SHOPLIST.xls]70_x005f_x0000___0_x0_3"/>
      <sheetName val="[SHOPLIST.xls]70___0_s__i_____7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8"/>
      <sheetName val="[SHOPLIST.xls][SHOPLIST.xls]_39"/>
      <sheetName val="[SHOPLIST.xls][SHOPLIST.xls]_40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1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Bill 3 Boutique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5"/>
      <sheetName val="7"/>
      <sheetName val="8"/>
      <sheetName val="9"/>
      <sheetName val="10"/>
      <sheetName val="13"/>
      <sheetName val="14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Milestone"/>
      <sheetName val="[SHOPLIST.xls]70_x0000_,/0_x000"/>
      <sheetName val="[SHOPLIST.xls]70___0_s__i_____8"/>
      <sheetName val="[SHOPLIST.xls]_VW__VU_________6"/>
      <sheetName val="[SHOPLIST.xls]_VW__VU_________7"/>
      <sheetName val="[SHOPLIST.xls]70_x005f_x0000___0_x0_4"/>
      <sheetName val="[SHOPLIST.xls]70___0_s__i_____9"/>
      <sheetName val="[SHOPLIST.xls]70___0_s__i____10"/>
      <sheetName val="[SHOPLIST.xls][SHOPLIST.xls]_62"/>
      <sheetName val="[SHOPLIST.xls][SHOPLIST.xls]_63"/>
      <sheetName val="[SHOPLIST.xls][SHOPLIST.xls]_64"/>
      <sheetName val="[SHOPLIST.xls]_SHOPLIST_xls_210"/>
      <sheetName val="[SHOPLIST.xls]_SHOPLIST_xls_211"/>
      <sheetName val="[SHOPLIST.xls]_SHOPLIST_xls_212"/>
      <sheetName val="[SHOPLIST.xls]_SHOPLIST_xls_213"/>
      <sheetName val="[SHOPLIST.xls][SHOPLIST.xls]_65"/>
      <sheetName val="[SHOPLIST.xls]_SHOPLIST_xls_214"/>
      <sheetName val="[SHOPLIST.xls]_SHOPLIST_xls_21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_SHOPLIST_xls_216"/>
      <sheetName val="[SHOPLIST.xls][SHOPLIST.xls]_71"/>
      <sheetName val="[SHOPLIST.xls][SHOPLIST.xls]_72"/>
      <sheetName val="[SHOPLIST.xls][SHOPLIST.xls]_73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[SHOPLIST.xls]_80"/>
      <sheetName val="[SHOPLIST.xls]70_x005f_x005f_x005f_x0000__3"/>
      <sheetName val="[SHOPLIST.xls][SHOPLIST.xls]_81"/>
      <sheetName val="[SHOPLIST.xls][SHOPLIST.xls]_82"/>
      <sheetName val="[SHOPLIST.xls][SHOPLIST.xls]_83"/>
      <sheetName val="[SHOPLIST.xls]_SHOPLIST_xls_317"/>
      <sheetName val="[SHOPLIST.xls]_SHOPLIST_xls_318"/>
      <sheetName val="[SHOPLIST.xls]_SHOPLIST_xls_319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[SHOPLIST.xls]_94"/>
      <sheetName val="[SHOPLIST.xls][SHOPLIST.xls]_95"/>
      <sheetName val="[SHOPLIST.xls][SHOPLIST.xls]_96"/>
      <sheetName val="[SHOPLIST.xls][SHOPLIST.xls]_97"/>
      <sheetName val="[SHOPLIST.xls]70___0_s__i____11"/>
      <sheetName val="[SHOPLIST.xls][SHOPLIST.xls]_98"/>
      <sheetName val="[SHOPLIST.xls]70,/0s«iÆøí¬i4"/>
      <sheetName val="[SHOPLIST.xls]70,/0s«iÆøí¬i5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Finansal_tamamlanma_Eğrisi4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precast_RC_element4"/>
      <sheetName val="pile_Fabrication4"/>
      <sheetName val="New_Bld4"/>
      <sheetName val="[SHOPLIST_xls]/VWVU))tÏØ0__83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Dropdown_List4"/>
      <sheetName val="CIF_COST_ITEM2"/>
      <sheetName val="Rates_for_public_areas2"/>
      <sheetName val="[SHOPLIST_xls][SHOPLIST_xls]734"/>
      <sheetName val="Estimate_for_approval2"/>
      <sheetName val="Balance_Sheet2"/>
      <sheetName val="B-3_2_EB2"/>
      <sheetName val="Trade_Summary2"/>
      <sheetName val="AOP_Summary-24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heet_Index2"/>
      <sheetName val="Status_Summary3"/>
      <sheetName val="CONSTRUCTION_COMPONENT2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B2-DV_No_02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Grand_Summary_1"/>
      <sheetName val="Bill_No_01_-_GI_1"/>
      <sheetName val="combined_1"/>
      <sheetName val="summary-Optional_1"/>
      <sheetName val="B14_02_1"/>
      <sheetName val="Prov_Sum_1"/>
      <sheetName val="Joseph_Record1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Finansal_tamamlanma_Eğrisi5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precast_RC_element5"/>
      <sheetName val="pile_Fabrication5"/>
      <sheetName val="New_Bld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HB_CEC_schd_4_25"/>
      <sheetName val="HB_CEC_schd_4_35"/>
      <sheetName val="HB_CEC_schd_5_25"/>
      <sheetName val="HB_CEC_schd_6_25"/>
      <sheetName val="HB_CEC_schd_7_25"/>
      <sheetName val="HB_CEC_schd_9_25"/>
      <sheetName val="Doha_Farm5"/>
      <sheetName val="Dropdown_List5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B2-DV_No_022"/>
      <sheetName val="GENERAL_SUMMARY2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Comp_equip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Grand_Summary_2"/>
      <sheetName val="Bill_No_01_-_GI_2"/>
      <sheetName val="combined_2"/>
      <sheetName val="summary-Optional_2"/>
      <sheetName val="B14_02_2"/>
      <sheetName val="Prov_Sum_2"/>
      <sheetName val="Contractor_Application2"/>
      <sheetName val="08_MEP_Summary2"/>
      <sheetName val="Addnl_works2"/>
      <sheetName val="B3__Material_on_Site-Detail2"/>
      <sheetName val="Joseph_Record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[SHOPLIST_xls]/VW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Cost Heaࡤing"/>
      <sheetName val="Reference"/>
      <sheetName val="beam-reinft"/>
      <sheetName val="[SHOPLIST.xls]/VWVU))tÏØ0__20"/>
      <sheetName val="Product Sheet40"/>
      <sheetName val="Closing"/>
      <sheetName val="djfx"/>
      <sheetName val="Calendar"/>
      <sheetName val="Sheet9"/>
      <sheetName val="Materials Cost"/>
      <sheetName val="FEVA"/>
      <sheetName val="HO Costs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SUBS SUM"/>
      <sheetName val="BoQ(2)"/>
      <sheetName val="tower and monopoles "/>
      <sheetName val="Administrative Prices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Income Statement"/>
      <sheetName val="FAL_intern"/>
      <sheetName val="SI_221"/>
      <sheetName val="TO_List1"/>
      <sheetName val="CCTV_DATA1"/>
      <sheetName val="FAL_intern1"/>
      <sheetName val="SI_222"/>
      <sheetName val="TO_List2"/>
      <sheetName val="CCTV_DATA2"/>
      <sheetName val="FAL_intern2"/>
      <sheetName val="Data Works"/>
      <sheetName val="Works"/>
      <sheetName val="UC-Testing"/>
      <sheetName val="Control Panel"/>
      <sheetName val="/VW_x0000_VU_x0000_)_x0000__x0000__x0000_)_x0000__x0000__x0000__x0001__x0000__x0000__x0000_tÏØ0_x0009__x0008__x0000__x0000__x0009__x0008_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Unit cost- Drain-Protection-1 "/>
      <sheetName val="Unit cost- Drain-Protection-2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Rectangular Duct"/>
      <sheetName val="[SHOPLIST.xls]70___0_s__i____14"/>
      <sheetName val="[SHOPLIST.xls]_VW__VU________10"/>
      <sheetName val="[SHOPLIST.xls]_VW__VU________11"/>
      <sheetName val="[SHOPLIST.xls]70_x005f_x0000___0_x0_6"/>
      <sheetName val="[SHOPLIST.xls]70___0_s__i____15"/>
      <sheetName val="[SHOPLIST.xls]_SHOPLIST_xls_464"/>
      <sheetName val="[SHOPLIST.xls]_SHOPLIST_xls_465"/>
      <sheetName val="[SHOPLIST.xls]70___0_s__i____16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_SHOPLIST_xls_583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70_x005f_x005f_x005f_x0000__5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[SHOPLIST.xls]70___0_s__i____17"/>
      <sheetName val="[SHOPLIST.xls]_SHOPLIST_xls_756"/>
      <sheetName val="[SHOPLIST.xls]_VW__VU________12"/>
      <sheetName val="[SHOPLIST.xls]_VW__VU________13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70___0_s__i____18"/>
      <sheetName val="[SHOPLIST.xls]70_x005f_x0000___0_x0_7"/>
      <sheetName val="[SHOPLIST.xls]_SHOPLIST_xls_610"/>
      <sheetName val="[SHOPLIST.xls]_SHOPLIST_xls_611"/>
      <sheetName val="[SHOPLIST.xls]70___0_s__i____19"/>
      <sheetName val="[SHOPLIST.xls]_SHOPLIST_xls_762"/>
      <sheetName val="[SHOPLIST.xls]_SHOPLIST_xls_763"/>
      <sheetName val="[SHOPLIST.xls]_SHOPLIST_xls_612"/>
      <sheetName val="[SHOPLIST.xls]_SHOPLIST_xls_613"/>
      <sheetName val="[SHOPLIST.xls]_SHOPLIST_xls_764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765"/>
      <sheetName val="[SHOPLIST.xls]_SHOPLIST_xls_624"/>
      <sheetName val="[SHOPLIST.xls]_SHOPLIST_xls_625"/>
      <sheetName val="[SHOPLIST.xls]_SHOPLIST_xls_766"/>
      <sheetName val="[SHOPLIST.xls]_SHOPLIST_xls_626"/>
      <sheetName val="[SHOPLIST.xls]_SHOPLIST_xls_767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768"/>
      <sheetName val="[SHOPLIST.xls]_SHOPLIST_xls_769"/>
      <sheetName val="[SHOPLIST.xls]_SHOPLIST_xls_631"/>
      <sheetName val="[SHOPLIST.xls]_SHOPLIST_xls_770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771"/>
      <sheetName val="[SHOPLIST.xls]_SHOPLIST_xls_772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773"/>
      <sheetName val="[SHOPLIST.xls]_SHOPLIST_xls_657"/>
      <sheetName val="[SHOPLIST.xls]_SHOPLIST_xls_774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775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776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777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778"/>
      <sheetName val="[SHOPLIST.xls]_SHOPLIST_xls_77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780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81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82"/>
      <sheetName val="[SHOPLIST.xls]_SHOPLIST_xls_726"/>
      <sheetName val="[SHOPLIST.xls]_SHOPLIST_xls_72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83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84"/>
      <sheetName val="[SHOPLIST.xls]_SHOPLIST_xls_785"/>
      <sheetName val="[SHOPLIST.xls]_SHOPLIST_xls_786"/>
      <sheetName val="[SHOPLIST.xls]_SHOPLIST_xls_787"/>
      <sheetName val="[SHOPLIST.xls]70_x005f_x005f_x005f_x0000__6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70___0_s__i____20"/>
      <sheetName val="[SHOPLIST.xls]_SHOPLIST_xls_788"/>
      <sheetName val="[SHOPLIST.xls]70___0_s__i____21"/>
      <sheetName val="[SHOPLIST.xls]_VW__VU________14"/>
      <sheetName val="[SHOPLIST.xls]_VW__VU________15"/>
      <sheetName val="[SHOPLIST.xls]70_x005f_x0000___0_x0_8"/>
      <sheetName val="[SHOPLIST.xls]70___0_s__i____22"/>
      <sheetName val="[SHOPLIST.xls]_SHOPLIST_xls_789"/>
      <sheetName val="[SHOPLIST.xls]70___0_s__i____23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70_x005f_x005f_x005f_x0000__7"/>
      <sheetName val="[SHOPLIST.xls]_SHOPLIST_xls_901"/>
      <sheetName val="[SHOPLIST.xls]_SHOPLIST_xls_902"/>
      <sheetName val="[SHOPLIST.xls]70___0_s__i____24"/>
      <sheetName val="[SHOPLIST.xls]_VW__VU________16"/>
      <sheetName val="[SHOPLIST.xls]70_x005f_x0000___0_x0_9"/>
      <sheetName val="[SHOPLIST.xls]70___0_s__i____25"/>
      <sheetName val="[SHOPLIST.xls]_VW__VU________17"/>
      <sheetName val="BT3-Package 05"/>
      <sheetName val="BOQ-Civil"/>
      <sheetName val="Bill No. 3"/>
      <sheetName val="S-Curve_Update"/>
      <sheetName val="VESSELS_"/>
      <sheetName val="_SHOPLIST.xls_70_x005f_x0000_,_0_x000"/>
      <sheetName val="inter"/>
      <sheetName val="MSH51C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[SHOPLIST_xls]70___0_s__i_____3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HSBC"/>
      <sheetName val="REBAR"/>
      <sheetName val="Cost Summary"/>
      <sheetName val="Cost Summary SD"/>
      <sheetName val="Schedule S-Curve Revision#3"/>
      <sheetName val="2.223M_due to adj profit"/>
      <sheetName val="プロジェクト概要"/>
      <sheetName val="Cost Rates"/>
      <sheetName val="LOOKUP(MM)"/>
      <sheetName val="간접비내역-1"/>
      <sheetName val="[SHOPLIST.xls]/VWVU))tÏØ0__21"/>
      <sheetName val="[SHOPLIST.xls]70,/0s�i����i"/>
      <sheetName val="[SHOPLIST.xls]/VWVU))tÏØ0__23"/>
      <sheetName val="[SHOPLIST.xls]/VWVU))tÏØ0__22"/>
      <sheetName val="[SHOPLIST.xls]70,/0s«iÆøí¬i6"/>
      <sheetName val="[SHOPLIST.xls]/VW1"/>
      <sheetName val="[SHOPLIST.xls]70,/0s«iÆøí¬i7"/>
      <sheetName val="[SHOPLIST.xls]/VW2"/>
      <sheetName val="[SHOPLIST.xls]/VWVU))tÏØ0__31"/>
      <sheetName val="[SHOPLIST.xls]70,/0s«_iÆø_í¬_i1"/>
      <sheetName val="[SHOPLIST.xls]70?,/0?s«i?Æøí¬i1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Kur"/>
      <sheetName val="HAKEDİŞ "/>
      <sheetName val="keşif özeti"/>
      <sheetName val="Katsayılar"/>
      <sheetName val="DVL"/>
      <sheetName val="8_0_Programme"/>
      <sheetName val="B.Room W.Done Progress"/>
      <sheetName val="SUMMARY (ROOM)"/>
      <sheetName val="W.D Prgress Public area"/>
      <sheetName val="SUMMARY Public"/>
      <sheetName val="Comparision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Démol_"/>
      <sheetName val="[SHOPLIST_xls][SHOPLIST_xls]70?"/>
      <sheetName val="Spacing_of_Delineators"/>
      <sheetName val="BULD_3"/>
      <sheetName val="BLOCK_K"/>
      <sheetName val="제출내역_(2)"/>
      <sheetName val="[SHOPLIST.xls][SHOPLIST_xls]/VW"/>
      <sheetName val="Schedules PL"/>
      <sheetName val="Schedules BS"/>
      <sheetName val="STOCKWTG"/>
      <sheetName val="POLY"/>
      <sheetName val="Advance Recovery"/>
      <sheetName val="SC Cost FEB 03"/>
      <sheetName val="Лист1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Fiyatlar"/>
      <sheetName val="50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70___0_s__i_____2"/>
      <sheetName val="_VW__VU_________2"/>
      <sheetName val="_VW__VU_________3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_xls]726"/>
      <sheetName val="70,/0s«iÆøí¬i16"/>
      <sheetName val="7011"/>
      <sheetName val="70,11"/>
      <sheetName val="/VW11"/>
      <sheetName val="/VWVU))tÏØ0__55"/>
      <sheetName val="/VWVU))tÏØ0__56"/>
      <sheetName val="[SHOPLIST_xls][11"/>
      <sheetName val="[SHOPLIST_xls]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[SHOPLIST_xls]728"/>
      <sheetName val="/VWVU))tÏØ0__62"/>
      <sheetName val="/VWVU))tÏØ0__63"/>
      <sheetName val="/VWVU))tÏØ0__81"/>
      <sheetName val="/VWVU))tÏØ0__91"/>
      <sheetName val="70_1"/>
      <sheetName val="[SHOPLIST.xls]70?"/>
      <sheetName val="/VWVU))tÏØ0__72"/>
      <sheetName val="[SH1"/>
      <sheetName val="/VWVU))tÏØ0__64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URA-C1"/>
      <sheetName val="satış planı (2)"/>
      <sheetName val="Tahsilat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Démol_1"/>
      <sheetName val="[SHOPLIST_xls]70,/0s«i_x1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_VWVU))tÏØ0__20"/>
      <sheetName val="_SHOPLIST_xls_70,_0s«iÆøí¬i16"/>
      <sheetName val="[SHOPLIST_xls]/VWVU))tÏØ0_108"/>
      <sheetName val="[SHOPLIST_xls]/VWVU))tÏØ0_109"/>
      <sheetName val="_SHOPLIST_xls__SHOPLIST_xls_726"/>
      <sheetName val="_SHOPLIST_xls__SHOPLIST_xls_727"/>
      <sheetName val="개시대사_(2)2"/>
      <sheetName val="Ref_Arch2"/>
      <sheetName val="Div_Summary2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_SHOPLIST_xls__SHOPLIST_xls_728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[SHOPLIST_xls]/VWVU))tÏØ0_110"/>
      <sheetName val="[SHOPLIST_xls]/VWVU))tÏØ0_111"/>
      <sheetName val="[SHOPLIST_xls]/VWVU))tÏØ0_112"/>
      <sheetName val="[SHOPLIST_xls]/VWVU))tÏØ0_113"/>
      <sheetName val="Other_Cost_Norms2"/>
      <sheetName val="Div_10-Specialities_2"/>
      <sheetName val="MALE_&amp;_FEMALE_2"/>
      <sheetName val="6_2_Floor_Finishes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ata_2"/>
      <sheetName val="[SHOPLIST_xls]/VWVU))tÏØ0_114"/>
      <sheetName val="Démol_2"/>
      <sheetName val="WATER_DUCT_-_IC_212"/>
      <sheetName val="Asset_Desc2"/>
      <sheetName val="[SHOPLIST_xls]70,/0s«i_x2"/>
      <sheetName val="Account_Codes2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[SHOPLIST_xls]7_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3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VWVU))tÏØ0__21"/>
      <sheetName val="_SHOPLIST_xls_70,_0s«iÆøí¬i17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_SHOPLIST_xls__SHOPLIST_xls_729"/>
      <sheetName val="_SHOPLIST_xls__SHOPLIST_xls_730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_SHOPLIST_xls__SHOPLIST_xls_731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FLOOR_AND_CEILING1"/>
      <sheetName val="area_comp_2011_01_18_(2)1"/>
      <sheetName val="drop_down_lists1"/>
      <sheetName val="PH_51"/>
      <sheetName val="S-Curve_Update1"/>
      <sheetName val="[SHOPLIST_xls][SHOPLIST_xls]7_1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7_8"/>
      <sheetName val="[SHOPLIST_xls][SHOPLIST_xls]7_9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[SHOPLIST_xls]70_x005f_x0000_,/0_x001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8_0_Programme1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[SHOPLIST_xls]744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745"/>
      <sheetName val="[SHOPLIST_xls][SHOPLIST_xls]746"/>
      <sheetName val="[SHOPLIST_xls][SHOPLIST_xls]_35"/>
      <sheetName val="[SHOPLIST_xls][SHOPLIST_xls]_36"/>
      <sheetName val="[SHOPLIST_xls][SHOPLIST_xls]_37"/>
      <sheetName val="[SHOPLIST_xls][SHOPLIST_xls]747"/>
      <sheetName val="[SHOPLIST_xls][SHOPLIST_xls]_38"/>
      <sheetName val="[SHOPLIST_xls][SHOPLIST_xls]_39"/>
      <sheetName val="[SHOPLIST_xls][SHOPLIST_xls]748"/>
      <sheetName val="[SHOPLIST_xls][SHOPLIST_xls]_40"/>
      <sheetName val="[SHOPLIST_xls][SHOPLIST_xls]749"/>
      <sheetName val="[SHOPLIST_xls][SHOPLIST_xls]_41"/>
      <sheetName val="[SHOPLIST_xls][SHOPLIST_xls]_4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DVM Sizing Calculator- 10 ips "/>
      <sheetName val="726"/>
      <sheetName val="[11"/>
      <sheetName val="727"/>
      <sheetName val="7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 refreshError="1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 refreshError="1"/>
      <sheetData sheetId="6025" refreshError="1"/>
      <sheetData sheetId="6026" refreshError="1"/>
      <sheetData sheetId="6027" refreshError="1"/>
      <sheetData sheetId="6028" refreshError="1"/>
      <sheetData sheetId="6029" refreshError="1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 refreshError="1"/>
      <sheetData sheetId="6063" refreshError="1"/>
      <sheetData sheetId="6064" refreshError="1"/>
      <sheetData sheetId="6065" refreshError="1"/>
      <sheetData sheetId="6066" refreshError="1"/>
      <sheetData sheetId="6067" refreshError="1"/>
      <sheetData sheetId="6068" refreshError="1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 refreshError="1"/>
      <sheetData sheetId="6151" refreshError="1"/>
      <sheetData sheetId="6152" refreshError="1"/>
      <sheetData sheetId="6153" refreshError="1"/>
      <sheetData sheetId="6154" refreshError="1"/>
      <sheetData sheetId="6155" refreshError="1"/>
      <sheetData sheetId="6156" refreshError="1"/>
      <sheetData sheetId="6157" refreshError="1"/>
      <sheetData sheetId="6158" refreshError="1"/>
      <sheetData sheetId="6159" refreshError="1"/>
      <sheetData sheetId="6160" refreshError="1"/>
      <sheetData sheetId="6161" refreshError="1"/>
      <sheetData sheetId="6162" refreshError="1"/>
      <sheetData sheetId="6163" refreshError="1"/>
      <sheetData sheetId="6164" refreshError="1"/>
      <sheetData sheetId="6165" refreshError="1"/>
      <sheetData sheetId="6166" refreshError="1"/>
      <sheetData sheetId="6167" refreshError="1"/>
      <sheetData sheetId="6168" refreshError="1"/>
      <sheetData sheetId="6169" refreshError="1"/>
      <sheetData sheetId="6170" refreshError="1"/>
      <sheetData sheetId="6171" refreshError="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 refreshError="1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 refreshError="1"/>
      <sheetData sheetId="6387" refreshError="1"/>
      <sheetData sheetId="6388" refreshError="1"/>
      <sheetData sheetId="6389" refreshError="1"/>
      <sheetData sheetId="6390" refreshError="1"/>
      <sheetData sheetId="6391" refreshError="1"/>
      <sheetData sheetId="6392" refreshError="1"/>
      <sheetData sheetId="6393" refreshError="1"/>
      <sheetData sheetId="6394" refreshError="1"/>
      <sheetData sheetId="6395" refreshError="1"/>
      <sheetData sheetId="6396" refreshError="1"/>
      <sheetData sheetId="6397" refreshError="1"/>
      <sheetData sheetId="6398" refreshError="1"/>
      <sheetData sheetId="6399" refreshError="1"/>
      <sheetData sheetId="6400" refreshError="1"/>
      <sheetData sheetId="6401" refreshError="1"/>
      <sheetData sheetId="6402" refreshError="1"/>
      <sheetData sheetId="6403" refreshError="1"/>
      <sheetData sheetId="6404" refreshError="1"/>
      <sheetData sheetId="6405" refreshError="1"/>
      <sheetData sheetId="6406" refreshError="1"/>
      <sheetData sheetId="6407" refreshError="1"/>
      <sheetData sheetId="6408" refreshError="1"/>
      <sheetData sheetId="6409" refreshError="1"/>
      <sheetData sheetId="6410" refreshError="1"/>
      <sheetData sheetId="6411" refreshError="1"/>
      <sheetData sheetId="6412" refreshError="1"/>
      <sheetData sheetId="6413" refreshError="1"/>
      <sheetData sheetId="6414" refreshError="1"/>
      <sheetData sheetId="6415" refreshError="1"/>
      <sheetData sheetId="6416" refreshError="1"/>
      <sheetData sheetId="6417" refreshError="1"/>
      <sheetData sheetId="6418" refreshError="1"/>
      <sheetData sheetId="6419" refreshError="1"/>
      <sheetData sheetId="6420" refreshError="1"/>
      <sheetData sheetId="6421" refreshError="1"/>
      <sheetData sheetId="6422" refreshError="1"/>
      <sheetData sheetId="6423" refreshError="1"/>
      <sheetData sheetId="6424" refreshError="1"/>
      <sheetData sheetId="6425" refreshError="1"/>
      <sheetData sheetId="6426" refreshError="1"/>
      <sheetData sheetId="6427" refreshError="1"/>
      <sheetData sheetId="6428" refreshError="1"/>
      <sheetData sheetId="6429" refreshError="1"/>
      <sheetData sheetId="6430" refreshError="1"/>
      <sheetData sheetId="6431" refreshError="1"/>
      <sheetData sheetId="6432" refreshError="1"/>
      <sheetData sheetId="6433" refreshError="1"/>
      <sheetData sheetId="6434" refreshError="1"/>
      <sheetData sheetId="6435" refreshError="1"/>
      <sheetData sheetId="6436" refreshError="1"/>
      <sheetData sheetId="6437" refreshError="1"/>
      <sheetData sheetId="6438" refreshError="1"/>
      <sheetData sheetId="6439" refreshError="1"/>
      <sheetData sheetId="6440" refreshError="1"/>
      <sheetData sheetId="6441" refreshError="1"/>
      <sheetData sheetId="6442" refreshError="1"/>
      <sheetData sheetId="6443" refreshError="1"/>
      <sheetData sheetId="6444" refreshError="1"/>
      <sheetData sheetId="6445" refreshError="1"/>
      <sheetData sheetId="6446" refreshError="1"/>
      <sheetData sheetId="6447" refreshError="1"/>
      <sheetData sheetId="6448" refreshError="1"/>
      <sheetData sheetId="6449" refreshError="1"/>
      <sheetData sheetId="6450" refreshError="1"/>
      <sheetData sheetId="6451" refreshError="1"/>
      <sheetData sheetId="6452" refreshError="1"/>
      <sheetData sheetId="6453" refreshError="1"/>
      <sheetData sheetId="6454" refreshError="1"/>
      <sheetData sheetId="6455" refreshError="1"/>
      <sheetData sheetId="6456" refreshError="1"/>
      <sheetData sheetId="6457" refreshError="1"/>
      <sheetData sheetId="6458" refreshError="1"/>
      <sheetData sheetId="6459" refreshError="1"/>
      <sheetData sheetId="6460" refreshError="1"/>
      <sheetData sheetId="6461" refreshError="1"/>
      <sheetData sheetId="6462" refreshError="1"/>
      <sheetData sheetId="6463" refreshError="1"/>
      <sheetData sheetId="6464" refreshError="1"/>
      <sheetData sheetId="6465" refreshError="1"/>
      <sheetData sheetId="6466" refreshError="1"/>
      <sheetData sheetId="6467" refreshError="1"/>
      <sheetData sheetId="6468" refreshError="1"/>
      <sheetData sheetId="6469" refreshError="1"/>
      <sheetData sheetId="6470" refreshError="1"/>
      <sheetData sheetId="6471" refreshError="1"/>
      <sheetData sheetId="6472" refreshError="1"/>
      <sheetData sheetId="6473" refreshError="1"/>
      <sheetData sheetId="6474" refreshError="1"/>
      <sheetData sheetId="6475" refreshError="1"/>
      <sheetData sheetId="6476" refreshError="1"/>
      <sheetData sheetId="6477" refreshError="1"/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 refreshError="1"/>
      <sheetData sheetId="6727" refreshError="1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/>
      <sheetData sheetId="7559" refreshError="1"/>
      <sheetData sheetId="7560" refreshError="1"/>
      <sheetData sheetId="7561"/>
      <sheetData sheetId="7562"/>
      <sheetData sheetId="7563" refreshError="1"/>
      <sheetData sheetId="7564" refreshError="1"/>
      <sheetData sheetId="7565" refreshError="1"/>
      <sheetData sheetId="7566" refreshError="1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/>
      <sheetData sheetId="7636"/>
      <sheetData sheetId="7637" refreshError="1"/>
      <sheetData sheetId="7638" refreshError="1"/>
      <sheetData sheetId="7639" refreshError="1"/>
      <sheetData sheetId="7640"/>
      <sheetData sheetId="7641"/>
      <sheetData sheetId="7642"/>
      <sheetData sheetId="7643"/>
      <sheetData sheetId="7644"/>
      <sheetData sheetId="7645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 refreshError="1"/>
      <sheetData sheetId="7741" refreshError="1"/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/>
      <sheetData sheetId="7767"/>
      <sheetData sheetId="7768"/>
      <sheetData sheetId="7769"/>
      <sheetData sheetId="7770" refreshError="1"/>
      <sheetData sheetId="7771" refreshError="1"/>
      <sheetData sheetId="7772"/>
      <sheetData sheetId="7773"/>
      <sheetData sheetId="7774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 refreshError="1"/>
      <sheetData sheetId="7831"/>
      <sheetData sheetId="7832"/>
      <sheetData sheetId="7833"/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 refreshError="1"/>
      <sheetData sheetId="7844" refreshError="1"/>
      <sheetData sheetId="7845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/>
      <sheetData sheetId="7897" refreshError="1"/>
      <sheetData sheetId="7898" refreshError="1"/>
      <sheetData sheetId="7899" refreshError="1"/>
      <sheetData sheetId="7900" refreshError="1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/>
      <sheetData sheetId="7928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/>
      <sheetData sheetId="7945"/>
      <sheetData sheetId="7946" refreshError="1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 refreshError="1"/>
      <sheetData sheetId="7961"/>
      <sheetData sheetId="7962"/>
      <sheetData sheetId="7963"/>
      <sheetData sheetId="7964"/>
      <sheetData sheetId="7965"/>
      <sheetData sheetId="7966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 refreshError="1"/>
      <sheetData sheetId="8010" refreshError="1"/>
      <sheetData sheetId="8011" refreshError="1"/>
      <sheetData sheetId="8012" refreshError="1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 refreshError="1"/>
      <sheetData sheetId="8043"/>
      <sheetData sheetId="8044"/>
      <sheetData sheetId="8045"/>
      <sheetData sheetId="8046"/>
      <sheetData sheetId="8047"/>
      <sheetData sheetId="8048" refreshError="1"/>
      <sheetData sheetId="8049"/>
      <sheetData sheetId="8050" refreshError="1"/>
      <sheetData sheetId="8051" refreshError="1"/>
      <sheetData sheetId="8052" refreshError="1"/>
      <sheetData sheetId="8053" refreshError="1"/>
      <sheetData sheetId="8054" refreshError="1"/>
      <sheetData sheetId="8055" refreshError="1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 refreshError="1"/>
      <sheetData sheetId="8068" refreshError="1"/>
      <sheetData sheetId="8069" refreshError="1"/>
      <sheetData sheetId="8070"/>
      <sheetData sheetId="8071"/>
      <sheetData sheetId="8072" refreshError="1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/>
      <sheetData sheetId="8940"/>
      <sheetData sheetId="8941"/>
      <sheetData sheetId="8942"/>
      <sheetData sheetId="8943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/>
      <sheetData sheetId="8955"/>
      <sheetData sheetId="8956"/>
      <sheetData sheetId="8957"/>
      <sheetData sheetId="8958"/>
      <sheetData sheetId="8959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 refreshError="1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 refreshError="1"/>
      <sheetData sheetId="9076" refreshError="1"/>
      <sheetData sheetId="9077"/>
      <sheetData sheetId="9078" refreshError="1"/>
      <sheetData sheetId="9079" refreshError="1"/>
      <sheetData sheetId="9080" refreshError="1"/>
      <sheetData sheetId="9081" refreshError="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 refreshError="1"/>
      <sheetData sheetId="9137" refreshError="1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 refreshError="1"/>
      <sheetData sheetId="9196" refreshError="1"/>
      <sheetData sheetId="9197" refreshError="1"/>
      <sheetData sheetId="9198" refreshError="1"/>
      <sheetData sheetId="9199" refreshError="1"/>
      <sheetData sheetId="9200" refreshError="1"/>
      <sheetData sheetId="9201" refreshError="1"/>
      <sheetData sheetId="9202"/>
      <sheetData sheetId="9203"/>
      <sheetData sheetId="9204"/>
      <sheetData sheetId="9205"/>
      <sheetData sheetId="9206"/>
      <sheetData sheetId="9207"/>
      <sheetData sheetId="9208" refreshError="1"/>
      <sheetData sheetId="9209"/>
      <sheetData sheetId="9210"/>
      <sheetData sheetId="9211"/>
      <sheetData sheetId="9212"/>
      <sheetData sheetId="9213"/>
      <sheetData sheetId="9214" refreshError="1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 refreshError="1"/>
      <sheetData sheetId="9229" refreshError="1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 refreshError="1"/>
      <sheetData sheetId="9325" refreshError="1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/>
      <sheetData sheetId="9352" refreshError="1"/>
      <sheetData sheetId="9353" refreshError="1"/>
      <sheetData sheetId="9354" refreshError="1"/>
      <sheetData sheetId="9355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 refreshError="1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 refreshError="1"/>
      <sheetData sheetId="9406" refreshError="1"/>
      <sheetData sheetId="9407"/>
      <sheetData sheetId="9408" refreshError="1"/>
      <sheetData sheetId="9409"/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 refreshError="1"/>
      <sheetData sheetId="9422" refreshError="1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/>
      <sheetData sheetId="9706"/>
      <sheetData sheetId="9707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/>
      <sheetData sheetId="9727"/>
      <sheetData sheetId="9728"/>
      <sheetData sheetId="9729"/>
      <sheetData sheetId="9730" refreshError="1"/>
      <sheetData sheetId="9731" refreshError="1"/>
      <sheetData sheetId="9732" refreshError="1"/>
      <sheetData sheetId="9733" refreshError="1"/>
      <sheetData sheetId="9734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 refreshError="1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 refreshError="1"/>
      <sheetData sheetId="9851" refreshError="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/>
      <sheetData sheetId="9896"/>
      <sheetData sheetId="9897"/>
      <sheetData sheetId="9898"/>
      <sheetData sheetId="9899" refreshError="1"/>
      <sheetData sheetId="9900"/>
      <sheetData sheetId="9901"/>
      <sheetData sheetId="9902" refreshError="1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 refreshError="1"/>
      <sheetData sheetId="9928" refreshError="1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 refreshError="1"/>
      <sheetData sheetId="10018" refreshError="1"/>
      <sheetData sheetId="10019"/>
      <sheetData sheetId="10020"/>
      <sheetData sheetId="10021"/>
      <sheetData sheetId="10022"/>
      <sheetData sheetId="10023"/>
      <sheetData sheetId="10024" refreshError="1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 refreshError="1"/>
      <sheetData sheetId="10040" refreshError="1"/>
      <sheetData sheetId="10041" refreshError="1"/>
      <sheetData sheetId="10042" refreshError="1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 refreshError="1"/>
      <sheetData sheetId="10624"/>
      <sheetData sheetId="10625"/>
      <sheetData sheetId="10626"/>
      <sheetData sheetId="10627"/>
      <sheetData sheetId="10628"/>
      <sheetData sheetId="10629"/>
      <sheetData sheetId="10630" refreshError="1"/>
      <sheetData sheetId="10631" refreshError="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 refreshError="1"/>
      <sheetData sheetId="11240" refreshError="1"/>
      <sheetData sheetId="11241" refreshError="1"/>
      <sheetData sheetId="11242" refreshError="1"/>
      <sheetData sheetId="11243" refreshError="1"/>
      <sheetData sheetId="11244" refreshError="1"/>
      <sheetData sheetId="11245" refreshError="1"/>
      <sheetData sheetId="11246" refreshError="1"/>
      <sheetData sheetId="11247" refreshError="1"/>
      <sheetData sheetId="11248" refreshError="1"/>
      <sheetData sheetId="11249" refreshError="1"/>
      <sheetData sheetId="11250"/>
      <sheetData sheetId="11251" refreshError="1"/>
      <sheetData sheetId="11252" refreshError="1"/>
      <sheetData sheetId="11253" refreshError="1"/>
      <sheetData sheetId="11254" refreshError="1"/>
      <sheetData sheetId="11255" refreshError="1"/>
      <sheetData sheetId="11256" refreshError="1"/>
      <sheetData sheetId="11257" refreshError="1"/>
      <sheetData sheetId="11258" refreshError="1"/>
      <sheetData sheetId="11259" refreshError="1"/>
      <sheetData sheetId="11260"/>
      <sheetData sheetId="11261"/>
      <sheetData sheetId="11262"/>
      <sheetData sheetId="11263"/>
      <sheetData sheetId="11264"/>
      <sheetData sheetId="11265" refreshError="1"/>
      <sheetData sheetId="11266"/>
      <sheetData sheetId="11267"/>
      <sheetData sheetId="11268"/>
      <sheetData sheetId="11269"/>
      <sheetData sheetId="11270" refreshError="1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 refreshError="1"/>
      <sheetData sheetId="11291" refreshError="1"/>
      <sheetData sheetId="11292" refreshError="1"/>
      <sheetData sheetId="11293" refreshError="1"/>
      <sheetData sheetId="11294"/>
      <sheetData sheetId="11295" refreshError="1"/>
      <sheetData sheetId="11296"/>
      <sheetData sheetId="11297"/>
      <sheetData sheetId="11298" refreshError="1"/>
      <sheetData sheetId="11299" refreshError="1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 refreshError="1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 refreshError="1"/>
      <sheetData sheetId="11408" refreshError="1"/>
      <sheetData sheetId="11409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 refreshError="1"/>
      <sheetData sheetId="11445" refreshError="1"/>
      <sheetData sheetId="11446" refreshError="1"/>
      <sheetData sheetId="11447" refreshError="1"/>
      <sheetData sheetId="11448" refreshError="1"/>
      <sheetData sheetId="11449" refreshError="1"/>
      <sheetData sheetId="11450" refreshError="1"/>
      <sheetData sheetId="11451" refreshError="1"/>
      <sheetData sheetId="11452" refreshError="1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/>
      <sheetData sheetId="11462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 refreshError="1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 refreshError="1"/>
      <sheetData sheetId="12433"/>
      <sheetData sheetId="12434" refreshError="1"/>
      <sheetData sheetId="12435" refreshError="1"/>
      <sheetData sheetId="12436" refreshError="1"/>
      <sheetData sheetId="12437" refreshError="1"/>
      <sheetData sheetId="12438"/>
      <sheetData sheetId="12439"/>
      <sheetData sheetId="12440" refreshError="1"/>
      <sheetData sheetId="12441"/>
      <sheetData sheetId="12442"/>
      <sheetData sheetId="12443"/>
      <sheetData sheetId="12444"/>
      <sheetData sheetId="12445" refreshError="1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 refreshError="1"/>
      <sheetData sheetId="12515" refreshError="1"/>
      <sheetData sheetId="12516" refreshError="1"/>
      <sheetData sheetId="12517" refreshError="1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 refreshError="1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 refreshError="1"/>
      <sheetData sheetId="12542"/>
      <sheetData sheetId="12543"/>
      <sheetData sheetId="12544" refreshError="1"/>
      <sheetData sheetId="12545"/>
      <sheetData sheetId="12546" refreshError="1"/>
      <sheetData sheetId="12547" refreshError="1"/>
      <sheetData sheetId="12548" refreshError="1"/>
      <sheetData sheetId="12549" refreshError="1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 refreshError="1"/>
      <sheetData sheetId="12559" refreshError="1"/>
      <sheetData sheetId="12560" refreshError="1"/>
      <sheetData sheetId="12561" refreshError="1"/>
      <sheetData sheetId="12562" refreshError="1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 refreshError="1"/>
      <sheetData sheetId="12580"/>
      <sheetData sheetId="12581"/>
      <sheetData sheetId="12582"/>
      <sheetData sheetId="12583"/>
      <sheetData sheetId="12584"/>
      <sheetData sheetId="12585"/>
      <sheetData sheetId="12586" refreshError="1"/>
      <sheetData sheetId="12587"/>
      <sheetData sheetId="12588" refreshError="1"/>
      <sheetData sheetId="12589" refreshError="1"/>
      <sheetData sheetId="12590"/>
      <sheetData sheetId="12591"/>
      <sheetData sheetId="12592"/>
      <sheetData sheetId="12593"/>
      <sheetData sheetId="12594"/>
      <sheetData sheetId="12595" refreshError="1"/>
      <sheetData sheetId="12596" refreshError="1"/>
      <sheetData sheetId="12597"/>
      <sheetData sheetId="12598"/>
      <sheetData sheetId="12599" refreshError="1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 refreshError="1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 refreshError="1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 refreshError="1"/>
      <sheetData sheetId="12702" refreshError="1"/>
      <sheetData sheetId="12703" refreshError="1"/>
      <sheetData sheetId="12704" refreshError="1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 refreshError="1"/>
      <sheetData sheetId="12723" refreshError="1"/>
      <sheetData sheetId="12724"/>
      <sheetData sheetId="12725" refreshError="1"/>
      <sheetData sheetId="12726" refreshError="1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 refreshError="1"/>
      <sheetData sheetId="12737"/>
      <sheetData sheetId="12738"/>
      <sheetData sheetId="12739" refreshError="1"/>
      <sheetData sheetId="12740" refreshError="1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 refreshError="1"/>
      <sheetData sheetId="12765"/>
      <sheetData sheetId="12766"/>
      <sheetData sheetId="12767"/>
      <sheetData sheetId="12768"/>
      <sheetData sheetId="12769"/>
      <sheetData sheetId="12770"/>
      <sheetData sheetId="12771" refreshError="1"/>
      <sheetData sheetId="12772"/>
      <sheetData sheetId="12773" refreshError="1"/>
      <sheetData sheetId="12774" refreshError="1"/>
      <sheetData sheetId="12775"/>
      <sheetData sheetId="12776" refreshError="1"/>
      <sheetData sheetId="12777" refreshError="1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 refreshError="1"/>
      <sheetData sheetId="12891" refreshError="1"/>
      <sheetData sheetId="12892"/>
      <sheetData sheetId="12893" refreshError="1"/>
      <sheetData sheetId="12894" refreshError="1"/>
      <sheetData sheetId="12895" refreshError="1"/>
      <sheetData sheetId="12896" refreshError="1"/>
      <sheetData sheetId="12897" refreshError="1"/>
      <sheetData sheetId="12898" refreshError="1"/>
      <sheetData sheetId="12899" refreshError="1"/>
      <sheetData sheetId="12900" refreshError="1"/>
      <sheetData sheetId="12901" refreshError="1"/>
      <sheetData sheetId="12902"/>
      <sheetData sheetId="12903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 refreshError="1"/>
      <sheetData sheetId="12912" refreshError="1"/>
      <sheetData sheetId="12913" refreshError="1"/>
      <sheetData sheetId="12914" refreshError="1"/>
      <sheetData sheetId="12915" refreshError="1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/>
      <sheetData sheetId="12948" refreshError="1"/>
      <sheetData sheetId="12949" refreshError="1"/>
      <sheetData sheetId="12950" refreshError="1"/>
      <sheetData sheetId="12951"/>
      <sheetData sheetId="12952"/>
      <sheetData sheetId="12953"/>
      <sheetData sheetId="12954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/>
      <sheetData sheetId="13040"/>
      <sheetData sheetId="13041"/>
      <sheetData sheetId="13042"/>
      <sheetData sheetId="13043"/>
      <sheetData sheetId="13044"/>
      <sheetData sheetId="13045"/>
      <sheetData sheetId="13046"/>
      <sheetData sheetId="13047"/>
      <sheetData sheetId="13048"/>
      <sheetData sheetId="13049"/>
      <sheetData sheetId="13050"/>
      <sheetData sheetId="13051"/>
      <sheetData sheetId="13052"/>
      <sheetData sheetId="13053"/>
      <sheetData sheetId="13054"/>
      <sheetData sheetId="13055"/>
      <sheetData sheetId="13056"/>
      <sheetData sheetId="13057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 refreshError="1"/>
      <sheetData sheetId="13077" refreshError="1"/>
      <sheetData sheetId="13078" refreshError="1"/>
      <sheetData sheetId="13079" refreshError="1"/>
      <sheetData sheetId="13080" refreshError="1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/>
      <sheetData sheetId="13091" refreshError="1"/>
      <sheetData sheetId="13092"/>
      <sheetData sheetId="13093"/>
      <sheetData sheetId="13094"/>
      <sheetData sheetId="13095" refreshError="1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/>
      <sheetData sheetId="13114"/>
      <sheetData sheetId="13115"/>
      <sheetData sheetId="13116"/>
      <sheetData sheetId="13117" refreshError="1"/>
      <sheetData sheetId="13118" refreshError="1"/>
      <sheetData sheetId="13119"/>
      <sheetData sheetId="13120"/>
      <sheetData sheetId="13121"/>
      <sheetData sheetId="13122" refreshError="1"/>
      <sheetData sheetId="13123" refreshError="1"/>
      <sheetData sheetId="13124" refreshError="1"/>
      <sheetData sheetId="13125" refreshError="1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 refreshError="1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 refreshError="1"/>
      <sheetData sheetId="13149" refreshError="1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 refreshError="1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 refreshError="1"/>
      <sheetData sheetId="13177" refreshError="1"/>
      <sheetData sheetId="13178" refreshError="1"/>
      <sheetData sheetId="13179" refreshError="1"/>
      <sheetData sheetId="13180" refreshError="1"/>
      <sheetData sheetId="13181"/>
      <sheetData sheetId="13182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 refreshError="1"/>
      <sheetData sheetId="13257"/>
      <sheetData sheetId="13258" refreshError="1"/>
      <sheetData sheetId="13259" refreshError="1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 refreshError="1"/>
      <sheetData sheetId="13266" refreshError="1"/>
      <sheetData sheetId="13267" refreshError="1"/>
      <sheetData sheetId="13268" refreshError="1"/>
      <sheetData sheetId="13269" refreshError="1"/>
      <sheetData sheetId="13270" refreshError="1"/>
      <sheetData sheetId="13271" refreshError="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/>
      <sheetData sheetId="13293"/>
      <sheetData sheetId="13294"/>
      <sheetData sheetId="13295"/>
      <sheetData sheetId="13296" refreshError="1"/>
      <sheetData sheetId="13297" refreshError="1"/>
      <sheetData sheetId="13298" refreshError="1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/>
      <sheetData sheetId="13371"/>
      <sheetData sheetId="13372"/>
      <sheetData sheetId="13373"/>
      <sheetData sheetId="13374"/>
      <sheetData sheetId="13375"/>
      <sheetData sheetId="13376"/>
      <sheetData sheetId="13377"/>
      <sheetData sheetId="13378"/>
      <sheetData sheetId="13379"/>
      <sheetData sheetId="13380"/>
      <sheetData sheetId="13381"/>
      <sheetData sheetId="13382"/>
      <sheetData sheetId="13383"/>
      <sheetData sheetId="13384"/>
      <sheetData sheetId="13385"/>
      <sheetData sheetId="13386"/>
      <sheetData sheetId="13387"/>
      <sheetData sheetId="13388"/>
      <sheetData sheetId="13389"/>
      <sheetData sheetId="13390"/>
      <sheetData sheetId="13391"/>
      <sheetData sheetId="13392"/>
      <sheetData sheetId="13393"/>
      <sheetData sheetId="13394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/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/>
      <sheetData sheetId="13440"/>
      <sheetData sheetId="13441"/>
      <sheetData sheetId="13442"/>
      <sheetData sheetId="13443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/>
      <sheetData sheetId="13484"/>
      <sheetData sheetId="13485"/>
      <sheetData sheetId="13486"/>
      <sheetData sheetId="13487"/>
      <sheetData sheetId="13488"/>
      <sheetData sheetId="13489"/>
      <sheetData sheetId="13490"/>
      <sheetData sheetId="13491"/>
      <sheetData sheetId="13492"/>
      <sheetData sheetId="13493"/>
      <sheetData sheetId="13494"/>
      <sheetData sheetId="13495"/>
      <sheetData sheetId="13496"/>
      <sheetData sheetId="13497"/>
      <sheetData sheetId="13498"/>
      <sheetData sheetId="13499"/>
      <sheetData sheetId="13500"/>
      <sheetData sheetId="13501"/>
      <sheetData sheetId="13502"/>
      <sheetData sheetId="13503"/>
      <sheetData sheetId="13504"/>
      <sheetData sheetId="13505"/>
      <sheetData sheetId="13506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/>
      <sheetData sheetId="13519"/>
      <sheetData sheetId="13520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/>
      <sheetData sheetId="13540"/>
      <sheetData sheetId="13541"/>
      <sheetData sheetId="13542"/>
      <sheetData sheetId="13543"/>
      <sheetData sheetId="13544"/>
      <sheetData sheetId="13545"/>
      <sheetData sheetId="13546"/>
      <sheetData sheetId="13547"/>
      <sheetData sheetId="13548"/>
      <sheetData sheetId="13549"/>
      <sheetData sheetId="13550"/>
      <sheetData sheetId="13551"/>
      <sheetData sheetId="13552"/>
      <sheetData sheetId="13553"/>
      <sheetData sheetId="13554"/>
      <sheetData sheetId="13555"/>
      <sheetData sheetId="13556"/>
      <sheetData sheetId="13557"/>
      <sheetData sheetId="13558"/>
      <sheetData sheetId="13559"/>
      <sheetData sheetId="13560"/>
      <sheetData sheetId="13561"/>
      <sheetData sheetId="13562"/>
      <sheetData sheetId="13563"/>
      <sheetData sheetId="13564"/>
      <sheetData sheetId="13565"/>
      <sheetData sheetId="13566"/>
      <sheetData sheetId="13567"/>
      <sheetData sheetId="13568"/>
      <sheetData sheetId="13569"/>
      <sheetData sheetId="13570"/>
      <sheetData sheetId="13571"/>
      <sheetData sheetId="13572"/>
      <sheetData sheetId="13573"/>
      <sheetData sheetId="13574"/>
      <sheetData sheetId="13575"/>
      <sheetData sheetId="13576"/>
      <sheetData sheetId="13577"/>
      <sheetData sheetId="13578"/>
      <sheetData sheetId="13579"/>
      <sheetData sheetId="13580"/>
      <sheetData sheetId="13581"/>
      <sheetData sheetId="13582"/>
      <sheetData sheetId="13583"/>
      <sheetData sheetId="13584"/>
      <sheetData sheetId="13585"/>
      <sheetData sheetId="13586"/>
      <sheetData sheetId="13587"/>
      <sheetData sheetId="13588"/>
      <sheetData sheetId="13589"/>
      <sheetData sheetId="13590"/>
      <sheetData sheetId="13591"/>
      <sheetData sheetId="13592"/>
      <sheetData sheetId="13593"/>
      <sheetData sheetId="13594"/>
      <sheetData sheetId="13595"/>
      <sheetData sheetId="13596"/>
      <sheetData sheetId="13597"/>
      <sheetData sheetId="13598"/>
      <sheetData sheetId="13599"/>
      <sheetData sheetId="13600"/>
      <sheetData sheetId="13601"/>
      <sheetData sheetId="13602"/>
      <sheetData sheetId="13603"/>
      <sheetData sheetId="13604"/>
      <sheetData sheetId="13605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/>
      <sheetData sheetId="13619"/>
      <sheetData sheetId="13620"/>
      <sheetData sheetId="13621"/>
      <sheetData sheetId="13622"/>
      <sheetData sheetId="13623"/>
      <sheetData sheetId="13624"/>
      <sheetData sheetId="13625"/>
      <sheetData sheetId="13626"/>
      <sheetData sheetId="13627"/>
      <sheetData sheetId="13628"/>
      <sheetData sheetId="13629"/>
      <sheetData sheetId="13630"/>
      <sheetData sheetId="13631"/>
      <sheetData sheetId="13632"/>
      <sheetData sheetId="13633"/>
      <sheetData sheetId="13634"/>
      <sheetData sheetId="13635"/>
      <sheetData sheetId="13636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/>
      <sheetData sheetId="13853"/>
      <sheetData sheetId="13854"/>
      <sheetData sheetId="13855"/>
      <sheetData sheetId="13856"/>
      <sheetData sheetId="13857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/>
      <sheetData sheetId="14064"/>
      <sheetData sheetId="14065"/>
      <sheetData sheetId="14066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/>
      <sheetData sheetId="14077"/>
      <sheetData sheetId="14078"/>
      <sheetData sheetId="14079"/>
      <sheetData sheetId="14080"/>
      <sheetData sheetId="14081"/>
      <sheetData sheetId="14082"/>
      <sheetData sheetId="14083"/>
      <sheetData sheetId="14084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/>
      <sheetData sheetId="14156"/>
      <sheetData sheetId="14157"/>
      <sheetData sheetId="14158"/>
      <sheetData sheetId="14159"/>
      <sheetData sheetId="14160"/>
      <sheetData sheetId="14161"/>
      <sheetData sheetId="14162"/>
      <sheetData sheetId="14163"/>
      <sheetData sheetId="14164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/>
      <sheetData sheetId="14200"/>
      <sheetData sheetId="14201"/>
      <sheetData sheetId="14202"/>
      <sheetData sheetId="14203"/>
      <sheetData sheetId="14204"/>
      <sheetData sheetId="14205"/>
      <sheetData sheetId="14206"/>
      <sheetData sheetId="14207"/>
      <sheetData sheetId="14208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/>
      <sheetData sheetId="14396"/>
      <sheetData sheetId="14397"/>
      <sheetData sheetId="14398"/>
      <sheetData sheetId="14399" refreshError="1"/>
      <sheetData sheetId="14400" refreshError="1"/>
      <sheetData sheetId="14401" refreshError="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 refreshError="1"/>
      <sheetData sheetId="14423" refreshError="1"/>
      <sheetData sheetId="14424" refreshError="1"/>
      <sheetData sheetId="14425" refreshError="1"/>
      <sheetData sheetId="14426" refreshError="1"/>
      <sheetData sheetId="14427" refreshError="1"/>
      <sheetData sheetId="14428" refreshError="1"/>
      <sheetData sheetId="14429" refreshError="1"/>
      <sheetData sheetId="14430" refreshError="1"/>
      <sheetData sheetId="14431" refreshError="1"/>
      <sheetData sheetId="14432" refreshError="1"/>
      <sheetData sheetId="14433" refreshError="1"/>
      <sheetData sheetId="14434" refreshError="1"/>
      <sheetData sheetId="14435" refreshError="1"/>
      <sheetData sheetId="14436" refreshError="1"/>
      <sheetData sheetId="14437" refreshError="1"/>
      <sheetData sheetId="14438" refreshError="1"/>
      <sheetData sheetId="14439" refreshError="1"/>
      <sheetData sheetId="14440" refreshError="1"/>
      <sheetData sheetId="14441" refreshError="1"/>
      <sheetData sheetId="14442" refreshError="1"/>
      <sheetData sheetId="14443" refreshError="1"/>
      <sheetData sheetId="14444" refreshError="1"/>
      <sheetData sheetId="14445" refreshError="1"/>
      <sheetData sheetId="14446" refreshError="1"/>
      <sheetData sheetId="14447" refreshError="1"/>
      <sheetData sheetId="14448" refreshError="1"/>
      <sheetData sheetId="14449" refreshError="1"/>
      <sheetData sheetId="14450" refreshError="1"/>
      <sheetData sheetId="14451" refreshError="1"/>
      <sheetData sheetId="14452" refreshError="1"/>
      <sheetData sheetId="14453" refreshError="1"/>
      <sheetData sheetId="14454" refreshError="1"/>
      <sheetData sheetId="14455" refreshError="1"/>
      <sheetData sheetId="14456" refreshError="1"/>
      <sheetData sheetId="14457" refreshError="1"/>
      <sheetData sheetId="14458" refreshError="1"/>
      <sheetData sheetId="14459" refreshError="1"/>
      <sheetData sheetId="14460" refreshError="1"/>
      <sheetData sheetId="14461" refreshError="1"/>
      <sheetData sheetId="14462" refreshError="1"/>
      <sheetData sheetId="14463" refreshError="1"/>
      <sheetData sheetId="14464" refreshError="1"/>
      <sheetData sheetId="14465" refreshError="1"/>
      <sheetData sheetId="14466" refreshError="1"/>
      <sheetData sheetId="14467" refreshError="1"/>
      <sheetData sheetId="14468" refreshError="1"/>
      <sheetData sheetId="14469" refreshError="1"/>
      <sheetData sheetId="14470" refreshError="1"/>
      <sheetData sheetId="14471" refreshError="1"/>
      <sheetData sheetId="14472" refreshError="1"/>
      <sheetData sheetId="14473" refreshError="1"/>
      <sheetData sheetId="14474" refreshError="1"/>
      <sheetData sheetId="14475" refreshError="1"/>
      <sheetData sheetId="14476" refreshError="1"/>
      <sheetData sheetId="14477" refreshError="1"/>
      <sheetData sheetId="14478" refreshError="1"/>
      <sheetData sheetId="14479" refreshError="1"/>
      <sheetData sheetId="14480" refreshError="1"/>
      <sheetData sheetId="14481" refreshError="1"/>
      <sheetData sheetId="14482" refreshError="1"/>
      <sheetData sheetId="14483" refreshError="1"/>
      <sheetData sheetId="14484" refreshError="1"/>
      <sheetData sheetId="14485" refreshError="1"/>
      <sheetData sheetId="14486" refreshError="1"/>
      <sheetData sheetId="14487" refreshError="1"/>
      <sheetData sheetId="14488" refreshError="1"/>
      <sheetData sheetId="14489" refreshError="1"/>
      <sheetData sheetId="14490" refreshError="1"/>
      <sheetData sheetId="14491" refreshError="1"/>
      <sheetData sheetId="14492" refreshError="1"/>
      <sheetData sheetId="14493" refreshError="1"/>
      <sheetData sheetId="14494" refreshError="1"/>
      <sheetData sheetId="14495" refreshError="1"/>
      <sheetData sheetId="14496" refreshError="1"/>
      <sheetData sheetId="14497" refreshError="1"/>
      <sheetData sheetId="14498" refreshError="1"/>
      <sheetData sheetId="14499" refreshError="1"/>
      <sheetData sheetId="14500" refreshError="1"/>
      <sheetData sheetId="14501" refreshError="1"/>
      <sheetData sheetId="14502" refreshError="1"/>
      <sheetData sheetId="14503" refreshError="1"/>
      <sheetData sheetId="14504" refreshError="1"/>
      <sheetData sheetId="14505" refreshError="1"/>
      <sheetData sheetId="14506" refreshError="1"/>
      <sheetData sheetId="14507" refreshError="1"/>
      <sheetData sheetId="14508" refreshError="1"/>
      <sheetData sheetId="14509" refreshError="1"/>
      <sheetData sheetId="14510" refreshError="1"/>
      <sheetData sheetId="14511" refreshError="1"/>
      <sheetData sheetId="14512" refreshError="1"/>
      <sheetData sheetId="14513" refreshError="1"/>
      <sheetData sheetId="14514" refreshError="1"/>
      <sheetData sheetId="14515" refreshError="1"/>
      <sheetData sheetId="14516" refreshError="1"/>
      <sheetData sheetId="14517" refreshError="1"/>
      <sheetData sheetId="14518" refreshError="1"/>
      <sheetData sheetId="14519" refreshError="1"/>
      <sheetData sheetId="14520" refreshError="1"/>
      <sheetData sheetId="14521" refreshError="1"/>
      <sheetData sheetId="14522" refreshError="1"/>
      <sheetData sheetId="14523" refreshError="1"/>
      <sheetData sheetId="14524" refreshError="1"/>
      <sheetData sheetId="14525" refreshError="1"/>
      <sheetData sheetId="14526" refreshError="1"/>
      <sheetData sheetId="14527" refreshError="1"/>
      <sheetData sheetId="14528" refreshError="1"/>
      <sheetData sheetId="14529" refreshError="1"/>
      <sheetData sheetId="14530" refreshError="1"/>
      <sheetData sheetId="14531" refreshError="1"/>
      <sheetData sheetId="14532" refreshError="1"/>
      <sheetData sheetId="14533" refreshError="1"/>
      <sheetData sheetId="14534" refreshError="1"/>
      <sheetData sheetId="14535" refreshError="1"/>
      <sheetData sheetId="14536" refreshError="1"/>
      <sheetData sheetId="14537" refreshError="1"/>
      <sheetData sheetId="14538" refreshError="1"/>
      <sheetData sheetId="14539" refreshError="1"/>
      <sheetData sheetId="14540" refreshError="1"/>
      <sheetData sheetId="14541" refreshError="1"/>
      <sheetData sheetId="14542" refreshError="1"/>
      <sheetData sheetId="14543" refreshError="1"/>
      <sheetData sheetId="14544" refreshError="1"/>
      <sheetData sheetId="14545" refreshError="1"/>
      <sheetData sheetId="14546" refreshError="1"/>
      <sheetData sheetId="14547" refreshError="1"/>
      <sheetData sheetId="14548" refreshError="1"/>
      <sheetData sheetId="14549" refreshError="1"/>
      <sheetData sheetId="14550" refreshError="1"/>
      <sheetData sheetId="14551" refreshError="1"/>
      <sheetData sheetId="14552" refreshError="1"/>
      <sheetData sheetId="14553" refreshError="1"/>
      <sheetData sheetId="14554" refreshError="1"/>
      <sheetData sheetId="14555" refreshError="1"/>
      <sheetData sheetId="14556" refreshError="1"/>
      <sheetData sheetId="14557" refreshError="1"/>
      <sheetData sheetId="14558" refreshError="1"/>
      <sheetData sheetId="14559" refreshError="1"/>
      <sheetData sheetId="14560" refreshError="1"/>
      <sheetData sheetId="14561" refreshError="1"/>
      <sheetData sheetId="14562" refreshError="1"/>
      <sheetData sheetId="14563" refreshError="1"/>
      <sheetData sheetId="14564" refreshError="1"/>
      <sheetData sheetId="14565" refreshError="1"/>
      <sheetData sheetId="14566" refreshError="1"/>
      <sheetData sheetId="14567" refreshError="1"/>
      <sheetData sheetId="14568" refreshError="1"/>
      <sheetData sheetId="14569" refreshError="1"/>
      <sheetData sheetId="14570" refreshError="1"/>
      <sheetData sheetId="14571" refreshError="1"/>
      <sheetData sheetId="14572" refreshError="1"/>
      <sheetData sheetId="14573" refreshError="1"/>
      <sheetData sheetId="14574" refreshError="1"/>
      <sheetData sheetId="14575" refreshError="1"/>
      <sheetData sheetId="14576" refreshError="1"/>
      <sheetData sheetId="14577" refreshError="1"/>
      <sheetData sheetId="14578" refreshError="1"/>
      <sheetData sheetId="14579" refreshError="1"/>
      <sheetData sheetId="14580" refreshError="1"/>
      <sheetData sheetId="14581" refreshError="1"/>
      <sheetData sheetId="14582" refreshError="1"/>
      <sheetData sheetId="14583" refreshError="1"/>
      <sheetData sheetId="14584" refreshError="1"/>
      <sheetData sheetId="14585" refreshError="1"/>
      <sheetData sheetId="14586" refreshError="1"/>
      <sheetData sheetId="14587" refreshError="1"/>
      <sheetData sheetId="14588" refreshError="1"/>
      <sheetData sheetId="14589" refreshError="1"/>
      <sheetData sheetId="14590" refreshError="1"/>
      <sheetData sheetId="14591" refreshError="1"/>
      <sheetData sheetId="14592" refreshError="1"/>
      <sheetData sheetId="14593" refreshError="1"/>
      <sheetData sheetId="14594" refreshError="1"/>
      <sheetData sheetId="14595" refreshError="1"/>
      <sheetData sheetId="14596" refreshError="1"/>
      <sheetData sheetId="14597" refreshError="1"/>
      <sheetData sheetId="14598" refreshError="1"/>
      <sheetData sheetId="14599" refreshError="1"/>
      <sheetData sheetId="14600" refreshError="1"/>
      <sheetData sheetId="14601" refreshError="1"/>
      <sheetData sheetId="14602" refreshError="1"/>
      <sheetData sheetId="14603" refreshError="1"/>
      <sheetData sheetId="14604" refreshError="1"/>
      <sheetData sheetId="14605" refreshError="1"/>
      <sheetData sheetId="14606" refreshError="1"/>
      <sheetData sheetId="14607" refreshError="1"/>
      <sheetData sheetId="14608" refreshError="1"/>
      <sheetData sheetId="14609" refreshError="1"/>
      <sheetData sheetId="14610" refreshError="1"/>
      <sheetData sheetId="14611" refreshError="1"/>
      <sheetData sheetId="14612" refreshError="1"/>
      <sheetData sheetId="14613" refreshError="1"/>
      <sheetData sheetId="14614" refreshError="1"/>
      <sheetData sheetId="14615" refreshError="1"/>
      <sheetData sheetId="14616" refreshError="1"/>
      <sheetData sheetId="14617" refreshError="1"/>
      <sheetData sheetId="14618" refreshError="1"/>
      <sheetData sheetId="14619" refreshError="1"/>
      <sheetData sheetId="14620" refreshError="1"/>
      <sheetData sheetId="14621" refreshError="1"/>
      <sheetData sheetId="14622" refreshError="1"/>
      <sheetData sheetId="14623" refreshError="1"/>
      <sheetData sheetId="14624" refreshError="1"/>
      <sheetData sheetId="14625" refreshError="1"/>
      <sheetData sheetId="14626" refreshError="1"/>
      <sheetData sheetId="14627" refreshError="1"/>
      <sheetData sheetId="14628" refreshError="1"/>
      <sheetData sheetId="14629" refreshError="1"/>
      <sheetData sheetId="14630" refreshError="1"/>
      <sheetData sheetId="14631" refreshError="1"/>
      <sheetData sheetId="14632" refreshError="1"/>
      <sheetData sheetId="14633" refreshError="1"/>
      <sheetData sheetId="14634" refreshError="1"/>
      <sheetData sheetId="14635" refreshError="1"/>
      <sheetData sheetId="14636" refreshError="1"/>
      <sheetData sheetId="14637" refreshError="1"/>
      <sheetData sheetId="14638" refreshError="1"/>
      <sheetData sheetId="14639" refreshError="1"/>
      <sheetData sheetId="14640" refreshError="1"/>
      <sheetData sheetId="14641" refreshError="1"/>
      <sheetData sheetId="14642" refreshError="1"/>
      <sheetData sheetId="14643" refreshError="1"/>
      <sheetData sheetId="14644" refreshError="1"/>
      <sheetData sheetId="14645" refreshError="1"/>
      <sheetData sheetId="14646" refreshError="1"/>
      <sheetData sheetId="14647" refreshError="1"/>
      <sheetData sheetId="14648" refreshError="1"/>
      <sheetData sheetId="14649" refreshError="1"/>
      <sheetData sheetId="14650" refreshError="1"/>
      <sheetData sheetId="14651" refreshError="1"/>
      <sheetData sheetId="14652" refreshError="1"/>
      <sheetData sheetId="14653" refreshError="1"/>
      <sheetData sheetId="14654" refreshError="1"/>
      <sheetData sheetId="14655" refreshError="1"/>
      <sheetData sheetId="14656" refreshError="1"/>
      <sheetData sheetId="14657" refreshError="1"/>
      <sheetData sheetId="14658" refreshError="1"/>
      <sheetData sheetId="14659" refreshError="1"/>
      <sheetData sheetId="14660" refreshError="1"/>
      <sheetData sheetId="14661" refreshError="1"/>
      <sheetData sheetId="14662" refreshError="1"/>
      <sheetData sheetId="14663" refreshError="1"/>
      <sheetData sheetId="14664" refreshError="1"/>
      <sheetData sheetId="14665" refreshError="1"/>
      <sheetData sheetId="14666" refreshError="1"/>
      <sheetData sheetId="14667" refreshError="1"/>
      <sheetData sheetId="14668" refreshError="1"/>
      <sheetData sheetId="14669" refreshError="1"/>
      <sheetData sheetId="14670" refreshError="1"/>
      <sheetData sheetId="14671" refreshError="1"/>
      <sheetData sheetId="14672" refreshError="1"/>
      <sheetData sheetId="14673" refreshError="1"/>
      <sheetData sheetId="14674" refreshError="1"/>
      <sheetData sheetId="14675" refreshError="1"/>
      <sheetData sheetId="14676" refreshError="1"/>
      <sheetData sheetId="14677" refreshError="1"/>
      <sheetData sheetId="14678" refreshError="1"/>
      <sheetData sheetId="14679" refreshError="1"/>
      <sheetData sheetId="14680" refreshError="1"/>
      <sheetData sheetId="14681" refreshError="1"/>
      <sheetData sheetId="14682" refreshError="1"/>
      <sheetData sheetId="14683" refreshError="1"/>
      <sheetData sheetId="14684" refreshError="1"/>
      <sheetData sheetId="14685" refreshError="1"/>
      <sheetData sheetId="14686" refreshError="1"/>
      <sheetData sheetId="14687" refreshError="1"/>
      <sheetData sheetId="14688" refreshError="1"/>
      <sheetData sheetId="14689" refreshError="1"/>
      <sheetData sheetId="14690" refreshError="1"/>
      <sheetData sheetId="14691" refreshError="1"/>
      <sheetData sheetId="14692" refreshError="1"/>
      <sheetData sheetId="14693" refreshError="1"/>
      <sheetData sheetId="14694" refreshError="1"/>
      <sheetData sheetId="14695" refreshError="1"/>
      <sheetData sheetId="14696" refreshError="1"/>
      <sheetData sheetId="14697" refreshError="1"/>
      <sheetData sheetId="14698" refreshError="1"/>
      <sheetData sheetId="14699" refreshError="1"/>
      <sheetData sheetId="14700" refreshError="1"/>
      <sheetData sheetId="14701" refreshError="1"/>
      <sheetData sheetId="14702" refreshError="1"/>
      <sheetData sheetId="14703" refreshError="1"/>
      <sheetData sheetId="14704" refreshError="1"/>
      <sheetData sheetId="14705" refreshError="1"/>
      <sheetData sheetId="14706" refreshError="1"/>
      <sheetData sheetId="14707" refreshError="1"/>
      <sheetData sheetId="14708" refreshError="1"/>
      <sheetData sheetId="14709" refreshError="1"/>
      <sheetData sheetId="14710" refreshError="1"/>
      <sheetData sheetId="14711" refreshError="1"/>
      <sheetData sheetId="14712" refreshError="1"/>
      <sheetData sheetId="14713" refreshError="1"/>
      <sheetData sheetId="14714" refreshError="1"/>
      <sheetData sheetId="14715" refreshError="1"/>
      <sheetData sheetId="14716" refreshError="1"/>
      <sheetData sheetId="14717" refreshError="1"/>
      <sheetData sheetId="14718" refreshError="1"/>
      <sheetData sheetId="14719" refreshError="1"/>
      <sheetData sheetId="14720" refreshError="1"/>
      <sheetData sheetId="14721" refreshError="1"/>
      <sheetData sheetId="14722" refreshError="1"/>
      <sheetData sheetId="14723" refreshError="1"/>
      <sheetData sheetId="14724" refreshError="1"/>
      <sheetData sheetId="14725" refreshError="1"/>
      <sheetData sheetId="14726" refreshError="1"/>
      <sheetData sheetId="14727" refreshError="1"/>
      <sheetData sheetId="14728" refreshError="1"/>
      <sheetData sheetId="14729" refreshError="1"/>
      <sheetData sheetId="14730" refreshError="1"/>
      <sheetData sheetId="14731" refreshError="1"/>
      <sheetData sheetId="14732" refreshError="1"/>
      <sheetData sheetId="14733" refreshError="1"/>
      <sheetData sheetId="14734" refreshError="1"/>
      <sheetData sheetId="14735" refreshError="1"/>
      <sheetData sheetId="14736" refreshError="1"/>
      <sheetData sheetId="14737" refreshError="1"/>
      <sheetData sheetId="14738" refreshError="1"/>
      <sheetData sheetId="14739" refreshError="1"/>
      <sheetData sheetId="14740" refreshError="1"/>
      <sheetData sheetId="14741" refreshError="1"/>
      <sheetData sheetId="14742" refreshError="1"/>
      <sheetData sheetId="14743" refreshError="1"/>
      <sheetData sheetId="14744" refreshError="1"/>
      <sheetData sheetId="14745" refreshError="1"/>
      <sheetData sheetId="14746" refreshError="1"/>
      <sheetData sheetId="14747" refreshError="1"/>
      <sheetData sheetId="14748" refreshError="1"/>
      <sheetData sheetId="14749" refreshError="1"/>
      <sheetData sheetId="14750" refreshError="1"/>
      <sheetData sheetId="14751" refreshError="1"/>
      <sheetData sheetId="14752" refreshError="1"/>
      <sheetData sheetId="14753" refreshError="1"/>
      <sheetData sheetId="14754" refreshError="1"/>
      <sheetData sheetId="14755" refreshError="1"/>
      <sheetData sheetId="14756" refreshError="1"/>
      <sheetData sheetId="14757" refreshError="1"/>
      <sheetData sheetId="14758" refreshError="1"/>
      <sheetData sheetId="14759" refreshError="1"/>
      <sheetData sheetId="14760" refreshError="1"/>
      <sheetData sheetId="14761" refreshError="1"/>
      <sheetData sheetId="14762" refreshError="1"/>
      <sheetData sheetId="14763" refreshError="1"/>
      <sheetData sheetId="14764" refreshError="1"/>
      <sheetData sheetId="14765" refreshError="1"/>
      <sheetData sheetId="14766" refreshError="1"/>
      <sheetData sheetId="14767" refreshError="1"/>
      <sheetData sheetId="14768" refreshError="1"/>
      <sheetData sheetId="14769" refreshError="1"/>
      <sheetData sheetId="14770" refreshError="1"/>
      <sheetData sheetId="14771" refreshError="1"/>
      <sheetData sheetId="14772" refreshError="1"/>
      <sheetData sheetId="14773" refreshError="1"/>
      <sheetData sheetId="14774" refreshError="1"/>
      <sheetData sheetId="14775" refreshError="1"/>
      <sheetData sheetId="14776" refreshError="1"/>
      <sheetData sheetId="14777" refreshError="1"/>
      <sheetData sheetId="14778" refreshError="1"/>
      <sheetData sheetId="14779" refreshError="1"/>
      <sheetData sheetId="14780" refreshError="1"/>
      <sheetData sheetId="14781" refreshError="1"/>
      <sheetData sheetId="14782" refreshError="1"/>
      <sheetData sheetId="14783" refreshError="1"/>
      <sheetData sheetId="14784" refreshError="1"/>
      <sheetData sheetId="14785" refreshError="1"/>
      <sheetData sheetId="14786" refreshError="1"/>
      <sheetData sheetId="14787" refreshError="1"/>
      <sheetData sheetId="14788" refreshError="1"/>
      <sheetData sheetId="14789" refreshError="1"/>
      <sheetData sheetId="14790" refreshError="1"/>
      <sheetData sheetId="14791" refreshError="1"/>
      <sheetData sheetId="14792" refreshError="1"/>
      <sheetData sheetId="14793" refreshError="1"/>
      <sheetData sheetId="14794" refreshError="1"/>
      <sheetData sheetId="14795" refreshError="1"/>
      <sheetData sheetId="14796" refreshError="1"/>
      <sheetData sheetId="14797" refreshError="1"/>
      <sheetData sheetId="14798" refreshError="1"/>
      <sheetData sheetId="14799" refreshError="1"/>
      <sheetData sheetId="14800" refreshError="1"/>
      <sheetData sheetId="14801" refreshError="1"/>
      <sheetData sheetId="14802" refreshError="1"/>
      <sheetData sheetId="14803" refreshError="1"/>
      <sheetData sheetId="14804" refreshError="1"/>
      <sheetData sheetId="14805" refreshError="1"/>
      <sheetData sheetId="14806" refreshError="1"/>
      <sheetData sheetId="14807" refreshError="1"/>
      <sheetData sheetId="14808" refreshError="1"/>
      <sheetData sheetId="14809" refreshError="1"/>
      <sheetData sheetId="14810" refreshError="1"/>
      <sheetData sheetId="14811" refreshError="1"/>
      <sheetData sheetId="14812" refreshError="1"/>
      <sheetData sheetId="14813" refreshError="1"/>
      <sheetData sheetId="14814" refreshError="1"/>
      <sheetData sheetId="14815" refreshError="1"/>
      <sheetData sheetId="14816" refreshError="1"/>
      <sheetData sheetId="14817" refreshError="1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 refreshError="1"/>
      <sheetData sheetId="15131"/>
      <sheetData sheetId="15132"/>
      <sheetData sheetId="15133"/>
      <sheetData sheetId="1513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JFLINK"/>
      <sheetName val="SUMR1"/>
      <sheetName val="HL8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4232-5284-4A13-A7B7-B19693EF3BCF}">
  <dimension ref="A3:K57"/>
  <sheetViews>
    <sheetView view="pageBreakPreview" topLeftCell="A12" zoomScaleNormal="100" zoomScaleSheetLayoutView="100" workbookViewId="0">
      <selection activeCell="H25" sqref="H25"/>
    </sheetView>
  </sheetViews>
  <sheetFormatPr defaultColWidth="9.08984375" defaultRowHeight="15" x14ac:dyDescent="0.3"/>
  <cols>
    <col min="1" max="1" width="7.36328125" style="17" customWidth="1"/>
    <col min="2" max="2" width="13.54296875" style="17" customWidth="1"/>
    <col min="3" max="3" width="14.90625" style="17" customWidth="1"/>
    <col min="4" max="4" width="8.6328125" style="17" customWidth="1"/>
    <col min="5" max="5" width="10.90625" style="17" customWidth="1"/>
    <col min="6" max="6" width="12.90625" style="17" customWidth="1"/>
    <col min="7" max="7" width="15.6328125" style="17" customWidth="1"/>
    <col min="8" max="8" width="18" style="17" customWidth="1"/>
    <col min="9" max="9" width="17.6328125" style="17" bestFit="1" customWidth="1"/>
    <col min="10" max="11" width="14.90625" style="17" bestFit="1" customWidth="1"/>
    <col min="12" max="256" width="9.08984375" style="17"/>
    <col min="257" max="257" width="7.36328125" style="17" customWidth="1"/>
    <col min="258" max="258" width="13.54296875" style="17" customWidth="1"/>
    <col min="259" max="259" width="14.90625" style="17" customWidth="1"/>
    <col min="260" max="260" width="8.6328125" style="17" customWidth="1"/>
    <col min="261" max="261" width="10.90625" style="17" customWidth="1"/>
    <col min="262" max="262" width="12.90625" style="17" customWidth="1"/>
    <col min="263" max="263" width="13.90625" style="17" customWidth="1"/>
    <col min="264" max="264" width="18" style="17" customWidth="1"/>
    <col min="265" max="265" width="17.6328125" style="17" bestFit="1" customWidth="1"/>
    <col min="266" max="267" width="14.90625" style="17" bestFit="1" customWidth="1"/>
    <col min="268" max="512" width="9.08984375" style="17"/>
    <col min="513" max="513" width="7.36328125" style="17" customWidth="1"/>
    <col min="514" max="514" width="13.54296875" style="17" customWidth="1"/>
    <col min="515" max="515" width="14.90625" style="17" customWidth="1"/>
    <col min="516" max="516" width="8.6328125" style="17" customWidth="1"/>
    <col min="517" max="517" width="10.90625" style="17" customWidth="1"/>
    <col min="518" max="518" width="12.90625" style="17" customWidth="1"/>
    <col min="519" max="519" width="13.90625" style="17" customWidth="1"/>
    <col min="520" max="520" width="18" style="17" customWidth="1"/>
    <col min="521" max="521" width="17.6328125" style="17" bestFit="1" customWidth="1"/>
    <col min="522" max="523" width="14.90625" style="17" bestFit="1" customWidth="1"/>
    <col min="524" max="768" width="9.08984375" style="17"/>
    <col min="769" max="769" width="7.36328125" style="17" customWidth="1"/>
    <col min="770" max="770" width="13.54296875" style="17" customWidth="1"/>
    <col min="771" max="771" width="14.90625" style="17" customWidth="1"/>
    <col min="772" max="772" width="8.6328125" style="17" customWidth="1"/>
    <col min="773" max="773" width="10.90625" style="17" customWidth="1"/>
    <col min="774" max="774" width="12.90625" style="17" customWidth="1"/>
    <col min="775" max="775" width="13.90625" style="17" customWidth="1"/>
    <col min="776" max="776" width="18" style="17" customWidth="1"/>
    <col min="777" max="777" width="17.6328125" style="17" bestFit="1" customWidth="1"/>
    <col min="778" max="779" width="14.90625" style="17" bestFit="1" customWidth="1"/>
    <col min="780" max="1024" width="9.08984375" style="17"/>
    <col min="1025" max="1025" width="7.36328125" style="17" customWidth="1"/>
    <col min="1026" max="1026" width="13.54296875" style="17" customWidth="1"/>
    <col min="1027" max="1027" width="14.90625" style="17" customWidth="1"/>
    <col min="1028" max="1028" width="8.6328125" style="17" customWidth="1"/>
    <col min="1029" max="1029" width="10.90625" style="17" customWidth="1"/>
    <col min="1030" max="1030" width="12.90625" style="17" customWidth="1"/>
    <col min="1031" max="1031" width="13.90625" style="17" customWidth="1"/>
    <col min="1032" max="1032" width="18" style="17" customWidth="1"/>
    <col min="1033" max="1033" width="17.6328125" style="17" bestFit="1" customWidth="1"/>
    <col min="1034" max="1035" width="14.90625" style="17" bestFit="1" customWidth="1"/>
    <col min="1036" max="1280" width="9.08984375" style="17"/>
    <col min="1281" max="1281" width="7.36328125" style="17" customWidth="1"/>
    <col min="1282" max="1282" width="13.54296875" style="17" customWidth="1"/>
    <col min="1283" max="1283" width="14.90625" style="17" customWidth="1"/>
    <col min="1284" max="1284" width="8.6328125" style="17" customWidth="1"/>
    <col min="1285" max="1285" width="10.90625" style="17" customWidth="1"/>
    <col min="1286" max="1286" width="12.90625" style="17" customWidth="1"/>
    <col min="1287" max="1287" width="13.90625" style="17" customWidth="1"/>
    <col min="1288" max="1288" width="18" style="17" customWidth="1"/>
    <col min="1289" max="1289" width="17.6328125" style="17" bestFit="1" customWidth="1"/>
    <col min="1290" max="1291" width="14.90625" style="17" bestFit="1" customWidth="1"/>
    <col min="1292" max="1536" width="9.08984375" style="17"/>
    <col min="1537" max="1537" width="7.36328125" style="17" customWidth="1"/>
    <col min="1538" max="1538" width="13.54296875" style="17" customWidth="1"/>
    <col min="1539" max="1539" width="14.90625" style="17" customWidth="1"/>
    <col min="1540" max="1540" width="8.6328125" style="17" customWidth="1"/>
    <col min="1541" max="1541" width="10.90625" style="17" customWidth="1"/>
    <col min="1542" max="1542" width="12.90625" style="17" customWidth="1"/>
    <col min="1543" max="1543" width="13.90625" style="17" customWidth="1"/>
    <col min="1544" max="1544" width="18" style="17" customWidth="1"/>
    <col min="1545" max="1545" width="17.6328125" style="17" bestFit="1" customWidth="1"/>
    <col min="1546" max="1547" width="14.90625" style="17" bestFit="1" customWidth="1"/>
    <col min="1548" max="1792" width="9.08984375" style="17"/>
    <col min="1793" max="1793" width="7.36328125" style="17" customWidth="1"/>
    <col min="1794" max="1794" width="13.54296875" style="17" customWidth="1"/>
    <col min="1795" max="1795" width="14.90625" style="17" customWidth="1"/>
    <col min="1796" max="1796" width="8.6328125" style="17" customWidth="1"/>
    <col min="1797" max="1797" width="10.90625" style="17" customWidth="1"/>
    <col min="1798" max="1798" width="12.90625" style="17" customWidth="1"/>
    <col min="1799" max="1799" width="13.90625" style="17" customWidth="1"/>
    <col min="1800" max="1800" width="18" style="17" customWidth="1"/>
    <col min="1801" max="1801" width="17.6328125" style="17" bestFit="1" customWidth="1"/>
    <col min="1802" max="1803" width="14.90625" style="17" bestFit="1" customWidth="1"/>
    <col min="1804" max="2048" width="9.08984375" style="17"/>
    <col min="2049" max="2049" width="7.36328125" style="17" customWidth="1"/>
    <col min="2050" max="2050" width="13.54296875" style="17" customWidth="1"/>
    <col min="2051" max="2051" width="14.90625" style="17" customWidth="1"/>
    <col min="2052" max="2052" width="8.6328125" style="17" customWidth="1"/>
    <col min="2053" max="2053" width="10.90625" style="17" customWidth="1"/>
    <col min="2054" max="2054" width="12.90625" style="17" customWidth="1"/>
    <col min="2055" max="2055" width="13.90625" style="17" customWidth="1"/>
    <col min="2056" max="2056" width="18" style="17" customWidth="1"/>
    <col min="2057" max="2057" width="17.6328125" style="17" bestFit="1" customWidth="1"/>
    <col min="2058" max="2059" width="14.90625" style="17" bestFit="1" customWidth="1"/>
    <col min="2060" max="2304" width="9.08984375" style="17"/>
    <col min="2305" max="2305" width="7.36328125" style="17" customWidth="1"/>
    <col min="2306" max="2306" width="13.54296875" style="17" customWidth="1"/>
    <col min="2307" max="2307" width="14.90625" style="17" customWidth="1"/>
    <col min="2308" max="2308" width="8.6328125" style="17" customWidth="1"/>
    <col min="2309" max="2309" width="10.90625" style="17" customWidth="1"/>
    <col min="2310" max="2310" width="12.90625" style="17" customWidth="1"/>
    <col min="2311" max="2311" width="13.90625" style="17" customWidth="1"/>
    <col min="2312" max="2312" width="18" style="17" customWidth="1"/>
    <col min="2313" max="2313" width="17.6328125" style="17" bestFit="1" customWidth="1"/>
    <col min="2314" max="2315" width="14.90625" style="17" bestFit="1" customWidth="1"/>
    <col min="2316" max="2560" width="9.08984375" style="17"/>
    <col min="2561" max="2561" width="7.36328125" style="17" customWidth="1"/>
    <col min="2562" max="2562" width="13.54296875" style="17" customWidth="1"/>
    <col min="2563" max="2563" width="14.90625" style="17" customWidth="1"/>
    <col min="2564" max="2564" width="8.6328125" style="17" customWidth="1"/>
    <col min="2565" max="2565" width="10.90625" style="17" customWidth="1"/>
    <col min="2566" max="2566" width="12.90625" style="17" customWidth="1"/>
    <col min="2567" max="2567" width="13.90625" style="17" customWidth="1"/>
    <col min="2568" max="2568" width="18" style="17" customWidth="1"/>
    <col min="2569" max="2569" width="17.6328125" style="17" bestFit="1" customWidth="1"/>
    <col min="2570" max="2571" width="14.90625" style="17" bestFit="1" customWidth="1"/>
    <col min="2572" max="2816" width="9.08984375" style="17"/>
    <col min="2817" max="2817" width="7.36328125" style="17" customWidth="1"/>
    <col min="2818" max="2818" width="13.54296875" style="17" customWidth="1"/>
    <col min="2819" max="2819" width="14.90625" style="17" customWidth="1"/>
    <col min="2820" max="2820" width="8.6328125" style="17" customWidth="1"/>
    <col min="2821" max="2821" width="10.90625" style="17" customWidth="1"/>
    <col min="2822" max="2822" width="12.90625" style="17" customWidth="1"/>
    <col min="2823" max="2823" width="13.90625" style="17" customWidth="1"/>
    <col min="2824" max="2824" width="18" style="17" customWidth="1"/>
    <col min="2825" max="2825" width="17.6328125" style="17" bestFit="1" customWidth="1"/>
    <col min="2826" max="2827" width="14.90625" style="17" bestFit="1" customWidth="1"/>
    <col min="2828" max="3072" width="9.08984375" style="17"/>
    <col min="3073" max="3073" width="7.36328125" style="17" customWidth="1"/>
    <col min="3074" max="3074" width="13.54296875" style="17" customWidth="1"/>
    <col min="3075" max="3075" width="14.90625" style="17" customWidth="1"/>
    <col min="3076" max="3076" width="8.6328125" style="17" customWidth="1"/>
    <col min="3077" max="3077" width="10.90625" style="17" customWidth="1"/>
    <col min="3078" max="3078" width="12.90625" style="17" customWidth="1"/>
    <col min="3079" max="3079" width="13.90625" style="17" customWidth="1"/>
    <col min="3080" max="3080" width="18" style="17" customWidth="1"/>
    <col min="3081" max="3081" width="17.6328125" style="17" bestFit="1" customWidth="1"/>
    <col min="3082" max="3083" width="14.90625" style="17" bestFit="1" customWidth="1"/>
    <col min="3084" max="3328" width="9.08984375" style="17"/>
    <col min="3329" max="3329" width="7.36328125" style="17" customWidth="1"/>
    <col min="3330" max="3330" width="13.54296875" style="17" customWidth="1"/>
    <col min="3331" max="3331" width="14.90625" style="17" customWidth="1"/>
    <col min="3332" max="3332" width="8.6328125" style="17" customWidth="1"/>
    <col min="3333" max="3333" width="10.90625" style="17" customWidth="1"/>
    <col min="3334" max="3334" width="12.90625" style="17" customWidth="1"/>
    <col min="3335" max="3335" width="13.90625" style="17" customWidth="1"/>
    <col min="3336" max="3336" width="18" style="17" customWidth="1"/>
    <col min="3337" max="3337" width="17.6328125" style="17" bestFit="1" customWidth="1"/>
    <col min="3338" max="3339" width="14.90625" style="17" bestFit="1" customWidth="1"/>
    <col min="3340" max="3584" width="9.08984375" style="17"/>
    <col min="3585" max="3585" width="7.36328125" style="17" customWidth="1"/>
    <col min="3586" max="3586" width="13.54296875" style="17" customWidth="1"/>
    <col min="3587" max="3587" width="14.90625" style="17" customWidth="1"/>
    <col min="3588" max="3588" width="8.6328125" style="17" customWidth="1"/>
    <col min="3589" max="3589" width="10.90625" style="17" customWidth="1"/>
    <col min="3590" max="3590" width="12.90625" style="17" customWidth="1"/>
    <col min="3591" max="3591" width="13.90625" style="17" customWidth="1"/>
    <col min="3592" max="3592" width="18" style="17" customWidth="1"/>
    <col min="3593" max="3593" width="17.6328125" style="17" bestFit="1" customWidth="1"/>
    <col min="3594" max="3595" width="14.90625" style="17" bestFit="1" customWidth="1"/>
    <col min="3596" max="3840" width="9.08984375" style="17"/>
    <col min="3841" max="3841" width="7.36328125" style="17" customWidth="1"/>
    <col min="3842" max="3842" width="13.54296875" style="17" customWidth="1"/>
    <col min="3843" max="3843" width="14.90625" style="17" customWidth="1"/>
    <col min="3844" max="3844" width="8.6328125" style="17" customWidth="1"/>
    <col min="3845" max="3845" width="10.90625" style="17" customWidth="1"/>
    <col min="3846" max="3846" width="12.90625" style="17" customWidth="1"/>
    <col min="3847" max="3847" width="13.90625" style="17" customWidth="1"/>
    <col min="3848" max="3848" width="18" style="17" customWidth="1"/>
    <col min="3849" max="3849" width="17.6328125" style="17" bestFit="1" customWidth="1"/>
    <col min="3850" max="3851" width="14.90625" style="17" bestFit="1" customWidth="1"/>
    <col min="3852" max="4096" width="9.08984375" style="17"/>
    <col min="4097" max="4097" width="7.36328125" style="17" customWidth="1"/>
    <col min="4098" max="4098" width="13.54296875" style="17" customWidth="1"/>
    <col min="4099" max="4099" width="14.90625" style="17" customWidth="1"/>
    <col min="4100" max="4100" width="8.6328125" style="17" customWidth="1"/>
    <col min="4101" max="4101" width="10.90625" style="17" customWidth="1"/>
    <col min="4102" max="4102" width="12.90625" style="17" customWidth="1"/>
    <col min="4103" max="4103" width="13.90625" style="17" customWidth="1"/>
    <col min="4104" max="4104" width="18" style="17" customWidth="1"/>
    <col min="4105" max="4105" width="17.6328125" style="17" bestFit="1" customWidth="1"/>
    <col min="4106" max="4107" width="14.90625" style="17" bestFit="1" customWidth="1"/>
    <col min="4108" max="4352" width="9.08984375" style="17"/>
    <col min="4353" max="4353" width="7.36328125" style="17" customWidth="1"/>
    <col min="4354" max="4354" width="13.54296875" style="17" customWidth="1"/>
    <col min="4355" max="4355" width="14.90625" style="17" customWidth="1"/>
    <col min="4356" max="4356" width="8.6328125" style="17" customWidth="1"/>
    <col min="4357" max="4357" width="10.90625" style="17" customWidth="1"/>
    <col min="4358" max="4358" width="12.90625" style="17" customWidth="1"/>
    <col min="4359" max="4359" width="13.90625" style="17" customWidth="1"/>
    <col min="4360" max="4360" width="18" style="17" customWidth="1"/>
    <col min="4361" max="4361" width="17.6328125" style="17" bestFit="1" customWidth="1"/>
    <col min="4362" max="4363" width="14.90625" style="17" bestFit="1" customWidth="1"/>
    <col min="4364" max="4608" width="9.08984375" style="17"/>
    <col min="4609" max="4609" width="7.36328125" style="17" customWidth="1"/>
    <col min="4610" max="4610" width="13.54296875" style="17" customWidth="1"/>
    <col min="4611" max="4611" width="14.90625" style="17" customWidth="1"/>
    <col min="4612" max="4612" width="8.6328125" style="17" customWidth="1"/>
    <col min="4613" max="4613" width="10.90625" style="17" customWidth="1"/>
    <col min="4614" max="4614" width="12.90625" style="17" customWidth="1"/>
    <col min="4615" max="4615" width="13.90625" style="17" customWidth="1"/>
    <col min="4616" max="4616" width="18" style="17" customWidth="1"/>
    <col min="4617" max="4617" width="17.6328125" style="17" bestFit="1" customWidth="1"/>
    <col min="4618" max="4619" width="14.90625" style="17" bestFit="1" customWidth="1"/>
    <col min="4620" max="4864" width="9.08984375" style="17"/>
    <col min="4865" max="4865" width="7.36328125" style="17" customWidth="1"/>
    <col min="4866" max="4866" width="13.54296875" style="17" customWidth="1"/>
    <col min="4867" max="4867" width="14.90625" style="17" customWidth="1"/>
    <col min="4868" max="4868" width="8.6328125" style="17" customWidth="1"/>
    <col min="4869" max="4869" width="10.90625" style="17" customWidth="1"/>
    <col min="4870" max="4870" width="12.90625" style="17" customWidth="1"/>
    <col min="4871" max="4871" width="13.90625" style="17" customWidth="1"/>
    <col min="4872" max="4872" width="18" style="17" customWidth="1"/>
    <col min="4873" max="4873" width="17.6328125" style="17" bestFit="1" customWidth="1"/>
    <col min="4874" max="4875" width="14.90625" style="17" bestFit="1" customWidth="1"/>
    <col min="4876" max="5120" width="9.08984375" style="17"/>
    <col min="5121" max="5121" width="7.36328125" style="17" customWidth="1"/>
    <col min="5122" max="5122" width="13.54296875" style="17" customWidth="1"/>
    <col min="5123" max="5123" width="14.90625" style="17" customWidth="1"/>
    <col min="5124" max="5124" width="8.6328125" style="17" customWidth="1"/>
    <col min="5125" max="5125" width="10.90625" style="17" customWidth="1"/>
    <col min="5126" max="5126" width="12.90625" style="17" customWidth="1"/>
    <col min="5127" max="5127" width="13.90625" style="17" customWidth="1"/>
    <col min="5128" max="5128" width="18" style="17" customWidth="1"/>
    <col min="5129" max="5129" width="17.6328125" style="17" bestFit="1" customWidth="1"/>
    <col min="5130" max="5131" width="14.90625" style="17" bestFit="1" customWidth="1"/>
    <col min="5132" max="5376" width="9.08984375" style="17"/>
    <col min="5377" max="5377" width="7.36328125" style="17" customWidth="1"/>
    <col min="5378" max="5378" width="13.54296875" style="17" customWidth="1"/>
    <col min="5379" max="5379" width="14.90625" style="17" customWidth="1"/>
    <col min="5380" max="5380" width="8.6328125" style="17" customWidth="1"/>
    <col min="5381" max="5381" width="10.90625" style="17" customWidth="1"/>
    <col min="5382" max="5382" width="12.90625" style="17" customWidth="1"/>
    <col min="5383" max="5383" width="13.90625" style="17" customWidth="1"/>
    <col min="5384" max="5384" width="18" style="17" customWidth="1"/>
    <col min="5385" max="5385" width="17.6328125" style="17" bestFit="1" customWidth="1"/>
    <col min="5386" max="5387" width="14.90625" style="17" bestFit="1" customWidth="1"/>
    <col min="5388" max="5632" width="9.08984375" style="17"/>
    <col min="5633" max="5633" width="7.36328125" style="17" customWidth="1"/>
    <col min="5634" max="5634" width="13.54296875" style="17" customWidth="1"/>
    <col min="5635" max="5635" width="14.90625" style="17" customWidth="1"/>
    <col min="5636" max="5636" width="8.6328125" style="17" customWidth="1"/>
    <col min="5637" max="5637" width="10.90625" style="17" customWidth="1"/>
    <col min="5638" max="5638" width="12.90625" style="17" customWidth="1"/>
    <col min="5639" max="5639" width="13.90625" style="17" customWidth="1"/>
    <col min="5640" max="5640" width="18" style="17" customWidth="1"/>
    <col min="5641" max="5641" width="17.6328125" style="17" bestFit="1" customWidth="1"/>
    <col min="5642" max="5643" width="14.90625" style="17" bestFit="1" customWidth="1"/>
    <col min="5644" max="5888" width="9.08984375" style="17"/>
    <col min="5889" max="5889" width="7.36328125" style="17" customWidth="1"/>
    <col min="5890" max="5890" width="13.54296875" style="17" customWidth="1"/>
    <col min="5891" max="5891" width="14.90625" style="17" customWidth="1"/>
    <col min="5892" max="5892" width="8.6328125" style="17" customWidth="1"/>
    <col min="5893" max="5893" width="10.90625" style="17" customWidth="1"/>
    <col min="5894" max="5894" width="12.90625" style="17" customWidth="1"/>
    <col min="5895" max="5895" width="13.90625" style="17" customWidth="1"/>
    <col min="5896" max="5896" width="18" style="17" customWidth="1"/>
    <col min="5897" max="5897" width="17.6328125" style="17" bestFit="1" customWidth="1"/>
    <col min="5898" max="5899" width="14.90625" style="17" bestFit="1" customWidth="1"/>
    <col min="5900" max="6144" width="9.08984375" style="17"/>
    <col min="6145" max="6145" width="7.36328125" style="17" customWidth="1"/>
    <col min="6146" max="6146" width="13.54296875" style="17" customWidth="1"/>
    <col min="6147" max="6147" width="14.90625" style="17" customWidth="1"/>
    <col min="6148" max="6148" width="8.6328125" style="17" customWidth="1"/>
    <col min="6149" max="6149" width="10.90625" style="17" customWidth="1"/>
    <col min="6150" max="6150" width="12.90625" style="17" customWidth="1"/>
    <col min="6151" max="6151" width="13.90625" style="17" customWidth="1"/>
    <col min="6152" max="6152" width="18" style="17" customWidth="1"/>
    <col min="6153" max="6153" width="17.6328125" style="17" bestFit="1" customWidth="1"/>
    <col min="6154" max="6155" width="14.90625" style="17" bestFit="1" customWidth="1"/>
    <col min="6156" max="6400" width="9.08984375" style="17"/>
    <col min="6401" max="6401" width="7.36328125" style="17" customWidth="1"/>
    <col min="6402" max="6402" width="13.54296875" style="17" customWidth="1"/>
    <col min="6403" max="6403" width="14.90625" style="17" customWidth="1"/>
    <col min="6404" max="6404" width="8.6328125" style="17" customWidth="1"/>
    <col min="6405" max="6405" width="10.90625" style="17" customWidth="1"/>
    <col min="6406" max="6406" width="12.90625" style="17" customWidth="1"/>
    <col min="6407" max="6407" width="13.90625" style="17" customWidth="1"/>
    <col min="6408" max="6408" width="18" style="17" customWidth="1"/>
    <col min="6409" max="6409" width="17.6328125" style="17" bestFit="1" customWidth="1"/>
    <col min="6410" max="6411" width="14.90625" style="17" bestFit="1" customWidth="1"/>
    <col min="6412" max="6656" width="9.08984375" style="17"/>
    <col min="6657" max="6657" width="7.36328125" style="17" customWidth="1"/>
    <col min="6658" max="6658" width="13.54296875" style="17" customWidth="1"/>
    <col min="6659" max="6659" width="14.90625" style="17" customWidth="1"/>
    <col min="6660" max="6660" width="8.6328125" style="17" customWidth="1"/>
    <col min="6661" max="6661" width="10.90625" style="17" customWidth="1"/>
    <col min="6662" max="6662" width="12.90625" style="17" customWidth="1"/>
    <col min="6663" max="6663" width="13.90625" style="17" customWidth="1"/>
    <col min="6664" max="6664" width="18" style="17" customWidth="1"/>
    <col min="6665" max="6665" width="17.6328125" style="17" bestFit="1" customWidth="1"/>
    <col min="6666" max="6667" width="14.90625" style="17" bestFit="1" customWidth="1"/>
    <col min="6668" max="6912" width="9.08984375" style="17"/>
    <col min="6913" max="6913" width="7.36328125" style="17" customWidth="1"/>
    <col min="6914" max="6914" width="13.54296875" style="17" customWidth="1"/>
    <col min="6915" max="6915" width="14.90625" style="17" customWidth="1"/>
    <col min="6916" max="6916" width="8.6328125" style="17" customWidth="1"/>
    <col min="6917" max="6917" width="10.90625" style="17" customWidth="1"/>
    <col min="6918" max="6918" width="12.90625" style="17" customWidth="1"/>
    <col min="6919" max="6919" width="13.90625" style="17" customWidth="1"/>
    <col min="6920" max="6920" width="18" style="17" customWidth="1"/>
    <col min="6921" max="6921" width="17.6328125" style="17" bestFit="1" customWidth="1"/>
    <col min="6922" max="6923" width="14.90625" style="17" bestFit="1" customWidth="1"/>
    <col min="6924" max="7168" width="9.08984375" style="17"/>
    <col min="7169" max="7169" width="7.36328125" style="17" customWidth="1"/>
    <col min="7170" max="7170" width="13.54296875" style="17" customWidth="1"/>
    <col min="7171" max="7171" width="14.90625" style="17" customWidth="1"/>
    <col min="7172" max="7172" width="8.6328125" style="17" customWidth="1"/>
    <col min="7173" max="7173" width="10.90625" style="17" customWidth="1"/>
    <col min="7174" max="7174" width="12.90625" style="17" customWidth="1"/>
    <col min="7175" max="7175" width="13.90625" style="17" customWidth="1"/>
    <col min="7176" max="7176" width="18" style="17" customWidth="1"/>
    <col min="7177" max="7177" width="17.6328125" style="17" bestFit="1" customWidth="1"/>
    <col min="7178" max="7179" width="14.90625" style="17" bestFit="1" customWidth="1"/>
    <col min="7180" max="7424" width="9.08984375" style="17"/>
    <col min="7425" max="7425" width="7.36328125" style="17" customWidth="1"/>
    <col min="7426" max="7426" width="13.54296875" style="17" customWidth="1"/>
    <col min="7427" max="7427" width="14.90625" style="17" customWidth="1"/>
    <col min="7428" max="7428" width="8.6328125" style="17" customWidth="1"/>
    <col min="7429" max="7429" width="10.90625" style="17" customWidth="1"/>
    <col min="7430" max="7430" width="12.90625" style="17" customWidth="1"/>
    <col min="7431" max="7431" width="13.90625" style="17" customWidth="1"/>
    <col min="7432" max="7432" width="18" style="17" customWidth="1"/>
    <col min="7433" max="7433" width="17.6328125" style="17" bestFit="1" customWidth="1"/>
    <col min="7434" max="7435" width="14.90625" style="17" bestFit="1" customWidth="1"/>
    <col min="7436" max="7680" width="9.08984375" style="17"/>
    <col min="7681" max="7681" width="7.36328125" style="17" customWidth="1"/>
    <col min="7682" max="7682" width="13.54296875" style="17" customWidth="1"/>
    <col min="7683" max="7683" width="14.90625" style="17" customWidth="1"/>
    <col min="7684" max="7684" width="8.6328125" style="17" customWidth="1"/>
    <col min="7685" max="7685" width="10.90625" style="17" customWidth="1"/>
    <col min="7686" max="7686" width="12.90625" style="17" customWidth="1"/>
    <col min="7687" max="7687" width="13.90625" style="17" customWidth="1"/>
    <col min="7688" max="7688" width="18" style="17" customWidth="1"/>
    <col min="7689" max="7689" width="17.6328125" style="17" bestFit="1" customWidth="1"/>
    <col min="7690" max="7691" width="14.90625" style="17" bestFit="1" customWidth="1"/>
    <col min="7692" max="7936" width="9.08984375" style="17"/>
    <col min="7937" max="7937" width="7.36328125" style="17" customWidth="1"/>
    <col min="7938" max="7938" width="13.54296875" style="17" customWidth="1"/>
    <col min="7939" max="7939" width="14.90625" style="17" customWidth="1"/>
    <col min="7940" max="7940" width="8.6328125" style="17" customWidth="1"/>
    <col min="7941" max="7941" width="10.90625" style="17" customWidth="1"/>
    <col min="7942" max="7942" width="12.90625" style="17" customWidth="1"/>
    <col min="7943" max="7943" width="13.90625" style="17" customWidth="1"/>
    <col min="7944" max="7944" width="18" style="17" customWidth="1"/>
    <col min="7945" max="7945" width="17.6328125" style="17" bestFit="1" customWidth="1"/>
    <col min="7946" max="7947" width="14.90625" style="17" bestFit="1" customWidth="1"/>
    <col min="7948" max="8192" width="9.08984375" style="17"/>
    <col min="8193" max="8193" width="7.36328125" style="17" customWidth="1"/>
    <col min="8194" max="8194" width="13.54296875" style="17" customWidth="1"/>
    <col min="8195" max="8195" width="14.90625" style="17" customWidth="1"/>
    <col min="8196" max="8196" width="8.6328125" style="17" customWidth="1"/>
    <col min="8197" max="8197" width="10.90625" style="17" customWidth="1"/>
    <col min="8198" max="8198" width="12.90625" style="17" customWidth="1"/>
    <col min="8199" max="8199" width="13.90625" style="17" customWidth="1"/>
    <col min="8200" max="8200" width="18" style="17" customWidth="1"/>
    <col min="8201" max="8201" width="17.6328125" style="17" bestFit="1" customWidth="1"/>
    <col min="8202" max="8203" width="14.90625" style="17" bestFit="1" customWidth="1"/>
    <col min="8204" max="8448" width="9.08984375" style="17"/>
    <col min="8449" max="8449" width="7.36328125" style="17" customWidth="1"/>
    <col min="8450" max="8450" width="13.54296875" style="17" customWidth="1"/>
    <col min="8451" max="8451" width="14.90625" style="17" customWidth="1"/>
    <col min="8452" max="8452" width="8.6328125" style="17" customWidth="1"/>
    <col min="8453" max="8453" width="10.90625" style="17" customWidth="1"/>
    <col min="8454" max="8454" width="12.90625" style="17" customWidth="1"/>
    <col min="8455" max="8455" width="13.90625" style="17" customWidth="1"/>
    <col min="8456" max="8456" width="18" style="17" customWidth="1"/>
    <col min="8457" max="8457" width="17.6328125" style="17" bestFit="1" customWidth="1"/>
    <col min="8458" max="8459" width="14.90625" style="17" bestFit="1" customWidth="1"/>
    <col min="8460" max="8704" width="9.08984375" style="17"/>
    <col min="8705" max="8705" width="7.36328125" style="17" customWidth="1"/>
    <col min="8706" max="8706" width="13.54296875" style="17" customWidth="1"/>
    <col min="8707" max="8707" width="14.90625" style="17" customWidth="1"/>
    <col min="8708" max="8708" width="8.6328125" style="17" customWidth="1"/>
    <col min="8709" max="8709" width="10.90625" style="17" customWidth="1"/>
    <col min="8710" max="8710" width="12.90625" style="17" customWidth="1"/>
    <col min="8711" max="8711" width="13.90625" style="17" customWidth="1"/>
    <col min="8712" max="8712" width="18" style="17" customWidth="1"/>
    <col min="8713" max="8713" width="17.6328125" style="17" bestFit="1" customWidth="1"/>
    <col min="8714" max="8715" width="14.90625" style="17" bestFit="1" customWidth="1"/>
    <col min="8716" max="8960" width="9.08984375" style="17"/>
    <col min="8961" max="8961" width="7.36328125" style="17" customWidth="1"/>
    <col min="8962" max="8962" width="13.54296875" style="17" customWidth="1"/>
    <col min="8963" max="8963" width="14.90625" style="17" customWidth="1"/>
    <col min="8964" max="8964" width="8.6328125" style="17" customWidth="1"/>
    <col min="8965" max="8965" width="10.90625" style="17" customWidth="1"/>
    <col min="8966" max="8966" width="12.90625" style="17" customWidth="1"/>
    <col min="8967" max="8967" width="13.90625" style="17" customWidth="1"/>
    <col min="8968" max="8968" width="18" style="17" customWidth="1"/>
    <col min="8969" max="8969" width="17.6328125" style="17" bestFit="1" customWidth="1"/>
    <col min="8970" max="8971" width="14.90625" style="17" bestFit="1" customWidth="1"/>
    <col min="8972" max="9216" width="9.08984375" style="17"/>
    <col min="9217" max="9217" width="7.36328125" style="17" customWidth="1"/>
    <col min="9218" max="9218" width="13.54296875" style="17" customWidth="1"/>
    <col min="9219" max="9219" width="14.90625" style="17" customWidth="1"/>
    <col min="9220" max="9220" width="8.6328125" style="17" customWidth="1"/>
    <col min="9221" max="9221" width="10.90625" style="17" customWidth="1"/>
    <col min="9222" max="9222" width="12.90625" style="17" customWidth="1"/>
    <col min="9223" max="9223" width="13.90625" style="17" customWidth="1"/>
    <col min="9224" max="9224" width="18" style="17" customWidth="1"/>
    <col min="9225" max="9225" width="17.6328125" style="17" bestFit="1" customWidth="1"/>
    <col min="9226" max="9227" width="14.90625" style="17" bestFit="1" customWidth="1"/>
    <col min="9228" max="9472" width="9.08984375" style="17"/>
    <col min="9473" max="9473" width="7.36328125" style="17" customWidth="1"/>
    <col min="9474" max="9474" width="13.54296875" style="17" customWidth="1"/>
    <col min="9475" max="9475" width="14.90625" style="17" customWidth="1"/>
    <col min="9476" max="9476" width="8.6328125" style="17" customWidth="1"/>
    <col min="9477" max="9477" width="10.90625" style="17" customWidth="1"/>
    <col min="9478" max="9478" width="12.90625" style="17" customWidth="1"/>
    <col min="9479" max="9479" width="13.90625" style="17" customWidth="1"/>
    <col min="9480" max="9480" width="18" style="17" customWidth="1"/>
    <col min="9481" max="9481" width="17.6328125" style="17" bestFit="1" customWidth="1"/>
    <col min="9482" max="9483" width="14.90625" style="17" bestFit="1" customWidth="1"/>
    <col min="9484" max="9728" width="9.08984375" style="17"/>
    <col min="9729" max="9729" width="7.36328125" style="17" customWidth="1"/>
    <col min="9730" max="9730" width="13.54296875" style="17" customWidth="1"/>
    <col min="9731" max="9731" width="14.90625" style="17" customWidth="1"/>
    <col min="9732" max="9732" width="8.6328125" style="17" customWidth="1"/>
    <col min="9733" max="9733" width="10.90625" style="17" customWidth="1"/>
    <col min="9734" max="9734" width="12.90625" style="17" customWidth="1"/>
    <col min="9735" max="9735" width="13.90625" style="17" customWidth="1"/>
    <col min="9736" max="9736" width="18" style="17" customWidth="1"/>
    <col min="9737" max="9737" width="17.6328125" style="17" bestFit="1" customWidth="1"/>
    <col min="9738" max="9739" width="14.90625" style="17" bestFit="1" customWidth="1"/>
    <col min="9740" max="9984" width="9.08984375" style="17"/>
    <col min="9985" max="9985" width="7.36328125" style="17" customWidth="1"/>
    <col min="9986" max="9986" width="13.54296875" style="17" customWidth="1"/>
    <col min="9987" max="9987" width="14.90625" style="17" customWidth="1"/>
    <col min="9988" max="9988" width="8.6328125" style="17" customWidth="1"/>
    <col min="9989" max="9989" width="10.90625" style="17" customWidth="1"/>
    <col min="9990" max="9990" width="12.90625" style="17" customWidth="1"/>
    <col min="9991" max="9991" width="13.90625" style="17" customWidth="1"/>
    <col min="9992" max="9992" width="18" style="17" customWidth="1"/>
    <col min="9993" max="9993" width="17.6328125" style="17" bestFit="1" customWidth="1"/>
    <col min="9994" max="9995" width="14.90625" style="17" bestFit="1" customWidth="1"/>
    <col min="9996" max="10240" width="9.08984375" style="17"/>
    <col min="10241" max="10241" width="7.36328125" style="17" customWidth="1"/>
    <col min="10242" max="10242" width="13.54296875" style="17" customWidth="1"/>
    <col min="10243" max="10243" width="14.90625" style="17" customWidth="1"/>
    <col min="10244" max="10244" width="8.6328125" style="17" customWidth="1"/>
    <col min="10245" max="10245" width="10.90625" style="17" customWidth="1"/>
    <col min="10246" max="10246" width="12.90625" style="17" customWidth="1"/>
    <col min="10247" max="10247" width="13.90625" style="17" customWidth="1"/>
    <col min="10248" max="10248" width="18" style="17" customWidth="1"/>
    <col min="10249" max="10249" width="17.6328125" style="17" bestFit="1" customWidth="1"/>
    <col min="10250" max="10251" width="14.90625" style="17" bestFit="1" customWidth="1"/>
    <col min="10252" max="10496" width="9.08984375" style="17"/>
    <col min="10497" max="10497" width="7.36328125" style="17" customWidth="1"/>
    <col min="10498" max="10498" width="13.54296875" style="17" customWidth="1"/>
    <col min="10499" max="10499" width="14.90625" style="17" customWidth="1"/>
    <col min="10500" max="10500" width="8.6328125" style="17" customWidth="1"/>
    <col min="10501" max="10501" width="10.90625" style="17" customWidth="1"/>
    <col min="10502" max="10502" width="12.90625" style="17" customWidth="1"/>
    <col min="10503" max="10503" width="13.90625" style="17" customWidth="1"/>
    <col min="10504" max="10504" width="18" style="17" customWidth="1"/>
    <col min="10505" max="10505" width="17.6328125" style="17" bestFit="1" customWidth="1"/>
    <col min="10506" max="10507" width="14.90625" style="17" bestFit="1" customWidth="1"/>
    <col min="10508" max="10752" width="9.08984375" style="17"/>
    <col min="10753" max="10753" width="7.36328125" style="17" customWidth="1"/>
    <col min="10754" max="10754" width="13.54296875" style="17" customWidth="1"/>
    <col min="10755" max="10755" width="14.90625" style="17" customWidth="1"/>
    <col min="10756" max="10756" width="8.6328125" style="17" customWidth="1"/>
    <col min="10757" max="10757" width="10.90625" style="17" customWidth="1"/>
    <col min="10758" max="10758" width="12.90625" style="17" customWidth="1"/>
    <col min="10759" max="10759" width="13.90625" style="17" customWidth="1"/>
    <col min="10760" max="10760" width="18" style="17" customWidth="1"/>
    <col min="10761" max="10761" width="17.6328125" style="17" bestFit="1" customWidth="1"/>
    <col min="10762" max="10763" width="14.90625" style="17" bestFit="1" customWidth="1"/>
    <col min="10764" max="11008" width="9.08984375" style="17"/>
    <col min="11009" max="11009" width="7.36328125" style="17" customWidth="1"/>
    <col min="11010" max="11010" width="13.54296875" style="17" customWidth="1"/>
    <col min="11011" max="11011" width="14.90625" style="17" customWidth="1"/>
    <col min="11012" max="11012" width="8.6328125" style="17" customWidth="1"/>
    <col min="11013" max="11013" width="10.90625" style="17" customWidth="1"/>
    <col min="11014" max="11014" width="12.90625" style="17" customWidth="1"/>
    <col min="11015" max="11015" width="13.90625" style="17" customWidth="1"/>
    <col min="11016" max="11016" width="18" style="17" customWidth="1"/>
    <col min="11017" max="11017" width="17.6328125" style="17" bestFit="1" customWidth="1"/>
    <col min="11018" max="11019" width="14.90625" style="17" bestFit="1" customWidth="1"/>
    <col min="11020" max="11264" width="9.08984375" style="17"/>
    <col min="11265" max="11265" width="7.36328125" style="17" customWidth="1"/>
    <col min="11266" max="11266" width="13.54296875" style="17" customWidth="1"/>
    <col min="11267" max="11267" width="14.90625" style="17" customWidth="1"/>
    <col min="11268" max="11268" width="8.6328125" style="17" customWidth="1"/>
    <col min="11269" max="11269" width="10.90625" style="17" customWidth="1"/>
    <col min="11270" max="11270" width="12.90625" style="17" customWidth="1"/>
    <col min="11271" max="11271" width="13.90625" style="17" customWidth="1"/>
    <col min="11272" max="11272" width="18" style="17" customWidth="1"/>
    <col min="11273" max="11273" width="17.6328125" style="17" bestFit="1" customWidth="1"/>
    <col min="11274" max="11275" width="14.90625" style="17" bestFit="1" customWidth="1"/>
    <col min="11276" max="11520" width="9.08984375" style="17"/>
    <col min="11521" max="11521" width="7.36328125" style="17" customWidth="1"/>
    <col min="11522" max="11522" width="13.54296875" style="17" customWidth="1"/>
    <col min="11523" max="11523" width="14.90625" style="17" customWidth="1"/>
    <col min="11524" max="11524" width="8.6328125" style="17" customWidth="1"/>
    <col min="11525" max="11525" width="10.90625" style="17" customWidth="1"/>
    <col min="11526" max="11526" width="12.90625" style="17" customWidth="1"/>
    <col min="11527" max="11527" width="13.90625" style="17" customWidth="1"/>
    <col min="11528" max="11528" width="18" style="17" customWidth="1"/>
    <col min="11529" max="11529" width="17.6328125" style="17" bestFit="1" customWidth="1"/>
    <col min="11530" max="11531" width="14.90625" style="17" bestFit="1" customWidth="1"/>
    <col min="11532" max="11776" width="9.08984375" style="17"/>
    <col min="11777" max="11777" width="7.36328125" style="17" customWidth="1"/>
    <col min="11778" max="11778" width="13.54296875" style="17" customWidth="1"/>
    <col min="11779" max="11779" width="14.90625" style="17" customWidth="1"/>
    <col min="11780" max="11780" width="8.6328125" style="17" customWidth="1"/>
    <col min="11781" max="11781" width="10.90625" style="17" customWidth="1"/>
    <col min="11782" max="11782" width="12.90625" style="17" customWidth="1"/>
    <col min="11783" max="11783" width="13.90625" style="17" customWidth="1"/>
    <col min="11784" max="11784" width="18" style="17" customWidth="1"/>
    <col min="11785" max="11785" width="17.6328125" style="17" bestFit="1" customWidth="1"/>
    <col min="11786" max="11787" width="14.90625" style="17" bestFit="1" customWidth="1"/>
    <col min="11788" max="12032" width="9.08984375" style="17"/>
    <col min="12033" max="12033" width="7.36328125" style="17" customWidth="1"/>
    <col min="12034" max="12034" width="13.54296875" style="17" customWidth="1"/>
    <col min="12035" max="12035" width="14.90625" style="17" customWidth="1"/>
    <col min="12036" max="12036" width="8.6328125" style="17" customWidth="1"/>
    <col min="12037" max="12037" width="10.90625" style="17" customWidth="1"/>
    <col min="12038" max="12038" width="12.90625" style="17" customWidth="1"/>
    <col min="12039" max="12039" width="13.90625" style="17" customWidth="1"/>
    <col min="12040" max="12040" width="18" style="17" customWidth="1"/>
    <col min="12041" max="12041" width="17.6328125" style="17" bestFit="1" customWidth="1"/>
    <col min="12042" max="12043" width="14.90625" style="17" bestFit="1" customWidth="1"/>
    <col min="12044" max="12288" width="9.08984375" style="17"/>
    <col min="12289" max="12289" width="7.36328125" style="17" customWidth="1"/>
    <col min="12290" max="12290" width="13.54296875" style="17" customWidth="1"/>
    <col min="12291" max="12291" width="14.90625" style="17" customWidth="1"/>
    <col min="12292" max="12292" width="8.6328125" style="17" customWidth="1"/>
    <col min="12293" max="12293" width="10.90625" style="17" customWidth="1"/>
    <col min="12294" max="12294" width="12.90625" style="17" customWidth="1"/>
    <col min="12295" max="12295" width="13.90625" style="17" customWidth="1"/>
    <col min="12296" max="12296" width="18" style="17" customWidth="1"/>
    <col min="12297" max="12297" width="17.6328125" style="17" bestFit="1" customWidth="1"/>
    <col min="12298" max="12299" width="14.90625" style="17" bestFit="1" customWidth="1"/>
    <col min="12300" max="12544" width="9.08984375" style="17"/>
    <col min="12545" max="12545" width="7.36328125" style="17" customWidth="1"/>
    <col min="12546" max="12546" width="13.54296875" style="17" customWidth="1"/>
    <col min="12547" max="12547" width="14.90625" style="17" customWidth="1"/>
    <col min="12548" max="12548" width="8.6328125" style="17" customWidth="1"/>
    <col min="12549" max="12549" width="10.90625" style="17" customWidth="1"/>
    <col min="12550" max="12550" width="12.90625" style="17" customWidth="1"/>
    <col min="12551" max="12551" width="13.90625" style="17" customWidth="1"/>
    <col min="12552" max="12552" width="18" style="17" customWidth="1"/>
    <col min="12553" max="12553" width="17.6328125" style="17" bestFit="1" customWidth="1"/>
    <col min="12554" max="12555" width="14.90625" style="17" bestFit="1" customWidth="1"/>
    <col min="12556" max="12800" width="9.08984375" style="17"/>
    <col min="12801" max="12801" width="7.36328125" style="17" customWidth="1"/>
    <col min="12802" max="12802" width="13.54296875" style="17" customWidth="1"/>
    <col min="12803" max="12803" width="14.90625" style="17" customWidth="1"/>
    <col min="12804" max="12804" width="8.6328125" style="17" customWidth="1"/>
    <col min="12805" max="12805" width="10.90625" style="17" customWidth="1"/>
    <col min="12806" max="12806" width="12.90625" style="17" customWidth="1"/>
    <col min="12807" max="12807" width="13.90625" style="17" customWidth="1"/>
    <col min="12808" max="12808" width="18" style="17" customWidth="1"/>
    <col min="12809" max="12809" width="17.6328125" style="17" bestFit="1" customWidth="1"/>
    <col min="12810" max="12811" width="14.90625" style="17" bestFit="1" customWidth="1"/>
    <col min="12812" max="13056" width="9.08984375" style="17"/>
    <col min="13057" max="13057" width="7.36328125" style="17" customWidth="1"/>
    <col min="13058" max="13058" width="13.54296875" style="17" customWidth="1"/>
    <col min="13059" max="13059" width="14.90625" style="17" customWidth="1"/>
    <col min="13060" max="13060" width="8.6328125" style="17" customWidth="1"/>
    <col min="13061" max="13061" width="10.90625" style="17" customWidth="1"/>
    <col min="13062" max="13062" width="12.90625" style="17" customWidth="1"/>
    <col min="13063" max="13063" width="13.90625" style="17" customWidth="1"/>
    <col min="13064" max="13064" width="18" style="17" customWidth="1"/>
    <col min="13065" max="13065" width="17.6328125" style="17" bestFit="1" customWidth="1"/>
    <col min="13066" max="13067" width="14.90625" style="17" bestFit="1" customWidth="1"/>
    <col min="13068" max="13312" width="9.08984375" style="17"/>
    <col min="13313" max="13313" width="7.36328125" style="17" customWidth="1"/>
    <col min="13314" max="13314" width="13.54296875" style="17" customWidth="1"/>
    <col min="13315" max="13315" width="14.90625" style="17" customWidth="1"/>
    <col min="13316" max="13316" width="8.6328125" style="17" customWidth="1"/>
    <col min="13317" max="13317" width="10.90625" style="17" customWidth="1"/>
    <col min="13318" max="13318" width="12.90625" style="17" customWidth="1"/>
    <col min="13319" max="13319" width="13.90625" style="17" customWidth="1"/>
    <col min="13320" max="13320" width="18" style="17" customWidth="1"/>
    <col min="13321" max="13321" width="17.6328125" style="17" bestFit="1" customWidth="1"/>
    <col min="13322" max="13323" width="14.90625" style="17" bestFit="1" customWidth="1"/>
    <col min="13324" max="13568" width="9.08984375" style="17"/>
    <col min="13569" max="13569" width="7.36328125" style="17" customWidth="1"/>
    <col min="13570" max="13570" width="13.54296875" style="17" customWidth="1"/>
    <col min="13571" max="13571" width="14.90625" style="17" customWidth="1"/>
    <col min="13572" max="13572" width="8.6328125" style="17" customWidth="1"/>
    <col min="13573" max="13573" width="10.90625" style="17" customWidth="1"/>
    <col min="13574" max="13574" width="12.90625" style="17" customWidth="1"/>
    <col min="13575" max="13575" width="13.90625" style="17" customWidth="1"/>
    <col min="13576" max="13576" width="18" style="17" customWidth="1"/>
    <col min="13577" max="13577" width="17.6328125" style="17" bestFit="1" customWidth="1"/>
    <col min="13578" max="13579" width="14.90625" style="17" bestFit="1" customWidth="1"/>
    <col min="13580" max="13824" width="9.08984375" style="17"/>
    <col min="13825" max="13825" width="7.36328125" style="17" customWidth="1"/>
    <col min="13826" max="13826" width="13.54296875" style="17" customWidth="1"/>
    <col min="13827" max="13827" width="14.90625" style="17" customWidth="1"/>
    <col min="13828" max="13828" width="8.6328125" style="17" customWidth="1"/>
    <col min="13829" max="13829" width="10.90625" style="17" customWidth="1"/>
    <col min="13830" max="13830" width="12.90625" style="17" customWidth="1"/>
    <col min="13831" max="13831" width="13.90625" style="17" customWidth="1"/>
    <col min="13832" max="13832" width="18" style="17" customWidth="1"/>
    <col min="13833" max="13833" width="17.6328125" style="17" bestFit="1" customWidth="1"/>
    <col min="13834" max="13835" width="14.90625" style="17" bestFit="1" customWidth="1"/>
    <col min="13836" max="14080" width="9.08984375" style="17"/>
    <col min="14081" max="14081" width="7.36328125" style="17" customWidth="1"/>
    <col min="14082" max="14082" width="13.54296875" style="17" customWidth="1"/>
    <col min="14083" max="14083" width="14.90625" style="17" customWidth="1"/>
    <col min="14084" max="14084" width="8.6328125" style="17" customWidth="1"/>
    <col min="14085" max="14085" width="10.90625" style="17" customWidth="1"/>
    <col min="14086" max="14086" width="12.90625" style="17" customWidth="1"/>
    <col min="14087" max="14087" width="13.90625" style="17" customWidth="1"/>
    <col min="14088" max="14088" width="18" style="17" customWidth="1"/>
    <col min="14089" max="14089" width="17.6328125" style="17" bestFit="1" customWidth="1"/>
    <col min="14090" max="14091" width="14.90625" style="17" bestFit="1" customWidth="1"/>
    <col min="14092" max="14336" width="9.08984375" style="17"/>
    <col min="14337" max="14337" width="7.36328125" style="17" customWidth="1"/>
    <col min="14338" max="14338" width="13.54296875" style="17" customWidth="1"/>
    <col min="14339" max="14339" width="14.90625" style="17" customWidth="1"/>
    <col min="14340" max="14340" width="8.6328125" style="17" customWidth="1"/>
    <col min="14341" max="14341" width="10.90625" style="17" customWidth="1"/>
    <col min="14342" max="14342" width="12.90625" style="17" customWidth="1"/>
    <col min="14343" max="14343" width="13.90625" style="17" customWidth="1"/>
    <col min="14344" max="14344" width="18" style="17" customWidth="1"/>
    <col min="14345" max="14345" width="17.6328125" style="17" bestFit="1" customWidth="1"/>
    <col min="14346" max="14347" width="14.90625" style="17" bestFit="1" customWidth="1"/>
    <col min="14348" max="14592" width="9.08984375" style="17"/>
    <col min="14593" max="14593" width="7.36328125" style="17" customWidth="1"/>
    <col min="14594" max="14594" width="13.54296875" style="17" customWidth="1"/>
    <col min="14595" max="14595" width="14.90625" style="17" customWidth="1"/>
    <col min="14596" max="14596" width="8.6328125" style="17" customWidth="1"/>
    <col min="14597" max="14597" width="10.90625" style="17" customWidth="1"/>
    <col min="14598" max="14598" width="12.90625" style="17" customWidth="1"/>
    <col min="14599" max="14599" width="13.90625" style="17" customWidth="1"/>
    <col min="14600" max="14600" width="18" style="17" customWidth="1"/>
    <col min="14601" max="14601" width="17.6328125" style="17" bestFit="1" customWidth="1"/>
    <col min="14602" max="14603" width="14.90625" style="17" bestFit="1" customWidth="1"/>
    <col min="14604" max="14848" width="9.08984375" style="17"/>
    <col min="14849" max="14849" width="7.36328125" style="17" customWidth="1"/>
    <col min="14850" max="14850" width="13.54296875" style="17" customWidth="1"/>
    <col min="14851" max="14851" width="14.90625" style="17" customWidth="1"/>
    <col min="14852" max="14852" width="8.6328125" style="17" customWidth="1"/>
    <col min="14853" max="14853" width="10.90625" style="17" customWidth="1"/>
    <col min="14854" max="14854" width="12.90625" style="17" customWidth="1"/>
    <col min="14855" max="14855" width="13.90625" style="17" customWidth="1"/>
    <col min="14856" max="14856" width="18" style="17" customWidth="1"/>
    <col min="14857" max="14857" width="17.6328125" style="17" bestFit="1" customWidth="1"/>
    <col min="14858" max="14859" width="14.90625" style="17" bestFit="1" customWidth="1"/>
    <col min="14860" max="15104" width="9.08984375" style="17"/>
    <col min="15105" max="15105" width="7.36328125" style="17" customWidth="1"/>
    <col min="15106" max="15106" width="13.54296875" style="17" customWidth="1"/>
    <col min="15107" max="15107" width="14.90625" style="17" customWidth="1"/>
    <col min="15108" max="15108" width="8.6328125" style="17" customWidth="1"/>
    <col min="15109" max="15109" width="10.90625" style="17" customWidth="1"/>
    <col min="15110" max="15110" width="12.90625" style="17" customWidth="1"/>
    <col min="15111" max="15111" width="13.90625" style="17" customWidth="1"/>
    <col min="15112" max="15112" width="18" style="17" customWidth="1"/>
    <col min="15113" max="15113" width="17.6328125" style="17" bestFit="1" customWidth="1"/>
    <col min="15114" max="15115" width="14.90625" style="17" bestFit="1" customWidth="1"/>
    <col min="15116" max="15360" width="9.08984375" style="17"/>
    <col min="15361" max="15361" width="7.36328125" style="17" customWidth="1"/>
    <col min="15362" max="15362" width="13.54296875" style="17" customWidth="1"/>
    <col min="15363" max="15363" width="14.90625" style="17" customWidth="1"/>
    <col min="15364" max="15364" width="8.6328125" style="17" customWidth="1"/>
    <col min="15365" max="15365" width="10.90625" style="17" customWidth="1"/>
    <col min="15366" max="15366" width="12.90625" style="17" customWidth="1"/>
    <col min="15367" max="15367" width="13.90625" style="17" customWidth="1"/>
    <col min="15368" max="15368" width="18" style="17" customWidth="1"/>
    <col min="15369" max="15369" width="17.6328125" style="17" bestFit="1" customWidth="1"/>
    <col min="15370" max="15371" width="14.90625" style="17" bestFit="1" customWidth="1"/>
    <col min="15372" max="15616" width="9.08984375" style="17"/>
    <col min="15617" max="15617" width="7.36328125" style="17" customWidth="1"/>
    <col min="15618" max="15618" width="13.54296875" style="17" customWidth="1"/>
    <col min="15619" max="15619" width="14.90625" style="17" customWidth="1"/>
    <col min="15620" max="15620" width="8.6328125" style="17" customWidth="1"/>
    <col min="15621" max="15621" width="10.90625" style="17" customWidth="1"/>
    <col min="15622" max="15622" width="12.90625" style="17" customWidth="1"/>
    <col min="15623" max="15623" width="13.90625" style="17" customWidth="1"/>
    <col min="15624" max="15624" width="18" style="17" customWidth="1"/>
    <col min="15625" max="15625" width="17.6328125" style="17" bestFit="1" customWidth="1"/>
    <col min="15626" max="15627" width="14.90625" style="17" bestFit="1" customWidth="1"/>
    <col min="15628" max="15872" width="9.08984375" style="17"/>
    <col min="15873" max="15873" width="7.36328125" style="17" customWidth="1"/>
    <col min="15874" max="15874" width="13.54296875" style="17" customWidth="1"/>
    <col min="15875" max="15875" width="14.90625" style="17" customWidth="1"/>
    <col min="15876" max="15876" width="8.6328125" style="17" customWidth="1"/>
    <col min="15877" max="15877" width="10.90625" style="17" customWidth="1"/>
    <col min="15878" max="15878" width="12.90625" style="17" customWidth="1"/>
    <col min="15879" max="15879" width="13.90625" style="17" customWidth="1"/>
    <col min="15880" max="15880" width="18" style="17" customWidth="1"/>
    <col min="15881" max="15881" width="17.6328125" style="17" bestFit="1" customWidth="1"/>
    <col min="15882" max="15883" width="14.90625" style="17" bestFit="1" customWidth="1"/>
    <col min="15884" max="16128" width="9.08984375" style="17"/>
    <col min="16129" max="16129" width="7.36328125" style="17" customWidth="1"/>
    <col min="16130" max="16130" width="13.54296875" style="17" customWidth="1"/>
    <col min="16131" max="16131" width="14.90625" style="17" customWidth="1"/>
    <col min="16132" max="16132" width="8.6328125" style="17" customWidth="1"/>
    <col min="16133" max="16133" width="10.90625" style="17" customWidth="1"/>
    <col min="16134" max="16134" width="12.90625" style="17" customWidth="1"/>
    <col min="16135" max="16135" width="13.90625" style="17" customWidth="1"/>
    <col min="16136" max="16136" width="18" style="17" customWidth="1"/>
    <col min="16137" max="16137" width="17.6328125" style="17" bestFit="1" customWidth="1"/>
    <col min="16138" max="16139" width="14.90625" style="17" bestFit="1" customWidth="1"/>
    <col min="16140" max="16384" width="9.08984375" style="17"/>
  </cols>
  <sheetData>
    <row r="3" spans="1:10" x14ac:dyDescent="0.3">
      <c r="D3" s="18"/>
      <c r="E3" s="18"/>
    </row>
    <row r="8" spans="1:10" ht="15.5" x14ac:dyDescent="0.35">
      <c r="A8" s="19" t="s">
        <v>84</v>
      </c>
      <c r="B8" s="20"/>
      <c r="G8" s="276" t="s">
        <v>239</v>
      </c>
      <c r="H8" s="276"/>
      <c r="J8" s="21"/>
    </row>
    <row r="9" spans="1:10" x14ac:dyDescent="0.3">
      <c r="A9" s="17" t="s">
        <v>85</v>
      </c>
      <c r="B9" s="20"/>
      <c r="F9" s="277" t="s">
        <v>86</v>
      </c>
      <c r="G9" s="277"/>
      <c r="H9" s="277"/>
      <c r="J9" s="21"/>
    </row>
    <row r="10" spans="1:10" ht="13.25" customHeight="1" x14ac:dyDescent="0.3">
      <c r="A10" s="17" t="s">
        <v>87</v>
      </c>
      <c r="F10" s="278" t="s">
        <v>88</v>
      </c>
      <c r="G10" s="278"/>
      <c r="H10" s="278"/>
    </row>
    <row r="11" spans="1:10" ht="16.5" x14ac:dyDescent="0.35">
      <c r="A11" s="22" t="s">
        <v>89</v>
      </c>
      <c r="F11" s="278" t="s">
        <v>90</v>
      </c>
      <c r="G11" s="278"/>
      <c r="H11" s="278"/>
    </row>
    <row r="12" spans="1:10" x14ac:dyDescent="0.3">
      <c r="A12" s="20" t="s">
        <v>91</v>
      </c>
    </row>
    <row r="13" spans="1:10" x14ac:dyDescent="0.3">
      <c r="A13" s="20"/>
      <c r="G13" s="17" t="s">
        <v>92</v>
      </c>
    </row>
    <row r="14" spans="1:10" ht="22" x14ac:dyDescent="0.4">
      <c r="A14" s="279" t="s">
        <v>237</v>
      </c>
      <c r="B14" s="279"/>
      <c r="C14" s="279"/>
      <c r="D14" s="279"/>
      <c r="E14" s="279"/>
      <c r="F14" s="279"/>
      <c r="G14" s="279"/>
      <c r="H14" s="279"/>
    </row>
    <row r="15" spans="1:10" ht="9.65" customHeight="1" x14ac:dyDescent="0.4">
      <c r="A15" s="23"/>
      <c r="B15" s="23"/>
      <c r="C15" s="23"/>
      <c r="D15" s="23"/>
      <c r="E15" s="23"/>
      <c r="F15" s="23"/>
      <c r="G15" s="23"/>
      <c r="H15" s="23"/>
    </row>
    <row r="16" spans="1:10" ht="18" customHeight="1" x14ac:dyDescent="0.4">
      <c r="A16" s="24" t="s">
        <v>93</v>
      </c>
      <c r="B16" s="23"/>
      <c r="C16" s="23"/>
      <c r="D16" s="23"/>
      <c r="E16" s="23"/>
      <c r="F16" s="23"/>
      <c r="G16" s="23"/>
      <c r="H16" s="23"/>
    </row>
    <row r="17" spans="1:9" ht="18" customHeight="1" x14ac:dyDescent="0.4">
      <c r="A17" s="24"/>
      <c r="B17" s="23"/>
      <c r="C17" s="23"/>
      <c r="D17" s="23"/>
      <c r="E17" s="23"/>
      <c r="F17" s="23"/>
      <c r="G17" s="23"/>
      <c r="H17" s="23"/>
    </row>
    <row r="18" spans="1:9" ht="15.5" thickBot="1" x14ac:dyDescent="0.35">
      <c r="A18" s="20" t="s">
        <v>230</v>
      </c>
      <c r="B18" s="20"/>
      <c r="G18" s="275" t="s">
        <v>94</v>
      </c>
      <c r="H18" s="275"/>
    </row>
    <row r="19" spans="1:9" s="27" customFormat="1" ht="36" customHeight="1" thickBot="1" x14ac:dyDescent="0.4">
      <c r="A19" s="264" t="s">
        <v>95</v>
      </c>
      <c r="B19" s="265"/>
      <c r="C19" s="265"/>
      <c r="D19" s="265"/>
      <c r="E19" s="265"/>
      <c r="F19" s="265"/>
      <c r="G19" s="266"/>
      <c r="H19" s="26" t="s">
        <v>96</v>
      </c>
    </row>
    <row r="20" spans="1:9" ht="18" customHeight="1" thickTop="1" x14ac:dyDescent="0.3">
      <c r="A20" s="267" t="s">
        <v>97</v>
      </c>
      <c r="B20" s="268"/>
      <c r="C20" s="268"/>
      <c r="D20" s="268"/>
      <c r="E20" s="268"/>
      <c r="F20" s="268"/>
      <c r="G20" s="268"/>
      <c r="H20" s="28"/>
    </row>
    <row r="21" spans="1:9" ht="18" customHeight="1" x14ac:dyDescent="0.3">
      <c r="A21" s="269" t="s">
        <v>98</v>
      </c>
      <c r="B21" s="270"/>
      <c r="C21" s="270"/>
      <c r="D21" s="270"/>
      <c r="E21" s="271"/>
      <c r="F21" s="271"/>
      <c r="G21" s="272"/>
      <c r="H21" s="29"/>
    </row>
    <row r="22" spans="1:9" ht="18" customHeight="1" x14ac:dyDescent="0.3">
      <c r="A22" s="273" t="s">
        <v>99</v>
      </c>
      <c r="B22" s="273"/>
      <c r="C22" s="273"/>
      <c r="D22" s="273"/>
      <c r="E22" s="273"/>
      <c r="F22" s="274"/>
      <c r="G22" s="31"/>
      <c r="H22" s="29"/>
    </row>
    <row r="23" spans="1:9" ht="18" customHeight="1" x14ac:dyDescent="0.3">
      <c r="A23" s="32" t="s">
        <v>100</v>
      </c>
      <c r="B23" s="33"/>
      <c r="C23" s="33"/>
      <c r="D23" s="33"/>
      <c r="E23" s="33"/>
      <c r="F23" s="33"/>
      <c r="G23" s="31"/>
      <c r="H23" s="29"/>
    </row>
    <row r="24" spans="1:9" ht="15" customHeight="1" x14ac:dyDescent="0.3">
      <c r="A24" s="30"/>
      <c r="B24" s="33"/>
      <c r="C24" s="33"/>
      <c r="D24" s="33"/>
      <c r="E24" s="33"/>
      <c r="F24" s="33"/>
      <c r="G24" s="31"/>
      <c r="H24" s="29"/>
    </row>
    <row r="25" spans="1:9" ht="20.25" customHeight="1" x14ac:dyDescent="0.3">
      <c r="A25" s="34" t="s">
        <v>115</v>
      </c>
      <c r="B25" s="31"/>
      <c r="C25" s="31"/>
      <c r="D25" s="31"/>
      <c r="E25" s="35"/>
      <c r="F25" s="35"/>
      <c r="G25" s="36"/>
      <c r="H25" s="37">
        <f>Sheet1!I96</f>
        <v>1981268.165</v>
      </c>
    </row>
    <row r="26" spans="1:9" ht="20.25" customHeight="1" thickBot="1" x14ac:dyDescent="0.35">
      <c r="A26" s="38" t="s">
        <v>191</v>
      </c>
      <c r="B26" s="39"/>
      <c r="C26" s="39"/>
      <c r="D26" s="39"/>
      <c r="E26" s="21"/>
      <c r="F26" s="21"/>
      <c r="G26" s="40"/>
      <c r="H26" s="41">
        <f>VARIATION!O51</f>
        <v>358675</v>
      </c>
    </row>
    <row r="27" spans="1:9" s="161" customFormat="1" ht="15.65" customHeight="1" thickBot="1" x14ac:dyDescent="0.35">
      <c r="A27" s="259" t="s">
        <v>122</v>
      </c>
      <c r="B27" s="260"/>
      <c r="C27" s="260"/>
      <c r="D27" s="260"/>
      <c r="E27" s="260"/>
      <c r="F27" s="260"/>
      <c r="G27" s="261"/>
      <c r="H27" s="159">
        <f>SUM(H21:H26)</f>
        <v>2339943.165</v>
      </c>
      <c r="I27" s="160"/>
    </row>
    <row r="28" spans="1:9" s="161" customFormat="1" ht="15.65" customHeight="1" thickBot="1" x14ac:dyDescent="0.35">
      <c r="A28" s="259" t="s">
        <v>198</v>
      </c>
      <c r="B28" s="260"/>
      <c r="C28" s="260"/>
      <c r="D28" s="260"/>
      <c r="E28" s="260"/>
      <c r="F28" s="260"/>
      <c r="G28" s="261"/>
      <c r="H28" s="162">
        <v>1871814.92</v>
      </c>
      <c r="I28" s="160"/>
    </row>
    <row r="29" spans="1:9" s="161" customFormat="1" ht="15.65" customHeight="1" thickBot="1" x14ac:dyDescent="0.35">
      <c r="A29" s="259" t="s">
        <v>199</v>
      </c>
      <c r="B29" s="260"/>
      <c r="C29" s="260"/>
      <c r="D29" s="260"/>
      <c r="E29" s="260"/>
      <c r="F29" s="260"/>
      <c r="G29" s="261"/>
      <c r="H29" s="162">
        <f>H27-H28</f>
        <v>468128.24500000011</v>
      </c>
      <c r="I29" s="160"/>
    </row>
    <row r="30" spans="1:9" s="161" customFormat="1" ht="15.65" customHeight="1" thickBot="1" x14ac:dyDescent="0.35">
      <c r="A30" s="259" t="s">
        <v>116</v>
      </c>
      <c r="B30" s="260"/>
      <c r="C30" s="260"/>
      <c r="D30" s="260"/>
      <c r="E30" s="260"/>
      <c r="F30" s="260"/>
      <c r="G30" s="261"/>
      <c r="H30" s="162"/>
      <c r="I30" s="160"/>
    </row>
    <row r="31" spans="1:9" s="161" customFormat="1" ht="15.65" customHeight="1" thickBot="1" x14ac:dyDescent="0.35">
      <c r="A31" s="259" t="s">
        <v>117</v>
      </c>
      <c r="B31" s="260"/>
      <c r="C31" s="260"/>
      <c r="D31" s="260"/>
      <c r="E31" s="260"/>
      <c r="F31" s="260"/>
      <c r="G31" s="261"/>
      <c r="H31" s="162">
        <f>H29*10%</f>
        <v>46812.824500000017</v>
      </c>
      <c r="I31" s="160"/>
    </row>
    <row r="32" spans="1:9" s="161" customFormat="1" ht="15.65" customHeight="1" thickBot="1" x14ac:dyDescent="0.35">
      <c r="A32" s="259" t="s">
        <v>101</v>
      </c>
      <c r="B32" s="260"/>
      <c r="C32" s="260"/>
      <c r="D32" s="260"/>
      <c r="E32" s="260"/>
      <c r="F32" s="260"/>
      <c r="G32" s="261"/>
      <c r="H32" s="162">
        <f>H29-H31</f>
        <v>421315.42050000012</v>
      </c>
      <c r="I32" s="160"/>
    </row>
    <row r="33" spans="1:11" s="161" customFormat="1" ht="15.65" customHeight="1" thickBot="1" x14ac:dyDescent="0.35">
      <c r="A33" s="259" t="s">
        <v>118</v>
      </c>
      <c r="B33" s="260"/>
      <c r="C33" s="260"/>
      <c r="D33" s="260"/>
      <c r="E33" s="260"/>
      <c r="F33" s="260"/>
      <c r="G33" s="261"/>
      <c r="H33" s="162">
        <f>H32*5%</f>
        <v>21065.771025000009</v>
      </c>
      <c r="I33" s="160"/>
    </row>
    <row r="34" spans="1:11" s="161" customFormat="1" ht="15.65" customHeight="1" thickBot="1" x14ac:dyDescent="0.35">
      <c r="A34" s="259" t="s">
        <v>119</v>
      </c>
      <c r="B34" s="260"/>
      <c r="C34" s="260"/>
      <c r="D34" s="260"/>
      <c r="E34" s="260"/>
      <c r="F34" s="260"/>
      <c r="G34" s="261"/>
      <c r="H34" s="159">
        <f>H32+H33</f>
        <v>442381.19152500015</v>
      </c>
      <c r="I34" s="160"/>
    </row>
    <row r="35" spans="1:11" ht="22.5" customHeight="1" x14ac:dyDescent="0.3">
      <c r="A35" s="262" t="s">
        <v>238</v>
      </c>
      <c r="B35" s="263"/>
      <c r="C35" s="263"/>
      <c r="D35" s="263"/>
      <c r="E35" s="263"/>
      <c r="F35" s="263"/>
      <c r="G35" s="263"/>
      <c r="H35" s="263"/>
      <c r="J35" s="42"/>
    </row>
    <row r="36" spans="1:11" x14ac:dyDescent="0.3">
      <c r="A36" s="43" t="s">
        <v>102</v>
      </c>
      <c r="J36" s="42"/>
    </row>
    <row r="37" spans="1:11" x14ac:dyDescent="0.3">
      <c r="A37" s="20" t="s">
        <v>103</v>
      </c>
      <c r="J37" s="44"/>
    </row>
    <row r="38" spans="1:11" x14ac:dyDescent="0.3">
      <c r="A38" s="20" t="s">
        <v>104</v>
      </c>
      <c r="J38" s="44"/>
      <c r="K38" s="42"/>
    </row>
    <row r="39" spans="1:11" x14ac:dyDescent="0.3">
      <c r="A39" s="20" t="s">
        <v>105</v>
      </c>
      <c r="B39" s="20"/>
      <c r="C39" s="20"/>
      <c r="D39" s="20"/>
      <c r="E39" s="20"/>
      <c r="F39" s="43"/>
      <c r="G39" s="43"/>
      <c r="H39" s="43"/>
      <c r="K39" s="44"/>
    </row>
    <row r="40" spans="1:11" x14ac:dyDescent="0.3">
      <c r="A40" s="20" t="s">
        <v>106</v>
      </c>
      <c r="B40" s="20"/>
      <c r="C40" s="20"/>
      <c r="D40" s="20"/>
      <c r="E40" s="20"/>
      <c r="F40" s="43"/>
      <c r="G40" s="43"/>
      <c r="H40" s="43"/>
    </row>
    <row r="41" spans="1:11" x14ac:dyDescent="0.3">
      <c r="A41" s="20" t="s">
        <v>107</v>
      </c>
    </row>
    <row r="42" spans="1:11" ht="15.75" customHeight="1" x14ac:dyDescent="0.3">
      <c r="A42" s="20" t="s">
        <v>108</v>
      </c>
    </row>
    <row r="43" spans="1:11" ht="15.75" customHeight="1" x14ac:dyDescent="0.3">
      <c r="A43" s="45"/>
    </row>
    <row r="44" spans="1:11" x14ac:dyDescent="0.3">
      <c r="A44" s="20" t="s">
        <v>109</v>
      </c>
    </row>
    <row r="45" spans="1:11" x14ac:dyDescent="0.3">
      <c r="B45" s="20"/>
      <c r="C45" s="20"/>
      <c r="D45" s="20"/>
      <c r="E45" s="20"/>
      <c r="F45" s="20"/>
    </row>
    <row r="46" spans="1:11" ht="12.65" customHeight="1" x14ac:dyDescent="0.3">
      <c r="B46" s="20"/>
      <c r="C46" s="20"/>
      <c r="D46" s="20"/>
      <c r="E46" s="20"/>
      <c r="F46" s="20"/>
    </row>
    <row r="49" spans="1:8" ht="15.5" thickBot="1" x14ac:dyDescent="0.35">
      <c r="A49" s="46" t="s">
        <v>110</v>
      </c>
      <c r="C49" s="47"/>
      <c r="D49" s="48"/>
      <c r="F49" s="49" t="s">
        <v>111</v>
      </c>
      <c r="G49" s="50"/>
      <c r="H49" s="51"/>
    </row>
    <row r="50" spans="1:8" x14ac:dyDescent="0.3">
      <c r="A50" s="52" t="s">
        <v>112</v>
      </c>
      <c r="B50" s="20"/>
      <c r="C50" s="47"/>
      <c r="D50" s="53"/>
      <c r="G50" s="50"/>
    </row>
    <row r="51" spans="1:8" ht="15.5" thickBot="1" x14ac:dyDescent="0.35">
      <c r="A51" s="52" t="s">
        <v>113</v>
      </c>
      <c r="C51" s="47"/>
      <c r="D51" s="53"/>
      <c r="F51" s="49" t="s">
        <v>114</v>
      </c>
      <c r="G51" s="50"/>
      <c r="H51" s="25"/>
    </row>
    <row r="52" spans="1:8" x14ac:dyDescent="0.3">
      <c r="A52" s="54" t="s">
        <v>120</v>
      </c>
    </row>
    <row r="53" spans="1:8" x14ac:dyDescent="0.3">
      <c r="A53" s="54" t="s">
        <v>121</v>
      </c>
    </row>
    <row r="56" spans="1:8" x14ac:dyDescent="0.3">
      <c r="A56" s="55"/>
    </row>
    <row r="57" spans="1:8" x14ac:dyDescent="0.3">
      <c r="A57" s="55"/>
    </row>
  </sheetData>
  <mergeCells count="19">
    <mergeCell ref="G18:H18"/>
    <mergeCell ref="G8:H8"/>
    <mergeCell ref="F9:H9"/>
    <mergeCell ref="F10:H10"/>
    <mergeCell ref="F11:H11"/>
    <mergeCell ref="A14:H14"/>
    <mergeCell ref="A19:G19"/>
    <mergeCell ref="A20:G20"/>
    <mergeCell ref="A21:G21"/>
    <mergeCell ref="A22:F22"/>
    <mergeCell ref="A27:G27"/>
    <mergeCell ref="A28:G28"/>
    <mergeCell ref="A29:G29"/>
    <mergeCell ref="A32:G32"/>
    <mergeCell ref="A35:H35"/>
    <mergeCell ref="A30:G30"/>
    <mergeCell ref="A31:G31"/>
    <mergeCell ref="A33:G33"/>
    <mergeCell ref="A34:G34"/>
  </mergeCells>
  <pageMargins left="0.7" right="0.7" top="0.3" bottom="0.75" header="0.3" footer="0.3"/>
  <pageSetup scale="82" orientation="portrait" r:id="rId1"/>
  <colBreaks count="1" manualBreakCount="1">
    <brk id="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20CA-3EB4-4C6B-BED8-C7AD07CAD0F8}">
  <dimension ref="A1:AB133"/>
  <sheetViews>
    <sheetView view="pageBreakPreview" zoomScale="70" zoomScaleNormal="100" zoomScaleSheetLayoutView="70" workbookViewId="0">
      <pane xSplit="1" ySplit="9" topLeftCell="B25" activePane="bottomRight" state="frozen"/>
      <selection pane="topRight" activeCell="B1" sqref="B1"/>
      <selection pane="bottomLeft" activeCell="A10" sqref="A10"/>
      <selection pane="bottomRight" activeCell="M33" sqref="M33"/>
    </sheetView>
  </sheetViews>
  <sheetFormatPr defaultColWidth="9.08984375" defaultRowHeight="15.5" x14ac:dyDescent="0.35"/>
  <cols>
    <col min="1" max="1" width="6.08984375" style="3" customWidth="1"/>
    <col min="2" max="2" width="76.54296875" style="3" customWidth="1"/>
    <col min="3" max="4" width="9.08984375" style="3"/>
    <col min="5" max="5" width="14.36328125" style="3" customWidth="1"/>
    <col min="6" max="6" width="17" style="3" customWidth="1"/>
    <col min="7" max="7" width="10.36328125" style="3" customWidth="1"/>
    <col min="8" max="8" width="12.08984375" style="3" customWidth="1"/>
    <col min="9" max="9" width="9.08984375" style="3"/>
    <col min="10" max="10" width="12.453125" style="3" customWidth="1"/>
    <col min="11" max="11" width="17.36328125" style="3" customWidth="1"/>
    <col min="12" max="12" width="8.6328125" style="3" customWidth="1"/>
    <col min="13" max="15" width="9.08984375" style="3"/>
    <col min="16" max="16" width="15.6328125" style="3" customWidth="1"/>
    <col min="17" max="17" width="14.36328125" style="3" customWidth="1"/>
    <col min="18" max="18" width="11.1796875" style="3" customWidth="1"/>
    <col min="19" max="19" width="13.6328125" style="3" customWidth="1"/>
    <col min="20" max="20" width="11.1796875" style="3" customWidth="1"/>
    <col min="21" max="21" width="13.6328125" style="3" customWidth="1"/>
    <col min="22" max="16384" width="9.08984375" style="3"/>
  </cols>
  <sheetData>
    <row r="1" spans="1:19" x14ac:dyDescent="0.35">
      <c r="A1" s="129" t="s">
        <v>78</v>
      </c>
      <c r="B1" s="130"/>
      <c r="C1" s="130"/>
      <c r="D1" s="130"/>
      <c r="E1" s="130"/>
      <c r="F1" s="131"/>
      <c r="G1" s="132"/>
      <c r="H1" s="130"/>
      <c r="I1" s="130"/>
      <c r="J1" s="130"/>
      <c r="K1" s="133"/>
      <c r="L1" s="132"/>
      <c r="M1" s="134"/>
      <c r="N1" s="134"/>
      <c r="O1" s="134"/>
      <c r="P1" s="135"/>
      <c r="Q1" s="136"/>
    </row>
    <row r="2" spans="1:19" x14ac:dyDescent="0.35">
      <c r="A2" s="137" t="s">
        <v>79</v>
      </c>
      <c r="B2" s="4"/>
      <c r="C2" s="4"/>
      <c r="D2" s="4"/>
      <c r="E2" s="4"/>
      <c r="F2" s="108"/>
      <c r="G2" s="114"/>
      <c r="H2" s="4"/>
      <c r="I2" s="4"/>
      <c r="J2" s="4"/>
      <c r="K2" s="115"/>
      <c r="L2" s="114"/>
      <c r="M2" s="2"/>
      <c r="N2" s="2"/>
      <c r="O2" s="2"/>
      <c r="P2" s="119"/>
      <c r="Q2" s="138"/>
    </row>
    <row r="3" spans="1:19" x14ac:dyDescent="0.35">
      <c r="A3" s="137" t="s">
        <v>80</v>
      </c>
      <c r="B3" s="4"/>
      <c r="C3" s="4"/>
      <c r="D3" s="4"/>
      <c r="E3" s="4"/>
      <c r="F3" s="108"/>
      <c r="G3" s="114"/>
      <c r="H3" s="4"/>
      <c r="I3" s="4"/>
      <c r="J3" s="4"/>
      <c r="K3" s="115"/>
      <c r="L3" s="114"/>
      <c r="M3" s="2"/>
      <c r="N3" s="2"/>
      <c r="O3" s="2"/>
      <c r="P3" s="119"/>
      <c r="Q3" s="138"/>
    </row>
    <row r="4" spans="1:19" x14ac:dyDescent="0.35">
      <c r="A4" s="285" t="s">
        <v>73</v>
      </c>
      <c r="B4" s="286"/>
      <c r="C4" s="107"/>
      <c r="D4" s="107"/>
      <c r="E4" s="107"/>
      <c r="F4" s="109"/>
      <c r="G4" s="116"/>
      <c r="H4" s="107"/>
      <c r="I4" s="107"/>
      <c r="J4" s="107"/>
      <c r="K4" s="117"/>
      <c r="L4" s="116"/>
      <c r="M4" s="107"/>
      <c r="N4" s="107"/>
      <c r="O4" s="107"/>
      <c r="P4" s="119"/>
      <c r="Q4" s="138"/>
    </row>
    <row r="5" spans="1:19" x14ac:dyDescent="0.35">
      <c r="A5" s="287" t="s">
        <v>74</v>
      </c>
      <c r="B5" s="284"/>
      <c r="C5" s="2"/>
      <c r="D5" s="2"/>
      <c r="E5" s="2"/>
      <c r="F5" s="110"/>
      <c r="G5" s="118"/>
      <c r="H5" s="2"/>
      <c r="I5" s="2"/>
      <c r="J5" s="2"/>
      <c r="K5" s="119"/>
      <c r="L5" s="118"/>
      <c r="M5" s="2"/>
      <c r="N5" s="2"/>
      <c r="O5" s="2"/>
      <c r="P5" s="119"/>
      <c r="Q5" s="138"/>
    </row>
    <row r="6" spans="1:19" x14ac:dyDescent="0.35">
      <c r="A6" s="139"/>
      <c r="B6" s="1"/>
      <c r="C6" s="288" t="s">
        <v>81</v>
      </c>
      <c r="D6" s="288"/>
      <c r="E6" s="288"/>
      <c r="F6" s="281"/>
      <c r="G6" s="120"/>
      <c r="H6" s="281" t="s">
        <v>82</v>
      </c>
      <c r="I6" s="282"/>
      <c r="J6" s="282"/>
      <c r="K6" s="282"/>
      <c r="L6" s="282"/>
      <c r="M6" s="282"/>
      <c r="N6" s="282"/>
      <c r="O6" s="282"/>
      <c r="P6" s="290"/>
      <c r="Q6" s="138"/>
    </row>
    <row r="7" spans="1:19" x14ac:dyDescent="0.35">
      <c r="A7" s="139"/>
      <c r="B7" s="1"/>
      <c r="C7" s="5"/>
      <c r="D7" s="5"/>
      <c r="E7" s="5"/>
      <c r="F7" s="16"/>
      <c r="G7" s="289" t="s">
        <v>192</v>
      </c>
      <c r="H7" s="282"/>
      <c r="I7" s="282"/>
      <c r="J7" s="282"/>
      <c r="K7" s="282"/>
      <c r="L7" s="281" t="s">
        <v>193</v>
      </c>
      <c r="M7" s="282"/>
      <c r="N7" s="282"/>
      <c r="O7" s="283"/>
      <c r="P7" s="224"/>
      <c r="Q7" s="138"/>
    </row>
    <row r="8" spans="1:19" ht="29" x14ac:dyDescent="0.35">
      <c r="A8" s="139"/>
      <c r="B8" s="1"/>
      <c r="C8" s="5"/>
      <c r="D8" s="5"/>
      <c r="E8" s="5"/>
      <c r="F8" s="16"/>
      <c r="G8" s="122" t="s">
        <v>195</v>
      </c>
      <c r="H8" s="299" t="s">
        <v>192</v>
      </c>
      <c r="I8" s="299"/>
      <c r="J8" s="299"/>
      <c r="K8" s="225" t="s">
        <v>196</v>
      </c>
      <c r="L8" s="226" t="s">
        <v>193</v>
      </c>
      <c r="M8" s="299" t="s">
        <v>193</v>
      </c>
      <c r="N8" s="299"/>
      <c r="O8" s="299"/>
      <c r="P8" s="227" t="s">
        <v>193</v>
      </c>
      <c r="Q8" s="140" t="s">
        <v>197</v>
      </c>
    </row>
    <row r="9" spans="1:19" x14ac:dyDescent="0.35">
      <c r="A9" s="141" t="s">
        <v>0</v>
      </c>
      <c r="B9" s="15" t="s">
        <v>1</v>
      </c>
      <c r="C9" s="15" t="s">
        <v>2</v>
      </c>
      <c r="D9" s="15" t="s">
        <v>3</v>
      </c>
      <c r="E9" s="15" t="s">
        <v>4</v>
      </c>
      <c r="F9" s="111" t="s">
        <v>5</v>
      </c>
      <c r="G9" s="123" t="s">
        <v>83</v>
      </c>
      <c r="H9" s="15" t="s">
        <v>123</v>
      </c>
      <c r="I9" s="15" t="s">
        <v>124</v>
      </c>
      <c r="J9" s="15" t="s">
        <v>126</v>
      </c>
      <c r="K9" s="124" t="s">
        <v>194</v>
      </c>
      <c r="L9" s="123" t="s">
        <v>83</v>
      </c>
      <c r="M9" s="15" t="s">
        <v>123</v>
      </c>
      <c r="N9" s="15" t="s">
        <v>124</v>
      </c>
      <c r="O9" s="15" t="s">
        <v>126</v>
      </c>
      <c r="P9" s="124" t="s">
        <v>194</v>
      </c>
      <c r="Q9" s="138"/>
    </row>
    <row r="10" spans="1:19" ht="64.5" customHeight="1" x14ac:dyDescent="0.35">
      <c r="A10" s="142"/>
      <c r="B10" s="6" t="s">
        <v>77</v>
      </c>
      <c r="C10" s="2"/>
      <c r="D10" s="7"/>
      <c r="E10" s="2"/>
      <c r="F10" s="110"/>
      <c r="G10" s="118"/>
      <c r="H10" s="2"/>
      <c r="I10" s="2"/>
      <c r="J10" s="2"/>
      <c r="K10" s="119"/>
      <c r="L10" s="118"/>
      <c r="M10" s="2"/>
      <c r="N10" s="2"/>
      <c r="O10" s="2"/>
      <c r="P10" s="119"/>
      <c r="Q10" s="138"/>
    </row>
    <row r="11" spans="1:19" x14ac:dyDescent="0.35">
      <c r="A11" s="142"/>
      <c r="B11" s="2"/>
      <c r="C11" s="2"/>
      <c r="D11" s="7"/>
      <c r="E11" s="2"/>
      <c r="F11" s="110"/>
      <c r="G11" s="118"/>
      <c r="H11" s="2"/>
      <c r="I11" s="2"/>
      <c r="J11" s="2"/>
      <c r="K11" s="119"/>
      <c r="L11" s="118"/>
      <c r="M11" s="2"/>
      <c r="N11" s="2"/>
      <c r="O11" s="2"/>
      <c r="P11" s="119"/>
      <c r="Q11" s="138"/>
    </row>
    <row r="12" spans="1:19" x14ac:dyDescent="0.35">
      <c r="A12" s="142"/>
      <c r="B12" s="4" t="s">
        <v>6</v>
      </c>
      <c r="C12" s="2"/>
      <c r="D12" s="7"/>
      <c r="E12" s="2"/>
      <c r="F12" s="110"/>
      <c r="G12" s="118"/>
      <c r="H12" s="2"/>
      <c r="I12" s="2"/>
      <c r="J12" s="2"/>
      <c r="K12" s="119"/>
      <c r="L12" s="118"/>
      <c r="M12" s="2"/>
      <c r="N12" s="2"/>
      <c r="O12" s="2"/>
      <c r="P12" s="119"/>
      <c r="Q12" s="138"/>
    </row>
    <row r="13" spans="1:19" x14ac:dyDescent="0.35">
      <c r="A13" s="142"/>
      <c r="B13" s="2"/>
      <c r="C13" s="2"/>
      <c r="D13" s="7"/>
      <c r="E13" s="2"/>
      <c r="F13" s="110"/>
      <c r="G13" s="118"/>
      <c r="H13" s="2"/>
      <c r="I13" s="2"/>
      <c r="J13" s="2"/>
      <c r="K13" s="119"/>
      <c r="L13" s="118"/>
      <c r="M13" s="2"/>
      <c r="N13" s="2"/>
      <c r="O13" s="2"/>
      <c r="P13" s="119"/>
      <c r="Q13" s="138"/>
      <c r="S13" s="3">
        <v>667</v>
      </c>
    </row>
    <row r="14" spans="1:19" ht="81.75" customHeight="1" x14ac:dyDescent="0.35">
      <c r="A14" s="142"/>
      <c r="B14" s="8" t="s">
        <v>12</v>
      </c>
      <c r="C14" s="2"/>
      <c r="D14" s="7"/>
      <c r="E14" s="2"/>
      <c r="F14" s="110"/>
      <c r="G14" s="118"/>
      <c r="H14" s="2"/>
      <c r="I14" s="2"/>
      <c r="J14" s="2"/>
      <c r="K14" s="119"/>
      <c r="L14" s="118"/>
      <c r="M14" s="2"/>
      <c r="N14" s="2"/>
      <c r="O14" s="2"/>
      <c r="P14" s="119"/>
      <c r="Q14" s="143"/>
    </row>
    <row r="15" spans="1:19" x14ac:dyDescent="0.35">
      <c r="A15" s="142"/>
      <c r="B15" s="2"/>
      <c r="C15" s="2"/>
      <c r="D15" s="7"/>
      <c r="E15" s="2"/>
      <c r="F15" s="110"/>
      <c r="G15" s="118"/>
      <c r="H15" s="2"/>
      <c r="I15" s="2"/>
      <c r="J15" s="2"/>
      <c r="K15" s="119"/>
      <c r="L15" s="118"/>
      <c r="M15" s="2"/>
      <c r="N15" s="2"/>
      <c r="O15" s="2"/>
      <c r="P15" s="119"/>
      <c r="Q15" s="138"/>
    </row>
    <row r="16" spans="1:19" x14ac:dyDescent="0.35">
      <c r="A16" s="142" t="s">
        <v>7</v>
      </c>
      <c r="B16" s="2" t="s">
        <v>8</v>
      </c>
      <c r="C16" s="9">
        <v>130</v>
      </c>
      <c r="D16" s="7" t="s">
        <v>11</v>
      </c>
      <c r="E16" s="2">
        <v>1600</v>
      </c>
      <c r="F16" s="112">
        <f>C16*E16</f>
        <v>208000</v>
      </c>
      <c r="G16" s="125"/>
      <c r="H16" s="9"/>
      <c r="I16" s="9"/>
      <c r="J16" s="9"/>
      <c r="K16" s="126"/>
      <c r="L16" s="125"/>
      <c r="M16" s="2"/>
      <c r="N16" s="2"/>
      <c r="O16" s="2"/>
      <c r="P16" s="119"/>
      <c r="Q16" s="138"/>
    </row>
    <row r="17" spans="1:28" x14ac:dyDescent="0.35">
      <c r="A17" s="142"/>
      <c r="B17" s="1" t="s">
        <v>127</v>
      </c>
      <c r="C17" s="106">
        <v>0.4</v>
      </c>
      <c r="D17" s="7"/>
      <c r="E17" s="2"/>
      <c r="F17" s="112"/>
      <c r="G17" s="229">
        <v>0.25</v>
      </c>
      <c r="H17" s="228">
        <v>420</v>
      </c>
      <c r="I17" s="230"/>
      <c r="J17" s="228">
        <f>H17+I17</f>
        <v>420</v>
      </c>
      <c r="K17" s="231">
        <f>J17*E16*G17</f>
        <v>168000</v>
      </c>
      <c r="L17" s="127">
        <v>0.15</v>
      </c>
      <c r="M17" s="234">
        <v>206</v>
      </c>
      <c r="N17" s="234"/>
      <c r="O17" s="228">
        <v>206</v>
      </c>
      <c r="P17" s="126">
        <f>O17*L17*E16</f>
        <v>49440</v>
      </c>
      <c r="Q17" s="143">
        <f>P17+K17</f>
        <v>217440</v>
      </c>
      <c r="R17" s="3">
        <v>168000</v>
      </c>
      <c r="S17" s="218">
        <f>K17-R17</f>
        <v>0</v>
      </c>
      <c r="T17" s="3">
        <v>82800</v>
      </c>
      <c r="U17" s="218">
        <f>P17-T17</f>
        <v>-33360</v>
      </c>
    </row>
    <row r="18" spans="1:28" x14ac:dyDescent="0.35">
      <c r="A18" s="142"/>
      <c r="B18" s="1" t="s">
        <v>128</v>
      </c>
      <c r="C18" s="106">
        <v>0.5</v>
      </c>
      <c r="D18" s="7"/>
      <c r="E18" s="2"/>
      <c r="F18" s="112"/>
      <c r="G18" s="229">
        <v>0.35</v>
      </c>
      <c r="H18" s="228">
        <v>420</v>
      </c>
      <c r="I18" s="228"/>
      <c r="J18" s="228">
        <f t="shared" ref="J18" si="0">H18+I18</f>
        <v>420</v>
      </c>
      <c r="K18" s="231">
        <f>J18*E16*G18</f>
        <v>235199.99999999997</v>
      </c>
      <c r="L18" s="127">
        <v>0.15</v>
      </c>
      <c r="M18" s="234">
        <v>80</v>
      </c>
      <c r="N18" s="234">
        <f>11+17.391+38.872+0.589+0.589+2.09+0.812+2.1+0.589+3.25+1.29+2.44+6.368+3.519+7.732+1.468+4.562+1.62+7.006+7.899+4.19+1.493</f>
        <v>126.869</v>
      </c>
      <c r="O18" s="228">
        <f t="shared" ref="O18:O23" si="1">M18+N18</f>
        <v>206.869</v>
      </c>
      <c r="P18" s="126">
        <f>O18*L18*$E$16</f>
        <v>49648.56</v>
      </c>
      <c r="Q18" s="143">
        <f>P18+K18</f>
        <v>284848.55999999994</v>
      </c>
      <c r="R18" s="3">
        <v>286720</v>
      </c>
      <c r="S18" s="218">
        <f t="shared" ref="S18:S21" si="2">K18-R18</f>
        <v>-51520.000000000029</v>
      </c>
      <c r="T18" s="3">
        <v>19200</v>
      </c>
      <c r="U18" s="218">
        <f t="shared" ref="U18:U23" si="3">P18-T18</f>
        <v>30448.559999999998</v>
      </c>
    </row>
    <row r="19" spans="1:28" x14ac:dyDescent="0.35">
      <c r="A19" s="142"/>
      <c r="B19" s="1" t="s">
        <v>129</v>
      </c>
      <c r="C19" s="106">
        <v>0.1</v>
      </c>
      <c r="D19" s="7"/>
      <c r="E19" s="2"/>
      <c r="F19" s="112"/>
      <c r="G19" s="229">
        <v>0.05</v>
      </c>
      <c r="H19" s="228">
        <v>420</v>
      </c>
      <c r="I19" s="228"/>
      <c r="J19" s="228">
        <f>H19+I19</f>
        <v>420</v>
      </c>
      <c r="K19" s="231">
        <f>J19*E16*G19</f>
        <v>33600</v>
      </c>
      <c r="L19" s="127">
        <v>0.05</v>
      </c>
      <c r="M19" s="234">
        <f>206-N19</f>
        <v>176.65700000000001</v>
      </c>
      <c r="N19" s="234">
        <f>12.905+16.438</f>
        <v>29.342999999999996</v>
      </c>
      <c r="O19" s="228">
        <f>M19+N19</f>
        <v>206</v>
      </c>
      <c r="P19" s="126">
        <f>O19*L19*$E$16</f>
        <v>16480</v>
      </c>
      <c r="Q19" s="143">
        <f>P19+K19</f>
        <v>50080</v>
      </c>
      <c r="R19" s="3">
        <v>80960</v>
      </c>
      <c r="S19" s="218">
        <f t="shared" si="2"/>
        <v>-47360</v>
      </c>
      <c r="T19" s="3">
        <v>51054.240000000005</v>
      </c>
      <c r="U19" s="218">
        <f t="shared" si="3"/>
        <v>-34574.240000000005</v>
      </c>
    </row>
    <row r="20" spans="1:28" x14ac:dyDescent="0.35">
      <c r="A20" s="142" t="s">
        <v>9</v>
      </c>
      <c r="B20" s="2" t="s">
        <v>10</v>
      </c>
      <c r="C20" s="9">
        <v>20</v>
      </c>
      <c r="D20" s="7" t="s">
        <v>11</v>
      </c>
      <c r="E20" s="2">
        <v>2600</v>
      </c>
      <c r="F20" s="112">
        <f>C20*E20</f>
        <v>52000</v>
      </c>
      <c r="G20" s="232"/>
      <c r="H20" s="228"/>
      <c r="I20" s="228"/>
      <c r="J20" s="228"/>
      <c r="K20" s="231"/>
      <c r="L20" s="125"/>
      <c r="M20" s="234"/>
      <c r="N20" s="234"/>
      <c r="O20" s="228"/>
      <c r="P20" s="119"/>
      <c r="Q20" s="138"/>
      <c r="S20" s="218">
        <f t="shared" si="2"/>
        <v>0</v>
      </c>
      <c r="U20" s="218">
        <f t="shared" si="3"/>
        <v>0</v>
      </c>
    </row>
    <row r="21" spans="1:28" x14ac:dyDescent="0.35">
      <c r="A21" s="142"/>
      <c r="B21" s="1" t="s">
        <v>127</v>
      </c>
      <c r="C21" s="106">
        <v>0.4</v>
      </c>
      <c r="D21" s="7"/>
      <c r="E21" s="2"/>
      <c r="F21" s="112"/>
      <c r="G21" s="229">
        <v>0.25</v>
      </c>
      <c r="H21" s="228">
        <f>228.57+20.5</f>
        <v>249.07</v>
      </c>
      <c r="I21" s="228">
        <f>20.89+19.23+13.48+11.865</f>
        <v>65.465000000000003</v>
      </c>
      <c r="J21" s="228">
        <f>H21+I21</f>
        <v>314.53499999999997</v>
      </c>
      <c r="K21" s="231">
        <f>J21*E20*G21</f>
        <v>204447.74999999997</v>
      </c>
      <c r="L21" s="127">
        <v>0.15</v>
      </c>
      <c r="M21" s="234">
        <f>184+107</f>
        <v>291</v>
      </c>
      <c r="N21" s="234">
        <f>7.01+16.885</f>
        <v>23.895000000000003</v>
      </c>
      <c r="O21" s="228">
        <f t="shared" si="1"/>
        <v>314.89499999999998</v>
      </c>
      <c r="P21" s="126">
        <f>O21*L21*E20</f>
        <v>122809.04999999999</v>
      </c>
      <c r="Q21" s="143">
        <f>P21+K21</f>
        <v>327256.79999999993</v>
      </c>
      <c r="R21" s="3">
        <v>148570.5</v>
      </c>
      <c r="S21" s="218">
        <f t="shared" si="2"/>
        <v>55877.249999999971</v>
      </c>
      <c r="T21" s="3">
        <v>71760</v>
      </c>
      <c r="U21" s="218">
        <f t="shared" si="3"/>
        <v>51049.049999999988</v>
      </c>
    </row>
    <row r="22" spans="1:28" x14ac:dyDescent="0.35">
      <c r="A22" s="142"/>
      <c r="B22" s="1" t="s">
        <v>128</v>
      </c>
      <c r="C22" s="106">
        <v>0.5</v>
      </c>
      <c r="D22" s="7"/>
      <c r="E22" s="2"/>
      <c r="F22" s="112"/>
      <c r="G22" s="229">
        <v>0.35</v>
      </c>
      <c r="H22" s="228">
        <f>263.16+50.25+41.75</f>
        <v>355.16</v>
      </c>
      <c r="I22" s="228">
        <f>1.219+1.179+1.193</f>
        <v>3.5910000000000002</v>
      </c>
      <c r="J22" s="228">
        <f t="shared" ref="J22:J23" si="4">H22+I22</f>
        <v>358.75100000000003</v>
      </c>
      <c r="K22" s="231">
        <f>J22*E20*G22</f>
        <v>326463.41000000003</v>
      </c>
      <c r="L22" s="127">
        <v>0.15</v>
      </c>
      <c r="M22" s="2">
        <v>238</v>
      </c>
      <c r="N22" s="219">
        <f>83.41-(1.375*6)+1.4546</f>
        <v>76.614599999999996</v>
      </c>
      <c r="O22" s="9">
        <f t="shared" si="1"/>
        <v>314.6146</v>
      </c>
      <c r="P22" s="126">
        <f>O22*L22*E20</f>
        <v>122699.69399999999</v>
      </c>
      <c r="Q22" s="143">
        <f>P22+K22</f>
        <v>449163.10400000005</v>
      </c>
      <c r="R22" s="3">
        <v>239475.59999999995</v>
      </c>
      <c r="S22" s="218">
        <f>K22-R22</f>
        <v>86987.810000000085</v>
      </c>
      <c r="T22" s="3">
        <v>92819.999999999985</v>
      </c>
      <c r="U22" s="218">
        <f t="shared" si="3"/>
        <v>29879.694000000003</v>
      </c>
    </row>
    <row r="23" spans="1:28" x14ac:dyDescent="0.35">
      <c r="A23" s="142"/>
      <c r="B23" s="1" t="s">
        <v>129</v>
      </c>
      <c r="C23" s="106">
        <v>0.1</v>
      </c>
      <c r="D23" s="7"/>
      <c r="E23" s="2"/>
      <c r="F23" s="110"/>
      <c r="G23" s="229">
        <v>0.05</v>
      </c>
      <c r="H23" s="228">
        <f>168+38</f>
        <v>206</v>
      </c>
      <c r="I23" s="228">
        <v>53</v>
      </c>
      <c r="J23" s="228">
        <f t="shared" si="4"/>
        <v>259</v>
      </c>
      <c r="K23" s="231">
        <f>J23*E20*G23</f>
        <v>33670</v>
      </c>
      <c r="L23" s="127">
        <v>0.05</v>
      </c>
      <c r="M23" s="2">
        <v>11</v>
      </c>
      <c r="N23" s="2">
        <f>113+134.63</f>
        <v>247.63</v>
      </c>
      <c r="O23" s="9">
        <f t="shared" si="1"/>
        <v>258.63</v>
      </c>
      <c r="P23" s="126">
        <f>O23*L23*E20</f>
        <v>33621.9</v>
      </c>
      <c r="Q23" s="143">
        <f>P23+K23</f>
        <v>67291.899999999994</v>
      </c>
      <c r="R23" s="3">
        <v>21840</v>
      </c>
      <c r="S23" s="218">
        <f>K23-R23</f>
        <v>11830</v>
      </c>
      <c r="T23" s="3">
        <v>1430.0000000000002</v>
      </c>
      <c r="U23" s="218">
        <f t="shared" si="3"/>
        <v>32191.9</v>
      </c>
    </row>
    <row r="24" spans="1:28" x14ac:dyDescent="0.35">
      <c r="A24" s="142"/>
      <c r="B24" s="4" t="s">
        <v>13</v>
      </c>
      <c r="C24" s="2"/>
      <c r="D24" s="7"/>
      <c r="E24" s="2"/>
      <c r="F24" s="110"/>
      <c r="G24" s="233"/>
      <c r="H24" s="234"/>
      <c r="I24" s="234"/>
      <c r="J24" s="234"/>
      <c r="K24" s="235"/>
      <c r="L24" s="118"/>
      <c r="M24" s="2"/>
      <c r="N24" s="2"/>
      <c r="O24" s="2"/>
      <c r="P24" s="119"/>
      <c r="Q24" s="138"/>
      <c r="Z24" s="218">
        <f>H18-Z26</f>
        <v>460.54540000000003</v>
      </c>
    </row>
    <row r="25" spans="1:28" x14ac:dyDescent="0.35">
      <c r="A25" s="142"/>
      <c r="B25" s="2"/>
      <c r="C25" s="2"/>
      <c r="D25" s="7"/>
      <c r="E25" s="2"/>
      <c r="F25" s="110"/>
      <c r="G25" s="233"/>
      <c r="H25" s="234"/>
      <c r="I25" s="234"/>
      <c r="J25" s="234"/>
      <c r="K25" s="235"/>
      <c r="L25" s="118"/>
      <c r="M25" s="2"/>
      <c r="N25" s="2"/>
      <c r="O25" s="2"/>
      <c r="P25" s="119"/>
      <c r="Q25" s="138"/>
      <c r="Z25" s="218">
        <f>Z24+I18</f>
        <v>460.54540000000003</v>
      </c>
      <c r="AB25" s="218">
        <f>Z25-O18</f>
        <v>253.67640000000003</v>
      </c>
    </row>
    <row r="26" spans="1:28" ht="50" customHeight="1" x14ac:dyDescent="0.35">
      <c r="A26" s="142"/>
      <c r="B26" s="8" t="s">
        <v>14</v>
      </c>
      <c r="C26" s="2"/>
      <c r="D26" s="7"/>
      <c r="E26" s="2"/>
      <c r="F26" s="110"/>
      <c r="G26" s="233"/>
      <c r="H26" s="234"/>
      <c r="I26" s="234"/>
      <c r="J26" s="234"/>
      <c r="K26" s="235"/>
      <c r="L26" s="118"/>
      <c r="M26" s="2"/>
      <c r="N26" s="2"/>
      <c r="O26" s="2"/>
      <c r="P26" s="119"/>
      <c r="Q26" s="138"/>
      <c r="R26" s="218">
        <f>O22-M21</f>
        <v>23.614599999999996</v>
      </c>
      <c r="S26" s="218">
        <f>J18-O18</f>
        <v>213.131</v>
      </c>
      <c r="T26" s="3">
        <f>120</f>
        <v>120</v>
      </c>
      <c r="Z26" s="218">
        <f>O22-H22</f>
        <v>-40.545400000000029</v>
      </c>
    </row>
    <row r="27" spans="1:28" x14ac:dyDescent="0.35">
      <c r="A27" s="142"/>
      <c r="B27" s="2"/>
      <c r="C27" s="2"/>
      <c r="D27" s="7"/>
      <c r="E27" s="2"/>
      <c r="F27" s="110"/>
      <c r="G27" s="118"/>
      <c r="H27" s="2"/>
      <c r="I27" s="2"/>
      <c r="J27" s="2"/>
      <c r="K27" s="119"/>
      <c r="L27" s="118"/>
      <c r="M27" s="2"/>
      <c r="N27" s="2"/>
      <c r="O27" s="2"/>
      <c r="P27" s="119"/>
      <c r="Q27" s="138"/>
      <c r="S27" s="218">
        <f>O22-J22</f>
        <v>-44.136400000000037</v>
      </c>
    </row>
    <row r="28" spans="1:28" x14ac:dyDescent="0.35">
      <c r="A28" s="142" t="s">
        <v>15</v>
      </c>
      <c r="B28" s="2" t="s">
        <v>16</v>
      </c>
      <c r="C28" s="9">
        <v>575</v>
      </c>
      <c r="D28" s="7" t="s">
        <v>11</v>
      </c>
      <c r="E28" s="9">
        <v>300</v>
      </c>
      <c r="F28" s="112">
        <f>C28*E28</f>
        <v>172500</v>
      </c>
      <c r="G28" s="125"/>
      <c r="H28" s="9"/>
      <c r="I28" s="9"/>
      <c r="J28" s="9"/>
      <c r="K28" s="126"/>
      <c r="L28" s="125"/>
      <c r="M28" s="2"/>
      <c r="N28" s="9"/>
      <c r="O28" s="9"/>
      <c r="P28" s="119"/>
      <c r="Q28" s="138"/>
    </row>
    <row r="29" spans="1:28" x14ac:dyDescent="0.35">
      <c r="A29" s="142"/>
      <c r="B29" s="1" t="s">
        <v>127</v>
      </c>
      <c r="C29" s="106">
        <v>0.4</v>
      </c>
      <c r="D29" s="7"/>
      <c r="E29" s="9"/>
      <c r="F29" s="112"/>
      <c r="G29" s="125"/>
      <c r="H29" s="9"/>
      <c r="I29" s="9"/>
      <c r="J29" s="9"/>
      <c r="K29" s="126"/>
      <c r="L29" s="127">
        <v>0.4</v>
      </c>
      <c r="M29" s="9">
        <v>402</v>
      </c>
      <c r="N29" s="9">
        <f t="shared" ref="N29:N35" si="5">O29-M29</f>
        <v>0</v>
      </c>
      <c r="O29" s="9">
        <v>402</v>
      </c>
      <c r="P29" s="126">
        <f>O29*L29*E28</f>
        <v>48240</v>
      </c>
      <c r="Q29" s="143">
        <f>P29+K29</f>
        <v>48240</v>
      </c>
      <c r="T29" s="3">
        <v>48240</v>
      </c>
      <c r="U29" s="218">
        <f>Q29-T29</f>
        <v>0</v>
      </c>
    </row>
    <row r="30" spans="1:28" x14ac:dyDescent="0.35">
      <c r="A30" s="142"/>
      <c r="B30" s="1" t="s">
        <v>128</v>
      </c>
      <c r="C30" s="106">
        <v>0.5</v>
      </c>
      <c r="D30" s="7"/>
      <c r="E30" s="9"/>
      <c r="F30" s="112"/>
      <c r="G30" s="125"/>
      <c r="H30" s="9"/>
      <c r="I30" s="9"/>
      <c r="J30" s="9"/>
      <c r="K30" s="126"/>
      <c r="L30" s="127">
        <v>0.5</v>
      </c>
      <c r="M30" s="9">
        <f>402-6.24</f>
        <v>395.76</v>
      </c>
      <c r="N30" s="9">
        <f>(0.589*3)+4.47</f>
        <v>6.2370000000000001</v>
      </c>
      <c r="O30" s="9">
        <f>M30+N30</f>
        <v>401.99700000000001</v>
      </c>
      <c r="P30" s="126">
        <f>O30*L30*E28</f>
        <v>60299.55</v>
      </c>
      <c r="Q30" s="143">
        <f t="shared" ref="Q30:Q31" si="6">P30+K30</f>
        <v>60299.55</v>
      </c>
      <c r="S30" s="218">
        <f>S26-T26</f>
        <v>93.131</v>
      </c>
      <c r="T30" s="3">
        <v>96000</v>
      </c>
      <c r="U30" s="218">
        <f t="shared" ref="U30:U35" si="7">Q30-T30</f>
        <v>-35700.449999999997</v>
      </c>
    </row>
    <row r="31" spans="1:28" x14ac:dyDescent="0.35">
      <c r="A31" s="142"/>
      <c r="B31" s="1" t="s">
        <v>129</v>
      </c>
      <c r="C31" s="106">
        <v>0.1</v>
      </c>
      <c r="D31" s="7"/>
      <c r="E31" s="9"/>
      <c r="F31" s="112"/>
      <c r="G31" s="125"/>
      <c r="H31" s="9"/>
      <c r="I31" s="9"/>
      <c r="J31" s="9"/>
      <c r="K31" s="126"/>
      <c r="L31" s="127">
        <v>0.1</v>
      </c>
      <c r="M31" s="9">
        <f>402-N31</f>
        <v>392.29599999999999</v>
      </c>
      <c r="N31" s="9">
        <f>(1.375*6)+1.454</f>
        <v>9.7040000000000006</v>
      </c>
      <c r="O31" s="9">
        <f>M31+N31</f>
        <v>402</v>
      </c>
      <c r="P31" s="126">
        <f>O31*L31*E28</f>
        <v>12060</v>
      </c>
      <c r="Q31" s="143">
        <f t="shared" si="6"/>
        <v>12060</v>
      </c>
      <c r="R31" s="218"/>
      <c r="T31" s="3">
        <v>5970.0000000000009</v>
      </c>
      <c r="U31" s="218">
        <f t="shared" si="7"/>
        <v>6089.9999999999991</v>
      </c>
    </row>
    <row r="32" spans="1:28" x14ac:dyDescent="0.35">
      <c r="A32" s="142" t="s">
        <v>17</v>
      </c>
      <c r="B32" s="2" t="s">
        <v>18</v>
      </c>
      <c r="C32" s="9">
        <v>25</v>
      </c>
      <c r="D32" s="7" t="s">
        <v>11</v>
      </c>
      <c r="E32" s="9">
        <v>400</v>
      </c>
      <c r="F32" s="112">
        <f>C32*E32</f>
        <v>10000</v>
      </c>
      <c r="G32" s="125"/>
      <c r="H32" s="9"/>
      <c r="I32" s="9"/>
      <c r="J32" s="9"/>
      <c r="K32" s="126"/>
      <c r="L32" s="125"/>
      <c r="M32" s="2"/>
      <c r="N32" s="9"/>
      <c r="O32" s="9"/>
      <c r="P32" s="119"/>
      <c r="Q32" s="138"/>
      <c r="U32" s="218">
        <f t="shared" si="7"/>
        <v>0</v>
      </c>
    </row>
    <row r="33" spans="1:21" x14ac:dyDescent="0.35">
      <c r="A33" s="142"/>
      <c r="B33" s="1" t="s">
        <v>127</v>
      </c>
      <c r="C33" s="9"/>
      <c r="D33" s="7"/>
      <c r="E33" s="9"/>
      <c r="F33" s="112"/>
      <c r="G33" s="125"/>
      <c r="H33" s="9"/>
      <c r="I33" s="9"/>
      <c r="J33" s="9"/>
      <c r="K33" s="126"/>
      <c r="L33" s="127">
        <v>0.4</v>
      </c>
      <c r="M33" s="9">
        <v>138</v>
      </c>
      <c r="N33" s="9">
        <f t="shared" si="5"/>
        <v>0</v>
      </c>
      <c r="O33" s="9">
        <v>138</v>
      </c>
      <c r="P33" s="126">
        <f>O33*E32*L33</f>
        <v>22080</v>
      </c>
      <c r="Q33" s="143">
        <f>P33+K33</f>
        <v>22080</v>
      </c>
      <c r="T33" s="3">
        <v>22080</v>
      </c>
      <c r="U33" s="218">
        <f t="shared" si="7"/>
        <v>0</v>
      </c>
    </row>
    <row r="34" spans="1:21" x14ac:dyDescent="0.35">
      <c r="A34" s="142"/>
      <c r="B34" s="1" t="s">
        <v>128</v>
      </c>
      <c r="C34" s="9"/>
      <c r="D34" s="7"/>
      <c r="E34" s="9"/>
      <c r="F34" s="112"/>
      <c r="G34" s="125"/>
      <c r="H34" s="9"/>
      <c r="I34" s="9"/>
      <c r="J34" s="9"/>
      <c r="K34" s="126"/>
      <c r="L34" s="127">
        <v>0.5</v>
      </c>
      <c r="M34" s="9">
        <v>17.380000000000003</v>
      </c>
      <c r="N34" s="9">
        <f t="shared" si="5"/>
        <v>0</v>
      </c>
      <c r="O34" s="9">
        <f>12.38+5</f>
        <v>17.380000000000003</v>
      </c>
      <c r="P34" s="126">
        <f>O34*L34*E32</f>
        <v>3476.0000000000005</v>
      </c>
      <c r="Q34" s="143">
        <f t="shared" ref="Q34:Q35" si="8">P34+K34</f>
        <v>3476.0000000000005</v>
      </c>
      <c r="T34" s="3">
        <v>3476.0000000000005</v>
      </c>
      <c r="U34" s="218">
        <f t="shared" si="7"/>
        <v>0</v>
      </c>
    </row>
    <row r="35" spans="1:21" x14ac:dyDescent="0.35">
      <c r="A35" s="142"/>
      <c r="B35" s="1" t="s">
        <v>129</v>
      </c>
      <c r="C35" s="2"/>
      <c r="D35" s="7"/>
      <c r="E35" s="2"/>
      <c r="F35" s="110"/>
      <c r="G35" s="118"/>
      <c r="H35" s="2"/>
      <c r="I35" s="2"/>
      <c r="J35" s="9"/>
      <c r="K35" s="126"/>
      <c r="L35" s="127">
        <v>0.1</v>
      </c>
      <c r="M35" s="2">
        <v>15.1</v>
      </c>
      <c r="N35" s="9">
        <f t="shared" si="5"/>
        <v>0</v>
      </c>
      <c r="O35" s="9">
        <v>15.1</v>
      </c>
      <c r="P35" s="126">
        <f>O35*L35*E32</f>
        <v>604</v>
      </c>
      <c r="Q35" s="143">
        <f t="shared" si="8"/>
        <v>604</v>
      </c>
      <c r="T35" s="3">
        <v>604</v>
      </c>
      <c r="U35" s="218">
        <f t="shared" si="7"/>
        <v>0</v>
      </c>
    </row>
    <row r="36" spans="1:21" x14ac:dyDescent="0.35">
      <c r="A36" s="142"/>
      <c r="B36" s="4" t="s">
        <v>19</v>
      </c>
      <c r="C36" s="2"/>
      <c r="D36" s="7"/>
      <c r="E36" s="2"/>
      <c r="F36" s="110"/>
      <c r="G36" s="118"/>
      <c r="H36" s="2"/>
      <c r="I36" s="2"/>
      <c r="J36" s="2"/>
      <c r="K36" s="119"/>
      <c r="L36" s="118"/>
      <c r="M36" s="2"/>
      <c r="N36" s="2"/>
      <c r="O36" s="2"/>
      <c r="P36" s="119"/>
      <c r="Q36" s="138"/>
    </row>
    <row r="37" spans="1:21" x14ac:dyDescent="0.35">
      <c r="A37" s="142"/>
      <c r="B37" s="2"/>
      <c r="C37" s="2"/>
      <c r="D37" s="7"/>
      <c r="E37" s="2"/>
      <c r="F37" s="110"/>
      <c r="G37" s="118"/>
      <c r="H37" s="2"/>
      <c r="I37" s="2"/>
      <c r="J37" s="2"/>
      <c r="K37" s="119"/>
      <c r="L37" s="118"/>
      <c r="M37" s="2"/>
      <c r="N37" s="2"/>
      <c r="O37" s="2"/>
      <c r="P37" s="119"/>
      <c r="Q37" s="138"/>
    </row>
    <row r="38" spans="1:21" ht="48" customHeight="1" x14ac:dyDescent="0.35">
      <c r="A38" s="142"/>
      <c r="B38" s="8" t="s">
        <v>20</v>
      </c>
      <c r="C38" s="2"/>
      <c r="D38" s="7"/>
      <c r="E38" s="2"/>
      <c r="F38" s="110"/>
      <c r="G38" s="118"/>
      <c r="H38" s="2"/>
      <c r="I38" s="2"/>
      <c r="J38" s="2"/>
      <c r="K38" s="119"/>
      <c r="L38" s="118"/>
      <c r="M38" s="2"/>
      <c r="N38" s="2"/>
      <c r="O38" s="2"/>
      <c r="P38" s="119"/>
      <c r="Q38" s="138"/>
      <c r="S38" s="218">
        <f>J19-O31</f>
        <v>18</v>
      </c>
    </row>
    <row r="39" spans="1:21" x14ac:dyDescent="0.35">
      <c r="A39" s="142"/>
      <c r="B39" s="2"/>
      <c r="C39" s="2"/>
      <c r="D39" s="7"/>
      <c r="E39" s="2"/>
      <c r="F39" s="110"/>
      <c r="G39" s="118"/>
      <c r="H39" s="2"/>
      <c r="I39" s="2"/>
      <c r="J39" s="2"/>
      <c r="K39" s="119"/>
      <c r="L39" s="118"/>
      <c r="M39" s="2"/>
      <c r="N39" s="2"/>
      <c r="O39" s="2"/>
      <c r="P39" s="119"/>
      <c r="Q39" s="138"/>
    </row>
    <row r="40" spans="1:21" x14ac:dyDescent="0.35">
      <c r="A40" s="142"/>
      <c r="B40" s="2"/>
      <c r="C40" s="2"/>
      <c r="D40" s="7"/>
      <c r="E40" s="2"/>
      <c r="F40" s="110"/>
      <c r="G40" s="118"/>
      <c r="H40" s="2"/>
      <c r="I40" s="2"/>
      <c r="J40" s="2"/>
      <c r="K40" s="119"/>
      <c r="L40" s="118"/>
      <c r="M40" s="2"/>
      <c r="N40" s="2"/>
      <c r="O40" s="2"/>
      <c r="P40" s="119"/>
      <c r="Q40" s="138"/>
    </row>
    <row r="41" spans="1:21" x14ac:dyDescent="0.35">
      <c r="A41" s="142" t="s">
        <v>21</v>
      </c>
      <c r="B41" s="2" t="s">
        <v>22</v>
      </c>
      <c r="C41" s="9">
        <v>350</v>
      </c>
      <c r="D41" s="7" t="s">
        <v>11</v>
      </c>
      <c r="E41" s="9">
        <v>950</v>
      </c>
      <c r="F41" s="112">
        <f>E41*C41</f>
        <v>332500</v>
      </c>
      <c r="G41" s="125"/>
      <c r="H41" s="9"/>
      <c r="I41" s="9"/>
      <c r="J41" s="9"/>
      <c r="K41" s="126"/>
      <c r="L41" s="125"/>
      <c r="M41" s="2"/>
      <c r="N41" s="2"/>
      <c r="O41" s="2"/>
      <c r="P41" s="119"/>
      <c r="Q41" s="138"/>
    </row>
    <row r="42" spans="1:21" x14ac:dyDescent="0.35">
      <c r="A42" s="142"/>
      <c r="B42" s="1" t="s">
        <v>127</v>
      </c>
      <c r="C42" s="106">
        <v>0.4</v>
      </c>
      <c r="D42" s="7"/>
      <c r="E42" s="9"/>
      <c r="F42" s="112"/>
      <c r="G42" s="229">
        <v>0.25</v>
      </c>
      <c r="H42" s="228">
        <v>238</v>
      </c>
      <c r="I42" s="228"/>
      <c r="J42" s="228">
        <v>238</v>
      </c>
      <c r="K42" s="231">
        <f>J42*G42*E41</f>
        <v>56525</v>
      </c>
      <c r="L42" s="127">
        <v>0.15</v>
      </c>
      <c r="M42" s="228">
        <f>238-60</f>
        <v>178</v>
      </c>
      <c r="N42" s="2">
        <v>60</v>
      </c>
      <c r="O42" s="228">
        <f>640-402</f>
        <v>238</v>
      </c>
      <c r="P42" s="221">
        <f>M42*L42*E41</f>
        <v>25365</v>
      </c>
      <c r="Q42" s="143">
        <f>P42+K42</f>
        <v>81890</v>
      </c>
    </row>
    <row r="43" spans="1:21" x14ac:dyDescent="0.35">
      <c r="A43" s="142"/>
      <c r="B43" s="1" t="s">
        <v>128</v>
      </c>
      <c r="C43" s="106">
        <v>0.5</v>
      </c>
      <c r="D43" s="7"/>
      <c r="E43" s="9"/>
      <c r="F43" s="112"/>
      <c r="G43" s="229">
        <v>0.35</v>
      </c>
      <c r="H43" s="228">
        <v>238</v>
      </c>
      <c r="I43" s="228"/>
      <c r="J43" s="228">
        <v>238</v>
      </c>
      <c r="K43" s="231">
        <f>J43*G43*E41</f>
        <v>79135</v>
      </c>
      <c r="L43" s="127">
        <v>0.15</v>
      </c>
      <c r="M43" s="228">
        <v>238</v>
      </c>
      <c r="N43" s="2"/>
      <c r="O43" s="228">
        <v>238</v>
      </c>
      <c r="P43" s="221">
        <f>M43*L43*E41</f>
        <v>33914.999999999993</v>
      </c>
      <c r="Q43" s="143">
        <f t="shared" ref="Q43:Q44" si="9">P43+K43</f>
        <v>113050</v>
      </c>
    </row>
    <row r="44" spans="1:21" x14ac:dyDescent="0.35">
      <c r="A44" s="142"/>
      <c r="B44" s="1" t="s">
        <v>129</v>
      </c>
      <c r="C44" s="106">
        <v>0.1</v>
      </c>
      <c r="D44" s="7"/>
      <c r="E44" s="9"/>
      <c r="F44" s="112"/>
      <c r="G44" s="229">
        <v>0.05</v>
      </c>
      <c r="H44" s="228">
        <v>238</v>
      </c>
      <c r="I44" s="228"/>
      <c r="J44" s="228">
        <v>238</v>
      </c>
      <c r="K44" s="231">
        <f>J44*G44*E41</f>
        <v>11305</v>
      </c>
      <c r="L44" s="127">
        <v>0.05</v>
      </c>
      <c r="M44" s="228">
        <v>238</v>
      </c>
      <c r="N44" s="2"/>
      <c r="O44" s="228">
        <v>238</v>
      </c>
      <c r="P44" s="221">
        <f>M44*L44*E41</f>
        <v>11305</v>
      </c>
      <c r="Q44" s="143">
        <f t="shared" si="9"/>
        <v>22610</v>
      </c>
    </row>
    <row r="45" spans="1:21" x14ac:dyDescent="0.35">
      <c r="A45" s="142" t="s">
        <v>23</v>
      </c>
      <c r="B45" s="2" t="s">
        <v>18</v>
      </c>
      <c r="C45" s="9">
        <v>90</v>
      </c>
      <c r="D45" s="7" t="s">
        <v>11</v>
      </c>
      <c r="E45" s="9">
        <v>1100</v>
      </c>
      <c r="F45" s="112">
        <f>E45*C45</f>
        <v>99000</v>
      </c>
      <c r="G45" s="125"/>
      <c r="H45" s="9"/>
      <c r="I45" s="9"/>
      <c r="J45" s="9"/>
      <c r="K45" s="126"/>
      <c r="L45" s="125"/>
      <c r="M45" s="2"/>
      <c r="N45" s="2"/>
      <c r="O45" s="2"/>
      <c r="P45" s="119"/>
      <c r="Q45" s="138"/>
    </row>
    <row r="46" spans="1:21" x14ac:dyDescent="0.35">
      <c r="A46" s="142"/>
      <c r="B46" s="1" t="s">
        <v>127</v>
      </c>
      <c r="C46" s="9"/>
      <c r="D46" s="7"/>
      <c r="E46" s="9"/>
      <c r="F46" s="112"/>
      <c r="G46" s="127"/>
      <c r="H46" s="9"/>
      <c r="I46" s="9"/>
      <c r="J46" s="9"/>
      <c r="K46" s="126"/>
      <c r="L46" s="125"/>
      <c r="M46" s="2"/>
      <c r="N46" s="2"/>
      <c r="O46" s="2"/>
      <c r="P46" s="119"/>
      <c r="Q46" s="138"/>
    </row>
    <row r="47" spans="1:21" x14ac:dyDescent="0.35">
      <c r="A47" s="142"/>
      <c r="B47" s="1" t="s">
        <v>128</v>
      </c>
      <c r="C47" s="9"/>
      <c r="D47" s="7"/>
      <c r="E47" s="9"/>
      <c r="F47" s="112"/>
      <c r="G47" s="127"/>
      <c r="H47" s="9"/>
      <c r="I47" s="9"/>
      <c r="J47" s="9"/>
      <c r="K47" s="126"/>
      <c r="L47" s="125"/>
      <c r="M47" s="2"/>
      <c r="N47" s="2"/>
      <c r="O47" s="2"/>
      <c r="P47" s="119"/>
      <c r="Q47" s="138"/>
    </row>
    <row r="48" spans="1:21" x14ac:dyDescent="0.35">
      <c r="A48" s="142"/>
      <c r="B48" s="1" t="s">
        <v>129</v>
      </c>
      <c r="C48" s="2"/>
      <c r="D48" s="7"/>
      <c r="E48" s="2"/>
      <c r="F48" s="110"/>
      <c r="G48" s="127"/>
      <c r="H48" s="2"/>
      <c r="I48" s="2"/>
      <c r="J48" s="2"/>
      <c r="K48" s="119"/>
      <c r="L48" s="118"/>
      <c r="M48" s="2"/>
      <c r="N48" s="2"/>
      <c r="O48" s="2"/>
      <c r="P48" s="119"/>
      <c r="Q48" s="138"/>
    </row>
    <row r="49" spans="1:17" x14ac:dyDescent="0.35">
      <c r="A49" s="142"/>
      <c r="B49" s="4" t="s">
        <v>24</v>
      </c>
      <c r="C49" s="2"/>
      <c r="D49" s="7"/>
      <c r="E49" s="2"/>
      <c r="F49" s="110"/>
      <c r="G49" s="118"/>
      <c r="H49" s="2"/>
      <c r="I49" s="2"/>
      <c r="J49" s="2"/>
      <c r="K49" s="119"/>
      <c r="L49" s="118"/>
      <c r="M49" s="2"/>
      <c r="N49" s="2"/>
      <c r="O49" s="2"/>
      <c r="P49" s="119"/>
      <c r="Q49" s="138"/>
    </row>
    <row r="50" spans="1:17" x14ac:dyDescent="0.35">
      <c r="A50" s="142"/>
      <c r="B50" s="2"/>
      <c r="C50" s="2"/>
      <c r="D50" s="7"/>
      <c r="E50" s="2"/>
      <c r="F50" s="110"/>
      <c r="G50" s="118"/>
      <c r="H50" s="2"/>
      <c r="I50" s="2"/>
      <c r="J50" s="2"/>
      <c r="K50" s="119"/>
      <c r="L50" s="118"/>
      <c r="M50" s="2"/>
      <c r="N50" s="2"/>
      <c r="O50" s="2"/>
      <c r="P50" s="119"/>
      <c r="Q50" s="143"/>
    </row>
    <row r="51" spans="1:17" ht="31" x14ac:dyDescent="0.35">
      <c r="A51" s="142"/>
      <c r="B51" s="8" t="s">
        <v>25</v>
      </c>
      <c r="C51" s="2"/>
      <c r="D51" s="7"/>
      <c r="E51" s="2"/>
      <c r="F51" s="110"/>
      <c r="G51" s="118"/>
      <c r="H51" s="2"/>
      <c r="I51" s="2"/>
      <c r="J51" s="2"/>
      <c r="K51" s="119"/>
      <c r="L51" s="118"/>
      <c r="M51" s="2"/>
      <c r="N51" s="2"/>
      <c r="O51" s="2"/>
      <c r="P51" s="119"/>
      <c r="Q51" s="138"/>
    </row>
    <row r="52" spans="1:17" x14ac:dyDescent="0.35">
      <c r="A52" s="142"/>
      <c r="B52" s="2"/>
      <c r="C52" s="2"/>
      <c r="D52" s="7"/>
      <c r="E52" s="2"/>
      <c r="F52" s="110"/>
      <c r="G52" s="118"/>
      <c r="H52" s="2"/>
      <c r="I52" s="2"/>
      <c r="J52" s="2"/>
      <c r="K52" s="119"/>
      <c r="L52" s="118"/>
      <c r="M52" s="2"/>
      <c r="N52" s="2"/>
      <c r="O52" s="2"/>
      <c r="P52" s="119"/>
      <c r="Q52" s="138"/>
    </row>
    <row r="53" spans="1:17" x14ac:dyDescent="0.35">
      <c r="A53" s="142" t="s">
        <v>26</v>
      </c>
      <c r="B53" s="2" t="s">
        <v>27</v>
      </c>
      <c r="C53" s="9">
        <v>110</v>
      </c>
      <c r="D53" s="7" t="s">
        <v>11</v>
      </c>
      <c r="E53" s="9">
        <v>150</v>
      </c>
      <c r="F53" s="113">
        <f>E53*C53</f>
        <v>16500</v>
      </c>
      <c r="G53" s="127">
        <v>0.65</v>
      </c>
      <c r="H53" s="9">
        <f>1012-H44-H19-30</f>
        <v>324</v>
      </c>
      <c r="I53" s="9"/>
      <c r="J53" s="9"/>
      <c r="K53" s="126">
        <f>H53*G53*E53</f>
        <v>31590</v>
      </c>
      <c r="L53" s="125"/>
      <c r="M53" s="2"/>
      <c r="N53" s="2"/>
      <c r="O53" s="2"/>
      <c r="P53" s="119"/>
      <c r="Q53" s="143">
        <f>K53+P53</f>
        <v>31590</v>
      </c>
    </row>
    <row r="54" spans="1:17" x14ac:dyDescent="0.35">
      <c r="A54" s="142" t="s">
        <v>28</v>
      </c>
      <c r="B54" s="2" t="s">
        <v>29</v>
      </c>
      <c r="C54" s="9">
        <v>15</v>
      </c>
      <c r="D54" s="7" t="s">
        <v>11</v>
      </c>
      <c r="E54" s="9">
        <v>200</v>
      </c>
      <c r="F54" s="113">
        <f>E54*C54</f>
        <v>3000</v>
      </c>
      <c r="G54" s="128"/>
      <c r="H54" s="9"/>
      <c r="I54" s="9"/>
      <c r="J54" s="9"/>
      <c r="K54" s="126"/>
      <c r="L54" s="125"/>
      <c r="M54" s="2"/>
      <c r="N54" s="2"/>
      <c r="O54" s="2"/>
      <c r="P54" s="119"/>
      <c r="Q54" s="138"/>
    </row>
    <row r="55" spans="1:17" x14ac:dyDescent="0.35">
      <c r="A55" s="142"/>
      <c r="B55" s="2"/>
      <c r="C55" s="2"/>
      <c r="D55" s="7"/>
      <c r="E55" s="2"/>
      <c r="F55" s="110"/>
      <c r="G55" s="118"/>
      <c r="H55" s="2"/>
      <c r="I55" s="2"/>
      <c r="J55" s="2"/>
      <c r="K55" s="119"/>
      <c r="L55" s="118"/>
      <c r="M55" s="2"/>
      <c r="N55" s="2"/>
      <c r="O55" s="2"/>
      <c r="P55" s="119"/>
      <c r="Q55" s="138"/>
    </row>
    <row r="56" spans="1:17" x14ac:dyDescent="0.35">
      <c r="A56" s="287" t="s">
        <v>73</v>
      </c>
      <c r="B56" s="284"/>
      <c r="C56" s="2"/>
      <c r="D56" s="7"/>
      <c r="E56" s="2"/>
      <c r="F56" s="110"/>
      <c r="G56" s="118"/>
      <c r="H56" s="2"/>
      <c r="I56" s="2"/>
      <c r="J56" s="2"/>
      <c r="K56" s="119"/>
      <c r="L56" s="118"/>
      <c r="M56" s="2"/>
      <c r="N56" s="2"/>
      <c r="O56" s="2"/>
      <c r="P56" s="119"/>
      <c r="Q56" s="138"/>
    </row>
    <row r="57" spans="1:17" x14ac:dyDescent="0.35">
      <c r="A57" s="287" t="s">
        <v>75</v>
      </c>
      <c r="B57" s="284"/>
      <c r="C57" s="2"/>
      <c r="D57" s="7"/>
      <c r="E57" s="2"/>
      <c r="F57" s="110"/>
      <c r="G57" s="118"/>
      <c r="H57" s="2"/>
      <c r="I57" s="2"/>
      <c r="J57" s="2"/>
      <c r="K57" s="119"/>
      <c r="L57" s="118"/>
      <c r="M57" s="2"/>
      <c r="N57" s="2"/>
      <c r="O57" s="2"/>
      <c r="P57" s="119"/>
      <c r="Q57" s="138"/>
    </row>
    <row r="58" spans="1:17" x14ac:dyDescent="0.35">
      <c r="A58" s="137"/>
      <c r="B58" s="2"/>
      <c r="C58" s="2"/>
      <c r="D58" s="7"/>
      <c r="E58" s="2"/>
      <c r="F58" s="110"/>
      <c r="G58" s="118"/>
      <c r="H58" s="2"/>
      <c r="I58" s="2"/>
      <c r="J58" s="2"/>
      <c r="K58" s="119"/>
      <c r="L58" s="118"/>
      <c r="M58" s="2"/>
      <c r="N58" s="2"/>
      <c r="O58" s="2"/>
      <c r="P58" s="119"/>
      <c r="Q58" s="138"/>
    </row>
    <row r="59" spans="1:17" x14ac:dyDescent="0.35">
      <c r="A59" s="142"/>
      <c r="B59" s="4" t="s">
        <v>30</v>
      </c>
      <c r="C59" s="2"/>
      <c r="D59" s="7"/>
      <c r="E59" s="2"/>
      <c r="F59" s="110"/>
      <c r="G59" s="118"/>
      <c r="H59" s="2"/>
      <c r="I59" s="2"/>
      <c r="J59" s="2"/>
      <c r="K59" s="119"/>
      <c r="L59" s="118"/>
      <c r="M59" s="2"/>
      <c r="N59" s="2"/>
      <c r="O59" s="2"/>
      <c r="P59" s="119"/>
      <c r="Q59" s="138"/>
    </row>
    <row r="60" spans="1:17" ht="31" x14ac:dyDescent="0.35">
      <c r="A60" s="142"/>
      <c r="B60" s="8" t="s">
        <v>31</v>
      </c>
      <c r="C60" s="2"/>
      <c r="D60" s="7"/>
      <c r="E60" s="2"/>
      <c r="F60" s="110"/>
      <c r="G60" s="118"/>
      <c r="H60" s="2"/>
      <c r="I60" s="2"/>
      <c r="J60" s="2"/>
      <c r="K60" s="119"/>
      <c r="L60" s="118"/>
      <c r="M60" s="2"/>
      <c r="N60" s="2"/>
      <c r="O60" s="2"/>
      <c r="P60" s="119"/>
      <c r="Q60" s="138"/>
    </row>
    <row r="61" spans="1:17" x14ac:dyDescent="0.35">
      <c r="A61" s="142"/>
      <c r="B61" s="2"/>
      <c r="C61" s="2"/>
      <c r="D61" s="7"/>
      <c r="E61" s="2"/>
      <c r="F61" s="110"/>
      <c r="G61" s="118"/>
      <c r="H61" s="2"/>
      <c r="I61" s="2"/>
      <c r="J61" s="2"/>
      <c r="K61" s="119"/>
      <c r="L61" s="118"/>
      <c r="M61" s="2"/>
      <c r="N61" s="2"/>
      <c r="O61" s="2"/>
      <c r="P61" s="119"/>
      <c r="Q61" s="138"/>
    </row>
    <row r="62" spans="1:17" x14ac:dyDescent="0.35">
      <c r="A62" s="142" t="s">
        <v>32</v>
      </c>
      <c r="B62" s="2" t="s">
        <v>33</v>
      </c>
      <c r="C62" s="9">
        <v>90</v>
      </c>
      <c r="D62" s="7" t="s">
        <v>11</v>
      </c>
      <c r="E62" s="9">
        <v>75</v>
      </c>
      <c r="F62" s="112">
        <f>E62*C62</f>
        <v>6750</v>
      </c>
      <c r="G62" s="125"/>
      <c r="H62" s="9"/>
      <c r="I62" s="9"/>
      <c r="J62" s="9"/>
      <c r="K62" s="126"/>
      <c r="L62" s="125"/>
      <c r="M62" s="2"/>
      <c r="N62" s="2"/>
      <c r="O62" s="2"/>
      <c r="P62" s="119"/>
      <c r="Q62" s="138"/>
    </row>
    <row r="63" spans="1:17" x14ac:dyDescent="0.35">
      <c r="A63" s="142"/>
      <c r="B63" s="2"/>
      <c r="C63" s="2"/>
      <c r="D63" s="7"/>
      <c r="E63" s="2"/>
      <c r="F63" s="110"/>
      <c r="G63" s="118"/>
      <c r="H63" s="2"/>
      <c r="I63" s="2"/>
      <c r="J63" s="2"/>
      <c r="K63" s="119"/>
      <c r="L63" s="118"/>
      <c r="M63" s="2"/>
      <c r="N63" s="2"/>
      <c r="O63" s="2"/>
      <c r="P63" s="119"/>
      <c r="Q63" s="138"/>
    </row>
    <row r="64" spans="1:17" x14ac:dyDescent="0.35">
      <c r="A64" s="142"/>
      <c r="B64" s="1" t="s">
        <v>34</v>
      </c>
      <c r="C64" s="2"/>
      <c r="D64" s="7"/>
      <c r="E64" s="2"/>
      <c r="F64" s="110"/>
      <c r="G64" s="118"/>
      <c r="H64" s="2"/>
      <c r="I64" s="2"/>
      <c r="J64" s="2"/>
      <c r="K64" s="119"/>
      <c r="L64" s="118"/>
      <c r="M64" s="2"/>
      <c r="N64" s="2"/>
      <c r="O64" s="2"/>
      <c r="P64" s="119"/>
      <c r="Q64" s="138"/>
    </row>
    <row r="65" spans="1:17" x14ac:dyDescent="0.35">
      <c r="A65" s="142"/>
      <c r="B65" s="2"/>
      <c r="C65" s="2"/>
      <c r="D65" s="7"/>
      <c r="E65" s="2"/>
      <c r="F65" s="110"/>
      <c r="G65" s="118"/>
      <c r="H65" s="2"/>
      <c r="I65" s="2"/>
      <c r="J65" s="2"/>
      <c r="K65" s="119"/>
      <c r="L65" s="118"/>
      <c r="M65" s="2"/>
      <c r="N65" s="2"/>
      <c r="O65" s="2"/>
      <c r="P65" s="119"/>
      <c r="Q65" s="138"/>
    </row>
    <row r="66" spans="1:17" ht="77.5" x14ac:dyDescent="0.35">
      <c r="A66" s="142"/>
      <c r="B66" s="6" t="s">
        <v>35</v>
      </c>
      <c r="C66" s="2"/>
      <c r="D66" s="7"/>
      <c r="E66" s="2"/>
      <c r="F66" s="110"/>
      <c r="G66" s="118"/>
      <c r="H66" s="2"/>
      <c r="I66" s="2"/>
      <c r="J66" s="2"/>
      <c r="K66" s="119"/>
      <c r="L66" s="118"/>
      <c r="M66" s="2"/>
      <c r="N66" s="2"/>
      <c r="O66" s="2"/>
      <c r="P66" s="119"/>
      <c r="Q66" s="138"/>
    </row>
    <row r="67" spans="1:17" x14ac:dyDescent="0.35">
      <c r="A67" s="142"/>
      <c r="B67" s="2"/>
      <c r="C67" s="2"/>
      <c r="D67" s="7"/>
      <c r="E67" s="2"/>
      <c r="F67" s="110"/>
      <c r="G67" s="118"/>
      <c r="H67" s="2"/>
      <c r="I67" s="2"/>
      <c r="J67" s="2"/>
      <c r="K67" s="119"/>
      <c r="L67" s="118"/>
      <c r="M67" s="2"/>
      <c r="N67" s="2"/>
      <c r="O67" s="2"/>
      <c r="P67" s="119"/>
      <c r="Q67" s="138"/>
    </row>
    <row r="68" spans="1:17" x14ac:dyDescent="0.35">
      <c r="A68" s="142"/>
      <c r="B68" s="2" t="s">
        <v>36</v>
      </c>
      <c r="C68" s="2"/>
      <c r="D68" s="7"/>
      <c r="E68" s="2"/>
      <c r="F68" s="110"/>
      <c r="G68" s="118"/>
      <c r="H68" s="2"/>
      <c r="I68" s="2"/>
      <c r="J68" s="2"/>
      <c r="K68" s="119"/>
      <c r="L68" s="118"/>
      <c r="M68" s="2"/>
      <c r="N68" s="2"/>
      <c r="O68" s="2"/>
      <c r="P68" s="119"/>
      <c r="Q68" s="138"/>
    </row>
    <row r="69" spans="1:17" x14ac:dyDescent="0.35">
      <c r="A69" s="142" t="s">
        <v>7</v>
      </c>
      <c r="B69" s="2" t="s">
        <v>37</v>
      </c>
      <c r="C69" s="9">
        <v>45</v>
      </c>
      <c r="D69" s="7" t="s">
        <v>11</v>
      </c>
      <c r="E69" s="9">
        <v>1750</v>
      </c>
      <c r="F69" s="112">
        <f>C69*E69</f>
        <v>78750</v>
      </c>
      <c r="G69" s="125"/>
      <c r="H69" s="9"/>
      <c r="I69" s="9"/>
      <c r="J69" s="9"/>
      <c r="K69" s="126"/>
      <c r="L69" s="125"/>
      <c r="M69" s="2"/>
      <c r="N69" s="2"/>
      <c r="O69" s="2"/>
      <c r="P69" s="119"/>
      <c r="Q69" s="138"/>
    </row>
    <row r="70" spans="1:17" x14ac:dyDescent="0.35">
      <c r="A70" s="142" t="s">
        <v>9</v>
      </c>
      <c r="B70" s="2" t="s">
        <v>29</v>
      </c>
      <c r="C70" s="9">
        <v>10</v>
      </c>
      <c r="D70" s="7" t="s">
        <v>11</v>
      </c>
      <c r="E70" s="9">
        <v>2750</v>
      </c>
      <c r="F70" s="112">
        <f>C70*E70</f>
        <v>27500</v>
      </c>
      <c r="G70" s="125"/>
      <c r="H70" s="9"/>
      <c r="I70" s="9"/>
      <c r="J70" s="9"/>
      <c r="K70" s="126"/>
      <c r="L70" s="125"/>
      <c r="M70" s="2"/>
      <c r="N70" s="2"/>
      <c r="O70" s="2"/>
      <c r="P70" s="119"/>
      <c r="Q70" s="138"/>
    </row>
    <row r="71" spans="1:17" x14ac:dyDescent="0.35">
      <c r="A71" s="142"/>
      <c r="B71" s="2"/>
      <c r="C71" s="2"/>
      <c r="D71" s="7"/>
      <c r="E71" s="2"/>
      <c r="F71" s="110"/>
      <c r="G71" s="118"/>
      <c r="H71" s="2"/>
      <c r="I71" s="2"/>
      <c r="J71" s="2"/>
      <c r="K71" s="119"/>
      <c r="L71" s="118"/>
      <c r="M71" s="2"/>
      <c r="N71" s="2"/>
      <c r="O71" s="2"/>
      <c r="P71" s="119"/>
      <c r="Q71" s="138"/>
    </row>
    <row r="72" spans="1:17" x14ac:dyDescent="0.35">
      <c r="A72" s="142"/>
      <c r="B72" s="2" t="s">
        <v>38</v>
      </c>
      <c r="C72" s="2"/>
      <c r="D72" s="7"/>
      <c r="E72" s="2"/>
      <c r="F72" s="110"/>
      <c r="G72" s="118"/>
      <c r="H72" s="2"/>
      <c r="I72" s="2"/>
      <c r="J72" s="2"/>
      <c r="K72" s="119"/>
      <c r="L72" s="118"/>
      <c r="M72" s="2"/>
      <c r="N72" s="2"/>
      <c r="O72" s="2"/>
      <c r="P72" s="119"/>
      <c r="Q72" s="138"/>
    </row>
    <row r="73" spans="1:17" x14ac:dyDescent="0.35">
      <c r="A73" s="142" t="s">
        <v>15</v>
      </c>
      <c r="B73" s="2" t="s">
        <v>39</v>
      </c>
      <c r="C73" s="9">
        <v>30</v>
      </c>
      <c r="D73" s="7" t="s">
        <v>11</v>
      </c>
      <c r="E73" s="9">
        <v>1750</v>
      </c>
      <c r="F73" s="112">
        <f>E73*C73</f>
        <v>52500</v>
      </c>
      <c r="G73" s="232"/>
      <c r="H73" s="228"/>
      <c r="I73" s="228"/>
      <c r="J73" s="228"/>
      <c r="K73" s="231"/>
      <c r="L73" s="125"/>
      <c r="M73" s="2"/>
      <c r="N73" s="2"/>
      <c r="O73" s="2"/>
      <c r="P73" s="119"/>
      <c r="Q73" s="138"/>
    </row>
    <row r="74" spans="1:17" x14ac:dyDescent="0.35">
      <c r="A74" s="142"/>
      <c r="B74" s="1" t="s">
        <v>127</v>
      </c>
      <c r="C74" s="106"/>
      <c r="D74" s="1"/>
      <c r="E74" s="106"/>
      <c r="F74" s="112"/>
      <c r="G74" s="229">
        <v>0.25</v>
      </c>
      <c r="H74" s="228"/>
      <c r="I74" s="228">
        <v>25</v>
      </c>
      <c r="J74" s="230">
        <f>I74+H74</f>
        <v>25</v>
      </c>
      <c r="K74" s="231">
        <f>J74*G74*E73</f>
        <v>10937.5</v>
      </c>
      <c r="L74" s="125"/>
      <c r="M74" s="2"/>
      <c r="N74" s="2"/>
      <c r="O74" s="2"/>
      <c r="P74" s="119"/>
      <c r="Q74" s="236">
        <f>K74</f>
        <v>10937.5</v>
      </c>
    </row>
    <row r="75" spans="1:17" x14ac:dyDescent="0.35">
      <c r="A75" s="142"/>
      <c r="B75" s="1" t="s">
        <v>128</v>
      </c>
      <c r="C75" s="106"/>
      <c r="D75" s="1"/>
      <c r="E75" s="106"/>
      <c r="F75" s="112"/>
      <c r="G75" s="229">
        <v>0.35</v>
      </c>
      <c r="H75" s="228"/>
      <c r="I75" s="228"/>
      <c r="J75" s="230"/>
      <c r="K75" s="231"/>
      <c r="L75" s="125"/>
      <c r="M75" s="2"/>
      <c r="N75" s="2"/>
      <c r="O75" s="2"/>
      <c r="P75" s="119"/>
      <c r="Q75" s="138"/>
    </row>
    <row r="76" spans="1:17" x14ac:dyDescent="0.35">
      <c r="A76" s="142"/>
      <c r="B76" s="1" t="s">
        <v>129</v>
      </c>
      <c r="C76" s="106"/>
      <c r="D76" s="1"/>
      <c r="E76" s="106"/>
      <c r="F76" s="112"/>
      <c r="G76" s="229">
        <v>0.05</v>
      </c>
      <c r="H76" s="228"/>
      <c r="I76" s="228"/>
      <c r="J76" s="230"/>
      <c r="K76" s="231"/>
      <c r="L76" s="125"/>
      <c r="M76" s="2"/>
      <c r="N76" s="2"/>
      <c r="O76" s="2"/>
      <c r="P76" s="119"/>
      <c r="Q76" s="138"/>
    </row>
    <row r="77" spans="1:17" x14ac:dyDescent="0.35">
      <c r="A77" s="142" t="s">
        <v>17</v>
      </c>
      <c r="B77" s="2" t="s">
        <v>40</v>
      </c>
      <c r="C77" s="9">
        <v>5</v>
      </c>
      <c r="D77" s="7" t="s">
        <v>11</v>
      </c>
      <c r="E77" s="9">
        <v>2750</v>
      </c>
      <c r="F77" s="112">
        <f>E77*C77</f>
        <v>13750</v>
      </c>
      <c r="G77" s="232"/>
      <c r="H77" s="228"/>
      <c r="I77" s="228"/>
      <c r="J77" s="230"/>
      <c r="K77" s="231"/>
      <c r="L77" s="125"/>
      <c r="M77" s="2"/>
      <c r="N77" s="2"/>
      <c r="O77" s="2"/>
      <c r="P77" s="119"/>
      <c r="Q77" s="138"/>
    </row>
    <row r="78" spans="1:17" x14ac:dyDescent="0.35">
      <c r="A78" s="142"/>
      <c r="B78" s="1" t="s">
        <v>127</v>
      </c>
      <c r="C78" s="106">
        <v>0.4</v>
      </c>
      <c r="D78" s="7"/>
      <c r="E78" s="9"/>
      <c r="F78" s="112"/>
      <c r="G78" s="229">
        <v>0.25</v>
      </c>
      <c r="H78" s="228"/>
      <c r="I78" s="228">
        <v>7.3</v>
      </c>
      <c r="J78" s="230">
        <f t="shared" ref="J78" si="10">I78+H78</f>
        <v>7.3</v>
      </c>
      <c r="K78" s="231">
        <f>J78*E77*G78</f>
        <v>5018.75</v>
      </c>
      <c r="L78" s="125"/>
      <c r="M78" s="2"/>
      <c r="N78" s="2"/>
      <c r="O78" s="2"/>
      <c r="P78" s="119"/>
      <c r="Q78" s="236">
        <f>K78</f>
        <v>5018.75</v>
      </c>
    </row>
    <row r="79" spans="1:17" x14ac:dyDescent="0.35">
      <c r="A79" s="142"/>
      <c r="B79" s="1" t="s">
        <v>128</v>
      </c>
      <c r="C79" s="106">
        <v>0.5</v>
      </c>
      <c r="D79" s="7"/>
      <c r="E79" s="9"/>
      <c r="F79" s="112"/>
      <c r="G79" s="229">
        <v>0.35</v>
      </c>
      <c r="H79" s="228"/>
      <c r="I79" s="228"/>
      <c r="J79" s="230"/>
      <c r="K79" s="231"/>
      <c r="L79" s="125"/>
      <c r="M79" s="2"/>
      <c r="N79" s="2"/>
      <c r="O79" s="2"/>
      <c r="P79" s="119"/>
      <c r="Q79" s="138"/>
    </row>
    <row r="80" spans="1:17" x14ac:dyDescent="0.35">
      <c r="A80" s="142"/>
      <c r="B80" s="1" t="s">
        <v>129</v>
      </c>
      <c r="C80" s="106">
        <v>0.1</v>
      </c>
      <c r="D80" s="7"/>
      <c r="E80" s="2"/>
      <c r="F80" s="110"/>
      <c r="G80" s="229">
        <v>0.05</v>
      </c>
      <c r="H80" s="234"/>
      <c r="I80" s="228"/>
      <c r="J80" s="230"/>
      <c r="K80" s="235"/>
      <c r="L80" s="118"/>
      <c r="M80" s="2"/>
      <c r="N80" s="2"/>
      <c r="O80" s="2"/>
      <c r="P80" s="119"/>
      <c r="Q80" s="138"/>
    </row>
    <row r="81" spans="1:17" x14ac:dyDescent="0.35">
      <c r="A81" s="142"/>
      <c r="B81" s="4" t="s">
        <v>41</v>
      </c>
      <c r="C81" s="2"/>
      <c r="D81" s="7"/>
      <c r="E81" s="2"/>
      <c r="F81" s="110"/>
      <c r="G81" s="233"/>
      <c r="H81" s="234"/>
      <c r="I81" s="234"/>
      <c r="J81" s="234"/>
      <c r="K81" s="235"/>
      <c r="L81" s="118"/>
      <c r="M81" s="2"/>
      <c r="N81" s="2"/>
      <c r="O81" s="2"/>
      <c r="P81" s="119"/>
      <c r="Q81" s="138"/>
    </row>
    <row r="82" spans="1:17" x14ac:dyDescent="0.35">
      <c r="A82" s="142"/>
      <c r="B82" s="2"/>
      <c r="C82" s="2"/>
      <c r="D82" s="7"/>
      <c r="E82" s="2"/>
      <c r="F82" s="110"/>
      <c r="G82" s="233"/>
      <c r="H82" s="234"/>
      <c r="I82" s="234"/>
      <c r="J82" s="234"/>
      <c r="K82" s="235"/>
      <c r="L82" s="118"/>
      <c r="M82" s="2"/>
      <c r="N82" s="2"/>
      <c r="O82" s="2"/>
      <c r="P82" s="119"/>
      <c r="Q82" s="138"/>
    </row>
    <row r="83" spans="1:17" ht="46.5" x14ac:dyDescent="0.35">
      <c r="A83" s="142"/>
      <c r="B83" s="6" t="s">
        <v>42</v>
      </c>
      <c r="C83" s="2"/>
      <c r="D83" s="7"/>
      <c r="E83" s="2"/>
      <c r="F83" s="110"/>
      <c r="G83" s="118"/>
      <c r="H83" s="2"/>
      <c r="I83" s="2"/>
      <c r="J83" s="2"/>
      <c r="K83" s="119"/>
      <c r="L83" s="118"/>
      <c r="M83" s="2"/>
      <c r="N83" s="2"/>
      <c r="O83" s="2"/>
      <c r="P83" s="119"/>
      <c r="Q83" s="138"/>
    </row>
    <row r="84" spans="1:17" x14ac:dyDescent="0.35">
      <c r="A84" s="142"/>
      <c r="B84" s="2"/>
      <c r="C84" s="2"/>
      <c r="D84" s="7"/>
      <c r="E84" s="2"/>
      <c r="F84" s="110"/>
      <c r="G84" s="118"/>
      <c r="H84" s="2"/>
      <c r="I84" s="2"/>
      <c r="J84" s="2"/>
      <c r="K84" s="119"/>
      <c r="L84" s="118"/>
      <c r="M84" s="2"/>
      <c r="N84" s="2"/>
      <c r="O84" s="2"/>
      <c r="P84" s="119"/>
      <c r="Q84" s="138"/>
    </row>
    <row r="85" spans="1:17" ht="46.5" x14ac:dyDescent="0.35">
      <c r="A85" s="144" t="s">
        <v>21</v>
      </c>
      <c r="B85" s="8" t="s">
        <v>43</v>
      </c>
      <c r="C85" s="9">
        <v>410</v>
      </c>
      <c r="D85" s="7" t="s">
        <v>11</v>
      </c>
      <c r="E85" s="2"/>
      <c r="F85" s="110" t="s">
        <v>44</v>
      </c>
      <c r="G85" s="118"/>
      <c r="H85" s="9"/>
      <c r="I85" s="9"/>
      <c r="J85" s="9"/>
      <c r="K85" s="126"/>
      <c r="L85" s="125"/>
      <c r="M85" s="2"/>
      <c r="N85" s="2"/>
      <c r="O85" s="2"/>
      <c r="P85" s="119"/>
      <c r="Q85" s="138"/>
    </row>
    <row r="86" spans="1:17" x14ac:dyDescent="0.35">
      <c r="A86" s="142"/>
      <c r="B86" s="2"/>
      <c r="C86" s="2"/>
      <c r="D86" s="7"/>
      <c r="E86" s="2"/>
      <c r="F86" s="110"/>
      <c r="G86" s="118"/>
      <c r="H86" s="2"/>
      <c r="I86" s="2"/>
      <c r="J86" s="2"/>
      <c r="K86" s="119"/>
      <c r="L86" s="118"/>
      <c r="M86" s="2"/>
      <c r="N86" s="2"/>
      <c r="O86" s="2"/>
      <c r="P86" s="119"/>
      <c r="Q86" s="138"/>
    </row>
    <row r="87" spans="1:17" x14ac:dyDescent="0.35">
      <c r="A87" s="142"/>
      <c r="B87" s="4" t="s">
        <v>45</v>
      </c>
      <c r="C87" s="2"/>
      <c r="D87" s="7"/>
      <c r="E87" s="2"/>
      <c r="F87" s="110"/>
      <c r="G87" s="118"/>
      <c r="H87" s="2"/>
      <c r="I87" s="2"/>
      <c r="J87" s="2"/>
      <c r="K87" s="119"/>
      <c r="L87" s="118"/>
      <c r="M87" s="2"/>
      <c r="N87" s="2"/>
      <c r="O87" s="2"/>
      <c r="P87" s="119"/>
      <c r="Q87" s="138"/>
    </row>
    <row r="88" spans="1:17" x14ac:dyDescent="0.35">
      <c r="A88" s="142"/>
      <c r="B88" s="2"/>
      <c r="C88" s="2"/>
      <c r="D88" s="7"/>
      <c r="E88" s="2"/>
      <c r="F88" s="110"/>
      <c r="G88" s="118"/>
      <c r="H88" s="2"/>
      <c r="I88" s="2"/>
      <c r="J88" s="2"/>
      <c r="K88" s="119"/>
      <c r="L88" s="118"/>
      <c r="M88" s="2"/>
      <c r="N88" s="2"/>
      <c r="O88" s="2"/>
      <c r="P88" s="119"/>
      <c r="Q88" s="138"/>
    </row>
    <row r="89" spans="1:17" ht="46.5" x14ac:dyDescent="0.35">
      <c r="A89" s="144" t="s">
        <v>23</v>
      </c>
      <c r="B89" s="8" t="s">
        <v>46</v>
      </c>
      <c r="C89" s="2"/>
      <c r="D89" s="7"/>
      <c r="E89" s="2"/>
      <c r="F89" s="110"/>
      <c r="G89" s="118"/>
      <c r="H89" s="2"/>
      <c r="I89" s="2"/>
      <c r="J89" s="2"/>
      <c r="K89" s="119"/>
      <c r="L89" s="118"/>
      <c r="M89" s="2"/>
      <c r="N89" s="2"/>
      <c r="O89" s="2"/>
      <c r="P89" s="119"/>
      <c r="Q89" s="138"/>
    </row>
    <row r="90" spans="1:17" x14ac:dyDescent="0.35">
      <c r="A90" s="144"/>
      <c r="B90" s="8"/>
      <c r="C90" s="2"/>
      <c r="D90" s="7"/>
      <c r="E90" s="2"/>
      <c r="F90" s="110"/>
      <c r="G90" s="118"/>
      <c r="H90" s="2"/>
      <c r="I90" s="2"/>
      <c r="J90" s="2"/>
      <c r="K90" s="119"/>
      <c r="L90" s="118"/>
      <c r="M90" s="2"/>
      <c r="N90" s="2"/>
      <c r="O90" s="2"/>
      <c r="P90" s="119"/>
      <c r="Q90" s="138"/>
    </row>
    <row r="91" spans="1:17" x14ac:dyDescent="0.35">
      <c r="A91" s="287" t="s">
        <v>73</v>
      </c>
      <c r="B91" s="284"/>
      <c r="C91" s="2"/>
      <c r="D91" s="7"/>
      <c r="E91" s="2"/>
      <c r="F91" s="110"/>
      <c r="G91" s="118"/>
      <c r="H91" s="2"/>
      <c r="I91" s="2"/>
      <c r="J91" s="2"/>
      <c r="K91" s="119"/>
      <c r="L91" s="118"/>
      <c r="M91" s="2"/>
      <c r="N91" s="2"/>
      <c r="O91" s="2"/>
      <c r="P91" s="119"/>
      <c r="Q91" s="138"/>
    </row>
    <row r="92" spans="1:17" x14ac:dyDescent="0.35">
      <c r="A92" s="291" t="s">
        <v>76</v>
      </c>
      <c r="B92" s="280"/>
      <c r="C92" s="2"/>
      <c r="D92" s="7"/>
      <c r="E92" s="2"/>
      <c r="F92" s="110"/>
      <c r="G92" s="118"/>
      <c r="H92" s="2"/>
      <c r="I92" s="2"/>
      <c r="J92" s="2"/>
      <c r="K92" s="119"/>
      <c r="L92" s="118"/>
      <c r="M92" s="2"/>
      <c r="N92" s="2"/>
      <c r="O92" s="2"/>
      <c r="P92" s="119"/>
      <c r="Q92" s="138"/>
    </row>
    <row r="93" spans="1:17" x14ac:dyDescent="0.35">
      <c r="A93" s="137"/>
      <c r="B93" s="4" t="s">
        <v>47</v>
      </c>
      <c r="C93" s="2"/>
      <c r="D93" s="7"/>
      <c r="E93" s="2"/>
      <c r="F93" s="110"/>
      <c r="G93" s="118"/>
      <c r="H93" s="2"/>
      <c r="I93" s="2"/>
      <c r="J93" s="2"/>
      <c r="K93" s="119"/>
      <c r="L93" s="118"/>
      <c r="M93" s="2"/>
      <c r="N93" s="2"/>
      <c r="O93" s="2"/>
      <c r="P93" s="119"/>
      <c r="Q93" s="138"/>
    </row>
    <row r="94" spans="1:17" x14ac:dyDescent="0.35">
      <c r="A94" s="137"/>
      <c r="B94" s="2"/>
      <c r="C94" s="2"/>
      <c r="D94" s="7"/>
      <c r="E94" s="2"/>
      <c r="F94" s="110"/>
      <c r="G94" s="118"/>
      <c r="H94" s="2"/>
      <c r="I94" s="2"/>
      <c r="J94" s="2"/>
      <c r="K94" s="119"/>
      <c r="L94" s="118"/>
      <c r="M94" s="2"/>
      <c r="N94" s="2"/>
      <c r="O94" s="2"/>
      <c r="P94" s="119"/>
      <c r="Q94" s="138"/>
    </row>
    <row r="95" spans="1:17" ht="46.5" x14ac:dyDescent="0.35">
      <c r="A95" s="137"/>
      <c r="B95" s="8" t="s">
        <v>48</v>
      </c>
      <c r="C95" s="2"/>
      <c r="D95" s="7"/>
      <c r="E95" s="2"/>
      <c r="F95" s="110"/>
      <c r="G95" s="118"/>
      <c r="H95" s="2"/>
      <c r="I95" s="2"/>
      <c r="J95" s="2"/>
      <c r="K95" s="119"/>
      <c r="L95" s="118"/>
      <c r="M95" s="2"/>
      <c r="N95" s="2"/>
      <c r="O95" s="2"/>
      <c r="P95" s="119"/>
      <c r="Q95" s="138"/>
    </row>
    <row r="96" spans="1:17" x14ac:dyDescent="0.35">
      <c r="A96" s="137"/>
      <c r="B96" s="2"/>
      <c r="C96" s="2"/>
      <c r="D96" s="7"/>
      <c r="E96" s="2"/>
      <c r="F96" s="110"/>
      <c r="G96" s="118"/>
      <c r="H96" s="2"/>
      <c r="I96" s="2"/>
      <c r="J96" s="2"/>
      <c r="K96" s="119"/>
      <c r="L96" s="118"/>
      <c r="M96" s="2"/>
      <c r="N96" s="2"/>
      <c r="O96" s="2"/>
      <c r="P96" s="119"/>
      <c r="Q96" s="138"/>
    </row>
    <row r="97" spans="1:17" ht="31" x14ac:dyDescent="0.35">
      <c r="A97" s="144" t="s">
        <v>7</v>
      </c>
      <c r="B97" s="8" t="s">
        <v>49</v>
      </c>
      <c r="C97" s="9">
        <v>2</v>
      </c>
      <c r="D97" s="7" t="s">
        <v>50</v>
      </c>
      <c r="E97" s="9">
        <v>42750</v>
      </c>
      <c r="F97" s="112">
        <f>E97*C97</f>
        <v>85500</v>
      </c>
      <c r="G97" s="125"/>
      <c r="H97" s="9"/>
      <c r="I97" s="9"/>
      <c r="J97" s="9"/>
      <c r="K97" s="126"/>
      <c r="L97" s="125"/>
      <c r="M97" s="2"/>
      <c r="N97" s="2"/>
      <c r="O97" s="2"/>
      <c r="P97" s="119"/>
      <c r="Q97" s="138"/>
    </row>
    <row r="98" spans="1:17" x14ac:dyDescent="0.35">
      <c r="A98" s="144"/>
      <c r="B98" s="2"/>
      <c r="C98" s="9"/>
      <c r="D98" s="7"/>
      <c r="E98" s="9"/>
      <c r="F98" s="112"/>
      <c r="G98" s="125"/>
      <c r="H98" s="9"/>
      <c r="I98" s="9"/>
      <c r="J98" s="9"/>
      <c r="K98" s="126"/>
      <c r="L98" s="125"/>
      <c r="M98" s="2"/>
      <c r="N98" s="2"/>
      <c r="O98" s="2"/>
      <c r="P98" s="119"/>
      <c r="Q98" s="138"/>
    </row>
    <row r="99" spans="1:17" ht="31" x14ac:dyDescent="0.35">
      <c r="A99" s="144" t="s">
        <v>9</v>
      </c>
      <c r="B99" s="8" t="s">
        <v>51</v>
      </c>
      <c r="C99" s="9">
        <v>2</v>
      </c>
      <c r="D99" s="7" t="s">
        <v>50</v>
      </c>
      <c r="E99" s="9">
        <v>42750</v>
      </c>
      <c r="F99" s="112">
        <f t="shared" ref="F99" si="11">E99*C99</f>
        <v>85500</v>
      </c>
      <c r="G99" s="125"/>
      <c r="H99" s="9"/>
      <c r="I99" s="9"/>
      <c r="J99" s="9"/>
      <c r="K99" s="126"/>
      <c r="L99" s="125"/>
      <c r="M99" s="2"/>
      <c r="N99" s="2"/>
      <c r="O99" s="2"/>
      <c r="P99" s="119"/>
      <c r="Q99" s="138"/>
    </row>
    <row r="100" spans="1:17" x14ac:dyDescent="0.35">
      <c r="A100" s="137"/>
      <c r="B100" s="2"/>
      <c r="C100" s="2"/>
      <c r="D100" s="7"/>
      <c r="E100" s="2"/>
      <c r="F100" s="110"/>
      <c r="G100" s="118"/>
      <c r="H100" s="2"/>
      <c r="I100" s="2"/>
      <c r="J100" s="2"/>
      <c r="K100" s="119"/>
      <c r="L100" s="118"/>
      <c r="M100" s="2"/>
      <c r="N100" s="2"/>
      <c r="O100" s="2"/>
      <c r="P100" s="119"/>
      <c r="Q100" s="138"/>
    </row>
    <row r="101" spans="1:17" x14ac:dyDescent="0.35">
      <c r="A101" s="137"/>
      <c r="B101" s="4" t="s">
        <v>47</v>
      </c>
      <c r="C101" s="2"/>
      <c r="D101" s="7"/>
      <c r="E101" s="2"/>
      <c r="F101" s="110"/>
      <c r="G101" s="118"/>
      <c r="H101" s="2"/>
      <c r="I101" s="2"/>
      <c r="J101" s="2"/>
      <c r="K101" s="119"/>
      <c r="L101" s="118"/>
      <c r="M101" s="2"/>
      <c r="N101" s="2"/>
      <c r="O101" s="2"/>
      <c r="P101" s="119"/>
      <c r="Q101" s="138"/>
    </row>
    <row r="102" spans="1:17" ht="46.5" x14ac:dyDescent="0.35">
      <c r="A102" s="137"/>
      <c r="B102" s="8" t="s">
        <v>52</v>
      </c>
      <c r="C102" s="2"/>
      <c r="D102" s="7"/>
      <c r="E102" s="2"/>
      <c r="F102" s="110"/>
      <c r="G102" s="118"/>
      <c r="H102" s="2"/>
      <c r="I102" s="2"/>
      <c r="J102" s="2"/>
      <c r="K102" s="119"/>
      <c r="L102" s="118"/>
      <c r="M102" s="2"/>
      <c r="N102" s="2"/>
      <c r="O102" s="2"/>
      <c r="P102" s="119"/>
      <c r="Q102" s="138"/>
    </row>
    <row r="103" spans="1:17" x14ac:dyDescent="0.35">
      <c r="A103" s="137"/>
      <c r="B103" s="2"/>
      <c r="C103" s="2"/>
      <c r="D103" s="7"/>
      <c r="E103" s="2"/>
      <c r="F103" s="110"/>
      <c r="G103" s="118"/>
      <c r="H103" s="2"/>
      <c r="I103" s="2"/>
      <c r="J103" s="2"/>
      <c r="K103" s="119"/>
      <c r="L103" s="118"/>
      <c r="M103" s="2"/>
      <c r="N103" s="2"/>
      <c r="O103" s="2"/>
      <c r="P103" s="119"/>
      <c r="Q103" s="138"/>
    </row>
    <row r="104" spans="1:17" x14ac:dyDescent="0.35">
      <c r="A104" s="137"/>
      <c r="B104" s="2" t="s">
        <v>53</v>
      </c>
      <c r="C104" s="2"/>
      <c r="D104" s="7"/>
      <c r="E104" s="2"/>
      <c r="F104" s="110"/>
      <c r="G104" s="118"/>
      <c r="H104" s="2"/>
      <c r="I104" s="2"/>
      <c r="J104" s="2"/>
      <c r="K104" s="119"/>
      <c r="L104" s="118"/>
      <c r="M104" s="2"/>
      <c r="N104" s="2"/>
      <c r="O104" s="2"/>
      <c r="P104" s="119"/>
      <c r="Q104" s="138"/>
    </row>
    <row r="105" spans="1:17" x14ac:dyDescent="0.35">
      <c r="A105" s="142" t="s">
        <v>15</v>
      </c>
      <c r="B105" s="2" t="s">
        <v>54</v>
      </c>
      <c r="C105" s="9">
        <v>1</v>
      </c>
      <c r="D105" s="7" t="s">
        <v>50</v>
      </c>
      <c r="E105" s="2"/>
      <c r="F105" s="110" t="s">
        <v>44</v>
      </c>
      <c r="G105" s="118"/>
      <c r="H105" s="9"/>
      <c r="I105" s="9"/>
      <c r="J105" s="9"/>
      <c r="K105" s="126"/>
      <c r="L105" s="125"/>
      <c r="M105" s="2"/>
      <c r="N105" s="2"/>
      <c r="O105" s="2"/>
      <c r="P105" s="119"/>
      <c r="Q105" s="138"/>
    </row>
    <row r="106" spans="1:17" x14ac:dyDescent="0.35">
      <c r="A106" s="142" t="s">
        <v>17</v>
      </c>
      <c r="B106" s="2" t="s">
        <v>55</v>
      </c>
      <c r="C106" s="9">
        <v>4</v>
      </c>
      <c r="D106" s="7" t="s">
        <v>50</v>
      </c>
      <c r="E106" s="2"/>
      <c r="F106" s="110" t="s">
        <v>44</v>
      </c>
      <c r="G106" s="118"/>
      <c r="H106" s="9"/>
      <c r="I106" s="9"/>
      <c r="J106" s="9"/>
      <c r="K106" s="126"/>
      <c r="L106" s="125"/>
      <c r="M106" s="2"/>
      <c r="N106" s="2"/>
      <c r="O106" s="2"/>
      <c r="P106" s="119"/>
      <c r="Q106" s="138"/>
    </row>
    <row r="107" spans="1:17" x14ac:dyDescent="0.35">
      <c r="A107" s="142" t="s">
        <v>21</v>
      </c>
      <c r="B107" s="2" t="s">
        <v>56</v>
      </c>
      <c r="C107" s="9">
        <v>1</v>
      </c>
      <c r="D107" s="7" t="s">
        <v>50</v>
      </c>
      <c r="E107" s="2"/>
      <c r="F107" s="110" t="s">
        <v>44</v>
      </c>
      <c r="G107" s="118"/>
      <c r="H107" s="9"/>
      <c r="I107" s="9"/>
      <c r="J107" s="9"/>
      <c r="K107" s="126"/>
      <c r="L107" s="125"/>
      <c r="M107" s="2"/>
      <c r="N107" s="2"/>
      <c r="O107" s="2"/>
      <c r="P107" s="119"/>
      <c r="Q107" s="138"/>
    </row>
    <row r="108" spans="1:17" x14ac:dyDescent="0.35">
      <c r="A108" s="142" t="s">
        <v>23</v>
      </c>
      <c r="B108" s="2" t="s">
        <v>57</v>
      </c>
      <c r="C108" s="9">
        <v>2</v>
      </c>
      <c r="D108" s="7" t="s">
        <v>50</v>
      </c>
      <c r="E108" s="2"/>
      <c r="F108" s="110" t="s">
        <v>44</v>
      </c>
      <c r="G108" s="118"/>
      <c r="H108" s="9"/>
      <c r="I108" s="9"/>
      <c r="J108" s="9"/>
      <c r="K108" s="126"/>
      <c r="L108" s="125"/>
      <c r="M108" s="2"/>
      <c r="N108" s="2"/>
      <c r="O108" s="2"/>
      <c r="P108" s="119"/>
      <c r="Q108" s="138"/>
    </row>
    <row r="109" spans="1:17" x14ac:dyDescent="0.35">
      <c r="A109" s="142" t="s">
        <v>26</v>
      </c>
      <c r="B109" s="2" t="s">
        <v>58</v>
      </c>
      <c r="C109" s="9">
        <v>1</v>
      </c>
      <c r="D109" s="7" t="s">
        <v>50</v>
      </c>
      <c r="E109" s="2"/>
      <c r="F109" s="110" t="s">
        <v>44</v>
      </c>
      <c r="G109" s="118"/>
      <c r="H109" s="9"/>
      <c r="I109" s="9"/>
      <c r="J109" s="9"/>
      <c r="K109" s="126"/>
      <c r="L109" s="125"/>
      <c r="M109" s="2"/>
      <c r="N109" s="2"/>
      <c r="O109" s="2"/>
      <c r="P109" s="119"/>
      <c r="Q109" s="138"/>
    </row>
    <row r="110" spans="1:17" x14ac:dyDescent="0.35">
      <c r="A110" s="142" t="s">
        <v>28</v>
      </c>
      <c r="B110" s="2" t="s">
        <v>59</v>
      </c>
      <c r="C110" s="9">
        <v>1</v>
      </c>
      <c r="D110" s="7" t="s">
        <v>50</v>
      </c>
      <c r="E110" s="2"/>
      <c r="F110" s="110" t="s">
        <v>44</v>
      </c>
      <c r="G110" s="118"/>
      <c r="H110" s="9"/>
      <c r="I110" s="9"/>
      <c r="J110" s="9"/>
      <c r="K110" s="126"/>
      <c r="L110" s="125"/>
      <c r="M110" s="2"/>
      <c r="N110" s="2"/>
      <c r="O110" s="2"/>
      <c r="P110" s="119"/>
      <c r="Q110" s="138"/>
    </row>
    <row r="111" spans="1:17" x14ac:dyDescent="0.35">
      <c r="A111" s="142" t="s">
        <v>32</v>
      </c>
      <c r="B111" s="2" t="s">
        <v>60</v>
      </c>
      <c r="C111" s="9">
        <v>1</v>
      </c>
      <c r="D111" s="7" t="s">
        <v>50</v>
      </c>
      <c r="E111" s="2"/>
      <c r="F111" s="110" t="s">
        <v>44</v>
      </c>
      <c r="G111" s="118"/>
      <c r="H111" s="9"/>
      <c r="I111" s="9"/>
      <c r="J111" s="9"/>
      <c r="K111" s="126"/>
      <c r="L111" s="125"/>
      <c r="M111" s="2"/>
      <c r="N111" s="2"/>
      <c r="O111" s="2"/>
      <c r="P111" s="119"/>
      <c r="Q111" s="138"/>
    </row>
    <row r="112" spans="1:17" x14ac:dyDescent="0.35">
      <c r="A112" s="137"/>
      <c r="B112" s="2"/>
      <c r="C112" s="2"/>
      <c r="D112" s="7"/>
      <c r="E112" s="2"/>
      <c r="F112" s="110"/>
      <c r="G112" s="118"/>
      <c r="H112" s="2"/>
      <c r="I112" s="2"/>
      <c r="J112" s="2"/>
      <c r="K112" s="119"/>
      <c r="L112" s="118"/>
      <c r="M112" s="2"/>
      <c r="N112" s="2"/>
      <c r="O112" s="2"/>
      <c r="P112" s="119"/>
      <c r="Q112" s="138"/>
    </row>
    <row r="113" spans="1:20" x14ac:dyDescent="0.35">
      <c r="A113" s="137"/>
      <c r="B113" s="4" t="s">
        <v>61</v>
      </c>
      <c r="C113" s="2"/>
      <c r="D113" s="7"/>
      <c r="E113" s="2"/>
      <c r="F113" s="110"/>
      <c r="G113" s="118"/>
      <c r="H113" s="2"/>
      <c r="I113" s="2"/>
      <c r="J113" s="2"/>
      <c r="K113" s="119"/>
      <c r="L113" s="118"/>
      <c r="M113" s="2"/>
      <c r="N113" s="2"/>
      <c r="O113" s="2"/>
      <c r="P113" s="119"/>
      <c r="Q113" s="138"/>
    </row>
    <row r="114" spans="1:20" ht="46.5" x14ac:dyDescent="0.35">
      <c r="A114" s="137"/>
      <c r="B114" s="8" t="s">
        <v>62</v>
      </c>
      <c r="C114" s="2"/>
      <c r="D114" s="7"/>
      <c r="E114" s="2"/>
      <c r="F114" s="110"/>
      <c r="G114" s="118"/>
      <c r="H114" s="2"/>
      <c r="I114" s="2"/>
      <c r="J114" s="2"/>
      <c r="K114" s="119"/>
      <c r="L114" s="118"/>
      <c r="M114" s="2"/>
      <c r="N114" s="2"/>
      <c r="O114" s="2"/>
      <c r="P114" s="119"/>
      <c r="Q114" s="138"/>
    </row>
    <row r="115" spans="1:20" x14ac:dyDescent="0.35">
      <c r="A115" s="137"/>
      <c r="B115" s="2"/>
      <c r="C115" s="2"/>
      <c r="D115" s="7"/>
      <c r="E115" s="2"/>
      <c r="F115" s="110"/>
      <c r="G115" s="118"/>
      <c r="H115" s="2"/>
      <c r="I115" s="2"/>
      <c r="J115" s="2"/>
      <c r="K115" s="119"/>
      <c r="L115" s="118"/>
      <c r="M115" s="2"/>
      <c r="N115" s="2"/>
      <c r="O115" s="2"/>
      <c r="P115" s="119"/>
      <c r="Q115" s="138"/>
    </row>
    <row r="116" spans="1:20" x14ac:dyDescent="0.35">
      <c r="A116" s="142" t="s">
        <v>63</v>
      </c>
      <c r="B116" s="2" t="s">
        <v>68</v>
      </c>
      <c r="C116" s="9">
        <v>1</v>
      </c>
      <c r="D116" s="7" t="s">
        <v>50</v>
      </c>
      <c r="E116" s="9">
        <v>30030</v>
      </c>
      <c r="F116" s="112">
        <f>E116*C116</f>
        <v>30030</v>
      </c>
      <c r="G116" s="127">
        <v>0.65</v>
      </c>
      <c r="H116" s="9">
        <v>1</v>
      </c>
      <c r="I116" s="9">
        <f>J116-H116</f>
        <v>0</v>
      </c>
      <c r="J116" s="9">
        <v>1</v>
      </c>
      <c r="K116" s="126">
        <f>J116*E116*65%</f>
        <v>19519.5</v>
      </c>
      <c r="L116" s="127">
        <v>0.35</v>
      </c>
      <c r="M116" s="2">
        <v>1</v>
      </c>
      <c r="N116" s="9">
        <f>O116-M116</f>
        <v>0</v>
      </c>
      <c r="O116" s="9">
        <v>1</v>
      </c>
      <c r="P116" s="126">
        <f>O116*E116*35%</f>
        <v>10510.5</v>
      </c>
      <c r="Q116" s="143">
        <f t="shared" ref="Q116:Q120" si="12">P116+K116</f>
        <v>30030</v>
      </c>
      <c r="R116" s="3">
        <v>6.5</v>
      </c>
      <c r="S116" s="3">
        <v>4.2</v>
      </c>
      <c r="T116" s="3">
        <f>R116*S116</f>
        <v>27.3</v>
      </c>
    </row>
    <row r="117" spans="1:20" x14ac:dyDescent="0.35">
      <c r="A117" s="142" t="s">
        <v>64</v>
      </c>
      <c r="B117" s="2" t="s">
        <v>69</v>
      </c>
      <c r="C117" s="9">
        <v>1</v>
      </c>
      <c r="D117" s="7" t="s">
        <v>50</v>
      </c>
      <c r="E117" s="9">
        <v>5313</v>
      </c>
      <c r="F117" s="112">
        <f t="shared" ref="F117:F120" si="13">E117*C117</f>
        <v>5313</v>
      </c>
      <c r="G117" s="127">
        <v>0.65</v>
      </c>
      <c r="H117" s="9">
        <v>1</v>
      </c>
      <c r="I117" s="9">
        <f t="shared" ref="I117:I119" si="14">J117-H117</f>
        <v>0</v>
      </c>
      <c r="J117" s="9">
        <v>1</v>
      </c>
      <c r="K117" s="126">
        <f>J117*E117*65%</f>
        <v>3453.4500000000003</v>
      </c>
      <c r="L117" s="127">
        <v>0.35</v>
      </c>
      <c r="M117" s="2">
        <v>1</v>
      </c>
      <c r="N117" s="9">
        <f t="shared" ref="N117:N119" si="15">O117-M117</f>
        <v>0</v>
      </c>
      <c r="O117" s="9">
        <v>1</v>
      </c>
      <c r="P117" s="126">
        <f>O117*E117*35%</f>
        <v>1859.55</v>
      </c>
      <c r="Q117" s="143">
        <f t="shared" si="12"/>
        <v>5313</v>
      </c>
      <c r="R117" s="3">
        <v>1.1499999999999999</v>
      </c>
      <c r="S117" s="3">
        <v>4.2</v>
      </c>
      <c r="T117" s="3">
        <f>R117*S117</f>
        <v>4.83</v>
      </c>
    </row>
    <row r="118" spans="1:20" x14ac:dyDescent="0.35">
      <c r="A118" s="142" t="s">
        <v>65</v>
      </c>
      <c r="B118" s="2" t="s">
        <v>70</v>
      </c>
      <c r="C118" s="9">
        <v>1</v>
      </c>
      <c r="D118" s="7" t="s">
        <v>50</v>
      </c>
      <c r="E118" s="9">
        <v>13200</v>
      </c>
      <c r="F118" s="112">
        <f t="shared" si="13"/>
        <v>13200</v>
      </c>
      <c r="G118" s="127">
        <v>0.65</v>
      </c>
      <c r="H118" s="9">
        <v>1</v>
      </c>
      <c r="I118" s="9">
        <f t="shared" si="14"/>
        <v>0</v>
      </c>
      <c r="J118" s="9">
        <v>1</v>
      </c>
      <c r="K118" s="126">
        <f>J118*E118*65%</f>
        <v>8580</v>
      </c>
      <c r="L118" s="127">
        <v>0.35</v>
      </c>
      <c r="M118" s="2">
        <v>1</v>
      </c>
      <c r="N118" s="9">
        <f t="shared" si="15"/>
        <v>0</v>
      </c>
      <c r="O118" s="9">
        <v>1</v>
      </c>
      <c r="P118" s="126">
        <f>O118*E118*35%</f>
        <v>4620</v>
      </c>
      <c r="Q118" s="143">
        <f t="shared" si="12"/>
        <v>13200</v>
      </c>
      <c r="R118" s="3">
        <v>6</v>
      </c>
      <c r="S118" s="3">
        <v>2</v>
      </c>
      <c r="T118" s="3">
        <f>R118*S118</f>
        <v>12</v>
      </c>
    </row>
    <row r="119" spans="1:20" x14ac:dyDescent="0.35">
      <c r="A119" s="142" t="s">
        <v>66</v>
      </c>
      <c r="B119" s="2" t="s">
        <v>71</v>
      </c>
      <c r="C119" s="9">
        <v>1</v>
      </c>
      <c r="D119" s="7" t="s">
        <v>50</v>
      </c>
      <c r="E119" s="9">
        <v>26400</v>
      </c>
      <c r="F119" s="112">
        <f t="shared" si="13"/>
        <v>26400</v>
      </c>
      <c r="G119" s="127">
        <v>0.65</v>
      </c>
      <c r="H119" s="9">
        <v>1</v>
      </c>
      <c r="I119" s="9">
        <f t="shared" si="14"/>
        <v>0</v>
      </c>
      <c r="J119" s="9">
        <v>1</v>
      </c>
      <c r="K119" s="126">
        <f>J119*E119*65%</f>
        <v>17160</v>
      </c>
      <c r="L119" s="127">
        <v>0.35</v>
      </c>
      <c r="M119" s="2">
        <v>1</v>
      </c>
      <c r="N119" s="9">
        <f t="shared" si="15"/>
        <v>0</v>
      </c>
      <c r="O119" s="9">
        <v>1</v>
      </c>
      <c r="P119" s="126">
        <f>O119*E119*35%</f>
        <v>9240</v>
      </c>
      <c r="Q119" s="143">
        <f t="shared" si="12"/>
        <v>26400</v>
      </c>
      <c r="R119" s="3">
        <v>6</v>
      </c>
      <c r="S119" s="3">
        <v>4</v>
      </c>
      <c r="T119" s="3">
        <f>R119*S119</f>
        <v>24</v>
      </c>
    </row>
    <row r="120" spans="1:20" x14ac:dyDescent="0.35">
      <c r="A120" s="142" t="s">
        <v>67</v>
      </c>
      <c r="B120" s="2" t="s">
        <v>72</v>
      </c>
      <c r="C120" s="9">
        <v>1</v>
      </c>
      <c r="D120" s="7" t="s">
        <v>50</v>
      </c>
      <c r="E120" s="9">
        <v>13200</v>
      </c>
      <c r="F120" s="112">
        <f t="shared" si="13"/>
        <v>13200</v>
      </c>
      <c r="G120" s="127">
        <v>0.65</v>
      </c>
      <c r="H120" s="9"/>
      <c r="I120" s="9">
        <v>1</v>
      </c>
      <c r="J120" s="9">
        <v>1</v>
      </c>
      <c r="K120" s="126">
        <f>J120*E120*65%</f>
        <v>8580</v>
      </c>
      <c r="L120" s="127">
        <v>0.35</v>
      </c>
      <c r="M120" s="2"/>
      <c r="N120" s="9">
        <v>1</v>
      </c>
      <c r="O120" s="9">
        <v>1</v>
      </c>
      <c r="P120" s="126">
        <f>O120*E120*35%</f>
        <v>4620</v>
      </c>
      <c r="Q120" s="143">
        <f t="shared" si="12"/>
        <v>13200</v>
      </c>
      <c r="R120" s="3">
        <v>3</v>
      </c>
      <c r="S120" s="3">
        <v>4</v>
      </c>
      <c r="T120" s="3">
        <f>R120*S120</f>
        <v>12</v>
      </c>
    </row>
    <row r="121" spans="1:20" x14ac:dyDescent="0.35">
      <c r="A121" s="137"/>
      <c r="B121" s="2"/>
      <c r="C121" s="2"/>
      <c r="D121" s="2"/>
      <c r="E121" s="2"/>
      <c r="F121" s="110"/>
      <c r="G121" s="118"/>
      <c r="H121" s="2"/>
      <c r="I121" s="2"/>
      <c r="J121" s="2"/>
      <c r="K121" s="119"/>
      <c r="L121" s="118"/>
      <c r="M121" s="2"/>
      <c r="N121" s="2"/>
      <c r="O121" s="2"/>
      <c r="P121" s="119"/>
      <c r="Q121" s="138"/>
    </row>
    <row r="122" spans="1:20" ht="16" thickBot="1" x14ac:dyDescent="0.4">
      <c r="A122" s="145"/>
      <c r="B122" s="146"/>
      <c r="C122" s="146"/>
      <c r="D122" s="146"/>
      <c r="E122" s="146"/>
      <c r="F122" s="147">
        <f>F16+F20+F28+F32+F41+F45+F53+F54+F62+F69+F70+F73+F77+F97+F99+F116+F117+F118+F119+F120</f>
        <v>1331893</v>
      </c>
      <c r="G122" s="148"/>
      <c r="H122" s="146"/>
      <c r="I122" s="146"/>
      <c r="J122" s="146"/>
      <c r="K122" s="149">
        <f>SUM(K10:K121)</f>
        <v>1253185.3600000001</v>
      </c>
      <c r="L122" s="150"/>
      <c r="M122" s="146"/>
      <c r="N122" s="146"/>
      <c r="O122" s="146"/>
      <c r="P122" s="149">
        <f>SUM(P10:P121)</f>
        <v>642893.804</v>
      </c>
      <c r="Q122" s="151">
        <f>SUM(Q10:Q121)</f>
        <v>1896079.1639999999</v>
      </c>
    </row>
    <row r="123" spans="1:20" x14ac:dyDescent="0.35">
      <c r="A123" s="13"/>
    </row>
    <row r="124" spans="1:20" x14ac:dyDescent="0.35">
      <c r="A124" s="13"/>
    </row>
    <row r="125" spans="1:20" x14ac:dyDescent="0.35">
      <c r="A125" s="13"/>
    </row>
    <row r="126" spans="1:20" x14ac:dyDescent="0.35">
      <c r="A126" s="13"/>
      <c r="Q126" s="218">
        <f>Q122+VARIATION!O51</f>
        <v>2254754.1639999999</v>
      </c>
    </row>
    <row r="127" spans="1:20" x14ac:dyDescent="0.35">
      <c r="A127" s="13"/>
    </row>
    <row r="128" spans="1:20" x14ac:dyDescent="0.35">
      <c r="A128" s="13"/>
    </row>
    <row r="129" spans="1:1" x14ac:dyDescent="0.35">
      <c r="A129" s="13"/>
    </row>
    <row r="130" spans="1:1" x14ac:dyDescent="0.35">
      <c r="A130" s="13"/>
    </row>
    <row r="131" spans="1:1" x14ac:dyDescent="0.35">
      <c r="A131" s="13"/>
    </row>
    <row r="132" spans="1:1" x14ac:dyDescent="0.35">
      <c r="A132" s="13"/>
    </row>
    <row r="133" spans="1:1" x14ac:dyDescent="0.35">
      <c r="A133" s="13"/>
    </row>
  </sheetData>
  <mergeCells count="12">
    <mergeCell ref="A92:B92"/>
    <mergeCell ref="A4:B4"/>
    <mergeCell ref="A5:B5"/>
    <mergeCell ref="C6:F6"/>
    <mergeCell ref="H6:P6"/>
    <mergeCell ref="G7:K7"/>
    <mergeCell ref="L7:O7"/>
    <mergeCell ref="H8:J8"/>
    <mergeCell ref="M8:O8"/>
    <mergeCell ref="A56:B56"/>
    <mergeCell ref="A57:B57"/>
    <mergeCell ref="A91:B91"/>
  </mergeCells>
  <pageMargins left="0.70866141732283472" right="0.70866141732283472" top="0.35433070866141736" bottom="0.35433070866141736" header="0.31496062992125984" footer="0.31496062992125984"/>
  <pageSetup paperSize="9"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0A7C-0DF4-43BF-A98A-5ABCA1535D8A}">
  <dimension ref="H14:H15"/>
  <sheetViews>
    <sheetView workbookViewId="0">
      <selection activeCell="H15" sqref="H15"/>
    </sheetView>
  </sheetViews>
  <sheetFormatPr defaultRowHeight="14.5" x14ac:dyDescent="0.35"/>
  <sheetData>
    <row r="14" spans="8:8" x14ac:dyDescent="0.35">
      <c r="H14">
        <f>1.3+(1.5*3)+1.275+1.184+1.184+(1.5*3)+1.565+1.718+1.758+0.229</f>
        <v>19.212999999999997</v>
      </c>
    </row>
    <row r="15" spans="8:8" x14ac:dyDescent="0.35">
      <c r="H15">
        <f>1.471+1.471+(0.908*2)+(1.59*2)+(1.634+1.538)</f>
        <v>11.11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view="pageBreakPreview" zoomScale="70" zoomScaleNormal="100" zoomScaleSheetLayoutView="70" workbookViewId="0">
      <pane ySplit="7" topLeftCell="A70" activePane="bottomLeft" state="frozen"/>
      <selection pane="bottomLeft" activeCell="I96" sqref="I96"/>
    </sheetView>
  </sheetViews>
  <sheetFormatPr defaultColWidth="9.08984375" defaultRowHeight="15.5" x14ac:dyDescent="0.35"/>
  <cols>
    <col min="1" max="1" width="6.08984375" style="3" customWidth="1"/>
    <col min="2" max="2" width="64.90625" style="3" customWidth="1"/>
    <col min="3" max="4" width="9.08984375" style="3"/>
    <col min="5" max="5" width="13" style="3" customWidth="1"/>
    <col min="6" max="6" width="16" style="3" customWidth="1"/>
    <col min="7" max="7" width="14.453125" style="3" customWidth="1"/>
    <col min="8" max="8" width="14.08984375" style="3" customWidth="1"/>
    <col min="9" max="9" width="18.453125" style="3" customWidth="1"/>
    <col min="10" max="11" width="9.08984375" style="3"/>
    <col min="12" max="12" width="14.1796875" style="3" bestFit="1" customWidth="1"/>
    <col min="13" max="13" width="9.08984375" style="3"/>
    <col min="14" max="14" width="11.36328125" style="3" bestFit="1" customWidth="1"/>
    <col min="15" max="16384" width="9.08984375" style="3"/>
  </cols>
  <sheetData>
    <row r="1" spans="1:10" x14ac:dyDescent="0.35">
      <c r="A1" s="4" t="s">
        <v>78</v>
      </c>
      <c r="B1" s="4"/>
      <c r="C1" s="4"/>
      <c r="D1" s="4"/>
      <c r="E1" s="4"/>
      <c r="F1" s="4"/>
      <c r="G1" s="4"/>
      <c r="H1" s="4"/>
      <c r="I1" s="4"/>
      <c r="J1" s="2"/>
    </row>
    <row r="2" spans="1:10" x14ac:dyDescent="0.35">
      <c r="A2" s="4" t="s">
        <v>79</v>
      </c>
      <c r="B2" s="4"/>
      <c r="C2" s="4"/>
      <c r="D2" s="4"/>
      <c r="E2" s="4"/>
      <c r="F2" s="4"/>
      <c r="G2" s="4"/>
      <c r="H2" s="4"/>
      <c r="I2" s="4"/>
      <c r="J2" s="2"/>
    </row>
    <row r="3" spans="1:10" x14ac:dyDescent="0.35">
      <c r="A3" s="4" t="s">
        <v>80</v>
      </c>
      <c r="B3" s="4"/>
      <c r="C3" s="4"/>
      <c r="D3" s="4"/>
      <c r="E3" s="4"/>
      <c r="F3" s="4"/>
      <c r="G3" s="4"/>
      <c r="H3" s="4"/>
      <c r="I3" s="4"/>
      <c r="J3" s="2"/>
    </row>
    <row r="4" spans="1:10" x14ac:dyDescent="0.35">
      <c r="A4" s="284" t="s">
        <v>73</v>
      </c>
      <c r="B4" s="284"/>
      <c r="C4" s="2"/>
      <c r="D4" s="2"/>
      <c r="E4" s="2"/>
      <c r="F4" s="2"/>
      <c r="G4" s="2"/>
      <c r="H4" s="2"/>
      <c r="I4" s="2"/>
      <c r="J4" s="2"/>
    </row>
    <row r="5" spans="1:10" x14ac:dyDescent="0.35">
      <c r="A5" s="284" t="s">
        <v>236</v>
      </c>
      <c r="B5" s="284"/>
      <c r="C5" s="2"/>
      <c r="D5" s="2"/>
      <c r="E5" s="2"/>
      <c r="F5" s="2"/>
      <c r="G5" s="2"/>
      <c r="H5" s="2"/>
      <c r="I5" s="2"/>
      <c r="J5" s="2"/>
    </row>
    <row r="6" spans="1:10" x14ac:dyDescent="0.35">
      <c r="A6" s="1"/>
      <c r="B6" s="1"/>
      <c r="C6" s="281" t="s">
        <v>81</v>
      </c>
      <c r="D6" s="282"/>
      <c r="E6" s="282"/>
      <c r="F6" s="283"/>
      <c r="G6" s="282"/>
      <c r="H6" s="282"/>
      <c r="I6" s="283"/>
      <c r="J6" s="2"/>
    </row>
    <row r="7" spans="1:10" x14ac:dyDescent="0.35">
      <c r="A7" s="14" t="s">
        <v>0</v>
      </c>
      <c r="B7" s="15" t="s">
        <v>1</v>
      </c>
      <c r="C7" s="15" t="s">
        <v>2</v>
      </c>
      <c r="D7" s="15" t="s">
        <v>3</v>
      </c>
      <c r="E7" s="15" t="s">
        <v>4</v>
      </c>
      <c r="F7" s="15" t="s">
        <v>5</v>
      </c>
      <c r="G7" s="15" t="s">
        <v>123</v>
      </c>
      <c r="H7" s="15" t="s">
        <v>124</v>
      </c>
      <c r="I7" s="15" t="s">
        <v>125</v>
      </c>
      <c r="J7" s="56" t="s">
        <v>83</v>
      </c>
    </row>
    <row r="8" spans="1:10" ht="64.5" customHeight="1" x14ac:dyDescent="0.35">
      <c r="A8" s="5"/>
      <c r="B8" s="6" t="s">
        <v>77</v>
      </c>
      <c r="C8" s="2"/>
      <c r="D8" s="7"/>
      <c r="E8" s="2"/>
      <c r="F8" s="2"/>
      <c r="G8" s="2"/>
      <c r="H8" s="2"/>
      <c r="I8" s="2"/>
      <c r="J8" s="2"/>
    </row>
    <row r="9" spans="1:10" x14ac:dyDescent="0.35">
      <c r="A9" s="5"/>
      <c r="B9" s="2"/>
      <c r="C9" s="2"/>
      <c r="D9" s="7"/>
      <c r="E9" s="2"/>
      <c r="F9" s="2"/>
      <c r="G9" s="2"/>
      <c r="H9" s="2"/>
      <c r="I9" s="2"/>
      <c r="J9" s="2"/>
    </row>
    <row r="10" spans="1:10" x14ac:dyDescent="0.35">
      <c r="A10" s="5"/>
      <c r="B10" s="4" t="s">
        <v>6</v>
      </c>
      <c r="C10" s="2"/>
      <c r="D10" s="7"/>
      <c r="E10" s="2"/>
      <c r="F10" s="2"/>
      <c r="G10" s="2"/>
      <c r="H10" s="2"/>
      <c r="I10" s="2"/>
      <c r="J10" s="2"/>
    </row>
    <row r="11" spans="1:10" ht="92.4" customHeight="1" x14ac:dyDescent="0.35">
      <c r="A11" s="5"/>
      <c r="B11" s="8" t="s">
        <v>12</v>
      </c>
      <c r="C11" s="2"/>
      <c r="D11" s="7"/>
      <c r="E11" s="2"/>
      <c r="F11" s="2"/>
      <c r="G11" s="2"/>
      <c r="H11" s="2"/>
      <c r="I11" s="237"/>
      <c r="J11" s="2"/>
    </row>
    <row r="12" spans="1:10" x14ac:dyDescent="0.35">
      <c r="A12" s="5"/>
      <c r="B12" s="2"/>
      <c r="C12" s="2"/>
      <c r="D12" s="7"/>
      <c r="E12" s="2"/>
      <c r="F12" s="2"/>
      <c r="G12" s="2"/>
      <c r="H12" s="2"/>
      <c r="I12" s="2"/>
      <c r="J12" s="2"/>
    </row>
    <row r="13" spans="1:10" x14ac:dyDescent="0.35">
      <c r="A13" s="5" t="s">
        <v>7</v>
      </c>
      <c r="B13" s="2" t="s">
        <v>8</v>
      </c>
      <c r="C13" s="9">
        <v>130</v>
      </c>
      <c r="D13" s="7" t="s">
        <v>11</v>
      </c>
      <c r="E13" s="2">
        <v>1600</v>
      </c>
      <c r="F13" s="9">
        <f>C13*E13</f>
        <v>208000</v>
      </c>
      <c r="G13" s="9">
        <v>661984</v>
      </c>
      <c r="H13" s="9">
        <f>I13-G13</f>
        <v>3871.1999999999534</v>
      </c>
      <c r="I13" s="9">
        <f>'QUANTITY DETAILS (2)'!Q17+'QUANTITY DETAILS (2)'!Q18+'QUANTITY DETAILS (2)'!Q19</f>
        <v>665855.19999999995</v>
      </c>
      <c r="J13" s="57">
        <f>I13/F13</f>
        <v>3.201226923076923</v>
      </c>
    </row>
    <row r="14" spans="1:10" x14ac:dyDescent="0.35">
      <c r="A14" s="5" t="s">
        <v>9</v>
      </c>
      <c r="B14" s="2" t="s">
        <v>10</v>
      </c>
      <c r="C14" s="9">
        <v>20</v>
      </c>
      <c r="D14" s="7" t="s">
        <v>11</v>
      </c>
      <c r="E14" s="2">
        <v>2600</v>
      </c>
      <c r="F14" s="9">
        <f>C14*E14</f>
        <v>52000</v>
      </c>
      <c r="G14" s="9">
        <v>803353.07</v>
      </c>
      <c r="H14" s="9">
        <f>I14-G14</f>
        <v>20617.220000000088</v>
      </c>
      <c r="I14" s="9">
        <f>'QUANTITY DETAILS (2)'!Q21+'QUANTITY DETAILS (2)'!Q22+'QUANTITY DETAILS (2)'!Q23</f>
        <v>823970.29</v>
      </c>
      <c r="J14" s="57">
        <f>I14/F14</f>
        <v>15.845582500000001</v>
      </c>
    </row>
    <row r="15" spans="1:10" x14ac:dyDescent="0.35">
      <c r="A15" s="5"/>
      <c r="B15" s="2"/>
      <c r="C15" s="2"/>
      <c r="D15" s="7"/>
      <c r="E15" s="2"/>
      <c r="F15" s="2"/>
      <c r="G15" s="9"/>
      <c r="H15" s="2"/>
      <c r="I15" s="2"/>
      <c r="J15" s="2"/>
    </row>
    <row r="16" spans="1:10" x14ac:dyDescent="0.35">
      <c r="A16" s="5"/>
      <c r="B16" s="4" t="s">
        <v>13</v>
      </c>
      <c r="C16" s="2"/>
      <c r="D16" s="7"/>
      <c r="E16" s="2"/>
      <c r="F16" s="2"/>
      <c r="G16" s="9"/>
      <c r="H16" s="2"/>
      <c r="I16" s="2"/>
      <c r="J16" s="2"/>
    </row>
    <row r="17" spans="1:14" x14ac:dyDescent="0.35">
      <c r="A17" s="5"/>
      <c r="B17" s="2"/>
      <c r="C17" s="2"/>
      <c r="D17" s="7"/>
      <c r="E17" s="2"/>
      <c r="F17" s="2"/>
      <c r="G17" s="9"/>
      <c r="H17" s="2"/>
      <c r="I17" s="2"/>
      <c r="J17" s="2"/>
    </row>
    <row r="18" spans="1:14" ht="63.65" customHeight="1" x14ac:dyDescent="0.35">
      <c r="A18" s="5"/>
      <c r="B18" s="8" t="s">
        <v>14</v>
      </c>
      <c r="C18" s="2"/>
      <c r="D18" s="7"/>
      <c r="E18" s="2"/>
      <c r="F18" s="2"/>
      <c r="G18" s="9"/>
      <c r="H18" s="2"/>
      <c r="I18" s="2"/>
      <c r="J18" s="2"/>
    </row>
    <row r="19" spans="1:14" x14ac:dyDescent="0.35">
      <c r="A19" s="5"/>
      <c r="B19" s="2"/>
      <c r="C19" s="2"/>
      <c r="D19" s="7"/>
      <c r="E19" s="2"/>
      <c r="F19" s="2"/>
      <c r="G19" s="9"/>
      <c r="H19" s="2"/>
      <c r="I19" s="2"/>
      <c r="J19" s="2"/>
    </row>
    <row r="20" spans="1:14" x14ac:dyDescent="0.35">
      <c r="A20" s="5" t="s">
        <v>15</v>
      </c>
      <c r="B20" s="2" t="s">
        <v>16</v>
      </c>
      <c r="C20" s="9">
        <v>575</v>
      </c>
      <c r="D20" s="7" t="s">
        <v>11</v>
      </c>
      <c r="E20" s="9">
        <v>300</v>
      </c>
      <c r="F20" s="9">
        <f>C20*E20</f>
        <v>172500</v>
      </c>
      <c r="G20" s="9">
        <v>164255.54999999999</v>
      </c>
      <c r="H20" s="241">
        <f>I20-G20</f>
        <v>0</v>
      </c>
      <c r="I20" s="9">
        <f>'QUANTITY DETAILS (2)'!Q29+'QUANTITY DETAILS (2)'!Q31+'QUANTITY DETAILS (2)'!Q30</f>
        <v>164255.54999999999</v>
      </c>
      <c r="J20" s="57">
        <f>I20/F20</f>
        <v>0.95220608695652165</v>
      </c>
    </row>
    <row r="21" spans="1:14" x14ac:dyDescent="0.35">
      <c r="A21" s="5" t="s">
        <v>17</v>
      </c>
      <c r="B21" s="2" t="s">
        <v>18</v>
      </c>
      <c r="C21" s="9">
        <v>25</v>
      </c>
      <c r="D21" s="7" t="s">
        <v>11</v>
      </c>
      <c r="E21" s="9">
        <v>400</v>
      </c>
      <c r="F21" s="9">
        <f>C21*E21</f>
        <v>10000</v>
      </c>
      <c r="G21" s="9">
        <v>28100</v>
      </c>
      <c r="H21" s="241">
        <f>I21-G21</f>
        <v>0</v>
      </c>
      <c r="I21" s="9">
        <f>'QUANTITY DETAILS (2)'!Q33+'QUANTITY DETAILS (2)'!Q34+'QUANTITY DETAILS (2)'!Q35</f>
        <v>28100</v>
      </c>
      <c r="J21" s="57">
        <f>I21/F21</f>
        <v>2.81</v>
      </c>
    </row>
    <row r="22" spans="1:14" x14ac:dyDescent="0.35">
      <c r="A22" s="5"/>
      <c r="B22" s="2"/>
      <c r="C22" s="2"/>
      <c r="D22" s="7"/>
      <c r="E22" s="2"/>
      <c r="F22" s="2"/>
      <c r="G22" s="9"/>
      <c r="H22" s="2"/>
      <c r="I22" s="2"/>
      <c r="J22" s="2"/>
    </row>
    <row r="23" spans="1:14" x14ac:dyDescent="0.35">
      <c r="A23" s="5"/>
      <c r="B23" s="4" t="s">
        <v>19</v>
      </c>
      <c r="C23" s="2"/>
      <c r="D23" s="7"/>
      <c r="E23" s="2"/>
      <c r="F23" s="2"/>
      <c r="G23" s="9"/>
      <c r="H23" s="2"/>
      <c r="I23" s="2"/>
      <c r="J23" s="2"/>
    </row>
    <row r="24" spans="1:14" x14ac:dyDescent="0.35">
      <c r="A24" s="5"/>
      <c r="B24" s="2"/>
      <c r="C24" s="2"/>
      <c r="D24" s="7"/>
      <c r="E24" s="2"/>
      <c r="F24" s="2"/>
      <c r="G24" s="9"/>
      <c r="H24" s="2"/>
      <c r="I24" s="2"/>
      <c r="J24" s="2"/>
    </row>
    <row r="25" spans="1:14" ht="68" customHeight="1" x14ac:dyDescent="0.35">
      <c r="A25" s="5"/>
      <c r="B25" s="8" t="s">
        <v>20</v>
      </c>
      <c r="C25" s="2"/>
      <c r="D25" s="7"/>
      <c r="E25" s="2"/>
      <c r="F25" s="2"/>
      <c r="G25" s="9"/>
      <c r="H25" s="2"/>
      <c r="I25" s="2"/>
      <c r="J25" s="2"/>
    </row>
    <row r="26" spans="1:14" x14ac:dyDescent="0.35">
      <c r="A26" s="5"/>
      <c r="B26" s="2"/>
      <c r="C26" s="2"/>
      <c r="D26" s="7"/>
      <c r="E26" s="2"/>
      <c r="F26" s="2"/>
      <c r="G26" s="9"/>
      <c r="H26" s="2"/>
      <c r="I26" s="2"/>
      <c r="J26" s="2"/>
    </row>
    <row r="27" spans="1:14" x14ac:dyDescent="0.35">
      <c r="A27" s="5"/>
      <c r="B27" s="2"/>
      <c r="C27" s="2"/>
      <c r="D27" s="7"/>
      <c r="E27" s="2"/>
      <c r="F27" s="2"/>
      <c r="G27" s="9"/>
      <c r="H27" s="2"/>
      <c r="I27" s="2"/>
      <c r="J27" s="2"/>
    </row>
    <row r="28" spans="1:14" x14ac:dyDescent="0.35">
      <c r="A28" s="5" t="s">
        <v>21</v>
      </c>
      <c r="B28" s="2" t="s">
        <v>22</v>
      </c>
      <c r="C28" s="9">
        <v>350</v>
      </c>
      <c r="D28" s="7" t="s">
        <v>11</v>
      </c>
      <c r="E28" s="9">
        <v>950</v>
      </c>
      <c r="F28" s="9">
        <f>E28*C28</f>
        <v>332500</v>
      </c>
      <c r="G28" s="9">
        <f>'QUANTITY DETAILS (2)'!Q42</f>
        <v>45837.5</v>
      </c>
      <c r="H28" s="241" t="s">
        <v>235</v>
      </c>
      <c r="I28" s="9">
        <f>'QUANTITY DETAILS (2)'!Q42</f>
        <v>45837.5</v>
      </c>
      <c r="J28" s="57">
        <f>I28/F28</f>
        <v>0.13785714285714284</v>
      </c>
    </row>
    <row r="29" spans="1:14" x14ac:dyDescent="0.35">
      <c r="A29" s="5" t="s">
        <v>23</v>
      </c>
      <c r="B29" s="2" t="s">
        <v>18</v>
      </c>
      <c r="C29" s="9">
        <v>90</v>
      </c>
      <c r="D29" s="7" t="s">
        <v>11</v>
      </c>
      <c r="E29" s="9">
        <v>1100</v>
      </c>
      <c r="F29" s="9">
        <f>E29*C29</f>
        <v>99000</v>
      </c>
      <c r="G29" s="9"/>
      <c r="H29" s="9"/>
      <c r="I29" s="9"/>
      <c r="J29" s="2"/>
    </row>
    <row r="30" spans="1:14" x14ac:dyDescent="0.35">
      <c r="A30" s="5"/>
      <c r="B30" s="2"/>
      <c r="C30" s="9"/>
      <c r="D30" s="7"/>
      <c r="E30" s="9"/>
      <c r="F30" s="9"/>
      <c r="G30" s="9"/>
      <c r="H30" s="9"/>
      <c r="I30" s="9"/>
      <c r="J30" s="2"/>
    </row>
    <row r="31" spans="1:14" x14ac:dyDescent="0.35">
      <c r="A31" s="5"/>
      <c r="B31" s="2"/>
      <c r="C31" s="2"/>
      <c r="D31" s="7"/>
      <c r="E31" s="2"/>
      <c r="F31" s="2"/>
      <c r="G31" s="9"/>
      <c r="H31" s="2"/>
      <c r="I31" s="2"/>
      <c r="J31" s="2"/>
    </row>
    <row r="32" spans="1:14" x14ac:dyDescent="0.35">
      <c r="A32" s="5"/>
      <c r="B32" s="4" t="s">
        <v>24</v>
      </c>
      <c r="C32" s="2"/>
      <c r="D32" s="7"/>
      <c r="E32" s="2"/>
      <c r="F32" s="2"/>
      <c r="G32" s="9"/>
      <c r="H32" s="2"/>
      <c r="I32" s="2"/>
      <c r="J32" s="2"/>
      <c r="N32" s="218"/>
    </row>
    <row r="33" spans="1:10" x14ac:dyDescent="0.35">
      <c r="A33" s="5"/>
      <c r="B33" s="2"/>
      <c r="C33" s="2"/>
      <c r="D33" s="7"/>
      <c r="E33" s="2"/>
      <c r="F33" s="2"/>
      <c r="G33" s="9"/>
      <c r="H33" s="2"/>
      <c r="I33" s="2"/>
      <c r="J33" s="2"/>
    </row>
    <row r="34" spans="1:10" ht="31" x14ac:dyDescent="0.35">
      <c r="A34" s="5"/>
      <c r="B34" s="8" t="s">
        <v>25</v>
      </c>
      <c r="C34" s="2"/>
      <c r="D34" s="7"/>
      <c r="E34" s="2"/>
      <c r="F34" s="2"/>
      <c r="G34" s="9"/>
      <c r="H34" s="2"/>
      <c r="I34" s="2"/>
      <c r="J34" s="2"/>
    </row>
    <row r="35" spans="1:10" x14ac:dyDescent="0.35">
      <c r="A35" s="5"/>
      <c r="B35" s="2"/>
      <c r="C35" s="2"/>
      <c r="D35" s="7"/>
      <c r="E35" s="2"/>
      <c r="F35" s="2"/>
      <c r="G35" s="9"/>
      <c r="H35" s="2"/>
      <c r="I35" s="2"/>
      <c r="J35" s="2"/>
    </row>
    <row r="36" spans="1:10" x14ac:dyDescent="0.35">
      <c r="A36" s="5" t="s">
        <v>26</v>
      </c>
      <c r="B36" s="2" t="s">
        <v>27</v>
      </c>
      <c r="C36" s="9">
        <v>110</v>
      </c>
      <c r="D36" s="7" t="s">
        <v>11</v>
      </c>
      <c r="E36" s="9">
        <v>150</v>
      </c>
      <c r="F36" s="10">
        <f>E36*C36</f>
        <v>16500</v>
      </c>
      <c r="G36" s="9">
        <f>21765+735</f>
        <v>22500</v>
      </c>
      <c r="H36" s="9">
        <f>I36-G36</f>
        <v>-65.625</v>
      </c>
      <c r="I36" s="10">
        <f>'QUANTITY DETAILS (2)'!Q53</f>
        <v>22434.375</v>
      </c>
      <c r="J36" s="57">
        <f>I36/F36</f>
        <v>1.3596590909090909</v>
      </c>
    </row>
    <row r="37" spans="1:10" x14ac:dyDescent="0.35">
      <c r="A37" s="5" t="s">
        <v>28</v>
      </c>
      <c r="B37" s="2" t="s">
        <v>29</v>
      </c>
      <c r="C37" s="9">
        <v>15</v>
      </c>
      <c r="D37" s="7" t="s">
        <v>11</v>
      </c>
      <c r="E37" s="9">
        <v>200</v>
      </c>
      <c r="F37" s="10">
        <f>E37*C37</f>
        <v>3000</v>
      </c>
      <c r="G37" s="9"/>
      <c r="H37" s="9"/>
      <c r="I37" s="10"/>
      <c r="J37" s="2"/>
    </row>
    <row r="38" spans="1:10" x14ac:dyDescent="0.35">
      <c r="A38" s="5"/>
      <c r="B38" s="2"/>
      <c r="C38" s="2"/>
      <c r="D38" s="7"/>
      <c r="E38" s="2"/>
      <c r="F38" s="2"/>
      <c r="G38" s="9"/>
      <c r="H38" s="2"/>
      <c r="I38" s="2"/>
      <c r="J38" s="2"/>
    </row>
    <row r="39" spans="1:10" x14ac:dyDescent="0.35">
      <c r="A39" s="284" t="s">
        <v>73</v>
      </c>
      <c r="B39" s="284"/>
      <c r="C39" s="2"/>
      <c r="D39" s="7"/>
      <c r="E39" s="2"/>
      <c r="F39" s="2"/>
      <c r="G39" s="9"/>
      <c r="H39" s="2"/>
      <c r="I39" s="2"/>
      <c r="J39" s="2"/>
    </row>
    <row r="40" spans="1:10" x14ac:dyDescent="0.35">
      <c r="A40" s="284" t="s">
        <v>75</v>
      </c>
      <c r="B40" s="284"/>
      <c r="C40" s="2"/>
      <c r="D40" s="7"/>
      <c r="E40" s="2"/>
      <c r="F40" s="2"/>
      <c r="G40" s="9"/>
      <c r="H40" s="2"/>
      <c r="I40" s="2"/>
      <c r="J40" s="2"/>
    </row>
    <row r="41" spans="1:10" x14ac:dyDescent="0.35">
      <c r="A41" s="4"/>
      <c r="B41" s="2"/>
      <c r="C41" s="2"/>
      <c r="D41" s="7"/>
      <c r="E41" s="2"/>
      <c r="F41" s="2"/>
      <c r="G41" s="9"/>
      <c r="H41" s="2"/>
      <c r="I41" s="2"/>
      <c r="J41" s="2"/>
    </row>
    <row r="42" spans="1:10" x14ac:dyDescent="0.35">
      <c r="A42" s="5"/>
      <c r="B42" s="4" t="s">
        <v>30</v>
      </c>
      <c r="C42" s="2"/>
      <c r="D42" s="7"/>
      <c r="E42" s="2"/>
      <c r="F42" s="2"/>
      <c r="G42" s="9"/>
      <c r="H42" s="2"/>
      <c r="I42" s="2"/>
      <c r="J42" s="2"/>
    </row>
    <row r="43" spans="1:10" ht="31" x14ac:dyDescent="0.35">
      <c r="A43" s="5"/>
      <c r="B43" s="8" t="s">
        <v>31</v>
      </c>
      <c r="C43" s="2"/>
      <c r="D43" s="7"/>
      <c r="E43" s="2"/>
      <c r="F43" s="2"/>
      <c r="G43" s="9"/>
      <c r="H43" s="2"/>
      <c r="I43" s="2"/>
      <c r="J43" s="2"/>
    </row>
    <row r="44" spans="1:10" x14ac:dyDescent="0.35">
      <c r="A44" s="5"/>
      <c r="B44" s="2"/>
      <c r="C44" s="2"/>
      <c r="D44" s="7"/>
      <c r="E44" s="2"/>
      <c r="F44" s="2"/>
      <c r="G44" s="9"/>
      <c r="H44" s="2"/>
      <c r="I44" s="2"/>
      <c r="J44" s="2"/>
    </row>
    <row r="45" spans="1:10" x14ac:dyDescent="0.35">
      <c r="A45" s="5" t="s">
        <v>32</v>
      </c>
      <c r="B45" s="2" t="s">
        <v>33</v>
      </c>
      <c r="C45" s="9">
        <v>90</v>
      </c>
      <c r="D45" s="7" t="s">
        <v>11</v>
      </c>
      <c r="E45" s="9">
        <v>75</v>
      </c>
      <c r="F45" s="9">
        <f>E45*C45</f>
        <v>6750</v>
      </c>
      <c r="G45" s="9"/>
      <c r="H45" s="9"/>
      <c r="I45" s="9"/>
      <c r="J45" s="2"/>
    </row>
    <row r="46" spans="1:10" x14ac:dyDescent="0.35">
      <c r="A46" s="5"/>
      <c r="B46" s="2"/>
      <c r="C46" s="2"/>
      <c r="D46" s="7"/>
      <c r="E46" s="2"/>
      <c r="F46" s="2"/>
      <c r="G46" s="9"/>
      <c r="H46" s="2"/>
      <c r="I46" s="2"/>
      <c r="J46" s="2"/>
    </row>
    <row r="47" spans="1:10" x14ac:dyDescent="0.35">
      <c r="A47" s="5"/>
      <c r="B47" s="1" t="s">
        <v>34</v>
      </c>
      <c r="C47" s="2"/>
      <c r="D47" s="7"/>
      <c r="E47" s="2"/>
      <c r="F47" s="2"/>
      <c r="G47" s="9"/>
      <c r="H47" s="2"/>
      <c r="I47" s="2"/>
      <c r="J47" s="2"/>
    </row>
    <row r="48" spans="1:10" x14ac:dyDescent="0.35">
      <c r="A48" s="5"/>
      <c r="B48" s="2"/>
      <c r="C48" s="2"/>
      <c r="D48" s="7"/>
      <c r="E48" s="2"/>
      <c r="F48" s="2"/>
      <c r="G48" s="9"/>
      <c r="H48" s="2"/>
      <c r="I48" s="2"/>
      <c r="J48" s="2"/>
    </row>
    <row r="49" spans="1:10" ht="93" x14ac:dyDescent="0.35">
      <c r="A49" s="5"/>
      <c r="B49" s="6" t="s">
        <v>35</v>
      </c>
      <c r="C49" s="2"/>
      <c r="D49" s="7"/>
      <c r="E49" s="2"/>
      <c r="F49" s="2"/>
      <c r="G49" s="9"/>
      <c r="H49" s="2"/>
      <c r="I49" s="2"/>
      <c r="J49" s="2"/>
    </row>
    <row r="50" spans="1:10" x14ac:dyDescent="0.35">
      <c r="A50" s="5"/>
      <c r="B50" s="2"/>
      <c r="C50" s="2"/>
      <c r="D50" s="7"/>
      <c r="E50" s="2"/>
      <c r="F50" s="2"/>
      <c r="G50" s="9"/>
      <c r="H50" s="2"/>
      <c r="I50" s="2"/>
      <c r="J50" s="2"/>
    </row>
    <row r="51" spans="1:10" x14ac:dyDescent="0.35">
      <c r="A51" s="5"/>
      <c r="B51" s="2" t="s">
        <v>36</v>
      </c>
      <c r="C51" s="2"/>
      <c r="D51" s="7"/>
      <c r="E51" s="2"/>
      <c r="F51" s="2"/>
      <c r="G51" s="9"/>
      <c r="H51" s="2"/>
      <c r="I51" s="2"/>
      <c r="J51" s="2"/>
    </row>
    <row r="52" spans="1:10" x14ac:dyDescent="0.35">
      <c r="A52" s="5" t="s">
        <v>7</v>
      </c>
      <c r="B52" s="2" t="s">
        <v>37</v>
      </c>
      <c r="C52" s="9">
        <v>45</v>
      </c>
      <c r="D52" s="7" t="s">
        <v>11</v>
      </c>
      <c r="E52" s="9">
        <v>1750</v>
      </c>
      <c r="F52" s="9">
        <f>C52*E52</f>
        <v>78750</v>
      </c>
      <c r="G52" s="9">
        <v>31500</v>
      </c>
      <c r="H52" s="9">
        <f>I52-G52</f>
        <v>24412.5</v>
      </c>
      <c r="I52" s="9">
        <f>'QUANTITY DETAILS (2)'!Q69+'QUANTITY DETAILS (2)'!Q70+'QUANTITY DETAILS (2)'!Q71</f>
        <v>55912.5</v>
      </c>
      <c r="J52" s="57" t="s">
        <v>92</v>
      </c>
    </row>
    <row r="53" spans="1:10" x14ac:dyDescent="0.35">
      <c r="A53" s="5" t="s">
        <v>9</v>
      </c>
      <c r="B53" s="2" t="s">
        <v>29</v>
      </c>
      <c r="C53" s="9">
        <v>10</v>
      </c>
      <c r="D53" s="7" t="s">
        <v>11</v>
      </c>
      <c r="E53" s="9">
        <v>2750</v>
      </c>
      <c r="F53" s="9">
        <f>C53*E53</f>
        <v>27500</v>
      </c>
      <c r="G53" s="9"/>
      <c r="H53" s="9">
        <f>'QUANTITY DETAILS (2)'!Q73+'QUANTITY DETAILS (2)'!Q74</f>
        <v>20212.5</v>
      </c>
      <c r="I53" s="9">
        <f>H53</f>
        <v>20212.5</v>
      </c>
      <c r="J53" s="57">
        <f>I53/F53</f>
        <v>0.73499999999999999</v>
      </c>
    </row>
    <row r="54" spans="1:10" x14ac:dyDescent="0.35">
      <c r="A54" s="5"/>
      <c r="B54" s="2"/>
      <c r="C54" s="2"/>
      <c r="D54" s="7"/>
      <c r="E54" s="2"/>
      <c r="F54" s="2"/>
      <c r="G54" s="9"/>
      <c r="H54" s="2"/>
      <c r="I54" s="2"/>
      <c r="J54" s="2"/>
    </row>
    <row r="55" spans="1:10" x14ac:dyDescent="0.35">
      <c r="A55" s="5"/>
      <c r="B55" s="2" t="s">
        <v>38</v>
      </c>
      <c r="C55" s="2"/>
      <c r="D55" s="7"/>
      <c r="E55" s="2"/>
      <c r="F55" s="2"/>
      <c r="G55" s="9"/>
      <c r="H55" s="2"/>
      <c r="I55" s="2"/>
      <c r="J55" s="2"/>
    </row>
    <row r="56" spans="1:10" x14ac:dyDescent="0.35">
      <c r="A56" s="5" t="s">
        <v>15</v>
      </c>
      <c r="B56" s="2" t="s">
        <v>39</v>
      </c>
      <c r="C56" s="9">
        <v>30</v>
      </c>
      <c r="D56" s="7" t="s">
        <v>11</v>
      </c>
      <c r="E56" s="9">
        <v>1750</v>
      </c>
      <c r="F56" s="9">
        <f>E56*C56</f>
        <v>52500</v>
      </c>
      <c r="G56" s="9">
        <v>21000</v>
      </c>
      <c r="H56" s="9">
        <f>I56-G56</f>
        <v>26162.5</v>
      </c>
      <c r="I56" s="9">
        <f>'QUANTITY DETAILS (2)'!Q78+'QUANTITY DETAILS (2)'!Q79+'QUANTITY DETAILS (2)'!Q80</f>
        <v>47162.5</v>
      </c>
      <c r="J56" s="57">
        <f>I56/F56</f>
        <v>0.89833333333333332</v>
      </c>
    </row>
    <row r="57" spans="1:10" x14ac:dyDescent="0.35">
      <c r="A57" s="5" t="s">
        <v>17</v>
      </c>
      <c r="B57" s="2" t="s">
        <v>40</v>
      </c>
      <c r="C57" s="9">
        <v>5</v>
      </c>
      <c r="D57" s="7" t="s">
        <v>11</v>
      </c>
      <c r="E57" s="9">
        <v>2750</v>
      </c>
      <c r="F57" s="9">
        <f>E57*C57</f>
        <v>13750</v>
      </c>
      <c r="G57" s="9">
        <v>5500</v>
      </c>
      <c r="H57" s="9">
        <f>I57-G57</f>
        <v>13884.75</v>
      </c>
      <c r="I57" s="9">
        <f>'QUANTITY DETAILS (2)'!Q82+'QUANTITY DETAILS (2)'!Q83</f>
        <v>19384.75</v>
      </c>
      <c r="J57" s="57">
        <f>I57/F57</f>
        <v>1.4097999999999999</v>
      </c>
    </row>
    <row r="58" spans="1:10" x14ac:dyDescent="0.35">
      <c r="A58" s="5"/>
      <c r="B58" s="2"/>
      <c r="C58" s="2"/>
      <c r="D58" s="7"/>
      <c r="E58" s="2"/>
      <c r="F58" s="2"/>
      <c r="G58" s="9"/>
      <c r="H58" s="2"/>
      <c r="I58" s="2"/>
      <c r="J58" s="2"/>
    </row>
    <row r="59" spans="1:10" x14ac:dyDescent="0.35">
      <c r="A59" s="5"/>
      <c r="B59" s="4" t="s">
        <v>41</v>
      </c>
      <c r="C59" s="2"/>
      <c r="D59" s="7"/>
      <c r="E59" s="2"/>
      <c r="F59" s="2"/>
      <c r="G59" s="9"/>
      <c r="H59" s="2"/>
      <c r="I59" s="2"/>
      <c r="J59" s="2"/>
    </row>
    <row r="60" spans="1:10" x14ac:dyDescent="0.35">
      <c r="A60" s="5"/>
      <c r="B60" s="2"/>
      <c r="C60" s="2"/>
      <c r="D60" s="7"/>
      <c r="E60" s="2"/>
      <c r="F60" s="2"/>
      <c r="G60" s="9"/>
      <c r="H60" s="2"/>
      <c r="I60" s="2"/>
      <c r="J60" s="2"/>
    </row>
    <row r="61" spans="1:10" ht="46.5" x14ac:dyDescent="0.35">
      <c r="A61" s="5"/>
      <c r="B61" s="6" t="s">
        <v>42</v>
      </c>
      <c r="C61" s="2"/>
      <c r="D61" s="7"/>
      <c r="E61" s="2"/>
      <c r="F61" s="2"/>
      <c r="G61" s="9"/>
      <c r="H61" s="2"/>
      <c r="I61" s="2"/>
      <c r="J61" s="2"/>
    </row>
    <row r="62" spans="1:10" x14ac:dyDescent="0.35">
      <c r="A62" s="5"/>
      <c r="B62" s="2"/>
      <c r="C62" s="2"/>
      <c r="D62" s="7"/>
      <c r="E62" s="2"/>
      <c r="F62" s="2"/>
      <c r="G62" s="9"/>
      <c r="H62" s="2"/>
      <c r="I62" s="2"/>
      <c r="J62" s="2"/>
    </row>
    <row r="63" spans="1:10" ht="46.5" x14ac:dyDescent="0.35">
      <c r="A63" s="11" t="s">
        <v>21</v>
      </c>
      <c r="B63" s="8" t="s">
        <v>43</v>
      </c>
      <c r="C63" s="9">
        <v>410</v>
      </c>
      <c r="D63" s="7" t="s">
        <v>11</v>
      </c>
      <c r="E63" s="2"/>
      <c r="F63" s="2" t="s">
        <v>44</v>
      </c>
      <c r="G63" s="9"/>
      <c r="H63" s="2"/>
      <c r="I63" s="2"/>
      <c r="J63" s="2"/>
    </row>
    <row r="64" spans="1:10" x14ac:dyDescent="0.35">
      <c r="A64" s="5"/>
      <c r="B64" s="2"/>
      <c r="C64" s="2"/>
      <c r="D64" s="7"/>
      <c r="E64" s="2"/>
      <c r="F64" s="2"/>
      <c r="G64" s="9"/>
      <c r="H64" s="2"/>
      <c r="I64" s="2"/>
      <c r="J64" s="2"/>
    </row>
    <row r="65" spans="1:10" x14ac:dyDescent="0.35">
      <c r="A65" s="5"/>
      <c r="B65" s="4" t="s">
        <v>45</v>
      </c>
      <c r="C65" s="2"/>
      <c r="D65" s="7"/>
      <c r="E65" s="2"/>
      <c r="F65" s="2"/>
      <c r="G65" s="9"/>
      <c r="H65" s="2"/>
      <c r="I65" s="2"/>
      <c r="J65" s="2"/>
    </row>
    <row r="66" spans="1:10" ht="46.5" x14ac:dyDescent="0.35">
      <c r="A66" s="11" t="s">
        <v>23</v>
      </c>
      <c r="B66" s="8" t="s">
        <v>46</v>
      </c>
      <c r="C66" s="2"/>
      <c r="D66" s="7"/>
      <c r="E66" s="2"/>
      <c r="F66" s="2"/>
      <c r="G66" s="9"/>
      <c r="H66" s="2"/>
      <c r="I66" s="2"/>
      <c r="J66" s="2"/>
    </row>
    <row r="67" spans="1:10" x14ac:dyDescent="0.35">
      <c r="A67" s="11"/>
      <c r="B67" s="8"/>
      <c r="C67" s="2"/>
      <c r="D67" s="7"/>
      <c r="E67" s="2"/>
      <c r="F67" s="2"/>
      <c r="G67" s="9"/>
      <c r="H67" s="2"/>
      <c r="I67" s="2"/>
      <c r="J67" s="2"/>
    </row>
    <row r="68" spans="1:10" x14ac:dyDescent="0.35">
      <c r="A68" s="284" t="s">
        <v>73</v>
      </c>
      <c r="B68" s="284"/>
      <c r="C68" s="2"/>
      <c r="D68" s="7"/>
      <c r="E68" s="2"/>
      <c r="F68" s="2"/>
      <c r="G68" s="9"/>
      <c r="H68" s="2"/>
      <c r="I68" s="2"/>
      <c r="J68" s="2"/>
    </row>
    <row r="69" spans="1:10" x14ac:dyDescent="0.35">
      <c r="A69" s="280" t="s">
        <v>76</v>
      </c>
      <c r="B69" s="280"/>
      <c r="C69" s="2"/>
      <c r="D69" s="7"/>
      <c r="E69" s="2"/>
      <c r="F69" s="2"/>
      <c r="G69" s="9"/>
      <c r="H69" s="2"/>
      <c r="I69" s="2"/>
      <c r="J69" s="2"/>
    </row>
    <row r="70" spans="1:10" x14ac:dyDescent="0.35">
      <c r="A70" s="4"/>
      <c r="B70" s="4" t="s">
        <v>47</v>
      </c>
      <c r="C70" s="2"/>
      <c r="D70" s="7"/>
      <c r="E70" s="2"/>
      <c r="F70" s="2"/>
      <c r="G70" s="9"/>
      <c r="H70" s="2"/>
      <c r="I70" s="2"/>
      <c r="J70" s="2"/>
    </row>
    <row r="71" spans="1:10" x14ac:dyDescent="0.35">
      <c r="A71" s="4"/>
      <c r="B71" s="2"/>
      <c r="C71" s="2"/>
      <c r="D71" s="7"/>
      <c r="E71" s="2"/>
      <c r="F71" s="2"/>
      <c r="G71" s="9"/>
      <c r="H71" s="2"/>
      <c r="I71" s="2"/>
      <c r="J71" s="2"/>
    </row>
    <row r="72" spans="1:10" ht="54" customHeight="1" x14ac:dyDescent="0.35">
      <c r="A72" s="4"/>
      <c r="B72" s="8" t="s">
        <v>48</v>
      </c>
      <c r="C72" s="2"/>
      <c r="D72" s="7"/>
      <c r="E72" s="2"/>
      <c r="F72" s="2"/>
      <c r="G72" s="9"/>
      <c r="H72" s="2"/>
      <c r="I72" s="2"/>
      <c r="J72" s="2"/>
    </row>
    <row r="73" spans="1:10" x14ac:dyDescent="0.35">
      <c r="A73" s="4"/>
      <c r="B73" s="2"/>
      <c r="C73" s="2"/>
      <c r="D73" s="7"/>
      <c r="E73" s="2"/>
      <c r="F73" s="2"/>
      <c r="G73" s="9"/>
      <c r="H73" s="2"/>
      <c r="I73" s="2"/>
      <c r="J73" s="2"/>
    </row>
    <row r="74" spans="1:10" ht="31" x14ac:dyDescent="0.35">
      <c r="A74" s="11" t="s">
        <v>7</v>
      </c>
      <c r="B74" s="8" t="s">
        <v>49</v>
      </c>
      <c r="C74" s="9">
        <v>2</v>
      </c>
      <c r="D74" s="7" t="s">
        <v>50</v>
      </c>
      <c r="E74" s="9">
        <v>42750</v>
      </c>
      <c r="F74" s="9">
        <f>E74*C74</f>
        <v>85500</v>
      </c>
      <c r="G74" s="9"/>
      <c r="H74" s="9"/>
      <c r="I74" s="9"/>
      <c r="J74" s="2"/>
    </row>
    <row r="75" spans="1:10" x14ac:dyDescent="0.35">
      <c r="A75" s="11"/>
      <c r="B75" s="2"/>
      <c r="C75" s="9"/>
      <c r="D75" s="7"/>
      <c r="E75" s="9"/>
      <c r="F75" s="9"/>
      <c r="G75" s="9"/>
      <c r="H75" s="9"/>
      <c r="I75" s="9"/>
      <c r="J75" s="2"/>
    </row>
    <row r="76" spans="1:10" ht="31" x14ac:dyDescent="0.35">
      <c r="A76" s="11" t="s">
        <v>9</v>
      </c>
      <c r="B76" s="8" t="s">
        <v>51</v>
      </c>
      <c r="C76" s="9">
        <v>2</v>
      </c>
      <c r="D76" s="7" t="s">
        <v>50</v>
      </c>
      <c r="E76" s="9">
        <v>42750</v>
      </c>
      <c r="F76" s="9">
        <f t="shared" ref="F76" si="0">E76*C76</f>
        <v>85500</v>
      </c>
      <c r="G76" s="9"/>
      <c r="H76" s="9"/>
      <c r="I76" s="9"/>
      <c r="J76" s="2"/>
    </row>
    <row r="77" spans="1:10" x14ac:dyDescent="0.35">
      <c r="A77" s="4"/>
      <c r="B77" s="2"/>
      <c r="C77" s="2"/>
      <c r="D77" s="7"/>
      <c r="E77" s="2"/>
      <c r="F77" s="2"/>
      <c r="G77" s="9"/>
      <c r="H77" s="2"/>
      <c r="I77" s="2"/>
      <c r="J77" s="2"/>
    </row>
    <row r="78" spans="1:10" x14ac:dyDescent="0.35">
      <c r="A78" s="4"/>
      <c r="B78" s="4" t="s">
        <v>47</v>
      </c>
      <c r="C78" s="2"/>
      <c r="D78" s="7"/>
      <c r="E78" s="2"/>
      <c r="F78" s="2"/>
      <c r="G78" s="9"/>
      <c r="H78" s="2"/>
      <c r="I78" s="2"/>
      <c r="J78" s="2"/>
    </row>
    <row r="79" spans="1:10" ht="57.65" customHeight="1" x14ac:dyDescent="0.35">
      <c r="A79" s="4"/>
      <c r="B79" s="8" t="s">
        <v>52</v>
      </c>
      <c r="C79" s="2"/>
      <c r="D79" s="7"/>
      <c r="E79" s="2"/>
      <c r="F79" s="2"/>
      <c r="G79" s="9"/>
      <c r="H79" s="2"/>
      <c r="I79" s="2"/>
      <c r="J79" s="2"/>
    </row>
    <row r="80" spans="1:10" x14ac:dyDescent="0.35">
      <c r="A80" s="4"/>
      <c r="B80" s="2" t="s">
        <v>53</v>
      </c>
      <c r="C80" s="2"/>
      <c r="D80" s="7"/>
      <c r="E80" s="2"/>
      <c r="F80" s="2"/>
      <c r="G80" s="9"/>
      <c r="H80" s="2"/>
      <c r="I80" s="2"/>
      <c r="J80" s="2"/>
    </row>
    <row r="81" spans="1:12" x14ac:dyDescent="0.35">
      <c r="A81" s="5" t="s">
        <v>15</v>
      </c>
      <c r="B81" s="2" t="s">
        <v>54</v>
      </c>
      <c r="C81" s="9">
        <v>1</v>
      </c>
      <c r="D81" s="7" t="s">
        <v>50</v>
      </c>
      <c r="E81" s="2"/>
      <c r="F81" s="2" t="s">
        <v>44</v>
      </c>
      <c r="G81" s="9"/>
      <c r="H81" s="2"/>
      <c r="I81" s="2"/>
      <c r="J81" s="2"/>
    </row>
    <row r="82" spans="1:12" x14ac:dyDescent="0.35">
      <c r="A82" s="5" t="s">
        <v>17</v>
      </c>
      <c r="B82" s="2" t="s">
        <v>55</v>
      </c>
      <c r="C82" s="9">
        <v>4</v>
      </c>
      <c r="D82" s="7" t="s">
        <v>50</v>
      </c>
      <c r="E82" s="2"/>
      <c r="F82" s="2" t="s">
        <v>44</v>
      </c>
      <c r="G82" s="9"/>
      <c r="H82" s="2"/>
      <c r="I82" s="2"/>
      <c r="J82" s="2"/>
    </row>
    <row r="83" spans="1:12" x14ac:dyDescent="0.35">
      <c r="A83" s="5" t="s">
        <v>21</v>
      </c>
      <c r="B83" s="2" t="s">
        <v>56</v>
      </c>
      <c r="C83" s="9">
        <v>1</v>
      </c>
      <c r="D83" s="7" t="s">
        <v>50</v>
      </c>
      <c r="E83" s="2"/>
      <c r="F83" s="2" t="s">
        <v>44</v>
      </c>
      <c r="G83" s="9"/>
      <c r="H83" s="2"/>
      <c r="I83" s="2"/>
      <c r="J83" s="2"/>
    </row>
    <row r="84" spans="1:12" x14ac:dyDescent="0.35">
      <c r="A84" s="5" t="s">
        <v>23</v>
      </c>
      <c r="B84" s="2" t="s">
        <v>57</v>
      </c>
      <c r="C84" s="9">
        <v>2</v>
      </c>
      <c r="D84" s="7" t="s">
        <v>50</v>
      </c>
      <c r="E84" s="2"/>
      <c r="F84" s="2" t="s">
        <v>44</v>
      </c>
      <c r="G84" s="9"/>
      <c r="H84" s="2"/>
      <c r="I84" s="2"/>
      <c r="J84" s="2"/>
    </row>
    <row r="85" spans="1:12" x14ac:dyDescent="0.35">
      <c r="A85" s="5" t="s">
        <v>26</v>
      </c>
      <c r="B85" s="2" t="s">
        <v>58</v>
      </c>
      <c r="C85" s="9">
        <v>1</v>
      </c>
      <c r="D85" s="7" t="s">
        <v>50</v>
      </c>
      <c r="E85" s="2"/>
      <c r="F85" s="2" t="s">
        <v>44</v>
      </c>
      <c r="G85" s="9"/>
      <c r="H85" s="2"/>
      <c r="I85" s="2"/>
      <c r="J85" s="2"/>
    </row>
    <row r="86" spans="1:12" x14ac:dyDescent="0.35">
      <c r="A86" s="5" t="s">
        <v>28</v>
      </c>
      <c r="B86" s="2" t="s">
        <v>59</v>
      </c>
      <c r="C86" s="9">
        <v>1</v>
      </c>
      <c r="D86" s="7" t="s">
        <v>50</v>
      </c>
      <c r="E86" s="2"/>
      <c r="F86" s="2" t="s">
        <v>44</v>
      </c>
      <c r="G86" s="9"/>
      <c r="H86" s="2"/>
      <c r="I86" s="2"/>
      <c r="J86" s="2"/>
      <c r="L86" s="218"/>
    </row>
    <row r="87" spans="1:12" x14ac:dyDescent="0.35">
      <c r="A87" s="5" t="s">
        <v>32</v>
      </c>
      <c r="B87" s="2" t="s">
        <v>60</v>
      </c>
      <c r="C87" s="9">
        <v>1</v>
      </c>
      <c r="D87" s="7" t="s">
        <v>50</v>
      </c>
      <c r="E87" s="2"/>
      <c r="F87" s="2" t="s">
        <v>44</v>
      </c>
      <c r="G87" s="9"/>
      <c r="H87" s="2"/>
      <c r="I87" s="2"/>
      <c r="J87" s="2"/>
    </row>
    <row r="88" spans="1:12" x14ac:dyDescent="0.35">
      <c r="A88" s="4"/>
      <c r="B88" s="4" t="s">
        <v>61</v>
      </c>
      <c r="C88" s="2"/>
      <c r="D88" s="7"/>
      <c r="E88" s="2"/>
      <c r="F88" s="2"/>
      <c r="G88" s="9"/>
      <c r="H88" s="2"/>
      <c r="I88" s="2"/>
      <c r="J88" s="2"/>
    </row>
    <row r="89" spans="1:12" ht="46.25" customHeight="1" x14ac:dyDescent="0.35">
      <c r="A89" s="4"/>
      <c r="B89" s="8" t="s">
        <v>62</v>
      </c>
      <c r="C89" s="2"/>
      <c r="D89" s="7"/>
      <c r="E89" s="2"/>
      <c r="F89" s="2"/>
      <c r="G89" s="9"/>
      <c r="H89" s="2"/>
      <c r="I89" s="2"/>
      <c r="J89" s="2"/>
    </row>
    <row r="90" spans="1:12" x14ac:dyDescent="0.35">
      <c r="A90" s="5" t="s">
        <v>63</v>
      </c>
      <c r="B90" s="2" t="s">
        <v>68</v>
      </c>
      <c r="C90" s="9">
        <v>1</v>
      </c>
      <c r="D90" s="7" t="s">
        <v>50</v>
      </c>
      <c r="E90" s="9">
        <v>30030</v>
      </c>
      <c r="F90" s="9">
        <f>E90*C90</f>
        <v>30030</v>
      </c>
      <c r="G90" s="9">
        <v>30030</v>
      </c>
      <c r="H90" s="9">
        <f t="shared" ref="H90:H93" si="1">I90-G90</f>
        <v>0</v>
      </c>
      <c r="I90" s="9">
        <f>'QUANTITY DETAILS'!Q106</f>
        <v>30030</v>
      </c>
      <c r="J90" s="2"/>
    </row>
    <row r="91" spans="1:12" x14ac:dyDescent="0.35">
      <c r="A91" s="5" t="s">
        <v>64</v>
      </c>
      <c r="B91" s="2" t="s">
        <v>69</v>
      </c>
      <c r="C91" s="9">
        <v>1</v>
      </c>
      <c r="D91" s="7" t="s">
        <v>50</v>
      </c>
      <c r="E91" s="9">
        <v>5313</v>
      </c>
      <c r="F91" s="9">
        <f t="shared" ref="F91:F94" si="2">E91*C91</f>
        <v>5313</v>
      </c>
      <c r="G91" s="9">
        <v>5313</v>
      </c>
      <c r="H91" s="9">
        <f t="shared" si="1"/>
        <v>0</v>
      </c>
      <c r="I91" s="9">
        <f>'QUANTITY DETAILS'!Q107</f>
        <v>5313</v>
      </c>
      <c r="J91" s="2"/>
    </row>
    <row r="92" spans="1:12" x14ac:dyDescent="0.35">
      <c r="A92" s="5" t="s">
        <v>65</v>
      </c>
      <c r="B92" s="2" t="s">
        <v>70</v>
      </c>
      <c r="C92" s="9">
        <v>1</v>
      </c>
      <c r="D92" s="7" t="s">
        <v>50</v>
      </c>
      <c r="E92" s="9">
        <v>13200</v>
      </c>
      <c r="F92" s="9">
        <f t="shared" si="2"/>
        <v>13200</v>
      </c>
      <c r="G92" s="9">
        <v>13200</v>
      </c>
      <c r="H92" s="9">
        <f t="shared" si="1"/>
        <v>0</v>
      </c>
      <c r="I92" s="9">
        <f>'QUANTITY DETAILS'!Q108</f>
        <v>13200</v>
      </c>
      <c r="J92" s="2"/>
    </row>
    <row r="93" spans="1:12" x14ac:dyDescent="0.35">
      <c r="A93" s="5" t="s">
        <v>66</v>
      </c>
      <c r="B93" s="2" t="s">
        <v>71</v>
      </c>
      <c r="C93" s="9">
        <v>1</v>
      </c>
      <c r="D93" s="7" t="s">
        <v>50</v>
      </c>
      <c r="E93" s="9">
        <v>26400</v>
      </c>
      <c r="F93" s="9">
        <f t="shared" si="2"/>
        <v>26400</v>
      </c>
      <c r="G93" s="9">
        <v>26400</v>
      </c>
      <c r="H93" s="9">
        <f t="shared" si="1"/>
        <v>0</v>
      </c>
      <c r="I93" s="9">
        <f>'QUANTITY DETAILS'!Q109</f>
        <v>26400</v>
      </c>
      <c r="J93" s="2"/>
    </row>
    <row r="94" spans="1:12" x14ac:dyDescent="0.35">
      <c r="A94" s="5" t="s">
        <v>67</v>
      </c>
      <c r="B94" s="2" t="s">
        <v>72</v>
      </c>
      <c r="C94" s="9">
        <v>1</v>
      </c>
      <c r="D94" s="7" t="s">
        <v>50</v>
      </c>
      <c r="E94" s="9">
        <v>13200</v>
      </c>
      <c r="F94" s="9">
        <f t="shared" si="2"/>
        <v>13200</v>
      </c>
      <c r="G94" s="9">
        <v>13200</v>
      </c>
      <c r="H94" s="9">
        <v>0</v>
      </c>
      <c r="I94" s="9">
        <f>G94+H94</f>
        <v>13200</v>
      </c>
      <c r="J94" s="2"/>
    </row>
    <row r="95" spans="1:12" x14ac:dyDescent="0.35">
      <c r="A95" s="4"/>
      <c r="B95" s="2"/>
      <c r="C95" s="2"/>
      <c r="D95" s="2"/>
      <c r="E95" s="2"/>
      <c r="F95" s="2"/>
      <c r="G95" s="9"/>
      <c r="H95" s="2"/>
      <c r="I95" s="2"/>
      <c r="J95" s="2"/>
    </row>
    <row r="96" spans="1:12" x14ac:dyDescent="0.35">
      <c r="A96" s="4"/>
      <c r="B96" s="2"/>
      <c r="C96" s="2"/>
      <c r="D96" s="2"/>
      <c r="E96" s="2"/>
      <c r="F96" s="12">
        <f>F13+F14+F20+F21+F28+F29+F36+F37+F45+F52+F53+F56+F57+F74+F76+F90+F91+F92+F93+F94</f>
        <v>1331893</v>
      </c>
      <c r="G96" s="12">
        <f>G13+G14+G20+G21+G28+G29+G36+G37+G45+G52+G53+G56+G57+G74+G76+G90+G91+G92+G93+G94</f>
        <v>1872173.1199999999</v>
      </c>
      <c r="H96" s="12">
        <f>SUM(H13:H95)</f>
        <v>109095.04500000004</v>
      </c>
      <c r="I96" s="12">
        <f>I13+I14+I20+I21+I28+I29+I36+I37+I45+I52+I53+I56+I57+I74+I76+I90+I91+I92+I93+I94</f>
        <v>1981268.165</v>
      </c>
      <c r="J96" s="2"/>
    </row>
    <row r="97" spans="1:12" x14ac:dyDescent="0.35">
      <c r="A97" s="13"/>
    </row>
    <row r="98" spans="1:12" x14ac:dyDescent="0.35">
      <c r="A98" s="13"/>
      <c r="I98" s="218"/>
      <c r="L98" s="220">
        <f>'QUANTITY DETAILS (2)'!Q126-Sheet1!I96</f>
        <v>0</v>
      </c>
    </row>
    <row r="99" spans="1:12" x14ac:dyDescent="0.35">
      <c r="A99" s="13"/>
    </row>
    <row r="100" spans="1:12" x14ac:dyDescent="0.35">
      <c r="A100" s="13"/>
    </row>
    <row r="101" spans="1:12" x14ac:dyDescent="0.35">
      <c r="A101" s="13"/>
    </row>
    <row r="102" spans="1:12" x14ac:dyDescent="0.35">
      <c r="A102" s="13"/>
    </row>
  </sheetData>
  <mergeCells count="8">
    <mergeCell ref="A69:B69"/>
    <mergeCell ref="C6:F6"/>
    <mergeCell ref="G6:I6"/>
    <mergeCell ref="A4:B4"/>
    <mergeCell ref="A5:B5"/>
    <mergeCell ref="A39:B39"/>
    <mergeCell ref="A40:B40"/>
    <mergeCell ref="A68:B68"/>
  </mergeCells>
  <pageMargins left="0.70866141732283472" right="0.70866141732283472" top="0.35433070866141736" bottom="0.35433070866141736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4579-F284-48F1-9BE4-6BDFA67D5DAF}">
  <dimension ref="A1:T123"/>
  <sheetViews>
    <sheetView view="pageBreakPreview" topLeftCell="B92" zoomScale="70" zoomScaleNormal="100" zoomScaleSheetLayoutView="70" workbookViewId="0">
      <selection activeCell="O17" sqref="O17"/>
    </sheetView>
  </sheetViews>
  <sheetFormatPr defaultColWidth="9.08984375" defaultRowHeight="15.5" x14ac:dyDescent="0.35"/>
  <cols>
    <col min="1" max="1" width="6.08984375" style="3" customWidth="1"/>
    <col min="2" max="2" width="76.54296875" style="3" customWidth="1"/>
    <col min="3" max="4" width="9.08984375" style="3"/>
    <col min="5" max="5" width="14.36328125" style="3" customWidth="1"/>
    <col min="6" max="6" width="17" style="3" customWidth="1"/>
    <col min="7" max="7" width="10.36328125" style="3" customWidth="1"/>
    <col min="8" max="8" width="12.08984375" style="3" customWidth="1"/>
    <col min="9" max="9" width="9.08984375" style="3"/>
    <col min="10" max="10" width="12.453125" style="3" customWidth="1"/>
    <col min="11" max="11" width="17.36328125" style="3" customWidth="1"/>
    <col min="12" max="12" width="8.6328125" style="3" customWidth="1"/>
    <col min="13" max="15" width="9.08984375" style="3"/>
    <col min="16" max="16" width="15.6328125" style="3" customWidth="1"/>
    <col min="17" max="17" width="14.36328125" style="3" customWidth="1"/>
    <col min="18" max="16384" width="9.08984375" style="3"/>
  </cols>
  <sheetData>
    <row r="1" spans="1:17" x14ac:dyDescent="0.35">
      <c r="A1" s="129" t="s">
        <v>78</v>
      </c>
      <c r="B1" s="130"/>
      <c r="C1" s="130"/>
      <c r="D1" s="130"/>
      <c r="E1" s="130"/>
      <c r="F1" s="131"/>
      <c r="G1" s="132"/>
      <c r="H1" s="130"/>
      <c r="I1" s="130"/>
      <c r="J1" s="130"/>
      <c r="K1" s="133"/>
      <c r="L1" s="132"/>
      <c r="M1" s="134"/>
      <c r="N1" s="134"/>
      <c r="O1" s="134"/>
      <c r="P1" s="135"/>
      <c r="Q1" s="136"/>
    </row>
    <row r="2" spans="1:17" x14ac:dyDescent="0.35">
      <c r="A2" s="137" t="s">
        <v>79</v>
      </c>
      <c r="B2" s="4"/>
      <c r="C2" s="4"/>
      <c r="D2" s="4"/>
      <c r="E2" s="4"/>
      <c r="F2" s="108"/>
      <c r="G2" s="114"/>
      <c r="H2" s="4"/>
      <c r="I2" s="4"/>
      <c r="J2" s="4"/>
      <c r="K2" s="115"/>
      <c r="L2" s="114"/>
      <c r="M2" s="2"/>
      <c r="N2" s="2"/>
      <c r="O2" s="2"/>
      <c r="P2" s="119"/>
      <c r="Q2" s="138"/>
    </row>
    <row r="3" spans="1:17" x14ac:dyDescent="0.35">
      <c r="A3" s="137" t="s">
        <v>80</v>
      </c>
      <c r="B3" s="4"/>
      <c r="C3" s="4"/>
      <c r="D3" s="4"/>
      <c r="E3" s="4"/>
      <c r="F3" s="108"/>
      <c r="G3" s="114"/>
      <c r="H3" s="4"/>
      <c r="I3" s="4"/>
      <c r="J3" s="4"/>
      <c r="K3" s="115"/>
      <c r="L3" s="114"/>
      <c r="M3" s="2"/>
      <c r="N3" s="2"/>
      <c r="O3" s="2"/>
      <c r="P3" s="119"/>
      <c r="Q3" s="138"/>
    </row>
    <row r="4" spans="1:17" x14ac:dyDescent="0.35">
      <c r="A4" s="285" t="s">
        <v>73</v>
      </c>
      <c r="B4" s="286"/>
      <c r="C4" s="107"/>
      <c r="D4" s="107"/>
      <c r="E4" s="107"/>
      <c r="F4" s="109"/>
      <c r="G4" s="116"/>
      <c r="H4" s="107"/>
      <c r="I4" s="107"/>
      <c r="J4" s="107"/>
      <c r="K4" s="117"/>
      <c r="L4" s="116"/>
      <c r="M4" s="107"/>
      <c r="N4" s="107"/>
      <c r="O4" s="107"/>
      <c r="P4" s="119"/>
      <c r="Q4" s="138"/>
    </row>
    <row r="5" spans="1:17" x14ac:dyDescent="0.35">
      <c r="A5" s="287" t="s">
        <v>74</v>
      </c>
      <c r="B5" s="284"/>
      <c r="C5" s="2"/>
      <c r="D5" s="2"/>
      <c r="E5" s="2"/>
      <c r="F5" s="110"/>
      <c r="G5" s="118"/>
      <c r="H5" s="2"/>
      <c r="I5" s="2"/>
      <c r="J5" s="2"/>
      <c r="K5" s="119"/>
      <c r="L5" s="118"/>
      <c r="M5" s="2"/>
      <c r="N5" s="2"/>
      <c r="O5" s="2"/>
      <c r="P5" s="119"/>
      <c r="Q5" s="138"/>
    </row>
    <row r="6" spans="1:17" x14ac:dyDescent="0.35">
      <c r="A6" s="139"/>
      <c r="B6" s="1"/>
      <c r="C6" s="288" t="s">
        <v>81</v>
      </c>
      <c r="D6" s="288"/>
      <c r="E6" s="288"/>
      <c r="F6" s="281"/>
      <c r="G6" s="120"/>
      <c r="H6" s="288" t="s">
        <v>82</v>
      </c>
      <c r="I6" s="288"/>
      <c r="J6" s="288"/>
      <c r="K6" s="121"/>
      <c r="L6" s="120"/>
      <c r="M6" s="2"/>
      <c r="N6" s="2"/>
      <c r="O6" s="2"/>
      <c r="P6" s="119"/>
      <c r="Q6" s="138"/>
    </row>
    <row r="7" spans="1:17" x14ac:dyDescent="0.35">
      <c r="A7" s="139"/>
      <c r="B7" s="1"/>
      <c r="C7" s="5"/>
      <c r="D7" s="5"/>
      <c r="E7" s="5"/>
      <c r="F7" s="16"/>
      <c r="G7" s="289" t="s">
        <v>192</v>
      </c>
      <c r="H7" s="282"/>
      <c r="I7" s="282"/>
      <c r="J7" s="282"/>
      <c r="K7" s="290"/>
      <c r="L7" s="289" t="s">
        <v>193</v>
      </c>
      <c r="M7" s="282"/>
      <c r="N7" s="282"/>
      <c r="O7" s="282"/>
      <c r="P7" s="290"/>
      <c r="Q7" s="138"/>
    </row>
    <row r="8" spans="1:17" ht="29" x14ac:dyDescent="0.35">
      <c r="A8" s="139"/>
      <c r="B8" s="1"/>
      <c r="C8" s="5"/>
      <c r="D8" s="5"/>
      <c r="E8" s="5"/>
      <c r="F8" s="16"/>
      <c r="G8" s="122" t="s">
        <v>195</v>
      </c>
      <c r="H8" s="288" t="s">
        <v>192</v>
      </c>
      <c r="I8" s="288"/>
      <c r="J8" s="288"/>
      <c r="K8" s="121" t="s">
        <v>196</v>
      </c>
      <c r="L8" s="122" t="s">
        <v>193</v>
      </c>
      <c r="M8" s="288" t="s">
        <v>193</v>
      </c>
      <c r="N8" s="288"/>
      <c r="O8" s="288"/>
      <c r="P8" s="119" t="s">
        <v>193</v>
      </c>
      <c r="Q8" s="140" t="s">
        <v>197</v>
      </c>
    </row>
    <row r="9" spans="1:17" x14ac:dyDescent="0.35">
      <c r="A9" s="141" t="s">
        <v>0</v>
      </c>
      <c r="B9" s="15" t="s">
        <v>1</v>
      </c>
      <c r="C9" s="15" t="s">
        <v>2</v>
      </c>
      <c r="D9" s="15" t="s">
        <v>3</v>
      </c>
      <c r="E9" s="15" t="s">
        <v>4</v>
      </c>
      <c r="F9" s="111" t="s">
        <v>5</v>
      </c>
      <c r="G9" s="123" t="s">
        <v>83</v>
      </c>
      <c r="H9" s="15" t="s">
        <v>123</v>
      </c>
      <c r="I9" s="15" t="s">
        <v>124</v>
      </c>
      <c r="J9" s="15" t="s">
        <v>126</v>
      </c>
      <c r="K9" s="124" t="s">
        <v>194</v>
      </c>
      <c r="L9" s="123" t="s">
        <v>83</v>
      </c>
      <c r="M9" s="15" t="s">
        <v>123</v>
      </c>
      <c r="N9" s="15" t="s">
        <v>124</v>
      </c>
      <c r="O9" s="15" t="s">
        <v>126</v>
      </c>
      <c r="P9" s="124" t="s">
        <v>194</v>
      </c>
      <c r="Q9" s="138"/>
    </row>
    <row r="10" spans="1:17" ht="64.5" customHeight="1" x14ac:dyDescent="0.35">
      <c r="A10" s="142"/>
      <c r="B10" s="6" t="s">
        <v>77</v>
      </c>
      <c r="C10" s="2"/>
      <c r="D10" s="7"/>
      <c r="E10" s="2"/>
      <c r="F10" s="110"/>
      <c r="G10" s="118"/>
      <c r="H10" s="2"/>
      <c r="I10" s="2"/>
      <c r="J10" s="2"/>
      <c r="K10" s="119"/>
      <c r="L10" s="118"/>
      <c r="M10" s="2"/>
      <c r="N10" s="2"/>
      <c r="O10" s="2"/>
      <c r="P10" s="119"/>
      <c r="Q10" s="138"/>
    </row>
    <row r="11" spans="1:17" x14ac:dyDescent="0.35">
      <c r="A11" s="142"/>
      <c r="B11" s="2"/>
      <c r="C11" s="2"/>
      <c r="D11" s="7"/>
      <c r="E11" s="2"/>
      <c r="F11" s="110"/>
      <c r="G11" s="118"/>
      <c r="H11" s="2"/>
      <c r="I11" s="2"/>
      <c r="J11" s="2"/>
      <c r="K11" s="119"/>
      <c r="L11" s="118"/>
      <c r="M11" s="2"/>
      <c r="N11" s="2"/>
      <c r="O11" s="2"/>
      <c r="P11" s="119"/>
      <c r="Q11" s="138"/>
    </row>
    <row r="12" spans="1:17" x14ac:dyDescent="0.35">
      <c r="A12" s="142"/>
      <c r="B12" s="4" t="s">
        <v>6</v>
      </c>
      <c r="C12" s="2"/>
      <c r="D12" s="7"/>
      <c r="E12" s="2"/>
      <c r="F12" s="110"/>
      <c r="G12" s="118"/>
      <c r="H12" s="2"/>
      <c r="I12" s="2"/>
      <c r="J12" s="2"/>
      <c r="K12" s="119"/>
      <c r="L12" s="118"/>
      <c r="M12" s="2"/>
      <c r="N12" s="2"/>
      <c r="O12" s="2"/>
      <c r="P12" s="119"/>
      <c r="Q12" s="138"/>
    </row>
    <row r="13" spans="1:17" x14ac:dyDescent="0.35">
      <c r="A13" s="142"/>
      <c r="B13" s="2"/>
      <c r="C13" s="2"/>
      <c r="D13" s="7"/>
      <c r="E13" s="2"/>
      <c r="F13" s="110"/>
      <c r="G13" s="118"/>
      <c r="H13" s="2"/>
      <c r="I13" s="2"/>
      <c r="J13" s="2"/>
      <c r="K13" s="119"/>
      <c r="L13" s="118"/>
      <c r="M13" s="2"/>
      <c r="N13" s="2"/>
      <c r="O13" s="2"/>
      <c r="P13" s="119"/>
      <c r="Q13" s="138"/>
    </row>
    <row r="14" spans="1:17" ht="81.75" customHeight="1" x14ac:dyDescent="0.35">
      <c r="A14" s="142"/>
      <c r="B14" s="8" t="s">
        <v>12</v>
      </c>
      <c r="C14" s="2"/>
      <c r="D14" s="7"/>
      <c r="E14" s="2"/>
      <c r="F14" s="110"/>
      <c r="G14" s="118"/>
      <c r="H14" s="2"/>
      <c r="I14" s="2"/>
      <c r="J14" s="2"/>
      <c r="K14" s="119"/>
      <c r="L14" s="118"/>
      <c r="M14" s="2"/>
      <c r="N14" s="2"/>
      <c r="O14" s="2"/>
      <c r="P14" s="119"/>
      <c r="Q14" s="138"/>
    </row>
    <row r="15" spans="1:17" x14ac:dyDescent="0.35">
      <c r="A15" s="142"/>
      <c r="B15" s="2"/>
      <c r="C15" s="2"/>
      <c r="D15" s="7"/>
      <c r="E15" s="2"/>
      <c r="F15" s="110"/>
      <c r="G15" s="118"/>
      <c r="H15" s="2"/>
      <c r="I15" s="2"/>
      <c r="J15" s="2"/>
      <c r="K15" s="119"/>
      <c r="L15" s="118"/>
      <c r="M15" s="2"/>
      <c r="N15" s="2"/>
      <c r="O15" s="2"/>
      <c r="P15" s="119"/>
      <c r="Q15" s="138"/>
    </row>
    <row r="16" spans="1:17" x14ac:dyDescent="0.35">
      <c r="A16" s="142" t="s">
        <v>7</v>
      </c>
      <c r="B16" s="2" t="s">
        <v>8</v>
      </c>
      <c r="C16" s="9">
        <v>130</v>
      </c>
      <c r="D16" s="7" t="s">
        <v>11</v>
      </c>
      <c r="E16" s="2">
        <v>1600</v>
      </c>
      <c r="F16" s="112">
        <f>C16*E16</f>
        <v>208000</v>
      </c>
      <c r="G16" s="125"/>
      <c r="H16" s="9"/>
      <c r="I16" s="9"/>
      <c r="J16" s="9"/>
      <c r="K16" s="126"/>
      <c r="L16" s="125"/>
      <c r="M16" s="2"/>
      <c r="N16" s="2"/>
      <c r="O16" s="2"/>
      <c r="P16" s="119"/>
      <c r="Q16" s="138"/>
    </row>
    <row r="17" spans="1:17" x14ac:dyDescent="0.35">
      <c r="A17" s="142"/>
      <c r="B17" s="1" t="s">
        <v>127</v>
      </c>
      <c r="C17" s="106">
        <v>0.4</v>
      </c>
      <c r="D17" s="7"/>
      <c r="E17" s="2"/>
      <c r="F17" s="112"/>
      <c r="G17" s="127">
        <v>0.25</v>
      </c>
      <c r="H17" s="9">
        <v>420</v>
      </c>
      <c r="I17" s="9">
        <f>J17-H17</f>
        <v>0</v>
      </c>
      <c r="J17" s="9">
        <f>120+300</f>
        <v>420</v>
      </c>
      <c r="K17" s="126">
        <f>J17*E16*G17</f>
        <v>168000</v>
      </c>
      <c r="L17" s="127">
        <v>0.15</v>
      </c>
      <c r="M17" s="2">
        <v>316</v>
      </c>
      <c r="N17" s="2">
        <f>O17-M17</f>
        <v>29</v>
      </c>
      <c r="O17" s="9">
        <f>120+196+29</f>
        <v>345</v>
      </c>
      <c r="P17" s="126">
        <f>O17*L17*E16</f>
        <v>82800</v>
      </c>
      <c r="Q17" s="143">
        <f>P17+K17</f>
        <v>250800</v>
      </c>
    </row>
    <row r="18" spans="1:17" x14ac:dyDescent="0.35">
      <c r="A18" s="142"/>
      <c r="B18" s="1" t="s">
        <v>128</v>
      </c>
      <c r="C18" s="106">
        <v>0.5</v>
      </c>
      <c r="D18" s="7"/>
      <c r="E18" s="2"/>
      <c r="F18" s="112"/>
      <c r="G18" s="127">
        <v>0.35</v>
      </c>
      <c r="H18" s="9">
        <v>283</v>
      </c>
      <c r="I18" s="9">
        <f>J18-H18</f>
        <v>229</v>
      </c>
      <c r="J18" s="9">
        <f>283+229</f>
        <v>512</v>
      </c>
      <c r="K18" s="126">
        <f>J18*E16*G18</f>
        <v>286720</v>
      </c>
      <c r="L18" s="127">
        <v>0.15</v>
      </c>
      <c r="M18" s="2"/>
      <c r="N18" s="2">
        <f>O18-M18</f>
        <v>80</v>
      </c>
      <c r="O18" s="9">
        <v>80</v>
      </c>
      <c r="P18" s="126">
        <f>O18*L18*$E$16</f>
        <v>19200</v>
      </c>
      <c r="Q18" s="143">
        <f>P18+K18</f>
        <v>305920</v>
      </c>
    </row>
    <row r="19" spans="1:17" x14ac:dyDescent="0.35">
      <c r="A19" s="142"/>
      <c r="B19" s="1" t="s">
        <v>129</v>
      </c>
      <c r="C19" s="106">
        <v>0.1</v>
      </c>
      <c r="D19" s="7"/>
      <c r="E19" s="2"/>
      <c r="F19" s="112"/>
      <c r="G19" s="127">
        <v>0.05</v>
      </c>
      <c r="H19" s="9">
        <v>500</v>
      </c>
      <c r="I19" s="9">
        <f>J19-H19</f>
        <v>512</v>
      </c>
      <c r="J19" s="9">
        <f>500+512</f>
        <v>1012</v>
      </c>
      <c r="K19" s="126">
        <f>J19*E16*G19</f>
        <v>80960</v>
      </c>
      <c r="L19" s="127">
        <v>0.05</v>
      </c>
      <c r="M19" s="2">
        <v>448</v>
      </c>
      <c r="N19" s="2">
        <f>O19-M19</f>
        <v>190.178</v>
      </c>
      <c r="O19" s="9">
        <f>448+190.178</f>
        <v>638.178</v>
      </c>
      <c r="P19" s="126">
        <f>O19*L19*$E$16</f>
        <v>51054.240000000005</v>
      </c>
      <c r="Q19" s="143">
        <f>P19+K19</f>
        <v>132014.24</v>
      </c>
    </row>
    <row r="20" spans="1:17" x14ac:dyDescent="0.35">
      <c r="A20" s="142" t="s">
        <v>9</v>
      </c>
      <c r="B20" s="2" t="s">
        <v>10</v>
      </c>
      <c r="C20" s="9">
        <v>20</v>
      </c>
      <c r="D20" s="7" t="s">
        <v>11</v>
      </c>
      <c r="E20" s="2">
        <v>2600</v>
      </c>
      <c r="F20" s="112">
        <f>C20*E20</f>
        <v>52000</v>
      </c>
      <c r="G20" s="125"/>
      <c r="H20" s="9"/>
      <c r="I20" s="9"/>
      <c r="J20" s="9"/>
      <c r="K20" s="126"/>
      <c r="L20" s="125"/>
      <c r="M20" s="2"/>
      <c r="N20" s="2"/>
      <c r="O20" s="2"/>
      <c r="P20" s="119"/>
      <c r="Q20" s="138"/>
    </row>
    <row r="21" spans="1:17" x14ac:dyDescent="0.35">
      <c r="A21" s="142"/>
      <c r="B21" s="1" t="s">
        <v>127</v>
      </c>
      <c r="C21" s="106">
        <v>0.4</v>
      </c>
      <c r="D21" s="7"/>
      <c r="E21" s="2"/>
      <c r="F21" s="112"/>
      <c r="G21" s="127">
        <v>0.25</v>
      </c>
      <c r="H21" s="9">
        <v>184</v>
      </c>
      <c r="I21" s="9">
        <f>J21-H21</f>
        <v>44.569999999999993</v>
      </c>
      <c r="J21" s="9">
        <f>132+52+44.57</f>
        <v>228.57</v>
      </c>
      <c r="K21" s="126">
        <f>J21*E20*G21</f>
        <v>148570.5</v>
      </c>
      <c r="L21" s="127">
        <v>0.15</v>
      </c>
      <c r="M21" s="2">
        <v>184</v>
      </c>
      <c r="N21" s="2">
        <f>O21-M21</f>
        <v>0</v>
      </c>
      <c r="O21" s="2">
        <f>44+140</f>
        <v>184</v>
      </c>
      <c r="P21" s="126">
        <f>O21*L21*E20</f>
        <v>71760</v>
      </c>
      <c r="Q21" s="143">
        <f>P21+K21</f>
        <v>220330.5</v>
      </c>
    </row>
    <row r="22" spans="1:17" x14ac:dyDescent="0.35">
      <c r="A22" s="142"/>
      <c r="B22" s="1" t="s">
        <v>128</v>
      </c>
      <c r="C22" s="106">
        <v>0.5</v>
      </c>
      <c r="D22" s="7"/>
      <c r="E22" s="2"/>
      <c r="F22" s="112"/>
      <c r="G22" s="127">
        <v>0.35</v>
      </c>
      <c r="H22" s="9">
        <v>190</v>
      </c>
      <c r="I22" s="9">
        <f>J22-H22</f>
        <v>73.159999999999968</v>
      </c>
      <c r="J22" s="9">
        <f>190+73.16</f>
        <v>263.15999999999997</v>
      </c>
      <c r="K22" s="126">
        <f>J22*E20*G22</f>
        <v>239475.59999999995</v>
      </c>
      <c r="L22" s="127">
        <v>0.15</v>
      </c>
      <c r="M22" s="2"/>
      <c r="N22" s="2">
        <f>O22-M22</f>
        <v>238</v>
      </c>
      <c r="O22" s="2">
        <v>238</v>
      </c>
      <c r="P22" s="126">
        <f>O22*L22*E20</f>
        <v>92819.999999999985</v>
      </c>
      <c r="Q22" s="143">
        <f>P22+K22</f>
        <v>332295.59999999992</v>
      </c>
    </row>
    <row r="23" spans="1:17" x14ac:dyDescent="0.35">
      <c r="A23" s="142"/>
      <c r="B23" s="1" t="s">
        <v>129</v>
      </c>
      <c r="C23" s="106">
        <v>0.1</v>
      </c>
      <c r="D23" s="7"/>
      <c r="E23" s="2"/>
      <c r="F23" s="110"/>
      <c r="G23" s="127">
        <v>0.05</v>
      </c>
      <c r="H23" s="9">
        <v>66</v>
      </c>
      <c r="I23" s="9">
        <f>J23-H23</f>
        <v>102</v>
      </c>
      <c r="J23" s="9">
        <f>66+102</f>
        <v>168</v>
      </c>
      <c r="K23" s="126">
        <f>J23*E20*G23</f>
        <v>21840</v>
      </c>
      <c r="L23" s="127">
        <v>0.05</v>
      </c>
      <c r="M23" s="2"/>
      <c r="N23" s="2">
        <f>O23-M23</f>
        <v>11</v>
      </c>
      <c r="O23" s="2">
        <v>11</v>
      </c>
      <c r="P23" s="126">
        <f>O23*L23*E20</f>
        <v>1430.0000000000002</v>
      </c>
      <c r="Q23" s="143">
        <f>P23+K23</f>
        <v>23270</v>
      </c>
    </row>
    <row r="24" spans="1:17" x14ac:dyDescent="0.35">
      <c r="A24" s="142"/>
      <c r="B24" s="4" t="s">
        <v>13</v>
      </c>
      <c r="C24" s="2"/>
      <c r="D24" s="7"/>
      <c r="E24" s="2"/>
      <c r="F24" s="110"/>
      <c r="G24" s="118"/>
      <c r="H24" s="2"/>
      <c r="I24" s="2"/>
      <c r="J24" s="2"/>
      <c r="K24" s="119"/>
      <c r="L24" s="118"/>
      <c r="M24" s="2"/>
      <c r="N24" s="2"/>
      <c r="O24" s="2"/>
      <c r="P24" s="119"/>
      <c r="Q24" s="138"/>
    </row>
    <row r="25" spans="1:17" x14ac:dyDescent="0.35">
      <c r="A25" s="142"/>
      <c r="B25" s="2"/>
      <c r="C25" s="2"/>
      <c r="D25" s="7"/>
      <c r="E25" s="2"/>
      <c r="F25" s="110"/>
      <c r="G25" s="118"/>
      <c r="H25" s="2"/>
      <c r="I25" s="2"/>
      <c r="J25" s="2"/>
      <c r="K25" s="119"/>
      <c r="L25" s="118"/>
      <c r="M25" s="2"/>
      <c r="N25" s="2"/>
      <c r="O25" s="2"/>
      <c r="P25" s="119"/>
      <c r="Q25" s="138"/>
    </row>
    <row r="26" spans="1:17" ht="50" customHeight="1" x14ac:dyDescent="0.35">
      <c r="A26" s="142"/>
      <c r="B26" s="8" t="s">
        <v>14</v>
      </c>
      <c r="C26" s="2"/>
      <c r="D26" s="7"/>
      <c r="E26" s="2"/>
      <c r="F26" s="110"/>
      <c r="G26" s="118"/>
      <c r="H26" s="2"/>
      <c r="I26" s="2"/>
      <c r="J26" s="2"/>
      <c r="K26" s="119"/>
      <c r="L26" s="118"/>
      <c r="M26" s="2"/>
      <c r="N26" s="2"/>
      <c r="O26" s="2"/>
      <c r="P26" s="119"/>
      <c r="Q26" s="138"/>
    </row>
    <row r="27" spans="1:17" x14ac:dyDescent="0.35">
      <c r="A27" s="142"/>
      <c r="B27" s="2"/>
      <c r="C27" s="2"/>
      <c r="D27" s="7"/>
      <c r="E27" s="2"/>
      <c r="F27" s="110"/>
      <c r="G27" s="118"/>
      <c r="H27" s="2"/>
      <c r="I27" s="2"/>
      <c r="J27" s="2"/>
      <c r="K27" s="119"/>
      <c r="L27" s="118"/>
      <c r="M27" s="2"/>
      <c r="N27" s="2"/>
      <c r="O27" s="2"/>
      <c r="P27" s="119"/>
      <c r="Q27" s="138"/>
    </row>
    <row r="28" spans="1:17" x14ac:dyDescent="0.35">
      <c r="A28" s="142" t="s">
        <v>15</v>
      </c>
      <c r="B28" s="2" t="s">
        <v>16</v>
      </c>
      <c r="C28" s="9">
        <v>575</v>
      </c>
      <c r="D28" s="7" t="s">
        <v>11</v>
      </c>
      <c r="E28" s="9">
        <v>300</v>
      </c>
      <c r="F28" s="112">
        <f>C28*E28</f>
        <v>172500</v>
      </c>
      <c r="G28" s="125"/>
      <c r="H28" s="9"/>
      <c r="I28" s="9"/>
      <c r="J28" s="9"/>
      <c r="K28" s="126"/>
      <c r="L28" s="125"/>
      <c r="M28" s="2"/>
      <c r="N28" s="9"/>
      <c r="O28" s="9"/>
      <c r="P28" s="119"/>
      <c r="Q28" s="138"/>
    </row>
    <row r="29" spans="1:17" x14ac:dyDescent="0.35">
      <c r="A29" s="142"/>
      <c r="B29" s="1" t="s">
        <v>127</v>
      </c>
      <c r="C29" s="106">
        <v>0.4</v>
      </c>
      <c r="D29" s="7"/>
      <c r="E29" s="9"/>
      <c r="F29" s="112"/>
      <c r="G29" s="125"/>
      <c r="H29" s="9"/>
      <c r="I29" s="9"/>
      <c r="J29" s="9"/>
      <c r="K29" s="126"/>
      <c r="L29" s="127">
        <v>0.4</v>
      </c>
      <c r="M29" s="9">
        <v>402</v>
      </c>
      <c r="N29" s="9">
        <f t="shared" ref="N29:N35" si="0">O29-M29</f>
        <v>0</v>
      </c>
      <c r="O29" s="9">
        <v>402</v>
      </c>
      <c r="P29" s="126">
        <f>O29*L29*E28</f>
        <v>48240</v>
      </c>
      <c r="Q29" s="143">
        <f>P29+K29</f>
        <v>48240</v>
      </c>
    </row>
    <row r="30" spans="1:17" x14ac:dyDescent="0.35">
      <c r="A30" s="142"/>
      <c r="B30" s="1" t="s">
        <v>128</v>
      </c>
      <c r="C30" s="106">
        <v>0.5</v>
      </c>
      <c r="D30" s="7"/>
      <c r="E30" s="9"/>
      <c r="F30" s="112"/>
      <c r="G30" s="125"/>
      <c r="H30" s="9"/>
      <c r="I30" s="9"/>
      <c r="J30" s="9"/>
      <c r="K30" s="126"/>
      <c r="L30" s="127">
        <v>0.5</v>
      </c>
      <c r="M30" s="9">
        <v>640</v>
      </c>
      <c r="N30" s="9">
        <f t="shared" si="0"/>
        <v>0</v>
      </c>
      <c r="O30" s="9">
        <f>436+204</f>
        <v>640</v>
      </c>
      <c r="P30" s="126">
        <f>O30*L30*E28</f>
        <v>96000</v>
      </c>
      <c r="Q30" s="143">
        <f t="shared" ref="Q30:Q31" si="1">P30+K30</f>
        <v>96000</v>
      </c>
    </row>
    <row r="31" spans="1:17" x14ac:dyDescent="0.35">
      <c r="A31" s="142"/>
      <c r="B31" s="1" t="s">
        <v>129</v>
      </c>
      <c r="C31" s="106">
        <v>0.1</v>
      </c>
      <c r="D31" s="7"/>
      <c r="E31" s="9"/>
      <c r="F31" s="112"/>
      <c r="G31" s="125"/>
      <c r="H31" s="9"/>
      <c r="I31" s="9"/>
      <c r="J31" s="9"/>
      <c r="K31" s="126"/>
      <c r="L31" s="127">
        <v>0.1</v>
      </c>
      <c r="M31" s="9">
        <v>199</v>
      </c>
      <c r="N31" s="9">
        <f t="shared" si="0"/>
        <v>0</v>
      </c>
      <c r="O31" s="9">
        <v>199</v>
      </c>
      <c r="P31" s="126">
        <f>O31*L31*E28</f>
        <v>5970.0000000000009</v>
      </c>
      <c r="Q31" s="143">
        <f t="shared" si="1"/>
        <v>5970.0000000000009</v>
      </c>
    </row>
    <row r="32" spans="1:17" x14ac:dyDescent="0.35">
      <c r="A32" s="142" t="s">
        <v>17</v>
      </c>
      <c r="B32" s="2" t="s">
        <v>18</v>
      </c>
      <c r="C32" s="9">
        <v>25</v>
      </c>
      <c r="D32" s="7" t="s">
        <v>11</v>
      </c>
      <c r="E32" s="9">
        <v>400</v>
      </c>
      <c r="F32" s="112">
        <f>C32*E32</f>
        <v>10000</v>
      </c>
      <c r="G32" s="125"/>
      <c r="H32" s="9"/>
      <c r="I32" s="9"/>
      <c r="J32" s="9"/>
      <c r="K32" s="126"/>
      <c r="L32" s="125"/>
      <c r="M32" s="2"/>
      <c r="N32" s="9"/>
      <c r="O32" s="9"/>
      <c r="P32" s="119"/>
      <c r="Q32" s="138"/>
    </row>
    <row r="33" spans="1:17" x14ac:dyDescent="0.35">
      <c r="A33" s="142"/>
      <c r="B33" s="1" t="s">
        <v>127</v>
      </c>
      <c r="C33" s="9"/>
      <c r="D33" s="7"/>
      <c r="E33" s="9"/>
      <c r="F33" s="112"/>
      <c r="G33" s="125"/>
      <c r="H33" s="9"/>
      <c r="I33" s="9"/>
      <c r="J33" s="9"/>
      <c r="K33" s="126"/>
      <c r="L33" s="127">
        <v>0.4</v>
      </c>
      <c r="M33" s="9">
        <v>138</v>
      </c>
      <c r="N33" s="9">
        <f t="shared" si="0"/>
        <v>0</v>
      </c>
      <c r="O33" s="9">
        <v>138</v>
      </c>
      <c r="P33" s="126">
        <f>O33*E32*L33</f>
        <v>22080</v>
      </c>
      <c r="Q33" s="143">
        <f>P33+K33</f>
        <v>22080</v>
      </c>
    </row>
    <row r="34" spans="1:17" x14ac:dyDescent="0.35">
      <c r="A34" s="142"/>
      <c r="B34" s="1" t="s">
        <v>128</v>
      </c>
      <c r="C34" s="9"/>
      <c r="D34" s="7"/>
      <c r="E34" s="9"/>
      <c r="F34" s="112"/>
      <c r="G34" s="125"/>
      <c r="H34" s="9"/>
      <c r="I34" s="9"/>
      <c r="J34" s="9"/>
      <c r="K34" s="126"/>
      <c r="L34" s="127">
        <v>0.5</v>
      </c>
      <c r="M34" s="9">
        <v>17.380000000000003</v>
      </c>
      <c r="N34" s="9">
        <f t="shared" si="0"/>
        <v>0</v>
      </c>
      <c r="O34" s="9">
        <f>12.38+5</f>
        <v>17.380000000000003</v>
      </c>
      <c r="P34" s="126">
        <f>O34*L34*E32</f>
        <v>3476.0000000000005</v>
      </c>
      <c r="Q34" s="143">
        <f t="shared" ref="Q34:Q35" si="2">P34+K34</f>
        <v>3476.0000000000005</v>
      </c>
    </row>
    <row r="35" spans="1:17" x14ac:dyDescent="0.35">
      <c r="A35" s="142"/>
      <c r="B35" s="1" t="s">
        <v>129</v>
      </c>
      <c r="C35" s="2"/>
      <c r="D35" s="7"/>
      <c r="E35" s="2"/>
      <c r="F35" s="110"/>
      <c r="G35" s="118"/>
      <c r="H35" s="2"/>
      <c r="I35" s="2"/>
      <c r="J35" s="9"/>
      <c r="K35" s="126"/>
      <c r="L35" s="127">
        <v>0.1</v>
      </c>
      <c r="M35" s="2">
        <v>15.1</v>
      </c>
      <c r="N35" s="9">
        <f t="shared" si="0"/>
        <v>0</v>
      </c>
      <c r="O35" s="9">
        <v>15.1</v>
      </c>
      <c r="P35" s="126">
        <f>O35*L35*E32</f>
        <v>604</v>
      </c>
      <c r="Q35" s="143">
        <f t="shared" si="2"/>
        <v>604</v>
      </c>
    </row>
    <row r="36" spans="1:17" x14ac:dyDescent="0.35">
      <c r="A36" s="142"/>
      <c r="B36" s="4" t="s">
        <v>19</v>
      </c>
      <c r="C36" s="2"/>
      <c r="D36" s="7"/>
      <c r="E36" s="2"/>
      <c r="F36" s="110"/>
      <c r="G36" s="118"/>
      <c r="H36" s="2"/>
      <c r="I36" s="2"/>
      <c r="J36" s="2"/>
      <c r="K36" s="119"/>
      <c r="L36" s="118"/>
      <c r="M36" s="2"/>
      <c r="N36" s="2"/>
      <c r="O36" s="2"/>
      <c r="P36" s="119"/>
      <c r="Q36" s="138"/>
    </row>
    <row r="37" spans="1:17" x14ac:dyDescent="0.35">
      <c r="A37" s="142"/>
      <c r="B37" s="2"/>
      <c r="C37" s="2"/>
      <c r="D37" s="7"/>
      <c r="E37" s="2"/>
      <c r="F37" s="110"/>
      <c r="G37" s="118"/>
      <c r="H37" s="2"/>
      <c r="I37" s="2"/>
      <c r="J37" s="2"/>
      <c r="K37" s="119"/>
      <c r="L37" s="118"/>
      <c r="M37" s="2"/>
      <c r="N37" s="2"/>
      <c r="O37" s="2"/>
      <c r="P37" s="119"/>
      <c r="Q37" s="138"/>
    </row>
    <row r="38" spans="1:17" ht="48" customHeight="1" x14ac:dyDescent="0.35">
      <c r="A38" s="142"/>
      <c r="B38" s="8" t="s">
        <v>20</v>
      </c>
      <c r="C38" s="2"/>
      <c r="D38" s="7"/>
      <c r="E38" s="2"/>
      <c r="F38" s="110"/>
      <c r="G38" s="118"/>
      <c r="H38" s="2"/>
      <c r="I38" s="2"/>
      <c r="J38" s="2"/>
      <c r="K38" s="119"/>
      <c r="L38" s="118"/>
      <c r="M38" s="2"/>
      <c r="N38" s="2"/>
      <c r="O38" s="2"/>
      <c r="P38" s="119"/>
      <c r="Q38" s="138"/>
    </row>
    <row r="39" spans="1:17" x14ac:dyDescent="0.35">
      <c r="A39" s="142"/>
      <c r="B39" s="2"/>
      <c r="C39" s="2"/>
      <c r="D39" s="7"/>
      <c r="E39" s="2"/>
      <c r="F39" s="110"/>
      <c r="G39" s="118"/>
      <c r="H39" s="2"/>
      <c r="I39" s="2"/>
      <c r="J39" s="2"/>
      <c r="K39" s="119"/>
      <c r="L39" s="118"/>
      <c r="M39" s="2"/>
      <c r="N39" s="2"/>
      <c r="O39" s="2"/>
      <c r="P39" s="119"/>
      <c r="Q39" s="138"/>
    </row>
    <row r="40" spans="1:17" x14ac:dyDescent="0.35">
      <c r="A40" s="142"/>
      <c r="B40" s="2"/>
      <c r="C40" s="2"/>
      <c r="D40" s="7"/>
      <c r="E40" s="2"/>
      <c r="F40" s="110"/>
      <c r="G40" s="118"/>
      <c r="H40" s="2"/>
      <c r="I40" s="2"/>
      <c r="J40" s="2"/>
      <c r="K40" s="119"/>
      <c r="L40" s="118"/>
      <c r="M40" s="2"/>
      <c r="N40" s="2"/>
      <c r="O40" s="2"/>
      <c r="P40" s="119"/>
      <c r="Q40" s="138"/>
    </row>
    <row r="41" spans="1:17" x14ac:dyDescent="0.35">
      <c r="A41" s="142" t="s">
        <v>21</v>
      </c>
      <c r="B41" s="2" t="s">
        <v>22</v>
      </c>
      <c r="C41" s="9">
        <v>350</v>
      </c>
      <c r="D41" s="7" t="s">
        <v>11</v>
      </c>
      <c r="E41" s="9">
        <v>950</v>
      </c>
      <c r="F41" s="112">
        <f>E41*C41</f>
        <v>332500</v>
      </c>
      <c r="G41" s="125"/>
      <c r="H41" s="9"/>
      <c r="I41" s="9"/>
      <c r="J41" s="9"/>
      <c r="K41" s="126"/>
      <c r="L41" s="125"/>
      <c r="M41" s="2"/>
      <c r="N41" s="2"/>
      <c r="O41" s="2"/>
      <c r="P41" s="119"/>
      <c r="Q41" s="138"/>
    </row>
    <row r="42" spans="1:17" x14ac:dyDescent="0.35">
      <c r="A42" s="142" t="s">
        <v>23</v>
      </c>
      <c r="B42" s="2" t="s">
        <v>18</v>
      </c>
      <c r="C42" s="9">
        <v>90</v>
      </c>
      <c r="D42" s="7" t="s">
        <v>11</v>
      </c>
      <c r="E42" s="9">
        <v>1100</v>
      </c>
      <c r="F42" s="112">
        <f>E42*C42</f>
        <v>99000</v>
      </c>
      <c r="G42" s="125"/>
      <c r="H42" s="9"/>
      <c r="I42" s="9"/>
      <c r="J42" s="9"/>
      <c r="K42" s="126"/>
      <c r="L42" s="125"/>
      <c r="M42" s="2"/>
      <c r="N42" s="2"/>
      <c r="O42" s="2"/>
      <c r="P42" s="119"/>
      <c r="Q42" s="138"/>
    </row>
    <row r="43" spans="1:17" x14ac:dyDescent="0.35">
      <c r="A43" s="142"/>
      <c r="B43" s="2"/>
      <c r="C43" s="2"/>
      <c r="D43" s="7"/>
      <c r="E43" s="2"/>
      <c r="F43" s="110"/>
      <c r="G43" s="118"/>
      <c r="H43" s="2"/>
      <c r="I43" s="2"/>
      <c r="J43" s="2"/>
      <c r="K43" s="119"/>
      <c r="L43" s="118"/>
      <c r="M43" s="2"/>
      <c r="N43" s="2"/>
      <c r="O43" s="2"/>
      <c r="P43" s="119"/>
      <c r="Q43" s="138"/>
    </row>
    <row r="44" spans="1:17" x14ac:dyDescent="0.35">
      <c r="A44" s="142"/>
      <c r="B44" s="4" t="s">
        <v>24</v>
      </c>
      <c r="C44" s="2"/>
      <c r="D44" s="7"/>
      <c r="E44" s="2"/>
      <c r="F44" s="110"/>
      <c r="G44" s="118"/>
      <c r="H44" s="2"/>
      <c r="I44" s="2"/>
      <c r="J44" s="2"/>
      <c r="K44" s="119"/>
      <c r="L44" s="118"/>
      <c r="M44" s="2"/>
      <c r="N44" s="2"/>
      <c r="O44" s="2"/>
      <c r="P44" s="119"/>
      <c r="Q44" s="138"/>
    </row>
    <row r="45" spans="1:17" x14ac:dyDescent="0.35">
      <c r="A45" s="142"/>
      <c r="B45" s="2"/>
      <c r="C45" s="2"/>
      <c r="D45" s="7"/>
      <c r="E45" s="2"/>
      <c r="F45" s="110"/>
      <c r="G45" s="118"/>
      <c r="H45" s="2"/>
      <c r="I45" s="2"/>
      <c r="J45" s="2"/>
      <c r="K45" s="119"/>
      <c r="L45" s="118"/>
      <c r="M45" s="2"/>
      <c r="N45" s="2"/>
      <c r="O45" s="2"/>
      <c r="P45" s="119"/>
      <c r="Q45" s="138"/>
    </row>
    <row r="46" spans="1:17" ht="31" x14ac:dyDescent="0.35">
      <c r="A46" s="142"/>
      <c r="B46" s="8" t="s">
        <v>25</v>
      </c>
      <c r="C46" s="2"/>
      <c r="D46" s="7"/>
      <c r="E46" s="2"/>
      <c r="F46" s="110"/>
      <c r="G46" s="118"/>
      <c r="H46" s="2"/>
      <c r="I46" s="2"/>
      <c r="J46" s="2"/>
      <c r="K46" s="119"/>
      <c r="L46" s="118"/>
      <c r="M46" s="2"/>
      <c r="N46" s="2"/>
      <c r="O46" s="2"/>
      <c r="P46" s="119"/>
      <c r="Q46" s="138"/>
    </row>
    <row r="47" spans="1:17" x14ac:dyDescent="0.35">
      <c r="A47" s="142"/>
      <c r="B47" s="2"/>
      <c r="C47" s="2"/>
      <c r="D47" s="7"/>
      <c r="E47" s="2"/>
      <c r="F47" s="110"/>
      <c r="G47" s="118"/>
      <c r="H47" s="2"/>
      <c r="I47" s="2"/>
      <c r="J47" s="2"/>
      <c r="K47" s="119"/>
      <c r="L47" s="118"/>
      <c r="M47" s="2"/>
      <c r="N47" s="2"/>
      <c r="O47" s="2"/>
      <c r="P47" s="119"/>
      <c r="Q47" s="138"/>
    </row>
    <row r="48" spans="1:17" x14ac:dyDescent="0.35">
      <c r="A48" s="142" t="s">
        <v>26</v>
      </c>
      <c r="B48" s="2" t="s">
        <v>27</v>
      </c>
      <c r="C48" s="9">
        <v>110</v>
      </c>
      <c r="D48" s="7" t="s">
        <v>11</v>
      </c>
      <c r="E48" s="9">
        <v>150</v>
      </c>
      <c r="F48" s="113">
        <f>E48*C48</f>
        <v>16500</v>
      </c>
      <c r="G48" s="128"/>
      <c r="H48" s="9"/>
      <c r="I48" s="9"/>
      <c r="J48" s="9"/>
      <c r="K48" s="126"/>
      <c r="L48" s="125"/>
      <c r="M48" s="2"/>
      <c r="N48" s="2"/>
      <c r="O48" s="2"/>
      <c r="P48" s="119"/>
      <c r="Q48" s="138"/>
    </row>
    <row r="49" spans="1:17" x14ac:dyDescent="0.35">
      <c r="A49" s="142" t="s">
        <v>28</v>
      </c>
      <c r="B49" s="2" t="s">
        <v>29</v>
      </c>
      <c r="C49" s="9">
        <v>15</v>
      </c>
      <c r="D49" s="7" t="s">
        <v>11</v>
      </c>
      <c r="E49" s="9">
        <v>200</v>
      </c>
      <c r="F49" s="113">
        <f>E49*C49</f>
        <v>3000</v>
      </c>
      <c r="G49" s="128"/>
      <c r="H49" s="9"/>
      <c r="I49" s="9"/>
      <c r="J49" s="9"/>
      <c r="K49" s="126"/>
      <c r="L49" s="125"/>
      <c r="M49" s="2"/>
      <c r="N49" s="2"/>
      <c r="O49" s="2"/>
      <c r="P49" s="119"/>
      <c r="Q49" s="138"/>
    </row>
    <row r="50" spans="1:17" x14ac:dyDescent="0.35">
      <c r="A50" s="142"/>
      <c r="B50" s="2"/>
      <c r="C50" s="2"/>
      <c r="D50" s="7"/>
      <c r="E50" s="2"/>
      <c r="F50" s="110"/>
      <c r="G50" s="118"/>
      <c r="H50" s="2"/>
      <c r="I50" s="2"/>
      <c r="J50" s="2"/>
      <c r="K50" s="119"/>
      <c r="L50" s="118"/>
      <c r="M50" s="2"/>
      <c r="N50" s="2"/>
      <c r="O50" s="2"/>
      <c r="P50" s="119"/>
      <c r="Q50" s="138"/>
    </row>
    <row r="51" spans="1:17" x14ac:dyDescent="0.35">
      <c r="A51" s="287" t="s">
        <v>73</v>
      </c>
      <c r="B51" s="284"/>
      <c r="C51" s="2"/>
      <c r="D51" s="7"/>
      <c r="E51" s="2"/>
      <c r="F51" s="110"/>
      <c r="G51" s="118"/>
      <c r="H51" s="2"/>
      <c r="I51" s="2"/>
      <c r="J51" s="2"/>
      <c r="K51" s="119"/>
      <c r="L51" s="118"/>
      <c r="M51" s="2"/>
      <c r="N51" s="2"/>
      <c r="O51" s="2"/>
      <c r="P51" s="119"/>
      <c r="Q51" s="138"/>
    </row>
    <row r="52" spans="1:17" x14ac:dyDescent="0.35">
      <c r="A52" s="287" t="s">
        <v>75</v>
      </c>
      <c r="B52" s="284"/>
      <c r="C52" s="2"/>
      <c r="D52" s="7"/>
      <c r="E52" s="2"/>
      <c r="F52" s="110"/>
      <c r="G52" s="118"/>
      <c r="H52" s="2"/>
      <c r="I52" s="2"/>
      <c r="J52" s="2"/>
      <c r="K52" s="119"/>
      <c r="L52" s="118"/>
      <c r="M52" s="2"/>
      <c r="N52" s="2"/>
      <c r="O52" s="2"/>
      <c r="P52" s="119"/>
      <c r="Q52" s="138"/>
    </row>
    <row r="53" spans="1:17" x14ac:dyDescent="0.35">
      <c r="A53" s="137"/>
      <c r="B53" s="2"/>
      <c r="C53" s="2"/>
      <c r="D53" s="7"/>
      <c r="E53" s="2"/>
      <c r="F53" s="110"/>
      <c r="G53" s="118"/>
      <c r="H53" s="2"/>
      <c r="I53" s="2"/>
      <c r="J53" s="2"/>
      <c r="K53" s="119"/>
      <c r="L53" s="118"/>
      <c r="M53" s="2"/>
      <c r="N53" s="2"/>
      <c r="O53" s="2"/>
      <c r="P53" s="119"/>
      <c r="Q53" s="138"/>
    </row>
    <row r="54" spans="1:17" x14ac:dyDescent="0.35">
      <c r="A54" s="142"/>
      <c r="B54" s="4" t="s">
        <v>30</v>
      </c>
      <c r="C54" s="2"/>
      <c r="D54" s="7"/>
      <c r="E54" s="2"/>
      <c r="F54" s="110"/>
      <c r="G54" s="118"/>
      <c r="H54" s="2"/>
      <c r="I54" s="2"/>
      <c r="J54" s="2"/>
      <c r="K54" s="119"/>
      <c r="L54" s="118"/>
      <c r="M54" s="2"/>
      <c r="N54" s="2"/>
      <c r="O54" s="2"/>
      <c r="P54" s="119"/>
      <c r="Q54" s="138"/>
    </row>
    <row r="55" spans="1:17" ht="31" x14ac:dyDescent="0.35">
      <c r="A55" s="142"/>
      <c r="B55" s="8" t="s">
        <v>31</v>
      </c>
      <c r="C55" s="2"/>
      <c r="D55" s="7"/>
      <c r="E55" s="2"/>
      <c r="F55" s="110"/>
      <c r="G55" s="118"/>
      <c r="H55" s="2"/>
      <c r="I55" s="2"/>
      <c r="J55" s="2"/>
      <c r="K55" s="119"/>
      <c r="L55" s="118"/>
      <c r="M55" s="2"/>
      <c r="N55" s="2"/>
      <c r="O55" s="2"/>
      <c r="P55" s="119"/>
      <c r="Q55" s="138"/>
    </row>
    <row r="56" spans="1:17" x14ac:dyDescent="0.35">
      <c r="A56" s="142"/>
      <c r="B56" s="2"/>
      <c r="C56" s="2"/>
      <c r="D56" s="7"/>
      <c r="E56" s="2"/>
      <c r="F56" s="110"/>
      <c r="G56" s="118"/>
      <c r="H56" s="2"/>
      <c r="I56" s="2"/>
      <c r="J56" s="2"/>
      <c r="K56" s="119"/>
      <c r="L56" s="118"/>
      <c r="M56" s="2"/>
      <c r="N56" s="2"/>
      <c r="O56" s="2"/>
      <c r="P56" s="119"/>
      <c r="Q56" s="138"/>
    </row>
    <row r="57" spans="1:17" x14ac:dyDescent="0.35">
      <c r="A57" s="142" t="s">
        <v>32</v>
      </c>
      <c r="B57" s="2" t="s">
        <v>33</v>
      </c>
      <c r="C57" s="9">
        <v>90</v>
      </c>
      <c r="D57" s="7" t="s">
        <v>11</v>
      </c>
      <c r="E57" s="9">
        <v>75</v>
      </c>
      <c r="F57" s="112">
        <f>E57*C57</f>
        <v>6750</v>
      </c>
      <c r="G57" s="125"/>
      <c r="H57" s="9"/>
      <c r="I57" s="9"/>
      <c r="J57" s="9"/>
      <c r="K57" s="126"/>
      <c r="L57" s="125"/>
      <c r="M57" s="2"/>
      <c r="N57" s="2"/>
      <c r="O57" s="2"/>
      <c r="P57" s="119"/>
      <c r="Q57" s="138"/>
    </row>
    <row r="58" spans="1:17" x14ac:dyDescent="0.35">
      <c r="A58" s="142"/>
      <c r="B58" s="2"/>
      <c r="C58" s="2"/>
      <c r="D58" s="7"/>
      <c r="E58" s="2"/>
      <c r="F58" s="110"/>
      <c r="G58" s="118"/>
      <c r="H58" s="2"/>
      <c r="I58" s="2"/>
      <c r="J58" s="2"/>
      <c r="K58" s="119"/>
      <c r="L58" s="118"/>
      <c r="M58" s="2"/>
      <c r="N58" s="2"/>
      <c r="O58" s="2"/>
      <c r="P58" s="119"/>
      <c r="Q58" s="138"/>
    </row>
    <row r="59" spans="1:17" x14ac:dyDescent="0.35">
      <c r="A59" s="142"/>
      <c r="B59" s="1" t="s">
        <v>34</v>
      </c>
      <c r="C59" s="2"/>
      <c r="D59" s="7"/>
      <c r="E59" s="2"/>
      <c r="F59" s="110"/>
      <c r="G59" s="118"/>
      <c r="H59" s="2"/>
      <c r="I59" s="2"/>
      <c r="J59" s="2"/>
      <c r="K59" s="119"/>
      <c r="L59" s="118"/>
      <c r="M59" s="2"/>
      <c r="N59" s="2"/>
      <c r="O59" s="2"/>
      <c r="P59" s="119"/>
      <c r="Q59" s="138"/>
    </row>
    <row r="60" spans="1:17" x14ac:dyDescent="0.35">
      <c r="A60" s="142"/>
      <c r="B60" s="2"/>
      <c r="C60" s="2"/>
      <c r="D60" s="7"/>
      <c r="E60" s="2"/>
      <c r="F60" s="110"/>
      <c r="G60" s="118"/>
      <c r="H60" s="2"/>
      <c r="I60" s="2"/>
      <c r="J60" s="2"/>
      <c r="K60" s="119"/>
      <c r="L60" s="118"/>
      <c r="M60" s="2"/>
      <c r="N60" s="2"/>
      <c r="O60" s="2"/>
      <c r="P60" s="119"/>
      <c r="Q60" s="138"/>
    </row>
    <row r="61" spans="1:17" ht="77.5" x14ac:dyDescent="0.35">
      <c r="A61" s="142"/>
      <c r="B61" s="6" t="s">
        <v>35</v>
      </c>
      <c r="C61" s="2"/>
      <c r="D61" s="7"/>
      <c r="E61" s="2"/>
      <c r="F61" s="110"/>
      <c r="G61" s="118"/>
      <c r="H61" s="2"/>
      <c r="I61" s="2"/>
      <c r="J61" s="2"/>
      <c r="K61" s="119"/>
      <c r="L61" s="118"/>
      <c r="M61" s="2"/>
      <c r="N61" s="2"/>
      <c r="O61" s="2"/>
      <c r="P61" s="119"/>
      <c r="Q61" s="138"/>
    </row>
    <row r="62" spans="1:17" x14ac:dyDescent="0.35">
      <c r="A62" s="142"/>
      <c r="B62" s="2"/>
      <c r="C62" s="2"/>
      <c r="D62" s="7"/>
      <c r="E62" s="2"/>
      <c r="F62" s="110"/>
      <c r="G62" s="118"/>
      <c r="H62" s="2"/>
      <c r="I62" s="2"/>
      <c r="J62" s="2"/>
      <c r="K62" s="119"/>
      <c r="L62" s="118"/>
      <c r="M62" s="2"/>
      <c r="N62" s="2"/>
      <c r="O62" s="2"/>
      <c r="P62" s="119"/>
      <c r="Q62" s="138"/>
    </row>
    <row r="63" spans="1:17" x14ac:dyDescent="0.35">
      <c r="A63" s="142"/>
      <c r="B63" s="2" t="s">
        <v>36</v>
      </c>
      <c r="C63" s="2"/>
      <c r="D63" s="7"/>
      <c r="E63" s="2"/>
      <c r="F63" s="110"/>
      <c r="G63" s="118"/>
      <c r="H63" s="2"/>
      <c r="I63" s="2"/>
      <c r="J63" s="2"/>
      <c r="K63" s="119"/>
      <c r="L63" s="118"/>
      <c r="M63" s="2"/>
      <c r="N63" s="2"/>
      <c r="O63" s="2"/>
      <c r="P63" s="119"/>
      <c r="Q63" s="138"/>
    </row>
    <row r="64" spans="1:17" x14ac:dyDescent="0.35">
      <c r="A64" s="142" t="s">
        <v>7</v>
      </c>
      <c r="B64" s="2" t="s">
        <v>37</v>
      </c>
      <c r="C64" s="9">
        <v>45</v>
      </c>
      <c r="D64" s="7" t="s">
        <v>11</v>
      </c>
      <c r="E64" s="9">
        <v>1750</v>
      </c>
      <c r="F64" s="112">
        <f>C64*E64</f>
        <v>78750</v>
      </c>
      <c r="G64" s="125"/>
      <c r="H64" s="9"/>
      <c r="I64" s="9"/>
      <c r="J64" s="9"/>
      <c r="K64" s="126"/>
      <c r="L64" s="125"/>
      <c r="M64" s="2"/>
      <c r="N64" s="2"/>
      <c r="O64" s="2"/>
      <c r="P64" s="119"/>
      <c r="Q64" s="138"/>
    </row>
    <row r="65" spans="1:17" x14ac:dyDescent="0.35">
      <c r="A65" s="142" t="s">
        <v>9</v>
      </c>
      <c r="B65" s="2" t="s">
        <v>29</v>
      </c>
      <c r="C65" s="9">
        <v>10</v>
      </c>
      <c r="D65" s="7" t="s">
        <v>11</v>
      </c>
      <c r="E65" s="9">
        <v>2750</v>
      </c>
      <c r="F65" s="112">
        <f>C65*E65</f>
        <v>27500</v>
      </c>
      <c r="G65" s="125"/>
      <c r="H65" s="9"/>
      <c r="I65" s="9"/>
      <c r="J65" s="9"/>
      <c r="K65" s="126"/>
      <c r="L65" s="125"/>
      <c r="M65" s="2"/>
      <c r="N65" s="2"/>
      <c r="O65" s="2"/>
      <c r="P65" s="119"/>
      <c r="Q65" s="138"/>
    </row>
    <row r="66" spans="1:17" x14ac:dyDescent="0.35">
      <c r="A66" s="142"/>
      <c r="B66" s="2"/>
      <c r="C66" s="2"/>
      <c r="D66" s="7"/>
      <c r="E66" s="2"/>
      <c r="F66" s="110"/>
      <c r="G66" s="118"/>
      <c r="H66" s="2"/>
      <c r="I66" s="2"/>
      <c r="J66" s="2"/>
      <c r="K66" s="119"/>
      <c r="L66" s="118"/>
      <c r="M66" s="2"/>
      <c r="N66" s="2"/>
      <c r="O66" s="2"/>
      <c r="P66" s="119"/>
      <c r="Q66" s="138"/>
    </row>
    <row r="67" spans="1:17" x14ac:dyDescent="0.35">
      <c r="A67" s="142"/>
      <c r="B67" s="2" t="s">
        <v>38</v>
      </c>
      <c r="C67" s="2"/>
      <c r="D67" s="7"/>
      <c r="E67" s="2"/>
      <c r="F67" s="110"/>
      <c r="G67" s="118"/>
      <c r="H67" s="2"/>
      <c r="I67" s="2"/>
      <c r="J67" s="2"/>
      <c r="K67" s="119"/>
      <c r="L67" s="118"/>
      <c r="M67" s="2"/>
      <c r="N67" s="2"/>
      <c r="O67" s="2"/>
      <c r="P67" s="119"/>
      <c r="Q67" s="138"/>
    </row>
    <row r="68" spans="1:17" x14ac:dyDescent="0.35">
      <c r="A68" s="142" t="s">
        <v>15</v>
      </c>
      <c r="B68" s="2" t="s">
        <v>39</v>
      </c>
      <c r="C68" s="9">
        <v>30</v>
      </c>
      <c r="D68" s="7" t="s">
        <v>11</v>
      </c>
      <c r="E68" s="9">
        <v>1750</v>
      </c>
      <c r="F68" s="112">
        <f>E68*C68</f>
        <v>52500</v>
      </c>
      <c r="G68" s="125"/>
      <c r="H68" s="9"/>
      <c r="I68" s="9"/>
      <c r="J68" s="9"/>
      <c r="K68" s="126"/>
      <c r="L68" s="125"/>
      <c r="M68" s="2"/>
      <c r="N68" s="2"/>
      <c r="O68" s="2"/>
      <c r="P68" s="119"/>
      <c r="Q68" s="138"/>
    </row>
    <row r="69" spans="1:17" x14ac:dyDescent="0.35">
      <c r="A69" s="142" t="s">
        <v>17</v>
      </c>
      <c r="B69" s="2" t="s">
        <v>40</v>
      </c>
      <c r="C69" s="9">
        <v>5</v>
      </c>
      <c r="D69" s="7" t="s">
        <v>11</v>
      </c>
      <c r="E69" s="9">
        <v>2750</v>
      </c>
      <c r="F69" s="112">
        <f>E69*C69</f>
        <v>13750</v>
      </c>
      <c r="G69" s="125"/>
      <c r="H69" s="9"/>
      <c r="I69" s="9"/>
      <c r="J69" s="9"/>
      <c r="K69" s="126"/>
      <c r="L69" s="125"/>
      <c r="M69" s="2"/>
      <c r="N69" s="2"/>
      <c r="O69" s="2"/>
      <c r="P69" s="119"/>
      <c r="Q69" s="138"/>
    </row>
    <row r="70" spans="1:17" x14ac:dyDescent="0.35">
      <c r="A70" s="142"/>
      <c r="B70" s="2"/>
      <c r="C70" s="2"/>
      <c r="D70" s="7"/>
      <c r="E70" s="2"/>
      <c r="F70" s="110"/>
      <c r="G70" s="118"/>
      <c r="H70" s="2"/>
      <c r="I70" s="2"/>
      <c r="J70" s="2"/>
      <c r="K70" s="119"/>
      <c r="L70" s="118"/>
      <c r="M70" s="2"/>
      <c r="N70" s="2"/>
      <c r="O70" s="2"/>
      <c r="P70" s="119"/>
      <c r="Q70" s="138"/>
    </row>
    <row r="71" spans="1:17" x14ac:dyDescent="0.35">
      <c r="A71" s="142"/>
      <c r="B71" s="4" t="s">
        <v>41</v>
      </c>
      <c r="C71" s="2"/>
      <c r="D71" s="7"/>
      <c r="E71" s="2"/>
      <c r="F71" s="110"/>
      <c r="G71" s="118"/>
      <c r="H71" s="2"/>
      <c r="I71" s="2"/>
      <c r="J71" s="2"/>
      <c r="K71" s="119"/>
      <c r="L71" s="118"/>
      <c r="M71" s="2"/>
      <c r="N71" s="2"/>
      <c r="O71" s="2"/>
      <c r="P71" s="119"/>
      <c r="Q71" s="138"/>
    </row>
    <row r="72" spans="1:17" x14ac:dyDescent="0.35">
      <c r="A72" s="142"/>
      <c r="B72" s="2"/>
      <c r="C72" s="2"/>
      <c r="D72" s="7"/>
      <c r="E72" s="2"/>
      <c r="F72" s="110"/>
      <c r="G72" s="118"/>
      <c r="H72" s="2"/>
      <c r="I72" s="2"/>
      <c r="J72" s="2"/>
      <c r="K72" s="119"/>
      <c r="L72" s="118"/>
      <c r="M72" s="2"/>
      <c r="N72" s="2"/>
      <c r="O72" s="2"/>
      <c r="P72" s="119"/>
      <c r="Q72" s="138"/>
    </row>
    <row r="73" spans="1:17" ht="46.5" x14ac:dyDescent="0.35">
      <c r="A73" s="142"/>
      <c r="B73" s="6" t="s">
        <v>42</v>
      </c>
      <c r="C73" s="2"/>
      <c r="D73" s="7"/>
      <c r="E73" s="2"/>
      <c r="F73" s="110"/>
      <c r="G73" s="118"/>
      <c r="H73" s="2"/>
      <c r="I73" s="2"/>
      <c r="J73" s="2"/>
      <c r="K73" s="119"/>
      <c r="L73" s="118"/>
      <c r="M73" s="2"/>
      <c r="N73" s="2"/>
      <c r="O73" s="2"/>
      <c r="P73" s="119"/>
      <c r="Q73" s="138"/>
    </row>
    <row r="74" spans="1:17" x14ac:dyDescent="0.35">
      <c r="A74" s="142"/>
      <c r="B74" s="2"/>
      <c r="C74" s="2"/>
      <c r="D74" s="7"/>
      <c r="E74" s="2"/>
      <c r="F74" s="110"/>
      <c r="G74" s="118"/>
      <c r="H74" s="2"/>
      <c r="I74" s="2"/>
      <c r="J74" s="2"/>
      <c r="K74" s="119"/>
      <c r="L74" s="118"/>
      <c r="M74" s="2"/>
      <c r="N74" s="2"/>
      <c r="O74" s="2"/>
      <c r="P74" s="119"/>
      <c r="Q74" s="138"/>
    </row>
    <row r="75" spans="1:17" ht="46.5" x14ac:dyDescent="0.35">
      <c r="A75" s="144" t="s">
        <v>21</v>
      </c>
      <c r="B75" s="8" t="s">
        <v>43</v>
      </c>
      <c r="C75" s="9">
        <v>410</v>
      </c>
      <c r="D75" s="7" t="s">
        <v>11</v>
      </c>
      <c r="E75" s="2"/>
      <c r="F75" s="110" t="s">
        <v>44</v>
      </c>
      <c r="G75" s="118"/>
      <c r="H75" s="9"/>
      <c r="I75" s="9"/>
      <c r="J75" s="9"/>
      <c r="K75" s="126"/>
      <c r="L75" s="125"/>
      <c r="M75" s="2"/>
      <c r="N75" s="2"/>
      <c r="O75" s="2"/>
      <c r="P75" s="119"/>
      <c r="Q75" s="138"/>
    </row>
    <row r="76" spans="1:17" x14ac:dyDescent="0.35">
      <c r="A76" s="142"/>
      <c r="B76" s="2"/>
      <c r="C76" s="2"/>
      <c r="D76" s="7"/>
      <c r="E76" s="2"/>
      <c r="F76" s="110"/>
      <c r="G76" s="118"/>
      <c r="H76" s="2"/>
      <c r="I76" s="2"/>
      <c r="J76" s="2"/>
      <c r="K76" s="119"/>
      <c r="L76" s="118"/>
      <c r="M76" s="2"/>
      <c r="N76" s="2"/>
      <c r="O76" s="2"/>
      <c r="P76" s="119"/>
      <c r="Q76" s="138"/>
    </row>
    <row r="77" spans="1:17" x14ac:dyDescent="0.35">
      <c r="A77" s="142"/>
      <c r="B77" s="4" t="s">
        <v>45</v>
      </c>
      <c r="C77" s="2"/>
      <c r="D77" s="7"/>
      <c r="E77" s="2"/>
      <c r="F77" s="110"/>
      <c r="G77" s="118"/>
      <c r="H77" s="2"/>
      <c r="I77" s="2"/>
      <c r="J77" s="2"/>
      <c r="K77" s="119"/>
      <c r="L77" s="118"/>
      <c r="M77" s="2"/>
      <c r="N77" s="2"/>
      <c r="O77" s="2"/>
      <c r="P77" s="119"/>
      <c r="Q77" s="138"/>
    </row>
    <row r="78" spans="1:17" x14ac:dyDescent="0.35">
      <c r="A78" s="142"/>
      <c r="B78" s="2"/>
      <c r="C78" s="2"/>
      <c r="D78" s="7"/>
      <c r="E78" s="2"/>
      <c r="F78" s="110"/>
      <c r="G78" s="118"/>
      <c r="H78" s="2"/>
      <c r="I78" s="2"/>
      <c r="J78" s="2"/>
      <c r="K78" s="119"/>
      <c r="L78" s="118"/>
      <c r="M78" s="2"/>
      <c r="N78" s="2"/>
      <c r="O78" s="2"/>
      <c r="P78" s="119"/>
      <c r="Q78" s="138"/>
    </row>
    <row r="79" spans="1:17" ht="46.5" x14ac:dyDescent="0.35">
      <c r="A79" s="144" t="s">
        <v>23</v>
      </c>
      <c r="B79" s="8" t="s">
        <v>46</v>
      </c>
      <c r="C79" s="2"/>
      <c r="D79" s="7"/>
      <c r="E79" s="2"/>
      <c r="F79" s="110"/>
      <c r="G79" s="118"/>
      <c r="H79" s="2"/>
      <c r="I79" s="2"/>
      <c r="J79" s="2"/>
      <c r="K79" s="119"/>
      <c r="L79" s="118"/>
      <c r="M79" s="2"/>
      <c r="N79" s="2"/>
      <c r="O79" s="2"/>
      <c r="P79" s="119"/>
      <c r="Q79" s="138"/>
    </row>
    <row r="80" spans="1:17" x14ac:dyDescent="0.35">
      <c r="A80" s="144"/>
      <c r="B80" s="8"/>
      <c r="C80" s="2"/>
      <c r="D80" s="7"/>
      <c r="E80" s="2"/>
      <c r="F80" s="110"/>
      <c r="G80" s="118"/>
      <c r="H80" s="2"/>
      <c r="I80" s="2"/>
      <c r="J80" s="2"/>
      <c r="K80" s="119"/>
      <c r="L80" s="118"/>
      <c r="M80" s="2"/>
      <c r="N80" s="2"/>
      <c r="O80" s="2"/>
      <c r="P80" s="119"/>
      <c r="Q80" s="138"/>
    </row>
    <row r="81" spans="1:17" x14ac:dyDescent="0.35">
      <c r="A81" s="287" t="s">
        <v>73</v>
      </c>
      <c r="B81" s="284"/>
      <c r="C81" s="2"/>
      <c r="D81" s="7"/>
      <c r="E81" s="2"/>
      <c r="F81" s="110"/>
      <c r="G81" s="118"/>
      <c r="H81" s="2"/>
      <c r="I81" s="2"/>
      <c r="J81" s="2"/>
      <c r="K81" s="119"/>
      <c r="L81" s="118"/>
      <c r="M81" s="2"/>
      <c r="N81" s="2"/>
      <c r="O81" s="2"/>
      <c r="P81" s="119"/>
      <c r="Q81" s="138"/>
    </row>
    <row r="82" spans="1:17" x14ac:dyDescent="0.35">
      <c r="A82" s="291" t="s">
        <v>76</v>
      </c>
      <c r="B82" s="280"/>
      <c r="C82" s="2"/>
      <c r="D82" s="7"/>
      <c r="E82" s="2"/>
      <c r="F82" s="110"/>
      <c r="G82" s="118"/>
      <c r="H82" s="2"/>
      <c r="I82" s="2"/>
      <c r="J82" s="2"/>
      <c r="K82" s="119"/>
      <c r="L82" s="118"/>
      <c r="M82" s="2"/>
      <c r="N82" s="2"/>
      <c r="O82" s="2"/>
      <c r="P82" s="119"/>
      <c r="Q82" s="138"/>
    </row>
    <row r="83" spans="1:17" x14ac:dyDescent="0.35">
      <c r="A83" s="137"/>
      <c r="B83" s="4" t="s">
        <v>47</v>
      </c>
      <c r="C83" s="2"/>
      <c r="D83" s="7"/>
      <c r="E83" s="2"/>
      <c r="F83" s="110"/>
      <c r="G83" s="118"/>
      <c r="H83" s="2"/>
      <c r="I83" s="2"/>
      <c r="J83" s="2"/>
      <c r="K83" s="119"/>
      <c r="L83" s="118"/>
      <c r="M83" s="2"/>
      <c r="N83" s="2"/>
      <c r="O83" s="2"/>
      <c r="P83" s="119"/>
      <c r="Q83" s="138"/>
    </row>
    <row r="84" spans="1:17" x14ac:dyDescent="0.35">
      <c r="A84" s="137"/>
      <c r="B84" s="2"/>
      <c r="C84" s="2"/>
      <c r="D84" s="7"/>
      <c r="E84" s="2"/>
      <c r="F84" s="110"/>
      <c r="G84" s="118"/>
      <c r="H84" s="2"/>
      <c r="I84" s="2"/>
      <c r="J84" s="2"/>
      <c r="K84" s="119"/>
      <c r="L84" s="118"/>
      <c r="M84" s="2"/>
      <c r="N84" s="2"/>
      <c r="O84" s="2"/>
      <c r="P84" s="119"/>
      <c r="Q84" s="138"/>
    </row>
    <row r="85" spans="1:17" ht="46.5" x14ac:dyDescent="0.35">
      <c r="A85" s="137"/>
      <c r="B85" s="8" t="s">
        <v>48</v>
      </c>
      <c r="C85" s="2"/>
      <c r="D85" s="7"/>
      <c r="E85" s="2"/>
      <c r="F85" s="110"/>
      <c r="G85" s="118"/>
      <c r="H85" s="2"/>
      <c r="I85" s="2"/>
      <c r="J85" s="2"/>
      <c r="K85" s="119"/>
      <c r="L85" s="118"/>
      <c r="M85" s="2"/>
      <c r="N85" s="2"/>
      <c r="O85" s="2"/>
      <c r="P85" s="119"/>
      <c r="Q85" s="138"/>
    </row>
    <row r="86" spans="1:17" x14ac:dyDescent="0.35">
      <c r="A86" s="137"/>
      <c r="B86" s="2"/>
      <c r="C86" s="2"/>
      <c r="D86" s="7"/>
      <c r="E86" s="2"/>
      <c r="F86" s="110"/>
      <c r="G86" s="118"/>
      <c r="H86" s="2"/>
      <c r="I86" s="2"/>
      <c r="J86" s="2"/>
      <c r="K86" s="119"/>
      <c r="L86" s="118"/>
      <c r="M86" s="2"/>
      <c r="N86" s="2"/>
      <c r="O86" s="2"/>
      <c r="P86" s="119"/>
      <c r="Q86" s="138"/>
    </row>
    <row r="87" spans="1:17" ht="31" x14ac:dyDescent="0.35">
      <c r="A87" s="144" t="s">
        <v>7</v>
      </c>
      <c r="B87" s="8" t="s">
        <v>49</v>
      </c>
      <c r="C87" s="9">
        <v>2</v>
      </c>
      <c r="D87" s="7" t="s">
        <v>50</v>
      </c>
      <c r="E87" s="9">
        <v>42750</v>
      </c>
      <c r="F87" s="112">
        <f>E87*C87</f>
        <v>85500</v>
      </c>
      <c r="G87" s="125"/>
      <c r="H87" s="9"/>
      <c r="I87" s="9"/>
      <c r="J87" s="9"/>
      <c r="K87" s="126"/>
      <c r="L87" s="125"/>
      <c r="M87" s="2"/>
      <c r="N87" s="2"/>
      <c r="O87" s="2"/>
      <c r="P87" s="119"/>
      <c r="Q87" s="138"/>
    </row>
    <row r="88" spans="1:17" x14ac:dyDescent="0.35">
      <c r="A88" s="144"/>
      <c r="B88" s="2"/>
      <c r="C88" s="9"/>
      <c r="D88" s="7"/>
      <c r="E88" s="9"/>
      <c r="F88" s="112"/>
      <c r="G88" s="125"/>
      <c r="H88" s="9"/>
      <c r="I88" s="9"/>
      <c r="J88" s="9"/>
      <c r="K88" s="126"/>
      <c r="L88" s="125"/>
      <c r="M88" s="2"/>
      <c r="N88" s="2"/>
      <c r="O88" s="2"/>
      <c r="P88" s="119"/>
      <c r="Q88" s="138"/>
    </row>
    <row r="89" spans="1:17" ht="31" x14ac:dyDescent="0.35">
      <c r="A89" s="144" t="s">
        <v>9</v>
      </c>
      <c r="B89" s="8" t="s">
        <v>51</v>
      </c>
      <c r="C89" s="9">
        <v>2</v>
      </c>
      <c r="D89" s="7" t="s">
        <v>50</v>
      </c>
      <c r="E89" s="9">
        <v>42750</v>
      </c>
      <c r="F89" s="112">
        <f t="shared" ref="F89" si="3">E89*C89</f>
        <v>85500</v>
      </c>
      <c r="G89" s="125"/>
      <c r="H89" s="9"/>
      <c r="I89" s="9"/>
      <c r="J89" s="9"/>
      <c r="K89" s="126"/>
      <c r="L89" s="125"/>
      <c r="M89" s="2"/>
      <c r="N89" s="2"/>
      <c r="O89" s="2"/>
      <c r="P89" s="119"/>
      <c r="Q89" s="138"/>
    </row>
    <row r="90" spans="1:17" x14ac:dyDescent="0.35">
      <c r="A90" s="137"/>
      <c r="B90" s="2"/>
      <c r="C90" s="2"/>
      <c r="D90" s="7"/>
      <c r="E90" s="2"/>
      <c r="F90" s="110"/>
      <c r="G90" s="118"/>
      <c r="H90" s="2"/>
      <c r="I90" s="2"/>
      <c r="J90" s="2"/>
      <c r="K90" s="119"/>
      <c r="L90" s="118"/>
      <c r="M90" s="2"/>
      <c r="N90" s="2"/>
      <c r="O90" s="2"/>
      <c r="P90" s="119"/>
      <c r="Q90" s="138"/>
    </row>
    <row r="91" spans="1:17" x14ac:dyDescent="0.35">
      <c r="A91" s="137"/>
      <c r="B91" s="4" t="s">
        <v>47</v>
      </c>
      <c r="C91" s="2"/>
      <c r="D91" s="7"/>
      <c r="E91" s="2"/>
      <c r="F91" s="110"/>
      <c r="G91" s="118"/>
      <c r="H91" s="2"/>
      <c r="I91" s="2"/>
      <c r="J91" s="2"/>
      <c r="K91" s="119"/>
      <c r="L91" s="118"/>
      <c r="M91" s="2"/>
      <c r="N91" s="2"/>
      <c r="O91" s="2"/>
      <c r="P91" s="119"/>
      <c r="Q91" s="138"/>
    </row>
    <row r="92" spans="1:17" ht="46.5" x14ac:dyDescent="0.35">
      <c r="A92" s="137"/>
      <c r="B92" s="8" t="s">
        <v>52</v>
      </c>
      <c r="C92" s="2"/>
      <c r="D92" s="7"/>
      <c r="E92" s="2"/>
      <c r="F92" s="110"/>
      <c r="G92" s="118"/>
      <c r="H92" s="2"/>
      <c r="I92" s="2"/>
      <c r="J92" s="2"/>
      <c r="K92" s="119"/>
      <c r="L92" s="118"/>
      <c r="M92" s="2"/>
      <c r="N92" s="2"/>
      <c r="O92" s="2"/>
      <c r="P92" s="119"/>
      <c r="Q92" s="138"/>
    </row>
    <row r="93" spans="1:17" x14ac:dyDescent="0.35">
      <c r="A93" s="137"/>
      <c r="B93" s="2"/>
      <c r="C93" s="2"/>
      <c r="D93" s="7"/>
      <c r="E93" s="2"/>
      <c r="F93" s="110"/>
      <c r="G93" s="118"/>
      <c r="H93" s="2"/>
      <c r="I93" s="2"/>
      <c r="J93" s="2"/>
      <c r="K93" s="119"/>
      <c r="L93" s="118"/>
      <c r="M93" s="2"/>
      <c r="N93" s="2"/>
      <c r="O93" s="2"/>
      <c r="P93" s="119"/>
      <c r="Q93" s="138"/>
    </row>
    <row r="94" spans="1:17" x14ac:dyDescent="0.35">
      <c r="A94" s="137"/>
      <c r="B94" s="2" t="s">
        <v>53</v>
      </c>
      <c r="C94" s="2"/>
      <c r="D94" s="7"/>
      <c r="E94" s="2"/>
      <c r="F94" s="110"/>
      <c r="G94" s="118"/>
      <c r="H94" s="2"/>
      <c r="I94" s="2"/>
      <c r="J94" s="2"/>
      <c r="K94" s="119"/>
      <c r="L94" s="118"/>
      <c r="M94" s="2"/>
      <c r="N94" s="2"/>
      <c r="O94" s="2"/>
      <c r="P94" s="119"/>
      <c r="Q94" s="138"/>
    </row>
    <row r="95" spans="1:17" x14ac:dyDescent="0.35">
      <c r="A95" s="142" t="s">
        <v>15</v>
      </c>
      <c r="B95" s="2" t="s">
        <v>54</v>
      </c>
      <c r="C95" s="9">
        <v>1</v>
      </c>
      <c r="D95" s="7" t="s">
        <v>50</v>
      </c>
      <c r="E95" s="2"/>
      <c r="F95" s="110" t="s">
        <v>44</v>
      </c>
      <c r="G95" s="118"/>
      <c r="H95" s="9"/>
      <c r="I95" s="9"/>
      <c r="J95" s="9"/>
      <c r="K95" s="126"/>
      <c r="L95" s="125"/>
      <c r="M95" s="2"/>
      <c r="N95" s="2"/>
      <c r="O95" s="2"/>
      <c r="P95" s="119"/>
      <c r="Q95" s="138"/>
    </row>
    <row r="96" spans="1:17" x14ac:dyDescent="0.35">
      <c r="A96" s="142" t="s">
        <v>17</v>
      </c>
      <c r="B96" s="2" t="s">
        <v>55</v>
      </c>
      <c r="C96" s="9">
        <v>4</v>
      </c>
      <c r="D96" s="7" t="s">
        <v>50</v>
      </c>
      <c r="E96" s="2"/>
      <c r="F96" s="110" t="s">
        <v>44</v>
      </c>
      <c r="G96" s="118"/>
      <c r="H96" s="9"/>
      <c r="I96" s="9"/>
      <c r="J96" s="9"/>
      <c r="K96" s="126"/>
      <c r="L96" s="125"/>
      <c r="M96" s="2"/>
      <c r="N96" s="2"/>
      <c r="O96" s="2"/>
      <c r="P96" s="119"/>
      <c r="Q96" s="138"/>
    </row>
    <row r="97" spans="1:20" x14ac:dyDescent="0.35">
      <c r="A97" s="142" t="s">
        <v>21</v>
      </c>
      <c r="B97" s="2" t="s">
        <v>56</v>
      </c>
      <c r="C97" s="9">
        <v>1</v>
      </c>
      <c r="D97" s="7" t="s">
        <v>50</v>
      </c>
      <c r="E97" s="2"/>
      <c r="F97" s="110" t="s">
        <v>44</v>
      </c>
      <c r="G97" s="118"/>
      <c r="H97" s="9"/>
      <c r="I97" s="9"/>
      <c r="J97" s="9"/>
      <c r="K97" s="126"/>
      <c r="L97" s="125"/>
      <c r="M97" s="2"/>
      <c r="N97" s="2"/>
      <c r="O97" s="2"/>
      <c r="P97" s="119"/>
      <c r="Q97" s="138"/>
    </row>
    <row r="98" spans="1:20" x14ac:dyDescent="0.35">
      <c r="A98" s="142" t="s">
        <v>23</v>
      </c>
      <c r="B98" s="2" t="s">
        <v>57</v>
      </c>
      <c r="C98" s="9">
        <v>2</v>
      </c>
      <c r="D98" s="7" t="s">
        <v>50</v>
      </c>
      <c r="E98" s="2"/>
      <c r="F98" s="110" t="s">
        <v>44</v>
      </c>
      <c r="G98" s="118"/>
      <c r="H98" s="9"/>
      <c r="I98" s="9"/>
      <c r="J98" s="9"/>
      <c r="K98" s="126"/>
      <c r="L98" s="125"/>
      <c r="M98" s="2"/>
      <c r="N98" s="2"/>
      <c r="O98" s="2"/>
      <c r="P98" s="119"/>
      <c r="Q98" s="138"/>
    </row>
    <row r="99" spans="1:20" x14ac:dyDescent="0.35">
      <c r="A99" s="142" t="s">
        <v>26</v>
      </c>
      <c r="B99" s="2" t="s">
        <v>58</v>
      </c>
      <c r="C99" s="9">
        <v>1</v>
      </c>
      <c r="D99" s="7" t="s">
        <v>50</v>
      </c>
      <c r="E99" s="2"/>
      <c r="F99" s="110" t="s">
        <v>44</v>
      </c>
      <c r="G99" s="118"/>
      <c r="H99" s="9"/>
      <c r="I99" s="9"/>
      <c r="J99" s="9"/>
      <c r="K99" s="126"/>
      <c r="L99" s="125"/>
      <c r="M99" s="2"/>
      <c r="N99" s="2"/>
      <c r="O99" s="2"/>
      <c r="P99" s="119"/>
      <c r="Q99" s="138"/>
    </row>
    <row r="100" spans="1:20" x14ac:dyDescent="0.35">
      <c r="A100" s="142" t="s">
        <v>28</v>
      </c>
      <c r="B100" s="2" t="s">
        <v>59</v>
      </c>
      <c r="C100" s="9">
        <v>1</v>
      </c>
      <c r="D100" s="7" t="s">
        <v>50</v>
      </c>
      <c r="E100" s="2"/>
      <c r="F100" s="110" t="s">
        <v>44</v>
      </c>
      <c r="G100" s="118"/>
      <c r="H100" s="9"/>
      <c r="I100" s="9"/>
      <c r="J100" s="9"/>
      <c r="K100" s="126"/>
      <c r="L100" s="125"/>
      <c r="M100" s="2"/>
      <c r="N100" s="2"/>
      <c r="O100" s="2"/>
      <c r="P100" s="119"/>
      <c r="Q100" s="138"/>
    </row>
    <row r="101" spans="1:20" x14ac:dyDescent="0.35">
      <c r="A101" s="142" t="s">
        <v>32</v>
      </c>
      <c r="B101" s="2" t="s">
        <v>60</v>
      </c>
      <c r="C101" s="9">
        <v>1</v>
      </c>
      <c r="D101" s="7" t="s">
        <v>50</v>
      </c>
      <c r="E101" s="2"/>
      <c r="F101" s="110" t="s">
        <v>44</v>
      </c>
      <c r="G101" s="118"/>
      <c r="H101" s="9"/>
      <c r="I101" s="9"/>
      <c r="J101" s="9"/>
      <c r="K101" s="126"/>
      <c r="L101" s="125"/>
      <c r="M101" s="2"/>
      <c r="N101" s="2"/>
      <c r="O101" s="2"/>
      <c r="P101" s="119"/>
      <c r="Q101" s="138"/>
    </row>
    <row r="102" spans="1:20" x14ac:dyDescent="0.35">
      <c r="A102" s="137"/>
      <c r="B102" s="2"/>
      <c r="C102" s="2"/>
      <c r="D102" s="7"/>
      <c r="E102" s="2"/>
      <c r="F102" s="110"/>
      <c r="G102" s="118"/>
      <c r="H102" s="2"/>
      <c r="I102" s="2"/>
      <c r="J102" s="2"/>
      <c r="K102" s="119"/>
      <c r="L102" s="118"/>
      <c r="M102" s="2"/>
      <c r="N102" s="2"/>
      <c r="O102" s="2"/>
      <c r="P102" s="119"/>
      <c r="Q102" s="138"/>
    </row>
    <row r="103" spans="1:20" x14ac:dyDescent="0.35">
      <c r="A103" s="137"/>
      <c r="B103" s="4" t="s">
        <v>61</v>
      </c>
      <c r="C103" s="2"/>
      <c r="D103" s="7"/>
      <c r="E103" s="2"/>
      <c r="F103" s="110"/>
      <c r="G103" s="118"/>
      <c r="H103" s="2"/>
      <c r="I103" s="2"/>
      <c r="J103" s="2"/>
      <c r="K103" s="119"/>
      <c r="L103" s="118"/>
      <c r="M103" s="2"/>
      <c r="N103" s="2"/>
      <c r="O103" s="2"/>
      <c r="P103" s="119"/>
      <c r="Q103" s="138"/>
    </row>
    <row r="104" spans="1:20" ht="46.5" x14ac:dyDescent="0.35">
      <c r="A104" s="137"/>
      <c r="B104" s="8" t="s">
        <v>62</v>
      </c>
      <c r="C104" s="2"/>
      <c r="D104" s="7"/>
      <c r="E104" s="2"/>
      <c r="F104" s="110"/>
      <c r="G104" s="118"/>
      <c r="H104" s="2"/>
      <c r="I104" s="2"/>
      <c r="J104" s="2"/>
      <c r="K104" s="119"/>
      <c r="L104" s="118"/>
      <c r="M104" s="2"/>
      <c r="N104" s="2"/>
      <c r="O104" s="2"/>
      <c r="P104" s="119"/>
      <c r="Q104" s="138"/>
    </row>
    <row r="105" spans="1:20" x14ac:dyDescent="0.35">
      <c r="A105" s="137"/>
      <c r="B105" s="2"/>
      <c r="C105" s="2"/>
      <c r="D105" s="7"/>
      <c r="E105" s="2"/>
      <c r="F105" s="110"/>
      <c r="G105" s="118"/>
      <c r="H105" s="2"/>
      <c r="I105" s="2"/>
      <c r="J105" s="2"/>
      <c r="K105" s="119"/>
      <c r="L105" s="118"/>
      <c r="M105" s="2"/>
      <c r="N105" s="2"/>
      <c r="O105" s="2"/>
      <c r="P105" s="119"/>
      <c r="Q105" s="138"/>
    </row>
    <row r="106" spans="1:20" x14ac:dyDescent="0.35">
      <c r="A106" s="142" t="s">
        <v>63</v>
      </c>
      <c r="B106" s="2" t="s">
        <v>68</v>
      </c>
      <c r="C106" s="9">
        <v>1</v>
      </c>
      <c r="D106" s="7" t="s">
        <v>50</v>
      </c>
      <c r="E106" s="9">
        <v>30030</v>
      </c>
      <c r="F106" s="112">
        <f>E106*C106</f>
        <v>30030</v>
      </c>
      <c r="G106" s="127">
        <v>0.65</v>
      </c>
      <c r="H106" s="9">
        <v>1</v>
      </c>
      <c r="I106" s="9">
        <f>J106-H106</f>
        <v>0</v>
      </c>
      <c r="J106" s="9">
        <v>1</v>
      </c>
      <c r="K106" s="126">
        <f>J106*E106*65%</f>
        <v>19519.5</v>
      </c>
      <c r="L106" s="127">
        <v>0.35</v>
      </c>
      <c r="M106" s="2">
        <v>1</v>
      </c>
      <c r="N106" s="9">
        <f>O106-M106</f>
        <v>0</v>
      </c>
      <c r="O106" s="9">
        <v>1</v>
      </c>
      <c r="P106" s="126">
        <f>O106*E106*35%</f>
        <v>10510.5</v>
      </c>
      <c r="Q106" s="143">
        <f t="shared" ref="Q106:Q109" si="4">P106+K106</f>
        <v>30030</v>
      </c>
      <c r="R106" s="3">
        <v>6.5</v>
      </c>
      <c r="S106" s="3">
        <v>4.2</v>
      </c>
      <c r="T106" s="3">
        <f>R106*S106</f>
        <v>27.3</v>
      </c>
    </row>
    <row r="107" spans="1:20" x14ac:dyDescent="0.35">
      <c r="A107" s="142" t="s">
        <v>64</v>
      </c>
      <c r="B107" s="2" t="s">
        <v>69</v>
      </c>
      <c r="C107" s="9">
        <v>1</v>
      </c>
      <c r="D107" s="7" t="s">
        <v>50</v>
      </c>
      <c r="E107" s="9">
        <v>5313</v>
      </c>
      <c r="F107" s="112">
        <f t="shared" ref="F107:F110" si="5">E107*C107</f>
        <v>5313</v>
      </c>
      <c r="G107" s="127">
        <v>0.65</v>
      </c>
      <c r="H107" s="9">
        <v>1</v>
      </c>
      <c r="I107" s="9">
        <f t="shared" ref="I107:I109" si="6">J107-H107</f>
        <v>0</v>
      </c>
      <c r="J107" s="9">
        <v>1</v>
      </c>
      <c r="K107" s="126">
        <f>J107*E107*65%</f>
        <v>3453.4500000000003</v>
      </c>
      <c r="L107" s="127">
        <v>0.35</v>
      </c>
      <c r="M107" s="2">
        <v>1</v>
      </c>
      <c r="N107" s="9">
        <f t="shared" ref="N107:N109" si="7">O107-M107</f>
        <v>0</v>
      </c>
      <c r="O107" s="9">
        <v>1</v>
      </c>
      <c r="P107" s="126">
        <f>O107*E107*35%</f>
        <v>1859.55</v>
      </c>
      <c r="Q107" s="143">
        <f t="shared" si="4"/>
        <v>5313</v>
      </c>
      <c r="R107" s="3">
        <v>1.1499999999999999</v>
      </c>
      <c r="S107" s="3">
        <v>4.2</v>
      </c>
      <c r="T107" s="3">
        <f>R107*S107</f>
        <v>4.83</v>
      </c>
    </row>
    <row r="108" spans="1:20" x14ac:dyDescent="0.35">
      <c r="A108" s="142" t="s">
        <v>65</v>
      </c>
      <c r="B108" s="2" t="s">
        <v>70</v>
      </c>
      <c r="C108" s="9">
        <v>1</v>
      </c>
      <c r="D108" s="7" t="s">
        <v>50</v>
      </c>
      <c r="E108" s="9">
        <v>13200</v>
      </c>
      <c r="F108" s="112">
        <f t="shared" si="5"/>
        <v>13200</v>
      </c>
      <c r="G108" s="127">
        <v>0.65</v>
      </c>
      <c r="H108" s="9">
        <v>1</v>
      </c>
      <c r="I108" s="9">
        <f t="shared" si="6"/>
        <v>0</v>
      </c>
      <c r="J108" s="9">
        <v>1</v>
      </c>
      <c r="K108" s="126">
        <f>J108*E108*65%</f>
        <v>8580</v>
      </c>
      <c r="L108" s="127">
        <v>0.35</v>
      </c>
      <c r="M108" s="2">
        <v>1</v>
      </c>
      <c r="N108" s="9">
        <f t="shared" si="7"/>
        <v>0</v>
      </c>
      <c r="O108" s="9">
        <v>1</v>
      </c>
      <c r="P108" s="126">
        <f>O108*E108*35%</f>
        <v>4620</v>
      </c>
      <c r="Q108" s="143">
        <f t="shared" si="4"/>
        <v>13200</v>
      </c>
      <c r="R108" s="3">
        <v>6</v>
      </c>
      <c r="S108" s="3">
        <v>2</v>
      </c>
      <c r="T108" s="3">
        <f>R108*S108</f>
        <v>12</v>
      </c>
    </row>
    <row r="109" spans="1:20" x14ac:dyDescent="0.35">
      <c r="A109" s="142" t="s">
        <v>66</v>
      </c>
      <c r="B109" s="2" t="s">
        <v>71</v>
      </c>
      <c r="C109" s="9">
        <v>1</v>
      </c>
      <c r="D109" s="7" t="s">
        <v>50</v>
      </c>
      <c r="E109" s="9">
        <v>26400</v>
      </c>
      <c r="F109" s="112">
        <f t="shared" si="5"/>
        <v>26400</v>
      </c>
      <c r="G109" s="127">
        <v>0.65</v>
      </c>
      <c r="H109" s="9">
        <v>1</v>
      </c>
      <c r="I109" s="9">
        <f t="shared" si="6"/>
        <v>0</v>
      </c>
      <c r="J109" s="9">
        <v>1</v>
      </c>
      <c r="K109" s="126">
        <f>J109*E109*65%</f>
        <v>17160</v>
      </c>
      <c r="L109" s="127">
        <v>0.35</v>
      </c>
      <c r="M109" s="2">
        <v>1</v>
      </c>
      <c r="N109" s="9">
        <f t="shared" si="7"/>
        <v>0</v>
      </c>
      <c r="O109" s="9">
        <v>1</v>
      </c>
      <c r="P109" s="126">
        <f>O109*E109*35%</f>
        <v>9240</v>
      </c>
      <c r="Q109" s="143">
        <f t="shared" si="4"/>
        <v>26400</v>
      </c>
      <c r="R109" s="3">
        <v>6</v>
      </c>
      <c r="S109" s="3">
        <v>4</v>
      </c>
      <c r="T109" s="3">
        <f>R109*S109</f>
        <v>24</v>
      </c>
    </row>
    <row r="110" spans="1:20" x14ac:dyDescent="0.35">
      <c r="A110" s="142" t="s">
        <v>67</v>
      </c>
      <c r="B110" s="2" t="s">
        <v>72</v>
      </c>
      <c r="C110" s="9">
        <v>1</v>
      </c>
      <c r="D110" s="7" t="s">
        <v>50</v>
      </c>
      <c r="E110" s="9">
        <v>13200</v>
      </c>
      <c r="F110" s="112">
        <f t="shared" si="5"/>
        <v>13200</v>
      </c>
      <c r="G110" s="125"/>
      <c r="H110" s="9"/>
      <c r="I110" s="9"/>
      <c r="J110" s="9"/>
      <c r="K110" s="126"/>
      <c r="L110" s="125"/>
      <c r="M110" s="2"/>
      <c r="N110" s="2"/>
      <c r="O110" s="2"/>
      <c r="P110" s="119"/>
      <c r="Q110" s="138"/>
      <c r="R110" s="3">
        <v>3</v>
      </c>
      <c r="S110" s="3">
        <v>4</v>
      </c>
      <c r="T110" s="3">
        <f>R110*S110</f>
        <v>12</v>
      </c>
    </row>
    <row r="111" spans="1:20" x14ac:dyDescent="0.35">
      <c r="A111" s="137"/>
      <c r="B111" s="2"/>
      <c r="C111" s="2"/>
      <c r="D111" s="2"/>
      <c r="E111" s="2"/>
      <c r="F111" s="110"/>
      <c r="G111" s="118"/>
      <c r="H111" s="2"/>
      <c r="I111" s="2"/>
      <c r="J111" s="2"/>
      <c r="K111" s="119"/>
      <c r="L111" s="118"/>
      <c r="M111" s="2"/>
      <c r="N111" s="2"/>
      <c r="O111" s="2"/>
      <c r="P111" s="119"/>
      <c r="Q111" s="138"/>
    </row>
    <row r="112" spans="1:20" ht="16" thickBot="1" x14ac:dyDescent="0.4">
      <c r="A112" s="145"/>
      <c r="B112" s="146"/>
      <c r="C112" s="146"/>
      <c r="D112" s="146"/>
      <c r="E112" s="146"/>
      <c r="F112" s="147">
        <f>F16+F20+F28+F32+F41+F42+F48+F49+F57+F64+F65+F68+F69+F87+F89+F106+F107+F108+F109+F110</f>
        <v>1331893</v>
      </c>
      <c r="G112" s="148"/>
      <c r="H112" s="146"/>
      <c r="I112" s="146"/>
      <c r="J112" s="146"/>
      <c r="K112" s="149">
        <f>SUM(K10:K111)</f>
        <v>994279.04999999993</v>
      </c>
      <c r="L112" s="150"/>
      <c r="M112" s="146"/>
      <c r="N112" s="146"/>
      <c r="O112" s="146"/>
      <c r="P112" s="149">
        <f>SUM(P10:P111)</f>
        <v>521664.29</v>
      </c>
      <c r="Q112" s="151">
        <f>SUM(Q10:Q111)</f>
        <v>1515943.3399999999</v>
      </c>
    </row>
    <row r="113" spans="1:17" x14ac:dyDescent="0.35">
      <c r="A113" s="13"/>
    </row>
    <row r="114" spans="1:17" x14ac:dyDescent="0.35">
      <c r="A114" s="13"/>
    </row>
    <row r="115" spans="1:17" x14ac:dyDescent="0.35">
      <c r="A115" s="13"/>
    </row>
    <row r="116" spans="1:17" x14ac:dyDescent="0.35">
      <c r="A116" s="13"/>
    </row>
    <row r="117" spans="1:17" x14ac:dyDescent="0.35">
      <c r="A117" s="13"/>
    </row>
    <row r="118" spans="1:17" x14ac:dyDescent="0.35">
      <c r="A118" s="13"/>
      <c r="Q118" s="218"/>
    </row>
    <row r="119" spans="1:17" x14ac:dyDescent="0.35">
      <c r="A119" s="13"/>
    </row>
    <row r="120" spans="1:17" x14ac:dyDescent="0.35">
      <c r="A120" s="13"/>
      <c r="Q120" s="218">
        <f>Q119-Q118</f>
        <v>0</v>
      </c>
    </row>
    <row r="121" spans="1:17" x14ac:dyDescent="0.35">
      <c r="A121" s="13"/>
    </row>
    <row r="122" spans="1:17" x14ac:dyDescent="0.35">
      <c r="A122" s="13"/>
    </row>
    <row r="123" spans="1:17" x14ac:dyDescent="0.35">
      <c r="A123" s="13"/>
    </row>
  </sheetData>
  <mergeCells count="12">
    <mergeCell ref="L7:P7"/>
    <mergeCell ref="A52:B52"/>
    <mergeCell ref="A81:B81"/>
    <mergeCell ref="A82:B82"/>
    <mergeCell ref="H8:J8"/>
    <mergeCell ref="M8:O8"/>
    <mergeCell ref="A51:B51"/>
    <mergeCell ref="A4:B4"/>
    <mergeCell ref="A5:B5"/>
    <mergeCell ref="C6:F6"/>
    <mergeCell ref="H6:J6"/>
    <mergeCell ref="G7:K7"/>
  </mergeCells>
  <pageMargins left="0.70866141732283472" right="0.70866141732283472" top="0.35433070866141736" bottom="0.35433070866141736" header="0.31496062992125984" footer="0.31496062992125984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5944-9A85-418E-B760-D22ED8939B54}">
  <dimension ref="A1:AE32"/>
  <sheetViews>
    <sheetView zoomScale="70" zoomScaleNormal="70" workbookViewId="0">
      <selection activeCell="E40" sqref="E40"/>
    </sheetView>
  </sheetViews>
  <sheetFormatPr defaultRowHeight="14.5" x14ac:dyDescent="0.35"/>
  <cols>
    <col min="1" max="1" width="13" customWidth="1"/>
    <col min="2" max="2" width="12.90625" customWidth="1"/>
    <col min="3" max="4" width="12.6328125" customWidth="1"/>
    <col min="5" max="5" width="14" customWidth="1"/>
    <col min="6" max="6" width="12.453125" customWidth="1"/>
    <col min="7" max="7" width="14.36328125" customWidth="1"/>
    <col min="9" max="9" width="12" customWidth="1"/>
    <col min="17" max="17" width="13.453125" customWidth="1"/>
    <col min="25" max="25" width="13.36328125" customWidth="1"/>
  </cols>
  <sheetData>
    <row r="1" spans="1:31" x14ac:dyDescent="0.35">
      <c r="A1" s="292" t="s">
        <v>7</v>
      </c>
      <c r="B1" s="294" t="s">
        <v>8</v>
      </c>
      <c r="C1" s="294"/>
      <c r="D1" s="294"/>
      <c r="E1" s="202"/>
      <c r="F1" s="202"/>
      <c r="G1" s="203"/>
      <c r="I1" s="292" t="s">
        <v>9</v>
      </c>
      <c r="J1" s="294" t="s">
        <v>10</v>
      </c>
      <c r="K1" s="294"/>
      <c r="L1" s="294"/>
      <c r="M1" s="202"/>
      <c r="N1" s="202"/>
      <c r="O1" s="203"/>
      <c r="Q1" s="292" t="s">
        <v>15</v>
      </c>
      <c r="R1" s="294" t="s">
        <v>16</v>
      </c>
      <c r="S1" s="294"/>
      <c r="T1" s="294"/>
      <c r="U1" s="202"/>
      <c r="V1" s="202"/>
      <c r="W1" s="203"/>
      <c r="Y1" s="292" t="s">
        <v>17</v>
      </c>
      <c r="Z1" s="294" t="s">
        <v>10</v>
      </c>
      <c r="AA1" s="294"/>
      <c r="AB1" s="294"/>
      <c r="AC1" s="202"/>
      <c r="AD1" s="202"/>
      <c r="AE1" s="203"/>
    </row>
    <row r="2" spans="1:31" x14ac:dyDescent="0.35">
      <c r="A2" s="293"/>
      <c r="B2" s="295"/>
      <c r="C2" s="295"/>
      <c r="D2" s="295"/>
      <c r="E2" s="201"/>
      <c r="F2" s="201"/>
      <c r="G2" s="205"/>
      <c r="I2" s="293"/>
      <c r="J2" s="295"/>
      <c r="K2" s="295"/>
      <c r="L2" s="295"/>
      <c r="M2" s="201"/>
      <c r="N2" s="201"/>
      <c r="O2" s="205"/>
      <c r="Q2" s="293"/>
      <c r="R2" s="295"/>
      <c r="S2" s="295"/>
      <c r="T2" s="295"/>
      <c r="U2" s="201"/>
      <c r="V2" s="201"/>
      <c r="W2" s="205"/>
      <c r="Y2" s="293"/>
      <c r="Z2" s="295"/>
      <c r="AA2" s="295"/>
      <c r="AB2" s="295"/>
      <c r="AC2" s="201"/>
      <c r="AD2" s="201"/>
      <c r="AE2" s="205"/>
    </row>
    <row r="3" spans="1:31" ht="14.4" customHeight="1" x14ac:dyDescent="0.35">
      <c r="A3" s="204" t="s">
        <v>229</v>
      </c>
      <c r="B3" s="215">
        <v>130</v>
      </c>
      <c r="C3" s="216"/>
      <c r="D3" s="216"/>
      <c r="E3" s="216"/>
      <c r="F3" s="216"/>
      <c r="G3" s="217"/>
      <c r="I3" s="204" t="s">
        <v>229</v>
      </c>
      <c r="J3" s="190">
        <v>20</v>
      </c>
      <c r="K3" s="216"/>
      <c r="L3" s="216"/>
      <c r="M3" s="216"/>
      <c r="N3" s="216"/>
      <c r="O3" s="217"/>
      <c r="Q3" s="204" t="s">
        <v>229</v>
      </c>
      <c r="R3" s="190">
        <v>575</v>
      </c>
      <c r="S3" s="216"/>
      <c r="T3" s="216"/>
      <c r="U3" s="216"/>
      <c r="V3" s="216"/>
      <c r="W3" s="217"/>
      <c r="Y3" s="204" t="s">
        <v>229</v>
      </c>
      <c r="Z3" s="190">
        <v>25</v>
      </c>
      <c r="AA3" s="216"/>
      <c r="AB3" s="216"/>
      <c r="AC3" s="216"/>
      <c r="AD3" s="216"/>
      <c r="AE3" s="217"/>
    </row>
    <row r="4" spans="1:31" x14ac:dyDescent="0.35">
      <c r="A4" s="204"/>
      <c r="B4" s="295" t="s">
        <v>227</v>
      </c>
      <c r="C4" s="295"/>
      <c r="D4" s="295"/>
      <c r="E4" s="295" t="s">
        <v>228</v>
      </c>
      <c r="F4" s="295"/>
      <c r="G4" s="296"/>
      <c r="I4" s="204"/>
      <c r="J4" s="295" t="s">
        <v>227</v>
      </c>
      <c r="K4" s="295"/>
      <c r="L4" s="295"/>
      <c r="M4" s="295" t="s">
        <v>228</v>
      </c>
      <c r="N4" s="295"/>
      <c r="O4" s="296"/>
      <c r="Q4" s="204"/>
      <c r="R4" s="295" t="s">
        <v>227</v>
      </c>
      <c r="S4" s="295"/>
      <c r="T4" s="295"/>
      <c r="U4" s="295" t="s">
        <v>228</v>
      </c>
      <c r="V4" s="295"/>
      <c r="W4" s="296"/>
      <c r="Y4" s="204"/>
      <c r="Z4" s="295" t="s">
        <v>227</v>
      </c>
      <c r="AA4" s="295"/>
      <c r="AB4" s="295"/>
      <c r="AC4" s="295" t="s">
        <v>228</v>
      </c>
      <c r="AD4" s="295"/>
      <c r="AE4" s="296"/>
    </row>
    <row r="5" spans="1:31" ht="26" x14ac:dyDescent="0.35">
      <c r="A5" s="206" t="s">
        <v>200</v>
      </c>
      <c r="B5" s="191" t="s">
        <v>127</v>
      </c>
      <c r="C5" s="191" t="s">
        <v>128</v>
      </c>
      <c r="D5" s="191" t="s">
        <v>202</v>
      </c>
      <c r="E5" s="191" t="s">
        <v>127</v>
      </c>
      <c r="F5" s="191" t="s">
        <v>128</v>
      </c>
      <c r="G5" s="207" t="s">
        <v>202</v>
      </c>
      <c r="I5" s="206" t="s">
        <v>200</v>
      </c>
      <c r="J5" s="191" t="s">
        <v>127</v>
      </c>
      <c r="K5" s="191" t="s">
        <v>128</v>
      </c>
      <c r="L5" s="191" t="s">
        <v>202</v>
      </c>
      <c r="M5" s="191" t="s">
        <v>127</v>
      </c>
      <c r="N5" s="191" t="s">
        <v>128</v>
      </c>
      <c r="O5" s="207" t="s">
        <v>202</v>
      </c>
      <c r="Q5" s="206" t="s">
        <v>200</v>
      </c>
      <c r="R5" s="191" t="s">
        <v>127</v>
      </c>
      <c r="S5" s="191" t="s">
        <v>128</v>
      </c>
      <c r="T5" s="191" t="s">
        <v>202</v>
      </c>
      <c r="U5" s="191" t="s">
        <v>127</v>
      </c>
      <c r="V5" s="191" t="s">
        <v>128</v>
      </c>
      <c r="W5" s="207" t="s">
        <v>202</v>
      </c>
      <c r="Y5" s="206" t="s">
        <v>200</v>
      </c>
      <c r="Z5" s="191" t="s">
        <v>127</v>
      </c>
      <c r="AA5" s="191" t="s">
        <v>128</v>
      </c>
      <c r="AB5" s="191" t="s">
        <v>202</v>
      </c>
      <c r="AC5" s="191" t="s">
        <v>127</v>
      </c>
      <c r="AD5" s="191" t="s">
        <v>128</v>
      </c>
      <c r="AE5" s="207" t="s">
        <v>202</v>
      </c>
    </row>
    <row r="6" spans="1:31" x14ac:dyDescent="0.35">
      <c r="A6" s="208" t="s">
        <v>204</v>
      </c>
      <c r="B6" s="192"/>
      <c r="C6" s="192"/>
      <c r="D6" s="193"/>
      <c r="E6" s="201"/>
      <c r="F6" s="201"/>
      <c r="G6" s="205"/>
      <c r="I6" s="208" t="s">
        <v>204</v>
      </c>
      <c r="J6" s="192"/>
      <c r="K6" s="192"/>
      <c r="L6" s="193"/>
      <c r="M6" s="201"/>
      <c r="N6" s="201"/>
      <c r="O6" s="205"/>
      <c r="Q6" s="208" t="s">
        <v>204</v>
      </c>
      <c r="R6" s="192"/>
      <c r="S6" s="192"/>
      <c r="T6" s="193"/>
      <c r="U6" s="201"/>
      <c r="V6" s="201"/>
      <c r="W6" s="205"/>
      <c r="Y6" s="208" t="s">
        <v>204</v>
      </c>
      <c r="Z6" s="192"/>
      <c r="AA6" s="192"/>
      <c r="AB6" s="193"/>
      <c r="AC6" s="201"/>
      <c r="AD6" s="201"/>
      <c r="AE6" s="205"/>
    </row>
    <row r="7" spans="1:31" x14ac:dyDescent="0.35">
      <c r="A7" s="208" t="s">
        <v>205</v>
      </c>
      <c r="B7" s="195"/>
      <c r="C7" s="194"/>
      <c r="D7" s="193"/>
      <c r="E7" s="201"/>
      <c r="F7" s="201"/>
      <c r="G7" s="205"/>
      <c r="I7" s="208" t="s">
        <v>205</v>
      </c>
      <c r="J7" s="195"/>
      <c r="K7" s="194"/>
      <c r="L7" s="193"/>
      <c r="M7" s="201"/>
      <c r="N7" s="201"/>
      <c r="O7" s="205"/>
      <c r="Q7" s="208" t="s">
        <v>205</v>
      </c>
      <c r="R7" s="195"/>
      <c r="S7" s="194"/>
      <c r="T7" s="193"/>
      <c r="U7" s="201"/>
      <c r="V7" s="201"/>
      <c r="W7" s="205"/>
      <c r="Y7" s="208" t="s">
        <v>205</v>
      </c>
      <c r="Z7" s="195"/>
      <c r="AA7" s="194"/>
      <c r="AB7" s="193"/>
      <c r="AC7" s="201"/>
      <c r="AD7" s="201"/>
      <c r="AE7" s="205"/>
    </row>
    <row r="8" spans="1:31" x14ac:dyDescent="0.35">
      <c r="A8" s="208" t="s">
        <v>203</v>
      </c>
      <c r="B8" s="195"/>
      <c r="C8" s="194"/>
      <c r="D8" s="193"/>
      <c r="E8" s="201"/>
      <c r="F8" s="201"/>
      <c r="G8" s="205"/>
      <c r="I8" s="208" t="s">
        <v>203</v>
      </c>
      <c r="J8" s="195"/>
      <c r="K8" s="194"/>
      <c r="L8" s="193"/>
      <c r="M8" s="201"/>
      <c r="N8" s="201"/>
      <c r="O8" s="205"/>
      <c r="Q8" s="208" t="s">
        <v>203</v>
      </c>
      <c r="R8" s="195"/>
      <c r="S8" s="194"/>
      <c r="T8" s="193"/>
      <c r="U8" s="201"/>
      <c r="V8" s="201"/>
      <c r="W8" s="205"/>
      <c r="Y8" s="208" t="s">
        <v>203</v>
      </c>
      <c r="Z8" s="195"/>
      <c r="AA8" s="194"/>
      <c r="AB8" s="193"/>
      <c r="AC8" s="201"/>
      <c r="AD8" s="201"/>
      <c r="AE8" s="205"/>
    </row>
    <row r="9" spans="1:31" x14ac:dyDescent="0.35">
      <c r="A9" s="208" t="s">
        <v>206</v>
      </c>
      <c r="B9" s="195"/>
      <c r="C9" s="194"/>
      <c r="D9" s="193"/>
      <c r="E9" s="201"/>
      <c r="F9" s="201"/>
      <c r="G9" s="205"/>
      <c r="I9" s="208" t="s">
        <v>206</v>
      </c>
      <c r="J9" s="195"/>
      <c r="K9" s="194"/>
      <c r="L9" s="193"/>
      <c r="M9" s="201"/>
      <c r="N9" s="201"/>
      <c r="O9" s="205"/>
      <c r="Q9" s="208" t="s">
        <v>206</v>
      </c>
      <c r="R9" s="195"/>
      <c r="S9" s="194"/>
      <c r="T9" s="193"/>
      <c r="U9" s="201"/>
      <c r="V9" s="201"/>
      <c r="W9" s="205"/>
      <c r="Y9" s="208" t="s">
        <v>206</v>
      </c>
      <c r="Z9" s="195"/>
      <c r="AA9" s="194"/>
      <c r="AB9" s="193"/>
      <c r="AC9" s="201"/>
      <c r="AD9" s="201"/>
      <c r="AE9" s="205"/>
    </row>
    <row r="10" spans="1:31" x14ac:dyDescent="0.35">
      <c r="A10" s="208" t="s">
        <v>207</v>
      </c>
      <c r="B10" s="195"/>
      <c r="C10" s="194"/>
      <c r="D10" s="193"/>
      <c r="E10" s="201"/>
      <c r="F10" s="201"/>
      <c r="G10" s="205"/>
      <c r="I10" s="208" t="s">
        <v>207</v>
      </c>
      <c r="J10" s="195"/>
      <c r="K10" s="194"/>
      <c r="L10" s="193"/>
      <c r="M10" s="201"/>
      <c r="N10" s="201"/>
      <c r="O10" s="205"/>
      <c r="Q10" s="208" t="s">
        <v>207</v>
      </c>
      <c r="R10" s="195"/>
      <c r="S10" s="194"/>
      <c r="T10" s="193"/>
      <c r="U10" s="201"/>
      <c r="V10" s="201"/>
      <c r="W10" s="205"/>
      <c r="Y10" s="208" t="s">
        <v>207</v>
      </c>
      <c r="Z10" s="195"/>
      <c r="AA10" s="194"/>
      <c r="AB10" s="193"/>
      <c r="AC10" s="201"/>
      <c r="AD10" s="201"/>
      <c r="AE10" s="205"/>
    </row>
    <row r="11" spans="1:31" x14ac:dyDescent="0.35">
      <c r="A11" s="208" t="s">
        <v>208</v>
      </c>
      <c r="B11" s="195"/>
      <c r="C11" s="194"/>
      <c r="D11" s="193"/>
      <c r="E11" s="201"/>
      <c r="F11" s="201"/>
      <c r="G11" s="205"/>
      <c r="I11" s="208" t="s">
        <v>208</v>
      </c>
      <c r="J11" s="195"/>
      <c r="K11" s="194"/>
      <c r="L11" s="193"/>
      <c r="M11" s="201"/>
      <c r="N11" s="201"/>
      <c r="O11" s="205"/>
      <c r="Q11" s="208" t="s">
        <v>208</v>
      </c>
      <c r="R11" s="195"/>
      <c r="S11" s="194"/>
      <c r="T11" s="193"/>
      <c r="U11" s="201"/>
      <c r="V11" s="201"/>
      <c r="W11" s="205"/>
      <c r="Y11" s="208" t="s">
        <v>208</v>
      </c>
      <c r="Z11" s="195"/>
      <c r="AA11" s="194"/>
      <c r="AB11" s="193"/>
      <c r="AC11" s="201"/>
      <c r="AD11" s="201"/>
      <c r="AE11" s="205"/>
    </row>
    <row r="12" spans="1:31" x14ac:dyDescent="0.35">
      <c r="A12" s="208" t="s">
        <v>209</v>
      </c>
      <c r="B12" s="195"/>
      <c r="C12" s="194"/>
      <c r="D12" s="193"/>
      <c r="E12" s="201"/>
      <c r="F12" s="201"/>
      <c r="G12" s="205"/>
      <c r="I12" s="208" t="s">
        <v>209</v>
      </c>
      <c r="J12" s="195"/>
      <c r="K12" s="194"/>
      <c r="L12" s="193"/>
      <c r="M12" s="201"/>
      <c r="N12" s="201"/>
      <c r="O12" s="205"/>
      <c r="Q12" s="208" t="s">
        <v>209</v>
      </c>
      <c r="R12" s="195"/>
      <c r="S12" s="194"/>
      <c r="T12" s="193"/>
      <c r="U12" s="201"/>
      <c r="V12" s="201"/>
      <c r="W12" s="205"/>
      <c r="Y12" s="208" t="s">
        <v>209</v>
      </c>
      <c r="Z12" s="195"/>
      <c r="AA12" s="194"/>
      <c r="AB12" s="193"/>
      <c r="AC12" s="201"/>
      <c r="AD12" s="201"/>
      <c r="AE12" s="205"/>
    </row>
    <row r="13" spans="1:31" x14ac:dyDescent="0.35">
      <c r="A13" s="208" t="s">
        <v>210</v>
      </c>
      <c r="B13" s="195"/>
      <c r="C13" s="194"/>
      <c r="D13" s="193"/>
      <c r="E13" s="201"/>
      <c r="F13" s="201"/>
      <c r="G13" s="205"/>
      <c r="I13" s="208" t="s">
        <v>210</v>
      </c>
      <c r="J13" s="195"/>
      <c r="K13" s="194"/>
      <c r="L13" s="193"/>
      <c r="M13" s="201"/>
      <c r="N13" s="201"/>
      <c r="O13" s="205"/>
      <c r="Q13" s="208" t="s">
        <v>210</v>
      </c>
      <c r="R13" s="195"/>
      <c r="S13" s="194"/>
      <c r="T13" s="193"/>
      <c r="U13" s="201"/>
      <c r="V13" s="201"/>
      <c r="W13" s="205"/>
      <c r="Y13" s="208" t="s">
        <v>210</v>
      </c>
      <c r="Z13" s="195"/>
      <c r="AA13" s="194"/>
      <c r="AB13" s="193"/>
      <c r="AC13" s="201"/>
      <c r="AD13" s="201"/>
      <c r="AE13" s="205"/>
    </row>
    <row r="14" spans="1:31" x14ac:dyDescent="0.35">
      <c r="A14" s="208" t="s">
        <v>211</v>
      </c>
      <c r="B14" s="195"/>
      <c r="C14" s="194"/>
      <c r="D14" s="193"/>
      <c r="E14" s="201"/>
      <c r="F14" s="201"/>
      <c r="G14" s="205"/>
      <c r="I14" s="208" t="s">
        <v>211</v>
      </c>
      <c r="J14" s="195"/>
      <c r="K14" s="194"/>
      <c r="L14" s="193"/>
      <c r="M14" s="201"/>
      <c r="N14" s="201"/>
      <c r="O14" s="205"/>
      <c r="Q14" s="208" t="s">
        <v>211</v>
      </c>
      <c r="R14" s="195"/>
      <c r="S14" s="194"/>
      <c r="T14" s="193"/>
      <c r="U14" s="201"/>
      <c r="V14" s="201"/>
      <c r="W14" s="205"/>
      <c r="Y14" s="208" t="s">
        <v>211</v>
      </c>
      <c r="Z14" s="195"/>
      <c r="AA14" s="194"/>
      <c r="AB14" s="193"/>
      <c r="AC14" s="201"/>
      <c r="AD14" s="201"/>
      <c r="AE14" s="205"/>
    </row>
    <row r="15" spans="1:31" x14ac:dyDescent="0.35">
      <c r="A15" s="208" t="s">
        <v>212</v>
      </c>
      <c r="B15" s="195"/>
      <c r="C15" s="194"/>
      <c r="D15" s="193"/>
      <c r="E15" s="201"/>
      <c r="F15" s="201"/>
      <c r="G15" s="205"/>
      <c r="I15" s="208" t="s">
        <v>212</v>
      </c>
      <c r="J15" s="195"/>
      <c r="K15" s="194"/>
      <c r="L15" s="193"/>
      <c r="M15" s="201"/>
      <c r="N15" s="201"/>
      <c r="O15" s="205"/>
      <c r="Q15" s="208" t="s">
        <v>212</v>
      </c>
      <c r="R15" s="195"/>
      <c r="S15" s="194"/>
      <c r="T15" s="193"/>
      <c r="U15" s="201"/>
      <c r="V15" s="201"/>
      <c r="W15" s="205"/>
      <c r="Y15" s="208" t="s">
        <v>212</v>
      </c>
      <c r="Z15" s="195"/>
      <c r="AA15" s="194"/>
      <c r="AB15" s="193"/>
      <c r="AC15" s="201"/>
      <c r="AD15" s="201"/>
      <c r="AE15" s="205"/>
    </row>
    <row r="16" spans="1:31" x14ac:dyDescent="0.35">
      <c r="A16" s="208" t="s">
        <v>213</v>
      </c>
      <c r="B16" s="195"/>
      <c r="C16" s="194"/>
      <c r="D16" s="193"/>
      <c r="E16" s="201"/>
      <c r="F16" s="201"/>
      <c r="G16" s="205"/>
      <c r="I16" s="208" t="s">
        <v>213</v>
      </c>
      <c r="J16" s="195"/>
      <c r="K16" s="194"/>
      <c r="L16" s="193"/>
      <c r="M16" s="201"/>
      <c r="N16" s="201"/>
      <c r="O16" s="205"/>
      <c r="Q16" s="208" t="s">
        <v>213</v>
      </c>
      <c r="R16" s="195"/>
      <c r="S16" s="194"/>
      <c r="T16" s="193"/>
      <c r="U16" s="201"/>
      <c r="V16" s="201"/>
      <c r="W16" s="205"/>
      <c r="Y16" s="208" t="s">
        <v>213</v>
      </c>
      <c r="Z16" s="195"/>
      <c r="AA16" s="194"/>
      <c r="AB16" s="193"/>
      <c r="AC16" s="201"/>
      <c r="AD16" s="201"/>
      <c r="AE16" s="205"/>
    </row>
    <row r="17" spans="1:31" x14ac:dyDescent="0.35">
      <c r="A17" s="208" t="s">
        <v>214</v>
      </c>
      <c r="B17" s="195"/>
      <c r="C17" s="194"/>
      <c r="D17" s="193"/>
      <c r="E17" s="201"/>
      <c r="F17" s="201"/>
      <c r="G17" s="205"/>
      <c r="I17" s="208" t="s">
        <v>214</v>
      </c>
      <c r="J17" s="195"/>
      <c r="K17" s="194"/>
      <c r="L17" s="193"/>
      <c r="M17" s="201"/>
      <c r="N17" s="201"/>
      <c r="O17" s="205"/>
      <c r="Q17" s="208" t="s">
        <v>214</v>
      </c>
      <c r="R17" s="195"/>
      <c r="S17" s="194"/>
      <c r="T17" s="193"/>
      <c r="U17" s="201"/>
      <c r="V17" s="201"/>
      <c r="W17" s="205"/>
      <c r="Y17" s="208" t="s">
        <v>214</v>
      </c>
      <c r="Z17" s="195"/>
      <c r="AA17" s="194"/>
      <c r="AB17" s="193"/>
      <c r="AC17" s="201"/>
      <c r="AD17" s="201"/>
      <c r="AE17" s="205"/>
    </row>
    <row r="18" spans="1:31" x14ac:dyDescent="0.35">
      <c r="A18" s="208" t="s">
        <v>215</v>
      </c>
      <c r="B18" s="195"/>
      <c r="C18" s="194"/>
      <c r="D18" s="193"/>
      <c r="E18" s="201"/>
      <c r="F18" s="201"/>
      <c r="G18" s="205"/>
      <c r="I18" s="208" t="s">
        <v>215</v>
      </c>
      <c r="J18" s="195"/>
      <c r="K18" s="194"/>
      <c r="L18" s="193"/>
      <c r="M18" s="201"/>
      <c r="N18" s="201"/>
      <c r="O18" s="205"/>
      <c r="Q18" s="208" t="s">
        <v>215</v>
      </c>
      <c r="R18" s="195"/>
      <c r="S18" s="194"/>
      <c r="T18" s="193"/>
      <c r="U18" s="201"/>
      <c r="V18" s="201"/>
      <c r="W18" s="205"/>
      <c r="Y18" s="208" t="s">
        <v>215</v>
      </c>
      <c r="Z18" s="195"/>
      <c r="AA18" s="194"/>
      <c r="AB18" s="193"/>
      <c r="AC18" s="201"/>
      <c r="AD18" s="201"/>
      <c r="AE18" s="205"/>
    </row>
    <row r="19" spans="1:31" x14ac:dyDescent="0.35">
      <c r="A19" s="208" t="s">
        <v>216</v>
      </c>
      <c r="B19" s="195"/>
      <c r="C19" s="196"/>
      <c r="D19" s="193"/>
      <c r="E19" s="201"/>
      <c r="F19" s="201"/>
      <c r="G19" s="205"/>
      <c r="I19" s="208" t="s">
        <v>216</v>
      </c>
      <c r="J19" s="195"/>
      <c r="K19" s="196"/>
      <c r="L19" s="193"/>
      <c r="M19" s="201"/>
      <c r="N19" s="201"/>
      <c r="O19" s="205"/>
      <c r="Q19" s="208" t="s">
        <v>216</v>
      </c>
      <c r="R19" s="195"/>
      <c r="S19" s="196"/>
      <c r="T19" s="193"/>
      <c r="U19" s="201"/>
      <c r="V19" s="201"/>
      <c r="W19" s="205"/>
      <c r="Y19" s="208" t="s">
        <v>216</v>
      </c>
      <c r="Z19" s="195"/>
      <c r="AA19" s="196"/>
      <c r="AB19" s="193"/>
      <c r="AC19" s="201"/>
      <c r="AD19" s="201"/>
      <c r="AE19" s="205"/>
    </row>
    <row r="20" spans="1:31" x14ac:dyDescent="0.35">
      <c r="A20" s="208" t="s">
        <v>217</v>
      </c>
      <c r="B20" s="195"/>
      <c r="C20" s="194"/>
      <c r="D20" s="193"/>
      <c r="E20" s="201"/>
      <c r="F20" s="201"/>
      <c r="G20" s="205"/>
      <c r="I20" s="208" t="s">
        <v>217</v>
      </c>
      <c r="J20" s="195"/>
      <c r="K20" s="194"/>
      <c r="L20" s="193"/>
      <c r="M20" s="201"/>
      <c r="N20" s="201"/>
      <c r="O20" s="205"/>
      <c r="Q20" s="208" t="s">
        <v>217</v>
      </c>
      <c r="R20" s="195"/>
      <c r="S20" s="194"/>
      <c r="T20" s="193"/>
      <c r="U20" s="201"/>
      <c r="V20" s="201"/>
      <c r="W20" s="205"/>
      <c r="Y20" s="208" t="s">
        <v>217</v>
      </c>
      <c r="Z20" s="195"/>
      <c r="AA20" s="194"/>
      <c r="AB20" s="193"/>
      <c r="AC20" s="201"/>
      <c r="AD20" s="201"/>
      <c r="AE20" s="205"/>
    </row>
    <row r="21" spans="1:31" x14ac:dyDescent="0.35">
      <c r="A21" s="208" t="s">
        <v>218</v>
      </c>
      <c r="B21" s="195"/>
      <c r="C21" s="194"/>
      <c r="D21" s="193"/>
      <c r="E21" s="201"/>
      <c r="F21" s="201"/>
      <c r="G21" s="205"/>
      <c r="I21" s="208" t="s">
        <v>218</v>
      </c>
      <c r="J21" s="195"/>
      <c r="K21" s="194"/>
      <c r="L21" s="193"/>
      <c r="M21" s="201"/>
      <c r="N21" s="201"/>
      <c r="O21" s="205"/>
      <c r="Q21" s="208" t="s">
        <v>218</v>
      </c>
      <c r="R21" s="195"/>
      <c r="S21" s="194"/>
      <c r="T21" s="193"/>
      <c r="U21" s="201"/>
      <c r="V21" s="201"/>
      <c r="W21" s="205"/>
      <c r="Y21" s="208" t="s">
        <v>218</v>
      </c>
      <c r="Z21" s="195"/>
      <c r="AA21" s="194"/>
      <c r="AB21" s="193"/>
      <c r="AC21" s="201"/>
      <c r="AD21" s="201"/>
      <c r="AE21" s="205"/>
    </row>
    <row r="22" spans="1:31" x14ac:dyDescent="0.35">
      <c r="A22" s="208" t="s">
        <v>219</v>
      </c>
      <c r="B22" s="195"/>
      <c r="C22" s="194"/>
      <c r="D22" s="193"/>
      <c r="E22" s="201"/>
      <c r="F22" s="201"/>
      <c r="G22" s="205"/>
      <c r="I22" s="208" t="s">
        <v>219</v>
      </c>
      <c r="J22" s="195"/>
      <c r="K22" s="194"/>
      <c r="L22" s="193"/>
      <c r="M22" s="201"/>
      <c r="N22" s="201"/>
      <c r="O22" s="205"/>
      <c r="Q22" s="208" t="s">
        <v>219</v>
      </c>
      <c r="R22" s="195"/>
      <c r="S22" s="194"/>
      <c r="T22" s="193"/>
      <c r="U22" s="201"/>
      <c r="V22" s="201"/>
      <c r="W22" s="205"/>
      <c r="Y22" s="208" t="s">
        <v>219</v>
      </c>
      <c r="Z22" s="195"/>
      <c r="AA22" s="194"/>
      <c r="AB22" s="193"/>
      <c r="AC22" s="201"/>
      <c r="AD22" s="201"/>
      <c r="AE22" s="205"/>
    </row>
    <row r="23" spans="1:31" x14ac:dyDescent="0.35">
      <c r="A23" s="208" t="s">
        <v>220</v>
      </c>
      <c r="B23" s="195"/>
      <c r="C23" s="194"/>
      <c r="D23" s="193"/>
      <c r="E23" s="201"/>
      <c r="F23" s="201"/>
      <c r="G23" s="205"/>
      <c r="I23" s="208" t="s">
        <v>220</v>
      </c>
      <c r="J23" s="195"/>
      <c r="K23" s="194"/>
      <c r="L23" s="193"/>
      <c r="M23" s="201"/>
      <c r="N23" s="201"/>
      <c r="O23" s="205"/>
      <c r="Q23" s="208" t="s">
        <v>220</v>
      </c>
      <c r="R23" s="195"/>
      <c r="S23" s="194"/>
      <c r="T23" s="193"/>
      <c r="U23" s="201"/>
      <c r="V23" s="201"/>
      <c r="W23" s="205"/>
      <c r="Y23" s="208" t="s">
        <v>220</v>
      </c>
      <c r="Z23" s="195"/>
      <c r="AA23" s="194"/>
      <c r="AB23" s="193"/>
      <c r="AC23" s="201"/>
      <c r="AD23" s="201"/>
      <c r="AE23" s="205"/>
    </row>
    <row r="24" spans="1:31" x14ac:dyDescent="0.35">
      <c r="A24" s="208" t="s">
        <v>221</v>
      </c>
      <c r="B24" s="195"/>
      <c r="C24" s="194"/>
      <c r="D24" s="193"/>
      <c r="E24" s="201"/>
      <c r="F24" s="201"/>
      <c r="G24" s="205"/>
      <c r="I24" s="208" t="s">
        <v>221</v>
      </c>
      <c r="J24" s="195"/>
      <c r="K24" s="194"/>
      <c r="L24" s="193"/>
      <c r="M24" s="201"/>
      <c r="N24" s="201"/>
      <c r="O24" s="205"/>
      <c r="Q24" s="208" t="s">
        <v>221</v>
      </c>
      <c r="R24" s="195"/>
      <c r="S24" s="194"/>
      <c r="T24" s="193"/>
      <c r="U24" s="201"/>
      <c r="V24" s="201"/>
      <c r="W24" s="205"/>
      <c r="Y24" s="208" t="s">
        <v>221</v>
      </c>
      <c r="Z24" s="195"/>
      <c r="AA24" s="194"/>
      <c r="AB24" s="193"/>
      <c r="AC24" s="201"/>
      <c r="AD24" s="201"/>
      <c r="AE24" s="205"/>
    </row>
    <row r="25" spans="1:31" x14ac:dyDescent="0.35">
      <c r="A25" s="208" t="s">
        <v>222</v>
      </c>
      <c r="B25" s="195"/>
      <c r="C25" s="194"/>
      <c r="D25" s="193"/>
      <c r="E25" s="201"/>
      <c r="F25" s="201"/>
      <c r="G25" s="205"/>
      <c r="I25" s="208" t="s">
        <v>222</v>
      </c>
      <c r="J25" s="195"/>
      <c r="K25" s="194"/>
      <c r="L25" s="193"/>
      <c r="M25" s="201"/>
      <c r="N25" s="201"/>
      <c r="O25" s="205"/>
      <c r="Q25" s="208" t="s">
        <v>222</v>
      </c>
      <c r="R25" s="195"/>
      <c r="S25" s="194"/>
      <c r="T25" s="193"/>
      <c r="U25" s="201"/>
      <c r="V25" s="201"/>
      <c r="W25" s="205"/>
      <c r="Y25" s="208" t="s">
        <v>222</v>
      </c>
      <c r="Z25" s="195"/>
      <c r="AA25" s="194"/>
      <c r="AB25" s="193"/>
      <c r="AC25" s="201"/>
      <c r="AD25" s="201"/>
      <c r="AE25" s="205"/>
    </row>
    <row r="26" spans="1:31" x14ac:dyDescent="0.35">
      <c r="A26" s="208" t="s">
        <v>223</v>
      </c>
      <c r="B26" s="195"/>
      <c r="C26" s="194"/>
      <c r="D26" s="197"/>
      <c r="E26" s="201"/>
      <c r="F26" s="201"/>
      <c r="G26" s="205"/>
      <c r="I26" s="208" t="s">
        <v>223</v>
      </c>
      <c r="J26" s="195"/>
      <c r="K26" s="194"/>
      <c r="L26" s="197"/>
      <c r="M26" s="201"/>
      <c r="N26" s="201"/>
      <c r="O26" s="205"/>
      <c r="Q26" s="208" t="s">
        <v>223</v>
      </c>
      <c r="R26" s="195"/>
      <c r="S26" s="194"/>
      <c r="T26" s="197"/>
      <c r="U26" s="201"/>
      <c r="V26" s="201"/>
      <c r="W26" s="205"/>
      <c r="Y26" s="208" t="s">
        <v>223</v>
      </c>
      <c r="Z26" s="195"/>
      <c r="AA26" s="194"/>
      <c r="AB26" s="197"/>
      <c r="AC26" s="201"/>
      <c r="AD26" s="201"/>
      <c r="AE26" s="205"/>
    </row>
    <row r="27" spans="1:31" x14ac:dyDescent="0.35">
      <c r="A27" s="208" t="s">
        <v>224</v>
      </c>
      <c r="B27" s="195"/>
      <c r="C27" s="194"/>
      <c r="D27" s="193"/>
      <c r="E27" s="201"/>
      <c r="F27" s="201"/>
      <c r="G27" s="205"/>
      <c r="I27" s="208" t="s">
        <v>224</v>
      </c>
      <c r="J27" s="195"/>
      <c r="K27" s="194"/>
      <c r="L27" s="193"/>
      <c r="M27" s="201"/>
      <c r="N27" s="201"/>
      <c r="O27" s="205"/>
      <c r="Q27" s="208" t="s">
        <v>224</v>
      </c>
      <c r="R27" s="195"/>
      <c r="S27" s="194"/>
      <c r="T27" s="193"/>
      <c r="U27" s="201"/>
      <c r="V27" s="201"/>
      <c r="W27" s="205"/>
      <c r="Y27" s="208" t="s">
        <v>224</v>
      </c>
      <c r="Z27" s="195"/>
      <c r="AA27" s="194"/>
      <c r="AB27" s="193"/>
      <c r="AC27" s="201"/>
      <c r="AD27" s="201"/>
      <c r="AE27" s="205"/>
    </row>
    <row r="28" spans="1:31" x14ac:dyDescent="0.35">
      <c r="A28" s="208" t="s">
        <v>225</v>
      </c>
      <c r="B28" s="195"/>
      <c r="C28" s="194"/>
      <c r="D28" s="193"/>
      <c r="E28" s="201"/>
      <c r="F28" s="201"/>
      <c r="G28" s="205"/>
      <c r="I28" s="208" t="s">
        <v>225</v>
      </c>
      <c r="J28" s="195"/>
      <c r="K28" s="194"/>
      <c r="L28" s="193"/>
      <c r="M28" s="201"/>
      <c r="N28" s="201"/>
      <c r="O28" s="205"/>
      <c r="Q28" s="208" t="s">
        <v>225</v>
      </c>
      <c r="R28" s="195"/>
      <c r="S28" s="194"/>
      <c r="T28" s="193"/>
      <c r="U28" s="201"/>
      <c r="V28" s="201"/>
      <c r="W28" s="205"/>
      <c r="Y28" s="208" t="s">
        <v>225</v>
      </c>
      <c r="Z28" s="195"/>
      <c r="AA28" s="194"/>
      <c r="AB28" s="193"/>
      <c r="AC28" s="201"/>
      <c r="AD28" s="201"/>
      <c r="AE28" s="205"/>
    </row>
    <row r="29" spans="1:31" x14ac:dyDescent="0.35">
      <c r="A29" s="208" t="s">
        <v>226</v>
      </c>
      <c r="B29" s="195"/>
      <c r="C29" s="194"/>
      <c r="D29" s="193"/>
      <c r="E29" s="201"/>
      <c r="F29" s="201"/>
      <c r="G29" s="205"/>
      <c r="I29" s="208" t="s">
        <v>226</v>
      </c>
      <c r="J29" s="195"/>
      <c r="K29" s="194"/>
      <c r="L29" s="193"/>
      <c r="M29" s="201"/>
      <c r="N29" s="201"/>
      <c r="O29" s="205"/>
      <c r="Q29" s="208" t="s">
        <v>226</v>
      </c>
      <c r="R29" s="195"/>
      <c r="S29" s="194"/>
      <c r="T29" s="193"/>
      <c r="U29" s="201"/>
      <c r="V29" s="201"/>
      <c r="W29" s="205"/>
      <c r="Y29" s="208" t="s">
        <v>226</v>
      </c>
      <c r="Z29" s="195"/>
      <c r="AA29" s="194"/>
      <c r="AB29" s="193"/>
      <c r="AC29" s="201"/>
      <c r="AD29" s="201"/>
      <c r="AE29" s="205"/>
    </row>
    <row r="30" spans="1:31" x14ac:dyDescent="0.35">
      <c r="A30" s="209" t="s">
        <v>201</v>
      </c>
      <c r="B30" s="198">
        <f>SUM(B6:B29)</f>
        <v>0</v>
      </c>
      <c r="C30" s="198">
        <f t="shared" ref="C30:D30" si="0">SUM(C6:C29)</f>
        <v>0</v>
      </c>
      <c r="D30" s="198">
        <f t="shared" si="0"/>
        <v>0</v>
      </c>
      <c r="E30" s="201"/>
      <c r="F30" s="201"/>
      <c r="G30" s="205"/>
      <c r="I30" s="209" t="s">
        <v>201</v>
      </c>
      <c r="J30" s="198">
        <f t="shared" ref="J30:L30" si="1">SUM(J6:J29)</f>
        <v>0</v>
      </c>
      <c r="K30" s="198">
        <f t="shared" si="1"/>
        <v>0</v>
      </c>
      <c r="L30" s="198">
        <f t="shared" si="1"/>
        <v>0</v>
      </c>
      <c r="M30" s="201"/>
      <c r="N30" s="201"/>
      <c r="O30" s="205"/>
      <c r="Q30" s="209" t="s">
        <v>201</v>
      </c>
      <c r="R30" s="198">
        <f t="shared" ref="R30:T30" si="2">SUM(R6:R29)</f>
        <v>0</v>
      </c>
      <c r="S30" s="198">
        <f t="shared" si="2"/>
        <v>0</v>
      </c>
      <c r="T30" s="198">
        <f t="shared" si="2"/>
        <v>0</v>
      </c>
      <c r="U30" s="201"/>
      <c r="V30" s="201"/>
      <c r="W30" s="205"/>
      <c r="Y30" s="209" t="s">
        <v>201</v>
      </c>
      <c r="Z30" s="198">
        <f t="shared" ref="Z30:AB30" si="3">SUM(Z6:Z29)</f>
        <v>0</v>
      </c>
      <c r="AA30" s="198">
        <f t="shared" si="3"/>
        <v>0</v>
      </c>
      <c r="AB30" s="198">
        <f t="shared" si="3"/>
        <v>0</v>
      </c>
      <c r="AC30" s="201"/>
      <c r="AD30" s="201"/>
      <c r="AE30" s="205"/>
    </row>
    <row r="31" spans="1:31" x14ac:dyDescent="0.35">
      <c r="A31" s="210"/>
      <c r="B31" s="195"/>
      <c r="C31" s="199"/>
      <c r="D31" s="200"/>
      <c r="E31" s="201"/>
      <c r="F31" s="201"/>
      <c r="G31" s="205"/>
      <c r="I31" s="210"/>
      <c r="J31" s="195"/>
      <c r="K31" s="199"/>
      <c r="L31" s="200"/>
      <c r="M31" s="201"/>
      <c r="N31" s="201"/>
      <c r="O31" s="205"/>
      <c r="Q31" s="210"/>
      <c r="R31" s="195"/>
      <c r="S31" s="199"/>
      <c r="T31" s="200"/>
      <c r="U31" s="201"/>
      <c r="V31" s="201"/>
      <c r="W31" s="205"/>
      <c r="Y31" s="210"/>
      <c r="Z31" s="195"/>
      <c r="AA31" s="199"/>
      <c r="AB31" s="200"/>
      <c r="AC31" s="201"/>
      <c r="AD31" s="201"/>
      <c r="AE31" s="205"/>
    </row>
    <row r="32" spans="1:31" ht="15" thickBot="1" x14ac:dyDescent="0.4">
      <c r="A32" s="211"/>
      <c r="B32" s="212"/>
      <c r="C32" s="212"/>
      <c r="D32" s="212"/>
      <c r="E32" s="213"/>
      <c r="F32" s="213"/>
      <c r="G32" s="214"/>
      <c r="I32" s="211"/>
      <c r="J32" s="212"/>
      <c r="K32" s="212"/>
      <c r="L32" s="212"/>
      <c r="M32" s="213"/>
      <c r="N32" s="213"/>
      <c r="O32" s="214"/>
      <c r="Q32" s="211"/>
      <c r="R32" s="212"/>
      <c r="S32" s="212"/>
      <c r="T32" s="212"/>
      <c r="U32" s="213"/>
      <c r="V32" s="213"/>
      <c r="W32" s="214"/>
      <c r="Y32" s="211"/>
      <c r="Z32" s="212"/>
      <c r="AA32" s="212"/>
      <c r="AB32" s="212"/>
      <c r="AC32" s="213"/>
      <c r="AD32" s="213"/>
      <c r="AE32" s="214"/>
    </row>
  </sheetData>
  <mergeCells count="16">
    <mergeCell ref="M4:O4"/>
    <mergeCell ref="B4:D4"/>
    <mergeCell ref="E4:G4"/>
    <mergeCell ref="Q1:Q2"/>
    <mergeCell ref="AC4:AE4"/>
    <mergeCell ref="R1:T2"/>
    <mergeCell ref="R4:T4"/>
    <mergeCell ref="U4:W4"/>
    <mergeCell ref="Y1:Y2"/>
    <mergeCell ref="Z1:AB2"/>
    <mergeCell ref="Z4:AB4"/>
    <mergeCell ref="A1:A2"/>
    <mergeCell ref="B1:D2"/>
    <mergeCell ref="I1:I2"/>
    <mergeCell ref="J1:L2"/>
    <mergeCell ref="J4:L4"/>
  </mergeCells>
  <phoneticPr fontId="5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7087-6B38-48E5-90B7-4335932ADF0B}">
  <dimension ref="A1:E16"/>
  <sheetViews>
    <sheetView tabSelected="1" view="pageBreakPreview" zoomScale="115" zoomScaleNormal="100" zoomScaleSheetLayoutView="115" workbookViewId="0">
      <selection activeCell="C18" sqref="C18"/>
    </sheetView>
  </sheetViews>
  <sheetFormatPr defaultRowHeight="14.5" x14ac:dyDescent="0.35"/>
  <cols>
    <col min="2" max="2" width="33.81640625" customWidth="1"/>
    <col min="3" max="5" width="17.36328125" customWidth="1"/>
  </cols>
  <sheetData>
    <row r="1" spans="1:5" x14ac:dyDescent="0.35">
      <c r="A1" t="s">
        <v>240</v>
      </c>
    </row>
    <row r="3" spans="1:5" x14ac:dyDescent="0.35">
      <c r="A3" s="297" t="s">
        <v>241</v>
      </c>
      <c r="B3" s="297" t="s">
        <v>1</v>
      </c>
      <c r="C3" s="298" t="s">
        <v>5</v>
      </c>
      <c r="D3" s="298"/>
      <c r="E3" s="298"/>
    </row>
    <row r="4" spans="1:5" x14ac:dyDescent="0.35">
      <c r="A4" s="297"/>
      <c r="B4" s="297"/>
      <c r="C4" s="252" t="s">
        <v>123</v>
      </c>
      <c r="D4" s="252" t="s">
        <v>242</v>
      </c>
      <c r="E4" s="252" t="s">
        <v>125</v>
      </c>
    </row>
    <row r="5" spans="1:5" x14ac:dyDescent="0.35">
      <c r="A5" s="253"/>
      <c r="B5" s="253" t="s">
        <v>243</v>
      </c>
      <c r="C5" s="254">
        <v>1867545.105</v>
      </c>
      <c r="D5" s="254">
        <f>E5-C5</f>
        <v>113723.06000000006</v>
      </c>
      <c r="E5" s="254">
        <f>'QUANTITY DETAILS (2)'!Q126</f>
        <v>1981268.165</v>
      </c>
    </row>
    <row r="6" spans="1:5" x14ac:dyDescent="0.35">
      <c r="A6" s="253"/>
      <c r="B6" s="253" t="s">
        <v>191</v>
      </c>
      <c r="C6" s="254">
        <v>265150</v>
      </c>
      <c r="D6" s="254">
        <f t="shared" ref="D6:D10" si="0">E6-C6</f>
        <v>93525</v>
      </c>
      <c r="E6" s="254">
        <f>VARIATION!O51</f>
        <v>358675</v>
      </c>
    </row>
    <row r="7" spans="1:5" x14ac:dyDescent="0.35">
      <c r="A7" s="253"/>
      <c r="B7" s="253"/>
      <c r="C7" s="254"/>
      <c r="D7" s="254"/>
      <c r="E7" s="254"/>
    </row>
    <row r="8" spans="1:5" x14ac:dyDescent="0.35">
      <c r="A8" s="253"/>
      <c r="B8" s="253" t="s">
        <v>201</v>
      </c>
      <c r="C8" s="254">
        <f>SUM(C5:C7)</f>
        <v>2132695.105</v>
      </c>
      <c r="D8" s="254">
        <f t="shared" si="0"/>
        <v>207248.06000000006</v>
      </c>
      <c r="E8" s="254">
        <f>SUM(E5:E7)</f>
        <v>2339943.165</v>
      </c>
    </row>
    <row r="9" spans="1:5" x14ac:dyDescent="0.35">
      <c r="A9" s="253"/>
      <c r="B9" s="253" t="s">
        <v>244</v>
      </c>
      <c r="C9" s="254">
        <v>66594.649999999994</v>
      </c>
      <c r="D9" s="254">
        <f t="shared" si="0"/>
        <v>0</v>
      </c>
      <c r="E9" s="254">
        <v>66594.649999999994</v>
      </c>
    </row>
    <row r="10" spans="1:5" x14ac:dyDescent="0.35">
      <c r="A10" s="253"/>
      <c r="B10" s="253" t="s">
        <v>245</v>
      </c>
      <c r="C10" s="254">
        <v>-66594.649999999994</v>
      </c>
      <c r="D10" s="254">
        <f t="shared" si="0"/>
        <v>0</v>
      </c>
      <c r="E10" s="254">
        <v>-66594.649999999994</v>
      </c>
    </row>
    <row r="11" spans="1:5" x14ac:dyDescent="0.35">
      <c r="A11" s="253"/>
      <c r="B11" s="253"/>
      <c r="C11" s="255">
        <f>SUM(C8:C10)</f>
        <v>2132695.105</v>
      </c>
      <c r="D11" s="255">
        <f t="shared" ref="D11:E11" si="1">SUM(D8:D10)</f>
        <v>207248.06000000006</v>
      </c>
      <c r="E11" s="255">
        <f t="shared" si="1"/>
        <v>2339943.165</v>
      </c>
    </row>
    <row r="12" spans="1:5" x14ac:dyDescent="0.35">
      <c r="A12" s="256"/>
      <c r="B12" s="256"/>
      <c r="C12" s="256"/>
      <c r="D12" s="256"/>
      <c r="E12" s="256"/>
    </row>
    <row r="15" spans="1:5" x14ac:dyDescent="0.35">
      <c r="B15" t="s">
        <v>246</v>
      </c>
      <c r="C15" s="304">
        <v>2198186.87</v>
      </c>
      <c r="D15" s="304">
        <v>209794.85000000009</v>
      </c>
      <c r="E15" s="304">
        <v>2407981.7200000002</v>
      </c>
    </row>
    <row r="16" spans="1:5" x14ac:dyDescent="0.35">
      <c r="B16" t="s">
        <v>247</v>
      </c>
      <c r="C16" s="305">
        <f>C11-C15</f>
        <v>-65491.76500000013</v>
      </c>
      <c r="D16" s="305">
        <f t="shared" ref="D16:E16" si="2">D11-D15</f>
        <v>-2546.7900000000373</v>
      </c>
      <c r="E16" s="305">
        <f t="shared" si="2"/>
        <v>-68038.555000000168</v>
      </c>
    </row>
  </sheetData>
  <mergeCells count="3">
    <mergeCell ref="A3:A4"/>
    <mergeCell ref="B3:B4"/>
    <mergeCell ref="C3:E3"/>
  </mergeCells>
  <pageMargins left="0.7" right="0.7" top="0.75" bottom="0.75" header="0.3" footer="0.3"/>
  <pageSetup paperSize="9"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7A1C-F0CD-4404-8614-32C9611E71F8}">
  <dimension ref="A1:AF137"/>
  <sheetViews>
    <sheetView view="pageBreakPreview" zoomScale="70" zoomScaleNormal="100" zoomScaleSheetLayoutView="70" workbookViewId="0">
      <pane xSplit="1" ySplit="9" topLeftCell="B31" activePane="bottomRight" state="frozen"/>
      <selection activeCell="T50" sqref="T50:U54"/>
      <selection pane="topRight" activeCell="T50" sqref="T50:U54"/>
      <selection pane="bottomLeft" activeCell="T50" sqref="T50:U54"/>
      <selection pane="bottomRight" activeCell="N18" sqref="N18"/>
    </sheetView>
  </sheetViews>
  <sheetFormatPr defaultColWidth="9.08984375" defaultRowHeight="15.5" x14ac:dyDescent="0.35"/>
  <cols>
    <col min="1" max="1" width="6.08984375" style="3" customWidth="1"/>
    <col min="2" max="2" width="80.90625" style="3" customWidth="1"/>
    <col min="3" max="4" width="9.08984375" style="3"/>
    <col min="5" max="5" width="14.36328125" style="3" customWidth="1"/>
    <col min="6" max="6" width="17" style="3" customWidth="1"/>
    <col min="7" max="7" width="10.36328125" style="3" customWidth="1"/>
    <col min="8" max="8" width="12.08984375" style="3" customWidth="1"/>
    <col min="9" max="9" width="9.08984375" style="3"/>
    <col min="10" max="10" width="12.453125" style="3" customWidth="1"/>
    <col min="11" max="11" width="17.36328125" style="3" customWidth="1"/>
    <col min="12" max="12" width="8.6328125" style="3" customWidth="1"/>
    <col min="13" max="13" width="11.36328125" style="3" bestFit="1" customWidth="1"/>
    <col min="14" max="14" width="10.1796875" style="3" bestFit="1" customWidth="1"/>
    <col min="15" max="15" width="11.36328125" style="3" bestFit="1" customWidth="1"/>
    <col min="16" max="16" width="15.6328125" style="3" customWidth="1"/>
    <col min="17" max="17" width="25.08984375" style="3" customWidth="1"/>
    <col min="18" max="18" width="11.1796875" style="3" hidden="1" customWidth="1"/>
    <col min="19" max="19" width="13.6328125" style="3" hidden="1" customWidth="1"/>
    <col min="20" max="20" width="11.1796875" style="3" hidden="1" customWidth="1"/>
    <col min="21" max="21" width="13.6328125" style="3" hidden="1" customWidth="1"/>
    <col min="22" max="29" width="0" style="3" hidden="1" customWidth="1"/>
    <col min="30" max="30" width="22" style="3" hidden="1" customWidth="1"/>
    <col min="31" max="31" width="18" style="3" customWidth="1"/>
    <col min="32" max="32" width="11.36328125" style="3" bestFit="1" customWidth="1"/>
    <col min="33" max="16384" width="9.08984375" style="3"/>
  </cols>
  <sheetData>
    <row r="1" spans="1:19" x14ac:dyDescent="0.35">
      <c r="A1" s="129" t="s">
        <v>78</v>
      </c>
      <c r="B1" s="130"/>
      <c r="C1" s="130"/>
      <c r="D1" s="130"/>
      <c r="E1" s="130"/>
      <c r="F1" s="131"/>
      <c r="G1" s="132"/>
      <c r="H1" s="130"/>
      <c r="I1" s="130"/>
      <c r="J1" s="130"/>
      <c r="K1" s="133"/>
      <c r="L1" s="132"/>
      <c r="M1" s="134"/>
      <c r="N1" s="134"/>
      <c r="O1" s="134"/>
      <c r="P1" s="135"/>
      <c r="Q1" s="136"/>
    </row>
    <row r="2" spans="1:19" x14ac:dyDescent="0.35">
      <c r="A2" s="137" t="s">
        <v>79</v>
      </c>
      <c r="B2" s="4"/>
      <c r="C2" s="4"/>
      <c r="D2" s="4"/>
      <c r="E2" s="4"/>
      <c r="F2" s="108"/>
      <c r="G2" s="114"/>
      <c r="H2" s="4"/>
      <c r="I2" s="4"/>
      <c r="J2" s="4"/>
      <c r="K2" s="115"/>
      <c r="L2" s="114"/>
      <c r="M2" s="2"/>
      <c r="N2" s="2"/>
      <c r="O2" s="2"/>
      <c r="P2" s="119"/>
      <c r="Q2" s="138"/>
    </row>
    <row r="3" spans="1:19" x14ac:dyDescent="0.35">
      <c r="A3" s="137" t="s">
        <v>80</v>
      </c>
      <c r="B3" s="4"/>
      <c r="C3" s="4"/>
      <c r="D3" s="4"/>
      <c r="E3" s="4"/>
      <c r="F3" s="108"/>
      <c r="G3" s="114"/>
      <c r="H3" s="4"/>
      <c r="I3" s="4"/>
      <c r="J3" s="4"/>
      <c r="K3" s="115"/>
      <c r="L3" s="114"/>
      <c r="M3" s="2"/>
      <c r="N3" s="2"/>
      <c r="O3" s="2"/>
      <c r="P3" s="119"/>
      <c r="Q3" s="138"/>
    </row>
    <row r="4" spans="1:19" x14ac:dyDescent="0.35">
      <c r="A4" s="285" t="s">
        <v>73</v>
      </c>
      <c r="B4" s="286"/>
      <c r="C4" s="107"/>
      <c r="D4" s="107"/>
      <c r="E4" s="107"/>
      <c r="F4" s="109"/>
      <c r="G4" s="116"/>
      <c r="H4" s="107"/>
      <c r="I4" s="107"/>
      <c r="J4" s="107"/>
      <c r="K4" s="117"/>
      <c r="L4" s="116"/>
      <c r="M4" s="107"/>
      <c r="N4" s="107"/>
      <c r="O4" s="107"/>
      <c r="P4" s="119"/>
      <c r="Q4" s="138"/>
      <c r="S4" s="3" t="s">
        <v>92</v>
      </c>
    </row>
    <row r="5" spans="1:19" x14ac:dyDescent="0.35">
      <c r="A5" s="287" t="s">
        <v>236</v>
      </c>
      <c r="B5" s="284"/>
      <c r="C5" s="2"/>
      <c r="D5" s="2"/>
      <c r="E5" s="2"/>
      <c r="F5" s="110"/>
      <c r="G5" s="118"/>
      <c r="H5" s="2"/>
      <c r="I5" s="2"/>
      <c r="J5" s="2"/>
      <c r="K5" s="119"/>
      <c r="L5" s="118"/>
      <c r="M5" s="2"/>
      <c r="N5" s="2"/>
      <c r="O5" s="2"/>
      <c r="P5" s="119"/>
      <c r="Q5" s="138"/>
    </row>
    <row r="6" spans="1:19" x14ac:dyDescent="0.35">
      <c r="A6" s="139"/>
      <c r="B6" s="1"/>
      <c r="C6" s="288" t="s">
        <v>81</v>
      </c>
      <c r="D6" s="288"/>
      <c r="E6" s="288"/>
      <c r="F6" s="281"/>
      <c r="G6" s="120"/>
      <c r="H6" s="281" t="s">
        <v>82</v>
      </c>
      <c r="I6" s="282"/>
      <c r="J6" s="282"/>
      <c r="K6" s="282"/>
      <c r="L6" s="282"/>
      <c r="M6" s="282"/>
      <c r="N6" s="282"/>
      <c r="O6" s="282"/>
      <c r="P6" s="290"/>
      <c r="Q6" s="138"/>
    </row>
    <row r="7" spans="1:19" x14ac:dyDescent="0.35">
      <c r="A7" s="139"/>
      <c r="B7" s="1"/>
      <c r="C7" s="5"/>
      <c r="D7" s="5"/>
      <c r="E7" s="5"/>
      <c r="F7" s="16"/>
      <c r="G7" s="289" t="s">
        <v>192</v>
      </c>
      <c r="H7" s="282"/>
      <c r="I7" s="282"/>
      <c r="J7" s="282"/>
      <c r="K7" s="282"/>
      <c r="L7" s="281" t="s">
        <v>193</v>
      </c>
      <c r="M7" s="282"/>
      <c r="N7" s="282"/>
      <c r="O7" s="283"/>
      <c r="P7" s="224"/>
      <c r="Q7" s="138"/>
    </row>
    <row r="8" spans="1:19" ht="29" x14ac:dyDescent="0.35">
      <c r="A8" s="139"/>
      <c r="B8" s="1"/>
      <c r="C8" s="5"/>
      <c r="D8" s="5"/>
      <c r="E8" s="5"/>
      <c r="F8" s="16"/>
      <c r="G8" s="122" t="s">
        <v>195</v>
      </c>
      <c r="H8" s="299" t="s">
        <v>192</v>
      </c>
      <c r="I8" s="299"/>
      <c r="J8" s="299"/>
      <c r="K8" s="225" t="s">
        <v>196</v>
      </c>
      <c r="L8" s="226" t="s">
        <v>193</v>
      </c>
      <c r="M8" s="299" t="s">
        <v>193</v>
      </c>
      <c r="N8" s="299"/>
      <c r="O8" s="299"/>
      <c r="P8" s="227" t="s">
        <v>193</v>
      </c>
      <c r="Q8" s="140" t="s">
        <v>197</v>
      </c>
    </row>
    <row r="9" spans="1:19" x14ac:dyDescent="0.35">
      <c r="A9" s="141" t="s">
        <v>0</v>
      </c>
      <c r="B9" s="15" t="s">
        <v>1</v>
      </c>
      <c r="C9" s="15" t="s">
        <v>2</v>
      </c>
      <c r="D9" s="15" t="s">
        <v>3</v>
      </c>
      <c r="E9" s="15" t="s">
        <v>4</v>
      </c>
      <c r="F9" s="111" t="s">
        <v>5</v>
      </c>
      <c r="G9" s="123" t="s">
        <v>83</v>
      </c>
      <c r="H9" s="15" t="s">
        <v>123</v>
      </c>
      <c r="I9" s="15" t="s">
        <v>124</v>
      </c>
      <c r="J9" s="15" t="s">
        <v>126</v>
      </c>
      <c r="K9" s="124" t="s">
        <v>194</v>
      </c>
      <c r="L9" s="123" t="s">
        <v>83</v>
      </c>
      <c r="M9" s="15" t="s">
        <v>123</v>
      </c>
      <c r="N9" s="15" t="s">
        <v>124</v>
      </c>
      <c r="O9" s="15" t="s">
        <v>126</v>
      </c>
      <c r="P9" s="124" t="s">
        <v>194</v>
      </c>
      <c r="Q9" s="138"/>
    </row>
    <row r="10" spans="1:19" ht="64.5" customHeight="1" x14ac:dyDescent="0.35">
      <c r="A10" s="142"/>
      <c r="B10" s="6" t="s">
        <v>77</v>
      </c>
      <c r="C10" s="2"/>
      <c r="D10" s="7"/>
      <c r="E10" s="2"/>
      <c r="F10" s="110"/>
      <c r="G10" s="118"/>
      <c r="H10" s="2"/>
      <c r="I10" s="2"/>
      <c r="J10" s="2"/>
      <c r="K10" s="119"/>
      <c r="L10" s="118"/>
      <c r="M10" s="2"/>
      <c r="N10" s="2"/>
      <c r="O10" s="2"/>
      <c r="P10" s="119"/>
      <c r="Q10" s="138"/>
    </row>
    <row r="11" spans="1:19" x14ac:dyDescent="0.35">
      <c r="A11" s="142"/>
      <c r="B11" s="2"/>
      <c r="C11" s="2"/>
      <c r="D11" s="7"/>
      <c r="E11" s="2"/>
      <c r="F11" s="110"/>
      <c r="G11" s="118"/>
      <c r="H11" s="2"/>
      <c r="I11" s="2"/>
      <c r="J11" s="2"/>
      <c r="K11" s="119"/>
      <c r="L11" s="118"/>
      <c r="M11" s="2"/>
      <c r="N11" s="2"/>
      <c r="O11" s="2"/>
      <c r="P11" s="119"/>
      <c r="Q11" s="138"/>
    </row>
    <row r="12" spans="1:19" x14ac:dyDescent="0.35">
      <c r="A12" s="142"/>
      <c r="B12" s="4" t="s">
        <v>6</v>
      </c>
      <c r="C12" s="2"/>
      <c r="D12" s="7"/>
      <c r="E12" s="2"/>
      <c r="F12" s="110"/>
      <c r="G12" s="118"/>
      <c r="H12" s="2"/>
      <c r="I12" s="2"/>
      <c r="J12" s="2"/>
      <c r="K12" s="119"/>
      <c r="L12" s="118"/>
      <c r="M12" s="2"/>
      <c r="N12" s="2"/>
      <c r="O12" s="2"/>
      <c r="P12" s="119"/>
      <c r="Q12" s="138"/>
    </row>
    <row r="13" spans="1:19" x14ac:dyDescent="0.35">
      <c r="A13" s="142"/>
      <c r="B13" s="2"/>
      <c r="C13" s="2"/>
      <c r="D13" s="7"/>
      <c r="E13" s="2"/>
      <c r="F13" s="110"/>
      <c r="G13" s="118"/>
      <c r="H13" s="2"/>
      <c r="I13" s="2"/>
      <c r="J13" s="2"/>
      <c r="K13" s="119"/>
      <c r="L13" s="118"/>
      <c r="M13" s="2"/>
      <c r="N13" s="2"/>
      <c r="O13" s="2"/>
      <c r="P13" s="119"/>
      <c r="Q13" s="138"/>
      <c r="S13" s="3">
        <v>667</v>
      </c>
    </row>
    <row r="14" spans="1:19" ht="81.75" customHeight="1" x14ac:dyDescent="0.35">
      <c r="A14" s="142"/>
      <c r="B14" s="8" t="s">
        <v>12</v>
      </c>
      <c r="C14" s="2"/>
      <c r="D14" s="7"/>
      <c r="E14" s="2"/>
      <c r="F14" s="110"/>
      <c r="G14" s="118"/>
      <c r="H14" s="2"/>
      <c r="I14" s="2"/>
      <c r="J14" s="2"/>
      <c r="K14" s="119"/>
      <c r="L14" s="118"/>
      <c r="M14" s="2"/>
      <c r="N14" s="2"/>
      <c r="O14" s="2"/>
      <c r="P14" s="119"/>
      <c r="Q14" s="138"/>
    </row>
    <row r="15" spans="1:19" x14ac:dyDescent="0.35">
      <c r="A15" s="142"/>
      <c r="B15" s="2"/>
      <c r="C15" s="2"/>
      <c r="D15" s="7"/>
      <c r="E15" s="2"/>
      <c r="F15" s="110"/>
      <c r="G15" s="118"/>
      <c r="H15" s="2"/>
      <c r="I15" s="2"/>
      <c r="J15" s="2"/>
      <c r="K15" s="119"/>
      <c r="L15" s="118"/>
      <c r="M15" s="2"/>
      <c r="N15" s="2"/>
      <c r="O15" s="2"/>
      <c r="P15" s="119"/>
      <c r="Q15" s="138"/>
    </row>
    <row r="16" spans="1:19" x14ac:dyDescent="0.35">
      <c r="A16" s="142" t="s">
        <v>7</v>
      </c>
      <c r="B16" s="2" t="s">
        <v>8</v>
      </c>
      <c r="C16" s="9">
        <v>130</v>
      </c>
      <c r="D16" s="7" t="s">
        <v>11</v>
      </c>
      <c r="E16" s="2">
        <v>1600</v>
      </c>
      <c r="F16" s="112">
        <f>C16*E16</f>
        <v>208000</v>
      </c>
      <c r="G16" s="125"/>
      <c r="H16" s="9"/>
      <c r="I16" s="9"/>
      <c r="J16" s="9"/>
      <c r="K16" s="126"/>
      <c r="L16" s="125"/>
      <c r="M16" s="2"/>
      <c r="N16" s="2"/>
      <c r="O16" s="2"/>
      <c r="P16" s="119"/>
      <c r="Q16" s="138"/>
    </row>
    <row r="17" spans="1:32" x14ac:dyDescent="0.35">
      <c r="A17" s="142"/>
      <c r="B17" s="1" t="s">
        <v>127</v>
      </c>
      <c r="C17" s="106">
        <v>0.4</v>
      </c>
      <c r="D17" s="7"/>
      <c r="E17" s="2"/>
      <c r="F17" s="112"/>
      <c r="G17" s="229">
        <v>0.25</v>
      </c>
      <c r="H17" s="228">
        <v>420</v>
      </c>
      <c r="I17" s="230"/>
      <c r="J17" s="228">
        <f>H17+I17</f>
        <v>420</v>
      </c>
      <c r="K17" s="231">
        <f>J17*E16*G17</f>
        <v>168000</v>
      </c>
      <c r="L17" s="127">
        <v>0.15</v>
      </c>
      <c r="M17" s="234">
        <v>399</v>
      </c>
      <c r="N17" s="250">
        <f>4.48+8.5</f>
        <v>12.98</v>
      </c>
      <c r="O17" s="228">
        <f>M17+N17</f>
        <v>411.98</v>
      </c>
      <c r="P17" s="126">
        <f>O17*L17*E16</f>
        <v>98875.199999999997</v>
      </c>
      <c r="Q17" s="143">
        <f>P17+K17</f>
        <v>266875.2</v>
      </c>
      <c r="R17" s="3">
        <v>168000</v>
      </c>
      <c r="S17" s="218">
        <f>K17-R17</f>
        <v>0</v>
      </c>
      <c r="T17" s="3">
        <v>82800</v>
      </c>
      <c r="U17" s="218">
        <f>P17-T17</f>
        <v>16075.199999999997</v>
      </c>
      <c r="AD17" s="3">
        <v>9</v>
      </c>
      <c r="AE17" s="126"/>
    </row>
    <row r="18" spans="1:32" x14ac:dyDescent="0.35">
      <c r="A18" s="142"/>
      <c r="B18" s="243" t="s">
        <v>128</v>
      </c>
      <c r="C18" s="244">
        <v>0.5</v>
      </c>
      <c r="D18" s="245"/>
      <c r="E18" s="234"/>
      <c r="F18" s="246"/>
      <c r="G18" s="229">
        <v>0.35</v>
      </c>
      <c r="H18" s="228">
        <v>436</v>
      </c>
      <c r="I18" s="228"/>
      <c r="J18" s="228">
        <f>H18+I18</f>
        <v>436</v>
      </c>
      <c r="K18" s="231">
        <f>J18*E16*G18</f>
        <v>244159.99999999997</v>
      </c>
      <c r="L18" s="229">
        <v>0.15</v>
      </c>
      <c r="M18" s="234">
        <v>292.86</v>
      </c>
      <c r="N18" s="258">
        <v>4.8899999999999997</v>
      </c>
      <c r="O18" s="228">
        <f t="shared" ref="O18:O23" si="0">M18+N18</f>
        <v>297.75</v>
      </c>
      <c r="P18" s="126">
        <f>O18*L18*$E$16</f>
        <v>71460</v>
      </c>
      <c r="Q18" s="143">
        <f>P18+K18</f>
        <v>315620</v>
      </c>
      <c r="R18" s="3">
        <v>286720</v>
      </c>
      <c r="S18" s="218">
        <f t="shared" ref="S18:S21" si="1">K18-R18</f>
        <v>-42560.000000000029</v>
      </c>
      <c r="T18" s="3">
        <v>19200</v>
      </c>
      <c r="U18" s="218">
        <f t="shared" ref="U18:U23" si="2">P18-T18</f>
        <v>52260</v>
      </c>
      <c r="AD18" s="234">
        <v>92.6</v>
      </c>
      <c r="AE18" s="126"/>
      <c r="AF18" s="218"/>
    </row>
    <row r="19" spans="1:32" x14ac:dyDescent="0.35">
      <c r="A19" s="142"/>
      <c r="B19" s="243" t="s">
        <v>129</v>
      </c>
      <c r="C19" s="244">
        <v>0.1</v>
      </c>
      <c r="D19" s="245"/>
      <c r="E19" s="234"/>
      <c r="F19" s="246"/>
      <c r="G19" s="229">
        <v>0.05</v>
      </c>
      <c r="H19" s="228">
        <v>841</v>
      </c>
      <c r="I19" s="228"/>
      <c r="J19" s="228">
        <f>H19+I19</f>
        <v>841</v>
      </c>
      <c r="K19" s="231">
        <f>J19*E16*G19</f>
        <v>67280</v>
      </c>
      <c r="L19" s="229">
        <v>0.05</v>
      </c>
      <c r="M19" s="234">
        <v>201</v>
      </c>
      <c r="N19" s="228"/>
      <c r="O19" s="228">
        <f>M19+N19</f>
        <v>201</v>
      </c>
      <c r="P19" s="126">
        <f>O19*L19*$E$16</f>
        <v>16080.000000000002</v>
      </c>
      <c r="Q19" s="143">
        <f>P19+K19</f>
        <v>83360</v>
      </c>
      <c r="R19" s="3">
        <v>80960</v>
      </c>
      <c r="S19" s="218">
        <f t="shared" si="1"/>
        <v>-13680</v>
      </c>
      <c r="T19" s="3">
        <v>51054.240000000005</v>
      </c>
      <c r="U19" s="218">
        <f t="shared" si="2"/>
        <v>-34974.240000000005</v>
      </c>
      <c r="AD19" s="3">
        <v>0</v>
      </c>
      <c r="AE19" s="126"/>
    </row>
    <row r="20" spans="1:32" x14ac:dyDescent="0.35">
      <c r="A20" s="142" t="s">
        <v>9</v>
      </c>
      <c r="B20" s="234" t="s">
        <v>10</v>
      </c>
      <c r="C20" s="228">
        <v>20</v>
      </c>
      <c r="D20" s="245" t="s">
        <v>11</v>
      </c>
      <c r="E20" s="234">
        <v>2600</v>
      </c>
      <c r="F20" s="246">
        <f>C20*E20</f>
        <v>52000</v>
      </c>
      <c r="G20" s="232"/>
      <c r="H20" s="228"/>
      <c r="I20" s="228"/>
      <c r="J20" s="228"/>
      <c r="K20" s="231"/>
      <c r="L20" s="232"/>
      <c r="M20" s="234"/>
      <c r="N20" s="234"/>
      <c r="O20" s="228"/>
      <c r="P20" s="119"/>
      <c r="Q20" s="138"/>
      <c r="S20" s="218">
        <f t="shared" si="1"/>
        <v>0</v>
      </c>
      <c r="U20" s="218">
        <f t="shared" si="2"/>
        <v>0</v>
      </c>
      <c r="AE20" s="126"/>
    </row>
    <row r="21" spans="1:32" x14ac:dyDescent="0.35">
      <c r="A21" s="142"/>
      <c r="B21" s="243" t="s">
        <v>127</v>
      </c>
      <c r="C21" s="244">
        <v>0.4</v>
      </c>
      <c r="D21" s="245"/>
      <c r="E21" s="234"/>
      <c r="F21" s="246"/>
      <c r="G21" s="229">
        <v>0.25</v>
      </c>
      <c r="H21" s="228">
        <v>314.53499999999997</v>
      </c>
      <c r="I21" s="250">
        <v>5.5</v>
      </c>
      <c r="J21" s="228">
        <f>H21+I21</f>
        <v>320.03499999999997</v>
      </c>
      <c r="K21" s="231">
        <f>J21*E20*G21</f>
        <v>208022.74999999997</v>
      </c>
      <c r="L21" s="229">
        <v>0.15</v>
      </c>
      <c r="M21" s="234">
        <v>201.238</v>
      </c>
      <c r="N21" s="228"/>
      <c r="O21" s="228">
        <f t="shared" si="0"/>
        <v>201.238</v>
      </c>
      <c r="P21" s="126">
        <f>O21*L21*E20</f>
        <v>78482.819999999992</v>
      </c>
      <c r="Q21" s="143">
        <f>P21+K21</f>
        <v>286505.56999999995</v>
      </c>
      <c r="R21" s="3">
        <v>148570.5</v>
      </c>
      <c r="S21" s="218">
        <f t="shared" si="1"/>
        <v>59452.249999999971</v>
      </c>
      <c r="T21" s="3">
        <v>71760</v>
      </c>
      <c r="U21" s="218">
        <f t="shared" si="2"/>
        <v>6722.8199999999924</v>
      </c>
      <c r="AE21" s="126"/>
    </row>
    <row r="22" spans="1:32" x14ac:dyDescent="0.35">
      <c r="A22" s="142"/>
      <c r="B22" s="243" t="s">
        <v>128</v>
      </c>
      <c r="C22" s="244">
        <v>0.5</v>
      </c>
      <c r="D22" s="245"/>
      <c r="E22" s="234"/>
      <c r="F22" s="246"/>
      <c r="G22" s="229">
        <v>0.35</v>
      </c>
      <c r="H22" s="228">
        <v>364.97100000000006</v>
      </c>
      <c r="I22" s="250">
        <v>13.22</v>
      </c>
      <c r="J22" s="228">
        <f>H22+I22</f>
        <v>378.19100000000009</v>
      </c>
      <c r="K22" s="231">
        <f>J22*E20*G22</f>
        <v>344153.81000000006</v>
      </c>
      <c r="L22" s="229">
        <v>0.15</v>
      </c>
      <c r="M22" s="2">
        <v>323.81500000000005</v>
      </c>
      <c r="N22" s="258">
        <f>1.454</f>
        <v>1.454</v>
      </c>
      <c r="O22" s="9">
        <f t="shared" si="0"/>
        <v>325.26900000000006</v>
      </c>
      <c r="P22" s="126">
        <f>O22*L22*E20</f>
        <v>126854.91000000003</v>
      </c>
      <c r="Q22" s="143">
        <f>P22+K22</f>
        <v>471008.72000000009</v>
      </c>
      <c r="R22" s="3">
        <v>239475.59999999995</v>
      </c>
      <c r="S22" s="218">
        <f>K22-R22</f>
        <v>104678.21000000011</v>
      </c>
      <c r="T22" s="3">
        <v>92819.999999999985</v>
      </c>
      <c r="U22" s="218">
        <f t="shared" si="2"/>
        <v>34034.910000000047</v>
      </c>
      <c r="AD22" s="3">
        <f>1.375+5.1</f>
        <v>6.4749999999999996</v>
      </c>
      <c r="AE22" s="126"/>
      <c r="AF22" s="218"/>
    </row>
    <row r="23" spans="1:32" x14ac:dyDescent="0.35">
      <c r="A23" s="142"/>
      <c r="B23" s="243" t="s">
        <v>129</v>
      </c>
      <c r="C23" s="244">
        <v>0.1</v>
      </c>
      <c r="D23" s="245"/>
      <c r="E23" s="234"/>
      <c r="F23" s="247"/>
      <c r="G23" s="229">
        <v>0.05</v>
      </c>
      <c r="H23" s="228">
        <v>221</v>
      </c>
      <c r="I23" s="250">
        <v>34.200000000000003</v>
      </c>
      <c r="J23" s="228">
        <f>H23+I23</f>
        <v>255.2</v>
      </c>
      <c r="K23" s="231">
        <f>J23*E20*G23</f>
        <v>33176</v>
      </c>
      <c r="L23" s="229">
        <v>0.05</v>
      </c>
      <c r="M23" s="2">
        <v>256</v>
      </c>
      <c r="N23" s="228"/>
      <c r="O23" s="9">
        <f t="shared" si="0"/>
        <v>256</v>
      </c>
      <c r="P23" s="126">
        <f>O23*L23*E20</f>
        <v>33280</v>
      </c>
      <c r="Q23" s="143">
        <f>P23+K23</f>
        <v>66456</v>
      </c>
      <c r="R23" s="3">
        <v>21840</v>
      </c>
      <c r="S23" s="218">
        <f>K23-R23</f>
        <v>11336</v>
      </c>
      <c r="T23" s="3">
        <v>1430.0000000000002</v>
      </c>
      <c r="U23" s="218">
        <f t="shared" si="2"/>
        <v>31850</v>
      </c>
    </row>
    <row r="24" spans="1:32" x14ac:dyDescent="0.35">
      <c r="A24" s="142"/>
      <c r="B24" s="248" t="s">
        <v>13</v>
      </c>
      <c r="C24" s="234"/>
      <c r="D24" s="245"/>
      <c r="E24" s="234"/>
      <c r="F24" s="247"/>
      <c r="G24" s="233"/>
      <c r="H24" s="234"/>
      <c r="I24" s="234"/>
      <c r="J24" s="234"/>
      <c r="K24" s="235"/>
      <c r="L24" s="233"/>
      <c r="M24" s="2"/>
      <c r="N24" s="2"/>
      <c r="O24" s="2"/>
      <c r="P24" s="119"/>
      <c r="Q24" s="138"/>
      <c r="Z24" s="218">
        <f>H18-Z26</f>
        <v>475.702</v>
      </c>
    </row>
    <row r="25" spans="1:32" x14ac:dyDescent="0.35">
      <c r="A25" s="142"/>
      <c r="B25" s="234"/>
      <c r="C25" s="234"/>
      <c r="D25" s="245"/>
      <c r="E25" s="234"/>
      <c r="F25" s="247"/>
      <c r="G25" s="233"/>
      <c r="H25" s="234"/>
      <c r="I25" s="234"/>
      <c r="J25" s="234"/>
      <c r="K25" s="235"/>
      <c r="L25" s="233"/>
      <c r="M25" s="2"/>
      <c r="N25" s="2"/>
      <c r="O25" s="2"/>
      <c r="P25" s="119"/>
      <c r="Q25" s="138"/>
      <c r="Z25" s="218">
        <f>Z24+I18</f>
        <v>475.702</v>
      </c>
      <c r="AB25" s="218">
        <f>Z25-O18</f>
        <v>177.952</v>
      </c>
    </row>
    <row r="26" spans="1:32" ht="50" customHeight="1" x14ac:dyDescent="0.35">
      <c r="A26" s="142"/>
      <c r="B26" s="8" t="s">
        <v>14</v>
      </c>
      <c r="C26" s="2"/>
      <c r="D26" s="7"/>
      <c r="E26" s="2"/>
      <c r="F26" s="110"/>
      <c r="G26" s="233"/>
      <c r="H26" s="234"/>
      <c r="I26" s="234"/>
      <c r="J26" s="234"/>
      <c r="K26" s="235"/>
      <c r="L26" s="118"/>
      <c r="M26" s="2"/>
      <c r="N26" s="2"/>
      <c r="O26" s="2"/>
      <c r="P26" s="119"/>
      <c r="Q26" s="138"/>
      <c r="R26" s="218">
        <f>O22-M21</f>
        <v>124.03100000000006</v>
      </c>
      <c r="S26" s="218">
        <f>J18-O18</f>
        <v>138.25</v>
      </c>
      <c r="T26" s="3">
        <f>120</f>
        <v>120</v>
      </c>
      <c r="Z26" s="218">
        <f>O22-H22</f>
        <v>-39.701999999999998</v>
      </c>
    </row>
    <row r="27" spans="1:32" x14ac:dyDescent="0.35">
      <c r="A27" s="142"/>
      <c r="B27" s="2"/>
      <c r="C27" s="2"/>
      <c r="D27" s="7"/>
      <c r="E27" s="2"/>
      <c r="F27" s="110"/>
      <c r="G27" s="118"/>
      <c r="H27" s="2"/>
      <c r="I27" s="2"/>
      <c r="J27" s="2"/>
      <c r="K27" s="119"/>
      <c r="L27" s="118"/>
      <c r="M27" s="2"/>
      <c r="N27" s="2"/>
      <c r="O27" s="2"/>
      <c r="P27" s="119"/>
      <c r="Q27" s="138"/>
      <c r="S27" s="218">
        <f>O22-J22</f>
        <v>-52.922000000000025</v>
      </c>
    </row>
    <row r="28" spans="1:32" x14ac:dyDescent="0.35">
      <c r="A28" s="142" t="s">
        <v>15</v>
      </c>
      <c r="B28" s="2" t="s">
        <v>16</v>
      </c>
      <c r="C28" s="9">
        <v>575</v>
      </c>
      <c r="D28" s="7" t="s">
        <v>11</v>
      </c>
      <c r="E28" s="9">
        <v>300</v>
      </c>
      <c r="F28" s="112">
        <f>C28*E28</f>
        <v>172500</v>
      </c>
      <c r="G28" s="125"/>
      <c r="H28" s="9"/>
      <c r="I28" s="9"/>
      <c r="J28" s="9"/>
      <c r="K28" s="126"/>
      <c r="L28" s="125"/>
      <c r="M28" s="2"/>
      <c r="N28" s="9"/>
      <c r="O28" s="9"/>
      <c r="P28" s="119"/>
      <c r="Q28" s="138"/>
    </row>
    <row r="29" spans="1:32" x14ac:dyDescent="0.35">
      <c r="A29" s="142"/>
      <c r="B29" s="1" t="s">
        <v>127</v>
      </c>
      <c r="C29" s="106">
        <v>0.4</v>
      </c>
      <c r="D29" s="7"/>
      <c r="E29" s="9"/>
      <c r="F29" s="112"/>
      <c r="G29" s="125"/>
      <c r="H29" s="9"/>
      <c r="I29" s="9"/>
      <c r="J29" s="9"/>
      <c r="K29" s="126"/>
      <c r="L29" s="127">
        <v>0.4</v>
      </c>
      <c r="M29" s="9">
        <v>402</v>
      </c>
      <c r="N29" s="9">
        <v>0</v>
      </c>
      <c r="O29" s="9">
        <v>402</v>
      </c>
      <c r="P29" s="126">
        <f>O29*L29*E28</f>
        <v>48240</v>
      </c>
      <c r="Q29" s="143">
        <f>P29+K29</f>
        <v>48240</v>
      </c>
      <c r="T29" s="3">
        <v>48240</v>
      </c>
      <c r="U29" s="218">
        <f>Q29-T29</f>
        <v>0</v>
      </c>
    </row>
    <row r="30" spans="1:32" x14ac:dyDescent="0.35">
      <c r="A30" s="142"/>
      <c r="B30" s="1" t="s">
        <v>128</v>
      </c>
      <c r="C30" s="106">
        <v>0.5</v>
      </c>
      <c r="D30" s="7"/>
      <c r="E30" s="9"/>
      <c r="F30" s="112"/>
      <c r="G30" s="125"/>
      <c r="H30" s="9"/>
      <c r="I30" s="9"/>
      <c r="J30" s="9"/>
      <c r="K30" s="126"/>
      <c r="L30" s="127">
        <v>0.5</v>
      </c>
      <c r="M30" s="9">
        <v>646.23699999999997</v>
      </c>
      <c r="N30" s="9">
        <v>0</v>
      </c>
      <c r="O30" s="9">
        <f>M30+N30</f>
        <v>646.23699999999997</v>
      </c>
      <c r="P30" s="126">
        <f>O30*L30*E28</f>
        <v>96935.549999999988</v>
      </c>
      <c r="Q30" s="143">
        <f t="shared" ref="Q30:Q31" si="3">P30+K30</f>
        <v>96935.549999999988</v>
      </c>
      <c r="S30" s="218">
        <f>S26-T26</f>
        <v>18.25</v>
      </c>
      <c r="T30" s="3">
        <v>96000</v>
      </c>
      <c r="U30" s="218">
        <f t="shared" ref="U30:U35" si="4">Q30-T30</f>
        <v>935.54999999998836</v>
      </c>
      <c r="AD30" s="218">
        <f>O30-420</f>
        <v>226.23699999999997</v>
      </c>
      <c r="AE30" s="126"/>
    </row>
    <row r="31" spans="1:32" x14ac:dyDescent="0.35">
      <c r="A31" s="142"/>
      <c r="B31" s="1" t="s">
        <v>129</v>
      </c>
      <c r="C31" s="106">
        <v>0.1</v>
      </c>
      <c r="D31" s="7"/>
      <c r="E31" s="9"/>
      <c r="F31" s="112"/>
      <c r="G31" s="125"/>
      <c r="H31" s="9"/>
      <c r="I31" s="9"/>
      <c r="J31" s="9"/>
      <c r="K31" s="126"/>
      <c r="L31" s="127">
        <v>0.1</v>
      </c>
      <c r="M31" s="9">
        <v>636</v>
      </c>
      <c r="N31" s="9">
        <v>0</v>
      </c>
      <c r="O31" s="9">
        <f>M31+N31</f>
        <v>636</v>
      </c>
      <c r="P31" s="126">
        <f>O31*L31*E28</f>
        <v>19080</v>
      </c>
      <c r="Q31" s="143">
        <f t="shared" si="3"/>
        <v>19080</v>
      </c>
      <c r="R31" s="218"/>
      <c r="T31" s="3">
        <v>5970.0000000000009</v>
      </c>
      <c r="U31" s="218">
        <f t="shared" si="4"/>
        <v>13110</v>
      </c>
    </row>
    <row r="32" spans="1:32" x14ac:dyDescent="0.35">
      <c r="A32" s="142" t="s">
        <v>17</v>
      </c>
      <c r="B32" s="2" t="s">
        <v>18</v>
      </c>
      <c r="C32" s="9">
        <v>25</v>
      </c>
      <c r="D32" s="7" t="s">
        <v>11</v>
      </c>
      <c r="E32" s="9">
        <v>400</v>
      </c>
      <c r="F32" s="112">
        <f>C32*E32</f>
        <v>10000</v>
      </c>
      <c r="G32" s="125"/>
      <c r="H32" s="9"/>
      <c r="I32" s="9"/>
      <c r="J32" s="9"/>
      <c r="K32" s="126"/>
      <c r="L32" s="125"/>
      <c r="M32" s="2"/>
      <c r="N32" s="9"/>
      <c r="O32" s="9"/>
      <c r="P32" s="119"/>
      <c r="Q32" s="138"/>
      <c r="U32" s="218">
        <f t="shared" si="4"/>
        <v>0</v>
      </c>
    </row>
    <row r="33" spans="1:30" x14ac:dyDescent="0.35">
      <c r="A33" s="142"/>
      <c r="B33" s="1" t="s">
        <v>127</v>
      </c>
      <c r="C33" s="9"/>
      <c r="D33" s="7"/>
      <c r="E33" s="9"/>
      <c r="F33" s="112"/>
      <c r="G33" s="125"/>
      <c r="H33" s="9"/>
      <c r="I33" s="9"/>
      <c r="J33" s="9"/>
      <c r="K33" s="126"/>
      <c r="L33" s="127">
        <v>0.4</v>
      </c>
      <c r="M33" s="9">
        <v>138</v>
      </c>
      <c r="N33" s="9">
        <v>0</v>
      </c>
      <c r="O33" s="9">
        <v>138</v>
      </c>
      <c r="P33" s="126">
        <f>O33*E32*L33</f>
        <v>22080</v>
      </c>
      <c r="Q33" s="143">
        <f>P33+K33</f>
        <v>22080</v>
      </c>
      <c r="T33" s="3">
        <v>22080</v>
      </c>
      <c r="U33" s="218">
        <f t="shared" si="4"/>
        <v>0</v>
      </c>
    </row>
    <row r="34" spans="1:30" x14ac:dyDescent="0.35">
      <c r="A34" s="142"/>
      <c r="B34" s="1" t="s">
        <v>128</v>
      </c>
      <c r="C34" s="9"/>
      <c r="D34" s="7"/>
      <c r="E34" s="9"/>
      <c r="F34" s="112"/>
      <c r="G34" s="125"/>
      <c r="H34" s="9"/>
      <c r="I34" s="9"/>
      <c r="J34" s="9"/>
      <c r="K34" s="126"/>
      <c r="L34" s="127">
        <v>0.5</v>
      </c>
      <c r="M34" s="9">
        <v>27.080000000000002</v>
      </c>
      <c r="N34" s="9">
        <v>0</v>
      </c>
      <c r="O34" s="9">
        <f>M34+N34</f>
        <v>27.080000000000002</v>
      </c>
      <c r="P34" s="126">
        <f>O34*L34*E32</f>
        <v>5416</v>
      </c>
      <c r="Q34" s="143">
        <f t="shared" ref="Q34:Q35" si="5">P34+K34</f>
        <v>5416</v>
      </c>
      <c r="T34" s="3">
        <v>3476.0000000000005</v>
      </c>
      <c r="U34" s="218">
        <f t="shared" si="4"/>
        <v>1939.9999999999995</v>
      </c>
    </row>
    <row r="35" spans="1:30" x14ac:dyDescent="0.35">
      <c r="A35" s="142"/>
      <c r="B35" s="1" t="s">
        <v>129</v>
      </c>
      <c r="C35" s="2"/>
      <c r="D35" s="7"/>
      <c r="E35" s="2"/>
      <c r="F35" s="110"/>
      <c r="G35" s="118"/>
      <c r="H35" s="2"/>
      <c r="I35" s="2"/>
      <c r="J35" s="9"/>
      <c r="K35" s="126"/>
      <c r="L35" s="127">
        <v>0.1</v>
      </c>
      <c r="M35" s="9">
        <v>15.1</v>
      </c>
      <c r="N35" s="9">
        <v>0</v>
      </c>
      <c r="O35" s="9">
        <f>M35+N35</f>
        <v>15.1</v>
      </c>
      <c r="P35" s="126">
        <f>O35*L35*E32</f>
        <v>604</v>
      </c>
      <c r="Q35" s="143">
        <f t="shared" si="5"/>
        <v>604</v>
      </c>
      <c r="T35" s="3">
        <v>604</v>
      </c>
      <c r="U35" s="218">
        <f t="shared" si="4"/>
        <v>0</v>
      </c>
    </row>
    <row r="36" spans="1:30" x14ac:dyDescent="0.35">
      <c r="A36" s="142"/>
      <c r="B36" s="4" t="s">
        <v>19</v>
      </c>
      <c r="C36" s="2"/>
      <c r="D36" s="7"/>
      <c r="E36" s="2"/>
      <c r="F36" s="110"/>
      <c r="G36" s="118"/>
      <c r="H36" s="2"/>
      <c r="I36" s="2"/>
      <c r="J36" s="2"/>
      <c r="K36" s="119"/>
      <c r="L36" s="118"/>
      <c r="M36" s="2"/>
      <c r="N36" s="2"/>
      <c r="O36" s="2"/>
      <c r="P36" s="119"/>
      <c r="Q36" s="138"/>
    </row>
    <row r="37" spans="1:30" x14ac:dyDescent="0.35">
      <c r="A37" s="142"/>
      <c r="B37" s="2"/>
      <c r="C37" s="2"/>
      <c r="D37" s="7"/>
      <c r="E37" s="2"/>
      <c r="F37" s="110"/>
      <c r="G37" s="118"/>
      <c r="H37" s="2"/>
      <c r="I37" s="2"/>
      <c r="J37" s="2"/>
      <c r="K37" s="119"/>
      <c r="L37" s="118"/>
      <c r="M37" s="2"/>
      <c r="N37" s="2"/>
      <c r="O37" s="2"/>
      <c r="P37" s="119"/>
      <c r="Q37" s="138"/>
    </row>
    <row r="38" spans="1:30" ht="48" customHeight="1" x14ac:dyDescent="0.35">
      <c r="A38" s="142"/>
      <c r="B38" s="8" t="s">
        <v>20</v>
      </c>
      <c r="C38" s="2"/>
      <c r="D38" s="7"/>
      <c r="E38" s="2"/>
      <c r="F38" s="110"/>
      <c r="G38" s="118"/>
      <c r="H38" s="2"/>
      <c r="I38" s="2"/>
      <c r="J38" s="2"/>
      <c r="K38" s="119"/>
      <c r="L38" s="118"/>
      <c r="M38" s="2"/>
      <c r="N38" s="2"/>
      <c r="O38" s="2"/>
      <c r="P38" s="119"/>
      <c r="Q38" s="138"/>
      <c r="S38" s="218">
        <f>J19-O31</f>
        <v>205</v>
      </c>
    </row>
    <row r="39" spans="1:30" x14ac:dyDescent="0.35">
      <c r="A39" s="142"/>
      <c r="B39" s="2"/>
      <c r="C39" s="2"/>
      <c r="D39" s="7"/>
      <c r="E39" s="2"/>
      <c r="F39" s="110"/>
      <c r="G39" s="118"/>
      <c r="H39" s="2"/>
      <c r="I39" s="2"/>
      <c r="J39" s="2"/>
      <c r="K39" s="119"/>
      <c r="L39" s="118"/>
      <c r="M39" s="2"/>
      <c r="N39" s="2"/>
      <c r="O39" s="2"/>
      <c r="P39" s="119"/>
      <c r="Q39" s="138"/>
    </row>
    <row r="40" spans="1:30" x14ac:dyDescent="0.35">
      <c r="A40" s="142"/>
      <c r="B40" s="2"/>
      <c r="C40" s="2"/>
      <c r="D40" s="7"/>
      <c r="E40" s="2"/>
      <c r="F40" s="110"/>
      <c r="G40" s="118"/>
      <c r="H40" s="2"/>
      <c r="I40" s="2"/>
      <c r="J40" s="2"/>
      <c r="K40" s="119"/>
      <c r="L40" s="118"/>
      <c r="M40" s="2"/>
      <c r="N40" s="2"/>
      <c r="O40" s="2"/>
      <c r="P40" s="119"/>
      <c r="Q40" s="138"/>
    </row>
    <row r="41" spans="1:30" x14ac:dyDescent="0.35">
      <c r="A41" s="142" t="s">
        <v>21</v>
      </c>
      <c r="B41" s="2" t="s">
        <v>22</v>
      </c>
      <c r="C41" s="9">
        <v>350</v>
      </c>
      <c r="D41" s="7" t="s">
        <v>11</v>
      </c>
      <c r="E41" s="9">
        <v>950</v>
      </c>
      <c r="F41" s="112">
        <f>E41*C41</f>
        <v>332500</v>
      </c>
      <c r="G41" s="125"/>
      <c r="H41" s="9"/>
      <c r="I41" s="9"/>
      <c r="J41" s="9"/>
      <c r="K41" s="126"/>
      <c r="L41" s="125"/>
      <c r="M41" s="2"/>
      <c r="N41" s="2"/>
      <c r="O41" s="2"/>
      <c r="P41" s="119"/>
      <c r="Q41" s="138"/>
    </row>
    <row r="42" spans="1:30" x14ac:dyDescent="0.35">
      <c r="A42" s="142"/>
      <c r="B42" s="1" t="s">
        <v>127</v>
      </c>
      <c r="C42" s="106">
        <v>0.4</v>
      </c>
      <c r="D42" s="7"/>
      <c r="E42" s="9"/>
      <c r="F42" s="112"/>
      <c r="G42" s="229">
        <v>0.25</v>
      </c>
      <c r="H42" s="228">
        <f>238-45</f>
        <v>193</v>
      </c>
      <c r="I42" s="228"/>
      <c r="J42" s="228">
        <f>H42+I42</f>
        <v>193</v>
      </c>
      <c r="K42" s="231">
        <f>J42*G42*E41</f>
        <v>45837.5</v>
      </c>
      <c r="L42" s="127">
        <v>0.15</v>
      </c>
      <c r="M42" s="228"/>
      <c r="N42" s="2"/>
      <c r="O42" s="228"/>
      <c r="P42" s="221"/>
      <c r="Q42" s="143">
        <f>K42+P42</f>
        <v>45837.5</v>
      </c>
      <c r="AD42" s="143"/>
    </row>
    <row r="43" spans="1:30" x14ac:dyDescent="0.35">
      <c r="A43" s="142"/>
      <c r="B43" s="1" t="s">
        <v>128</v>
      </c>
      <c r="C43" s="106">
        <v>0.5</v>
      </c>
      <c r="D43" s="7"/>
      <c r="E43" s="9"/>
      <c r="F43" s="112"/>
      <c r="G43" s="229">
        <v>0.35</v>
      </c>
      <c r="H43" s="228"/>
      <c r="I43" s="228"/>
      <c r="J43" s="228"/>
      <c r="K43" s="231"/>
      <c r="L43" s="127">
        <v>0.15</v>
      </c>
      <c r="M43" s="228"/>
      <c r="N43" s="2"/>
      <c r="O43" s="228"/>
      <c r="P43" s="221"/>
      <c r="Q43" s="143">
        <f t="shared" ref="Q43:Q44" si="6">K43+P43</f>
        <v>0</v>
      </c>
      <c r="AD43" s="218"/>
    </row>
    <row r="44" spans="1:30" x14ac:dyDescent="0.35">
      <c r="A44" s="142"/>
      <c r="B44" s="1" t="s">
        <v>129</v>
      </c>
      <c r="C44" s="106">
        <v>0.1</v>
      </c>
      <c r="D44" s="7"/>
      <c r="E44" s="9"/>
      <c r="F44" s="112"/>
      <c r="G44" s="229">
        <v>0.05</v>
      </c>
      <c r="H44" s="228"/>
      <c r="I44" s="228"/>
      <c r="J44" s="228"/>
      <c r="K44" s="231"/>
      <c r="L44" s="127">
        <v>0.05</v>
      </c>
      <c r="M44" s="228"/>
      <c r="N44" s="2"/>
      <c r="O44" s="228"/>
      <c r="P44" s="221"/>
      <c r="Q44" s="143">
        <f t="shared" si="6"/>
        <v>0</v>
      </c>
    </row>
    <row r="45" spans="1:30" x14ac:dyDescent="0.35">
      <c r="A45" s="142" t="s">
        <v>23</v>
      </c>
      <c r="B45" s="2" t="s">
        <v>18</v>
      </c>
      <c r="C45" s="9">
        <v>90</v>
      </c>
      <c r="D45" s="7" t="s">
        <v>11</v>
      </c>
      <c r="E45" s="9">
        <v>1100</v>
      </c>
      <c r="F45" s="112">
        <f>E45*C45</f>
        <v>99000</v>
      </c>
      <c r="G45" s="125"/>
      <c r="H45" s="9"/>
      <c r="I45" s="9"/>
      <c r="J45" s="9"/>
      <c r="K45" s="126"/>
      <c r="L45" s="125"/>
      <c r="M45" s="2"/>
      <c r="N45" s="2"/>
      <c r="O45" s="2"/>
      <c r="P45" s="119"/>
      <c r="Q45" s="138"/>
    </row>
    <row r="46" spans="1:30" x14ac:dyDescent="0.35">
      <c r="A46" s="142"/>
      <c r="B46" s="1" t="s">
        <v>127</v>
      </c>
      <c r="C46" s="9"/>
      <c r="D46" s="7"/>
      <c r="E46" s="9"/>
      <c r="F46" s="112"/>
      <c r="G46" s="127"/>
      <c r="H46" s="9"/>
      <c r="I46" s="9"/>
      <c r="J46" s="9"/>
      <c r="K46" s="126"/>
      <c r="L46" s="125"/>
      <c r="M46" s="2"/>
      <c r="N46" s="2"/>
      <c r="O46" s="2"/>
      <c r="P46" s="119"/>
      <c r="Q46" s="138"/>
    </row>
    <row r="47" spans="1:30" x14ac:dyDescent="0.35">
      <c r="A47" s="142"/>
      <c r="B47" s="1" t="s">
        <v>128</v>
      </c>
      <c r="C47" s="9"/>
      <c r="D47" s="7"/>
      <c r="E47" s="9"/>
      <c r="F47" s="112"/>
      <c r="G47" s="127"/>
      <c r="H47" s="9"/>
      <c r="I47" s="9"/>
      <c r="J47" s="9"/>
      <c r="K47" s="126"/>
      <c r="L47" s="125"/>
      <c r="M47" s="2"/>
      <c r="N47" s="2"/>
      <c r="O47" s="2"/>
      <c r="P47" s="119"/>
      <c r="Q47" s="138"/>
    </row>
    <row r="48" spans="1:30" x14ac:dyDescent="0.35">
      <c r="A48" s="142"/>
      <c r="B48" s="1" t="s">
        <v>129</v>
      </c>
      <c r="C48" s="2"/>
      <c r="D48" s="7"/>
      <c r="E48" s="2"/>
      <c r="F48" s="110"/>
      <c r="G48" s="127"/>
      <c r="H48" s="2"/>
      <c r="I48" s="2"/>
      <c r="J48" s="2"/>
      <c r="K48" s="119"/>
      <c r="L48" s="118"/>
      <c r="M48" s="2"/>
      <c r="N48" s="2"/>
      <c r="O48" s="2"/>
      <c r="P48" s="119"/>
      <c r="Q48" s="138"/>
      <c r="AD48" s="3">
        <v>56525</v>
      </c>
    </row>
    <row r="49" spans="1:31" x14ac:dyDescent="0.35">
      <c r="A49" s="142"/>
      <c r="B49" s="4" t="s">
        <v>24</v>
      </c>
      <c r="C49" s="2"/>
      <c r="D49" s="7"/>
      <c r="E49" s="2"/>
      <c r="F49" s="110"/>
      <c r="G49" s="118"/>
      <c r="H49" s="2"/>
      <c r="I49" s="2"/>
      <c r="J49" s="2"/>
      <c r="K49" s="119"/>
      <c r="L49" s="118"/>
      <c r="M49" s="2"/>
      <c r="N49" s="2"/>
      <c r="O49" s="2"/>
      <c r="P49" s="119"/>
      <c r="Q49" s="138"/>
    </row>
    <row r="50" spans="1:31" x14ac:dyDescent="0.35">
      <c r="A50" s="142"/>
      <c r="B50" s="2"/>
      <c r="C50" s="2"/>
      <c r="D50" s="7"/>
      <c r="E50" s="2"/>
      <c r="F50" s="110"/>
      <c r="G50" s="118"/>
      <c r="H50" s="2"/>
      <c r="I50" s="2"/>
      <c r="J50" s="2"/>
      <c r="K50" s="119"/>
      <c r="L50" s="118"/>
      <c r="M50" s="2"/>
      <c r="N50" s="2"/>
      <c r="O50" s="2"/>
      <c r="P50" s="119"/>
      <c r="Q50" s="138"/>
    </row>
    <row r="51" spans="1:31" ht="31" x14ac:dyDescent="0.35">
      <c r="A51" s="142"/>
      <c r="B51" s="8" t="s">
        <v>25</v>
      </c>
      <c r="C51" s="2"/>
      <c r="D51" s="7"/>
      <c r="E51" s="2"/>
      <c r="F51" s="110"/>
      <c r="G51" s="118"/>
      <c r="H51" s="2"/>
      <c r="I51" s="2"/>
      <c r="J51" s="2"/>
      <c r="K51" s="119"/>
      <c r="L51" s="118"/>
      <c r="M51" s="2"/>
      <c r="N51" s="2"/>
      <c r="O51" s="2"/>
      <c r="P51" s="119"/>
      <c r="Q51" s="138"/>
      <c r="AE51" s="218"/>
    </row>
    <row r="52" spans="1:31" x14ac:dyDescent="0.35">
      <c r="A52" s="142"/>
      <c r="B52" s="2"/>
      <c r="C52" s="2"/>
      <c r="D52" s="7"/>
      <c r="E52" s="2"/>
      <c r="F52" s="110"/>
      <c r="G52" s="118"/>
      <c r="H52" s="2"/>
      <c r="I52" s="2"/>
      <c r="J52" s="2"/>
      <c r="K52" s="119"/>
      <c r="L52" s="118"/>
      <c r="M52" s="2"/>
      <c r="N52" s="2"/>
      <c r="O52" s="2"/>
      <c r="P52" s="119"/>
      <c r="Q52" s="138"/>
    </row>
    <row r="53" spans="1:31" x14ac:dyDescent="0.35">
      <c r="A53" s="142" t="s">
        <v>26</v>
      </c>
      <c r="B53" s="2" t="s">
        <v>27</v>
      </c>
      <c r="C53" s="9">
        <v>110</v>
      </c>
      <c r="D53" s="7" t="s">
        <v>11</v>
      </c>
      <c r="E53" s="9">
        <v>150</v>
      </c>
      <c r="F53" s="113">
        <f>E53*C53</f>
        <v>16500</v>
      </c>
      <c r="G53" s="127">
        <v>0.65</v>
      </c>
      <c r="H53" s="9">
        <v>171</v>
      </c>
      <c r="I53" s="9"/>
      <c r="J53" s="228">
        <f>H53+I53</f>
        <v>171</v>
      </c>
      <c r="K53" s="126">
        <f>J53*G53*E53</f>
        <v>16672.5</v>
      </c>
      <c r="L53" s="127">
        <v>0.35</v>
      </c>
      <c r="M53" s="9">
        <v>109.75</v>
      </c>
      <c r="N53" s="9"/>
      <c r="O53" s="218">
        <f>M53+N53</f>
        <v>109.75</v>
      </c>
      <c r="P53" s="126">
        <f>(M53+N53)*L53*E53</f>
        <v>5761.8749999999991</v>
      </c>
      <c r="Q53" s="143">
        <f>K53+P53</f>
        <v>22434.375</v>
      </c>
      <c r="AD53" s="218">
        <f>N53*L53*E53</f>
        <v>0</v>
      </c>
    </row>
    <row r="54" spans="1:31" x14ac:dyDescent="0.35">
      <c r="A54" s="142" t="s">
        <v>28</v>
      </c>
      <c r="B54" s="2" t="s">
        <v>29</v>
      </c>
      <c r="C54" s="9">
        <v>15</v>
      </c>
      <c r="D54" s="7" t="s">
        <v>11</v>
      </c>
      <c r="E54" s="9">
        <v>200</v>
      </c>
      <c r="F54" s="113">
        <f>E54*C54</f>
        <v>3000</v>
      </c>
      <c r="G54" s="127">
        <v>0.65</v>
      </c>
      <c r="H54" s="9"/>
      <c r="I54" s="9"/>
      <c r="J54" s="9"/>
      <c r="K54" s="126"/>
      <c r="L54" s="127">
        <v>0.35</v>
      </c>
      <c r="M54" s="2"/>
      <c r="N54" s="2"/>
      <c r="O54" s="2"/>
      <c r="P54" s="119"/>
      <c r="Q54" s="138"/>
    </row>
    <row r="55" spans="1:31" x14ac:dyDescent="0.35">
      <c r="A55" s="142"/>
      <c r="B55" s="2"/>
      <c r="C55" s="2"/>
      <c r="D55" s="7"/>
      <c r="E55" s="2"/>
      <c r="F55" s="110"/>
      <c r="G55" s="118"/>
      <c r="H55" s="2"/>
      <c r="I55" s="2"/>
      <c r="J55" s="2"/>
      <c r="K55" s="119"/>
      <c r="L55" s="118"/>
      <c r="M55" s="2"/>
      <c r="N55" s="2"/>
      <c r="O55" s="2"/>
      <c r="P55" s="119"/>
      <c r="Q55" s="138"/>
    </row>
    <row r="56" spans="1:31" x14ac:dyDescent="0.35">
      <c r="A56" s="287" t="s">
        <v>73</v>
      </c>
      <c r="B56" s="284"/>
      <c r="C56" s="2"/>
      <c r="D56" s="7"/>
      <c r="E56" s="2"/>
      <c r="F56" s="110"/>
      <c r="G56" s="118"/>
      <c r="H56" s="2"/>
      <c r="I56" s="2"/>
      <c r="J56" s="2"/>
      <c r="K56" s="119"/>
      <c r="L56" s="118"/>
      <c r="M56" s="2"/>
      <c r="N56" s="2"/>
      <c r="O56" s="2"/>
      <c r="P56" s="119"/>
      <c r="Q56" s="138"/>
    </row>
    <row r="57" spans="1:31" x14ac:dyDescent="0.35">
      <c r="A57" s="287" t="s">
        <v>75</v>
      </c>
      <c r="B57" s="284"/>
      <c r="C57" s="2"/>
      <c r="D57" s="7"/>
      <c r="E57" s="2"/>
      <c r="F57" s="110"/>
      <c r="G57" s="118"/>
      <c r="H57" s="2"/>
      <c r="I57" s="2"/>
      <c r="J57" s="2"/>
      <c r="K57" s="119"/>
      <c r="L57" s="118"/>
      <c r="M57" s="2"/>
      <c r="N57" s="2"/>
      <c r="O57" s="2"/>
      <c r="P57" s="119"/>
      <c r="Q57" s="138"/>
    </row>
    <row r="58" spans="1:31" x14ac:dyDescent="0.35">
      <c r="A58" s="137"/>
      <c r="B58" s="2"/>
      <c r="C58" s="2"/>
      <c r="D58" s="7"/>
      <c r="E58" s="2"/>
      <c r="F58" s="110"/>
      <c r="G58" s="118"/>
      <c r="H58" s="2"/>
      <c r="I58" s="2"/>
      <c r="J58" s="2"/>
      <c r="K58" s="119"/>
      <c r="L58" s="118"/>
      <c r="M58" s="2"/>
      <c r="N58" s="2"/>
      <c r="O58" s="2"/>
      <c r="P58" s="119"/>
      <c r="Q58" s="138"/>
    </row>
    <row r="59" spans="1:31" x14ac:dyDescent="0.35">
      <c r="A59" s="142"/>
      <c r="B59" s="4" t="s">
        <v>30</v>
      </c>
      <c r="C59" s="2"/>
      <c r="D59" s="7"/>
      <c r="E59" s="2"/>
      <c r="F59" s="110"/>
      <c r="G59" s="118"/>
      <c r="H59" s="2"/>
      <c r="I59" s="2"/>
      <c r="J59" s="2"/>
      <c r="K59" s="119"/>
      <c r="L59" s="118"/>
      <c r="M59" s="2"/>
      <c r="N59" s="2"/>
      <c r="O59" s="2"/>
      <c r="P59" s="119"/>
      <c r="Q59" s="138"/>
    </row>
    <row r="60" spans="1:31" ht="31" x14ac:dyDescent="0.35">
      <c r="A60" s="142"/>
      <c r="B60" s="8" t="s">
        <v>31</v>
      </c>
      <c r="C60" s="2"/>
      <c r="D60" s="7"/>
      <c r="E60" s="2"/>
      <c r="F60" s="110"/>
      <c r="G60" s="118"/>
      <c r="H60" s="2"/>
      <c r="I60" s="2"/>
      <c r="J60" s="2"/>
      <c r="K60" s="119"/>
      <c r="L60" s="118"/>
      <c r="M60" s="2"/>
      <c r="N60" s="2"/>
      <c r="O60" s="2"/>
      <c r="P60" s="119"/>
      <c r="Q60" s="138"/>
    </row>
    <row r="61" spans="1:31" x14ac:dyDescent="0.35">
      <c r="A61" s="142"/>
      <c r="B61" s="2"/>
      <c r="C61" s="2"/>
      <c r="D61" s="7"/>
      <c r="E61" s="2"/>
      <c r="F61" s="110"/>
      <c r="G61" s="118"/>
      <c r="H61" s="2"/>
      <c r="I61" s="2"/>
      <c r="J61" s="2"/>
      <c r="K61" s="119"/>
      <c r="L61" s="118"/>
      <c r="M61" s="2"/>
      <c r="N61" s="2"/>
      <c r="O61" s="2"/>
      <c r="P61" s="119"/>
      <c r="Q61" s="138"/>
    </row>
    <row r="62" spans="1:31" x14ac:dyDescent="0.35">
      <c r="A62" s="142" t="s">
        <v>32</v>
      </c>
      <c r="B62" s="2" t="s">
        <v>33</v>
      </c>
      <c r="C62" s="9">
        <v>90</v>
      </c>
      <c r="D62" s="7" t="s">
        <v>11</v>
      </c>
      <c r="E62" s="9">
        <v>75</v>
      </c>
      <c r="F62" s="112">
        <f>E62*C62</f>
        <v>6750</v>
      </c>
      <c r="G62" s="125"/>
      <c r="H62" s="9"/>
      <c r="I62" s="9"/>
      <c r="J62" s="9"/>
      <c r="K62" s="126"/>
      <c r="L62" s="125"/>
      <c r="M62" s="2"/>
      <c r="N62" s="2"/>
      <c r="O62" s="2"/>
      <c r="P62" s="119"/>
      <c r="Q62" s="138"/>
    </row>
    <row r="63" spans="1:31" x14ac:dyDescent="0.35">
      <c r="A63" s="142"/>
      <c r="B63" s="2"/>
      <c r="C63" s="2"/>
      <c r="D63" s="7"/>
      <c r="E63" s="2"/>
      <c r="F63" s="110"/>
      <c r="G63" s="118"/>
      <c r="H63" s="2"/>
      <c r="I63" s="2"/>
      <c r="J63" s="2"/>
      <c r="K63" s="119"/>
      <c r="L63" s="118"/>
      <c r="M63" s="2"/>
      <c r="N63" s="2"/>
      <c r="O63" s="2"/>
      <c r="P63" s="119"/>
      <c r="Q63" s="138"/>
    </row>
    <row r="64" spans="1:31" x14ac:dyDescent="0.35">
      <c r="A64" s="142"/>
      <c r="B64" s="1" t="s">
        <v>34</v>
      </c>
      <c r="C64" s="2"/>
      <c r="D64" s="7"/>
      <c r="E64" s="2"/>
      <c r="F64" s="110"/>
      <c r="G64" s="118"/>
      <c r="H64" s="2"/>
      <c r="I64" s="2"/>
      <c r="J64" s="2"/>
      <c r="K64" s="119"/>
      <c r="L64" s="118"/>
      <c r="M64" s="2"/>
      <c r="N64" s="2"/>
      <c r="O64" s="2"/>
      <c r="P64" s="119"/>
      <c r="Q64" s="138"/>
    </row>
    <row r="65" spans="1:32" x14ac:dyDescent="0.35">
      <c r="A65" s="142"/>
      <c r="B65" s="2"/>
      <c r="C65" s="2"/>
      <c r="D65" s="7"/>
      <c r="E65" s="2"/>
      <c r="F65" s="110"/>
      <c r="G65" s="118"/>
      <c r="H65" s="2"/>
      <c r="I65" s="2"/>
      <c r="J65" s="2"/>
      <c r="K65" s="119"/>
      <c r="L65" s="118"/>
      <c r="M65" s="2"/>
      <c r="N65" s="2"/>
      <c r="O65" s="2"/>
      <c r="P65" s="119"/>
      <c r="Q65" s="138"/>
    </row>
    <row r="66" spans="1:32" ht="77.5" x14ac:dyDescent="0.35">
      <c r="A66" s="142"/>
      <c r="B66" s="6" t="s">
        <v>35</v>
      </c>
      <c r="C66" s="2"/>
      <c r="D66" s="7"/>
      <c r="E66" s="2"/>
      <c r="F66" s="110"/>
      <c r="G66" s="118"/>
      <c r="H66" s="2"/>
      <c r="I66" s="2"/>
      <c r="J66" s="2"/>
      <c r="K66" s="119"/>
      <c r="L66" s="118"/>
      <c r="M66" s="2"/>
      <c r="N66" s="2"/>
      <c r="O66" s="2"/>
      <c r="P66" s="119"/>
      <c r="Q66" s="138"/>
    </row>
    <row r="67" spans="1:32" x14ac:dyDescent="0.35">
      <c r="A67" s="142"/>
      <c r="B67" s="2"/>
      <c r="C67" s="2"/>
      <c r="D67" s="7"/>
      <c r="E67" s="2"/>
      <c r="F67" s="110"/>
      <c r="G67" s="118"/>
      <c r="H67" s="2"/>
      <c r="I67" s="2"/>
      <c r="J67" s="2"/>
      <c r="K67" s="119"/>
      <c r="L67" s="118"/>
      <c r="M67" s="2"/>
      <c r="N67" s="2"/>
      <c r="O67" s="2"/>
      <c r="P67" s="119"/>
      <c r="Q67" s="138"/>
      <c r="AF67" s="218"/>
    </row>
    <row r="68" spans="1:32" x14ac:dyDescent="0.35">
      <c r="A68" s="142"/>
      <c r="B68" s="2" t="s">
        <v>36</v>
      </c>
      <c r="C68" s="2"/>
      <c r="D68" s="7"/>
      <c r="E68" s="2"/>
      <c r="F68" s="110"/>
      <c r="G68" s="118"/>
      <c r="H68" s="2"/>
      <c r="I68" s="2"/>
      <c r="J68" s="2"/>
      <c r="K68" s="119"/>
      <c r="L68" s="118"/>
      <c r="M68" s="2"/>
      <c r="N68" s="2"/>
      <c r="O68" s="2"/>
      <c r="P68" s="119"/>
      <c r="Q68" s="138"/>
    </row>
    <row r="69" spans="1:32" x14ac:dyDescent="0.35">
      <c r="A69" s="142" t="s">
        <v>7</v>
      </c>
      <c r="B69" s="2" t="s">
        <v>37</v>
      </c>
      <c r="C69" s="9">
        <v>45</v>
      </c>
      <c r="D69" s="7" t="s">
        <v>11</v>
      </c>
      <c r="E69" s="9">
        <v>1750</v>
      </c>
      <c r="F69" s="112">
        <f>C69*E69</f>
        <v>78750</v>
      </c>
      <c r="G69" s="229">
        <v>0.25</v>
      </c>
      <c r="H69" s="9">
        <v>40.5</v>
      </c>
      <c r="I69" s="9"/>
      <c r="J69" s="228">
        <f>H69+I69</f>
        <v>40.5</v>
      </c>
      <c r="K69" s="126">
        <f>J69*G69*E69</f>
        <v>17718.75</v>
      </c>
      <c r="L69" s="229">
        <v>0.15</v>
      </c>
      <c r="M69" s="9">
        <v>40.5</v>
      </c>
      <c r="N69" s="9"/>
      <c r="O69" s="218">
        <f>M69+N69</f>
        <v>40.5</v>
      </c>
      <c r="P69" s="221">
        <f>O69*L69*E69</f>
        <v>10631.25</v>
      </c>
      <c r="Q69" s="236">
        <f>P69+K69</f>
        <v>28350</v>
      </c>
      <c r="AD69" s="218">
        <f>I69*E69*0.35</f>
        <v>0</v>
      </c>
    </row>
    <row r="70" spans="1:32" x14ac:dyDescent="0.35">
      <c r="A70" s="142"/>
      <c r="B70" s="2"/>
      <c r="C70" s="9"/>
      <c r="D70" s="7"/>
      <c r="E70" s="9"/>
      <c r="F70" s="112"/>
      <c r="G70" s="229">
        <v>0.35</v>
      </c>
      <c r="H70" s="9"/>
      <c r="I70" s="250">
        <v>45</v>
      </c>
      <c r="J70" s="9">
        <v>45</v>
      </c>
      <c r="K70" s="126">
        <f>J70*E69*0.35</f>
        <v>27562.5</v>
      </c>
      <c r="L70" s="229">
        <v>0.15</v>
      </c>
      <c r="M70" s="2"/>
      <c r="N70" s="2"/>
      <c r="O70" s="2"/>
      <c r="P70" s="119"/>
      <c r="Q70" s="236">
        <f>P70+K70</f>
        <v>27562.5</v>
      </c>
      <c r="AD70" s="218"/>
    </row>
    <row r="71" spans="1:32" x14ac:dyDescent="0.35">
      <c r="A71" s="142"/>
      <c r="B71" s="2"/>
      <c r="C71" s="9"/>
      <c r="D71" s="7"/>
      <c r="E71" s="9"/>
      <c r="F71" s="112"/>
      <c r="G71" s="229">
        <v>0.05</v>
      </c>
      <c r="H71" s="9"/>
      <c r="I71" s="9"/>
      <c r="J71" s="9"/>
      <c r="K71" s="126"/>
      <c r="L71" s="229">
        <v>0.05</v>
      </c>
      <c r="M71" s="2"/>
      <c r="N71" s="2"/>
      <c r="O71" s="2"/>
      <c r="P71" s="119"/>
      <c r="Q71" s="236">
        <f t="shared" ref="Q71" si="7">K71+O71</f>
        <v>0</v>
      </c>
      <c r="AD71" s="218"/>
    </row>
    <row r="72" spans="1:32" x14ac:dyDescent="0.35">
      <c r="A72" s="142" t="s">
        <v>9</v>
      </c>
      <c r="B72" s="2" t="s">
        <v>29</v>
      </c>
      <c r="C72" s="9">
        <v>10</v>
      </c>
      <c r="D72" s="7" t="s">
        <v>11</v>
      </c>
      <c r="E72" s="9">
        <v>2750</v>
      </c>
      <c r="F72" s="112">
        <f>C72*E72</f>
        <v>27500</v>
      </c>
      <c r="G72" s="125"/>
      <c r="H72" s="9"/>
      <c r="I72" s="9"/>
      <c r="J72" s="9"/>
      <c r="K72" s="126"/>
      <c r="L72" s="125"/>
      <c r="M72" s="2"/>
      <c r="N72" s="2"/>
      <c r="O72" s="2"/>
      <c r="P72" s="119"/>
      <c r="Q72" s="138"/>
    </row>
    <row r="73" spans="1:32" x14ac:dyDescent="0.35">
      <c r="A73" s="142"/>
      <c r="B73" s="2"/>
      <c r="C73" s="9"/>
      <c r="D73" s="7"/>
      <c r="E73" s="9"/>
      <c r="F73" s="112"/>
      <c r="G73" s="229">
        <v>0.25</v>
      </c>
      <c r="H73" s="9"/>
      <c r="I73" s="250">
        <v>10</v>
      </c>
      <c r="J73" s="9">
        <v>10</v>
      </c>
      <c r="K73" s="126">
        <f>J73*E72*0.25</f>
        <v>6875</v>
      </c>
      <c r="L73" s="229">
        <v>0.15</v>
      </c>
      <c r="M73" s="2"/>
      <c r="N73" s="258">
        <v>10</v>
      </c>
      <c r="O73" s="218">
        <f>M73+N73</f>
        <v>10</v>
      </c>
      <c r="P73" s="257">
        <f>O73*L73*E72*0.9</f>
        <v>3712.5</v>
      </c>
      <c r="Q73" s="143">
        <f>P73+K73</f>
        <v>10587.5</v>
      </c>
    </row>
    <row r="74" spans="1:32" x14ac:dyDescent="0.35">
      <c r="A74" s="142"/>
      <c r="B74" s="2"/>
      <c r="C74" s="9"/>
      <c r="D74" s="7"/>
      <c r="E74" s="9"/>
      <c r="F74" s="112"/>
      <c r="G74" s="229">
        <v>0.35</v>
      </c>
      <c r="H74" s="9"/>
      <c r="I74" s="250">
        <v>10</v>
      </c>
      <c r="J74" s="9">
        <v>10</v>
      </c>
      <c r="K74" s="126">
        <f>J74*E72*0.35</f>
        <v>9625</v>
      </c>
      <c r="L74" s="229">
        <v>0.15</v>
      </c>
      <c r="M74" s="2"/>
      <c r="N74" s="2"/>
      <c r="O74" s="2"/>
      <c r="P74" s="119"/>
      <c r="Q74" s="143">
        <f>P74+K74</f>
        <v>9625</v>
      </c>
    </row>
    <row r="75" spans="1:32" x14ac:dyDescent="0.35">
      <c r="A75" s="142"/>
      <c r="B75" s="2"/>
      <c r="C75" s="2"/>
      <c r="D75" s="7"/>
      <c r="E75" s="2"/>
      <c r="F75" s="110"/>
      <c r="G75" s="229">
        <v>0.05</v>
      </c>
      <c r="H75" s="2"/>
      <c r="I75" s="2"/>
      <c r="J75" s="2"/>
      <c r="K75" s="119"/>
      <c r="L75" s="229">
        <v>0.05</v>
      </c>
      <c r="M75" s="2"/>
      <c r="N75" s="2"/>
      <c r="O75" s="2"/>
      <c r="P75" s="119"/>
      <c r="Q75" s="138"/>
    </row>
    <row r="76" spans="1:32" x14ac:dyDescent="0.35">
      <c r="A76" s="142"/>
      <c r="B76" s="2" t="s">
        <v>38</v>
      </c>
      <c r="C76" s="2"/>
      <c r="D76" s="7"/>
      <c r="E76" s="2"/>
      <c r="F76" s="110"/>
      <c r="G76" s="118"/>
      <c r="H76" s="2"/>
      <c r="I76" s="2"/>
      <c r="J76" s="2"/>
      <c r="K76" s="119"/>
      <c r="L76" s="118"/>
      <c r="M76" s="2"/>
      <c r="N76" s="2"/>
      <c r="O76" s="2"/>
      <c r="P76" s="119"/>
      <c r="Q76" s="138"/>
    </row>
    <row r="77" spans="1:32" x14ac:dyDescent="0.35">
      <c r="A77" s="142" t="s">
        <v>15</v>
      </c>
      <c r="B77" s="2" t="s">
        <v>39</v>
      </c>
      <c r="C77" s="9">
        <v>30</v>
      </c>
      <c r="D77" s="7" t="s">
        <v>11</v>
      </c>
      <c r="E77" s="9">
        <v>1750</v>
      </c>
      <c r="F77" s="112">
        <f>E77*C77</f>
        <v>52500</v>
      </c>
      <c r="G77" s="232"/>
      <c r="H77" s="228"/>
      <c r="I77" s="228"/>
      <c r="J77" s="228"/>
      <c r="K77" s="231"/>
      <c r="L77" s="125"/>
      <c r="M77" s="2"/>
      <c r="N77" s="2"/>
      <c r="O77" s="2"/>
      <c r="P77" s="119"/>
      <c r="Q77" s="138"/>
    </row>
    <row r="78" spans="1:32" x14ac:dyDescent="0.35">
      <c r="A78" s="142"/>
      <c r="B78" s="1" t="s">
        <v>127</v>
      </c>
      <c r="C78" s="106"/>
      <c r="D78" s="1"/>
      <c r="E78" s="106"/>
      <c r="F78" s="112"/>
      <c r="G78" s="229">
        <v>0.25</v>
      </c>
      <c r="H78" s="228">
        <v>30</v>
      </c>
      <c r="I78" s="228">
        <v>0</v>
      </c>
      <c r="J78" s="230">
        <f>I78+H78</f>
        <v>30</v>
      </c>
      <c r="K78" s="231">
        <f>J78*G78*E77</f>
        <v>13125</v>
      </c>
      <c r="L78" s="229">
        <v>0.15</v>
      </c>
      <c r="M78" s="219">
        <v>27</v>
      </c>
      <c r="N78" s="219"/>
      <c r="O78" s="218">
        <f>M78+N78</f>
        <v>27</v>
      </c>
      <c r="P78" s="221">
        <f>O78*L78*E77</f>
        <v>7087.5</v>
      </c>
      <c r="Q78" s="236">
        <f>K78+P78</f>
        <v>20212.5</v>
      </c>
      <c r="AD78" s="218">
        <f>F77*0.15</f>
        <v>7875</v>
      </c>
    </row>
    <row r="79" spans="1:32" x14ac:dyDescent="0.35">
      <c r="A79" s="142"/>
      <c r="B79" s="1" t="s">
        <v>128</v>
      </c>
      <c r="C79" s="106"/>
      <c r="D79" s="1"/>
      <c r="E79" s="106"/>
      <c r="F79" s="112"/>
      <c r="G79" s="229">
        <v>0.35</v>
      </c>
      <c r="H79" s="228"/>
      <c r="I79" s="250">
        <v>44</v>
      </c>
      <c r="J79" s="230">
        <f>I79</f>
        <v>44</v>
      </c>
      <c r="K79" s="231">
        <f>I79*E77*0.35</f>
        <v>26950</v>
      </c>
      <c r="L79" s="229">
        <v>0.15</v>
      </c>
      <c r="M79" s="2"/>
      <c r="N79" s="2"/>
      <c r="O79" s="2"/>
      <c r="P79" s="119"/>
      <c r="Q79" s="236">
        <f t="shared" ref="Q79:Q80" si="8">K79+P79</f>
        <v>26950</v>
      </c>
    </row>
    <row r="80" spans="1:32" x14ac:dyDescent="0.35">
      <c r="A80" s="142"/>
      <c r="B80" s="1" t="s">
        <v>129</v>
      </c>
      <c r="C80" s="106"/>
      <c r="D80" s="1"/>
      <c r="E80" s="106"/>
      <c r="F80" s="112"/>
      <c r="G80" s="229">
        <v>0.05</v>
      </c>
      <c r="H80" s="228"/>
      <c r="I80" s="228"/>
      <c r="J80" s="230"/>
      <c r="K80" s="231"/>
      <c r="L80" s="229">
        <v>0.05</v>
      </c>
      <c r="M80" s="2"/>
      <c r="N80" s="2"/>
      <c r="O80" s="2"/>
      <c r="P80" s="119"/>
      <c r="Q80" s="236">
        <f t="shared" si="8"/>
        <v>0</v>
      </c>
    </row>
    <row r="81" spans="1:30" x14ac:dyDescent="0.35">
      <c r="A81" s="142" t="s">
        <v>17</v>
      </c>
      <c r="B81" s="2" t="s">
        <v>40</v>
      </c>
      <c r="C81" s="9">
        <v>5</v>
      </c>
      <c r="D81" s="7" t="s">
        <v>11</v>
      </c>
      <c r="E81" s="9">
        <v>2750</v>
      </c>
      <c r="F81" s="112">
        <f>E81*C81</f>
        <v>13750</v>
      </c>
      <c r="G81" s="232"/>
      <c r="H81" s="228"/>
      <c r="I81" s="228"/>
      <c r="J81" s="230"/>
      <c r="K81" s="231"/>
      <c r="L81" s="125"/>
      <c r="M81" s="2"/>
      <c r="N81" s="2"/>
      <c r="O81" s="2"/>
      <c r="P81" s="119"/>
      <c r="Q81" s="138"/>
    </row>
    <row r="82" spans="1:30" x14ac:dyDescent="0.35">
      <c r="A82" s="142"/>
      <c r="B82" s="1" t="s">
        <v>127</v>
      </c>
      <c r="C82" s="106">
        <v>0.4</v>
      </c>
      <c r="D82" s="7"/>
      <c r="E82" s="9"/>
      <c r="F82" s="112"/>
      <c r="G82" s="229">
        <v>0.25</v>
      </c>
      <c r="H82" s="228">
        <v>5</v>
      </c>
      <c r="I82" s="228">
        <v>0</v>
      </c>
      <c r="J82" s="230">
        <f>I82+H82</f>
        <v>5</v>
      </c>
      <c r="K82" s="231">
        <f>J82*E81*G82</f>
        <v>3437.5</v>
      </c>
      <c r="L82" s="229">
        <v>0.15</v>
      </c>
      <c r="M82" s="2">
        <v>4.5</v>
      </c>
      <c r="N82" s="219"/>
      <c r="O82" s="218">
        <f>M82+N82</f>
        <v>4.5</v>
      </c>
      <c r="P82" s="221">
        <f>O82*L82*E81</f>
        <v>1856.2499999999998</v>
      </c>
      <c r="Q82" s="236">
        <f>K82+P82</f>
        <v>5293.75</v>
      </c>
      <c r="AD82" s="218">
        <f>F81*0.15</f>
        <v>2062.5</v>
      </c>
    </row>
    <row r="83" spans="1:30" x14ac:dyDescent="0.35">
      <c r="A83" s="142"/>
      <c r="B83" s="1" t="s">
        <v>128</v>
      </c>
      <c r="C83" s="106">
        <v>0.5</v>
      </c>
      <c r="D83" s="7"/>
      <c r="E83" s="9"/>
      <c r="F83" s="112"/>
      <c r="G83" s="229">
        <v>0.35</v>
      </c>
      <c r="H83" s="228"/>
      <c r="I83" s="250">
        <v>14.64</v>
      </c>
      <c r="J83" s="230">
        <f>I83</f>
        <v>14.64</v>
      </c>
      <c r="K83" s="231">
        <f>I83*0.35*E81</f>
        <v>14090.999999999998</v>
      </c>
      <c r="L83" s="229">
        <v>0.15</v>
      </c>
      <c r="M83" s="2"/>
      <c r="N83" s="2"/>
      <c r="O83" s="2"/>
      <c r="P83" s="119"/>
      <c r="Q83" s="236">
        <f>K83+P83</f>
        <v>14090.999999999998</v>
      </c>
    </row>
    <row r="84" spans="1:30" x14ac:dyDescent="0.35">
      <c r="A84" s="142"/>
      <c r="B84" s="1" t="s">
        <v>129</v>
      </c>
      <c r="C84" s="106">
        <v>0.1</v>
      </c>
      <c r="D84" s="7"/>
      <c r="E84" s="2"/>
      <c r="F84" s="110"/>
      <c r="G84" s="229">
        <v>0.05</v>
      </c>
      <c r="H84" s="234"/>
      <c r="I84" s="228"/>
      <c r="J84" s="230"/>
      <c r="K84" s="235"/>
      <c r="L84" s="229">
        <v>0.05</v>
      </c>
      <c r="M84" s="2"/>
      <c r="N84" s="2"/>
      <c r="O84" s="2"/>
      <c r="P84" s="119"/>
      <c r="Q84" s="236">
        <f t="shared" ref="Q84" si="9">K84+P84</f>
        <v>0</v>
      </c>
    </row>
    <row r="85" spans="1:30" x14ac:dyDescent="0.35">
      <c r="A85" s="142"/>
      <c r="B85" s="4" t="s">
        <v>41</v>
      </c>
      <c r="C85" s="2"/>
      <c r="D85" s="7"/>
      <c r="E85" s="2"/>
      <c r="F85" s="110"/>
      <c r="G85" s="233"/>
      <c r="H85" s="234"/>
      <c r="I85" s="234"/>
      <c r="J85" s="234"/>
      <c r="K85" s="235"/>
      <c r="L85" s="118"/>
      <c r="M85" s="2"/>
      <c r="N85" s="2"/>
      <c r="O85" s="2"/>
      <c r="P85" s="119"/>
      <c r="Q85" s="138"/>
    </row>
    <row r="86" spans="1:30" x14ac:dyDescent="0.35">
      <c r="A86" s="142"/>
      <c r="B86" s="2"/>
      <c r="C86" s="2"/>
      <c r="D86" s="7"/>
      <c r="E86" s="2"/>
      <c r="F86" s="110"/>
      <c r="G86" s="233"/>
      <c r="H86" s="234"/>
      <c r="I86" s="234"/>
      <c r="J86" s="234"/>
      <c r="K86" s="235"/>
      <c r="L86" s="118"/>
      <c r="M86" s="2"/>
      <c r="N86" s="2"/>
      <c r="O86" s="2"/>
      <c r="P86" s="119"/>
      <c r="Q86" s="138"/>
    </row>
    <row r="87" spans="1:30" ht="46.5" x14ac:dyDescent="0.35">
      <c r="A87" s="142"/>
      <c r="B87" s="6" t="s">
        <v>42</v>
      </c>
      <c r="C87" s="2"/>
      <c r="D87" s="7"/>
      <c r="E87" s="2"/>
      <c r="F87" s="110"/>
      <c r="G87" s="118"/>
      <c r="H87" s="2"/>
      <c r="I87" s="2"/>
      <c r="J87" s="2"/>
      <c r="K87" s="119"/>
      <c r="L87" s="118"/>
      <c r="M87" s="2"/>
      <c r="N87" s="2"/>
      <c r="O87" s="2"/>
      <c r="P87" s="119"/>
      <c r="Q87" s="138"/>
    </row>
    <row r="88" spans="1:30" x14ac:dyDescent="0.35">
      <c r="A88" s="142"/>
      <c r="B88" s="2"/>
      <c r="C88" s="2"/>
      <c r="D88" s="7"/>
      <c r="E88" s="2"/>
      <c r="F88" s="110"/>
      <c r="G88" s="118"/>
      <c r="H88" s="2"/>
      <c r="I88" s="2"/>
      <c r="J88" s="2"/>
      <c r="K88" s="119"/>
      <c r="L88" s="118"/>
      <c r="M88" s="2"/>
      <c r="N88" s="2"/>
      <c r="O88" s="2"/>
      <c r="P88" s="119"/>
      <c r="Q88" s="138"/>
    </row>
    <row r="89" spans="1:30" ht="46.5" x14ac:dyDescent="0.35">
      <c r="A89" s="144" t="s">
        <v>21</v>
      </c>
      <c r="B89" s="8" t="s">
        <v>43</v>
      </c>
      <c r="C89" s="9">
        <v>410</v>
      </c>
      <c r="D89" s="7" t="s">
        <v>11</v>
      </c>
      <c r="E89" s="2"/>
      <c r="F89" s="110" t="s">
        <v>44</v>
      </c>
      <c r="G89" s="118"/>
      <c r="H89" s="9"/>
      <c r="I89" s="9"/>
      <c r="J89" s="9"/>
      <c r="K89" s="126"/>
      <c r="L89" s="125"/>
      <c r="M89" s="2"/>
      <c r="N89" s="2"/>
      <c r="O89" s="2"/>
      <c r="P89" s="119"/>
      <c r="Q89" s="138"/>
    </row>
    <row r="90" spans="1:30" x14ac:dyDescent="0.35">
      <c r="A90" s="142"/>
      <c r="B90" s="2"/>
      <c r="C90" s="2"/>
      <c r="D90" s="7"/>
      <c r="E90" s="2"/>
      <c r="F90" s="110"/>
      <c r="G90" s="118"/>
      <c r="H90" s="2"/>
      <c r="I90" s="2"/>
      <c r="J90" s="2"/>
      <c r="K90" s="119"/>
      <c r="L90" s="118"/>
      <c r="M90" s="2"/>
      <c r="N90" s="2"/>
      <c r="O90" s="2"/>
      <c r="P90" s="119"/>
      <c r="Q90" s="138"/>
    </row>
    <row r="91" spans="1:30" x14ac:dyDescent="0.35">
      <c r="A91" s="142"/>
      <c r="B91" s="4" t="s">
        <v>45</v>
      </c>
      <c r="C91" s="2"/>
      <c r="D91" s="7"/>
      <c r="E91" s="2"/>
      <c r="F91" s="110"/>
      <c r="G91" s="118"/>
      <c r="H91" s="2"/>
      <c r="I91" s="2"/>
      <c r="J91" s="2"/>
      <c r="K91" s="119"/>
      <c r="L91" s="118"/>
      <c r="M91" s="2"/>
      <c r="N91" s="2"/>
      <c r="O91" s="2"/>
      <c r="P91" s="119"/>
      <c r="Q91" s="138"/>
    </row>
    <row r="92" spans="1:30" x14ac:dyDescent="0.35">
      <c r="A92" s="142"/>
      <c r="B92" s="2"/>
      <c r="C92" s="2"/>
      <c r="D92" s="7"/>
      <c r="E92" s="2"/>
      <c r="F92" s="110"/>
      <c r="G92" s="118"/>
      <c r="H92" s="2"/>
      <c r="I92" s="2"/>
      <c r="J92" s="2"/>
      <c r="K92" s="119"/>
      <c r="L92" s="118"/>
      <c r="M92" s="2"/>
      <c r="N92" s="2"/>
      <c r="O92" s="2"/>
      <c r="P92" s="119"/>
      <c r="Q92" s="138"/>
    </row>
    <row r="93" spans="1:30" ht="46.5" x14ac:dyDescent="0.35">
      <c r="A93" s="144" t="s">
        <v>23</v>
      </c>
      <c r="B93" s="8" t="s">
        <v>46</v>
      </c>
      <c r="C93" s="2"/>
      <c r="D93" s="7"/>
      <c r="E93" s="2"/>
      <c r="F93" s="110"/>
      <c r="G93" s="118"/>
      <c r="H93" s="2"/>
      <c r="I93" s="2"/>
      <c r="J93" s="2"/>
      <c r="K93" s="119"/>
      <c r="L93" s="118"/>
      <c r="M93" s="2"/>
      <c r="N93" s="2"/>
      <c r="O93" s="2"/>
      <c r="P93" s="119"/>
      <c r="Q93" s="138"/>
    </row>
    <row r="94" spans="1:30" x14ac:dyDescent="0.35">
      <c r="A94" s="144"/>
      <c r="B94" s="8"/>
      <c r="C94" s="2"/>
      <c r="D94" s="7"/>
      <c r="E94" s="2"/>
      <c r="F94" s="110"/>
      <c r="G94" s="118"/>
      <c r="H94" s="2"/>
      <c r="I94" s="2"/>
      <c r="J94" s="2"/>
      <c r="K94" s="119"/>
      <c r="L94" s="118"/>
      <c r="M94" s="2"/>
      <c r="N94" s="2"/>
      <c r="O94" s="2"/>
      <c r="P94" s="119"/>
      <c r="Q94" s="138"/>
    </row>
    <row r="95" spans="1:30" x14ac:dyDescent="0.35">
      <c r="A95" s="287" t="s">
        <v>73</v>
      </c>
      <c r="B95" s="284"/>
      <c r="C95" s="2"/>
      <c r="D95" s="7"/>
      <c r="E95" s="2"/>
      <c r="F95" s="110"/>
      <c r="G95" s="118"/>
      <c r="H95" s="2"/>
      <c r="I95" s="2"/>
      <c r="J95" s="2"/>
      <c r="K95" s="119"/>
      <c r="L95" s="118"/>
      <c r="M95" s="2"/>
      <c r="N95" s="2"/>
      <c r="O95" s="2"/>
      <c r="P95" s="119"/>
      <c r="Q95" s="138"/>
    </row>
    <row r="96" spans="1:30" x14ac:dyDescent="0.35">
      <c r="A96" s="291" t="s">
        <v>76</v>
      </c>
      <c r="B96" s="280"/>
      <c r="C96" s="2"/>
      <c r="D96" s="7"/>
      <c r="E96" s="2"/>
      <c r="F96" s="110"/>
      <c r="G96" s="118"/>
      <c r="H96" s="2"/>
      <c r="I96" s="2"/>
      <c r="J96" s="2"/>
      <c r="K96" s="119"/>
      <c r="L96" s="118"/>
      <c r="M96" s="2"/>
      <c r="N96" s="2"/>
      <c r="O96" s="2"/>
      <c r="P96" s="119"/>
      <c r="Q96" s="138"/>
    </row>
    <row r="97" spans="1:17" x14ac:dyDescent="0.35">
      <c r="A97" s="137"/>
      <c r="B97" s="4" t="s">
        <v>47</v>
      </c>
      <c r="C97" s="2"/>
      <c r="D97" s="7"/>
      <c r="E97" s="2"/>
      <c r="F97" s="110"/>
      <c r="G97" s="118"/>
      <c r="H97" s="2"/>
      <c r="I97" s="2"/>
      <c r="J97" s="2"/>
      <c r="K97" s="119"/>
      <c r="L97" s="118"/>
      <c r="M97" s="2"/>
      <c r="N97" s="2"/>
      <c r="O97" s="2"/>
      <c r="P97" s="119"/>
      <c r="Q97" s="138"/>
    </row>
    <row r="98" spans="1:17" x14ac:dyDescent="0.35">
      <c r="A98" s="137"/>
      <c r="B98" s="2"/>
      <c r="C98" s="2"/>
      <c r="D98" s="7"/>
      <c r="E98" s="2"/>
      <c r="F98" s="110"/>
      <c r="G98" s="118"/>
      <c r="H98" s="2"/>
      <c r="I98" s="2"/>
      <c r="J98" s="2"/>
      <c r="K98" s="119"/>
      <c r="L98" s="118"/>
      <c r="M98" s="2"/>
      <c r="N98" s="2"/>
      <c r="O98" s="2"/>
      <c r="P98" s="119"/>
      <c r="Q98" s="138"/>
    </row>
    <row r="99" spans="1:17" ht="46.5" x14ac:dyDescent="0.35">
      <c r="A99" s="137"/>
      <c r="B99" s="8" t="s">
        <v>48</v>
      </c>
      <c r="C99" s="2"/>
      <c r="D99" s="7"/>
      <c r="E99" s="2"/>
      <c r="F99" s="110"/>
      <c r="G99" s="118"/>
      <c r="H99" s="2"/>
      <c r="I99" s="2"/>
      <c r="J99" s="2"/>
      <c r="K99" s="119"/>
      <c r="L99" s="118"/>
      <c r="M99" s="2"/>
      <c r="N99" s="2"/>
      <c r="O99" s="2"/>
      <c r="P99" s="119"/>
      <c r="Q99" s="138"/>
    </row>
    <row r="100" spans="1:17" x14ac:dyDescent="0.35">
      <c r="A100" s="137"/>
      <c r="B100" s="2"/>
      <c r="C100" s="2"/>
      <c r="D100" s="7"/>
      <c r="E100" s="2"/>
      <c r="F100" s="110"/>
      <c r="G100" s="118"/>
      <c r="H100" s="2"/>
      <c r="I100" s="2"/>
      <c r="J100" s="2"/>
      <c r="K100" s="119"/>
      <c r="L100" s="118"/>
      <c r="M100" s="2"/>
      <c r="N100" s="2"/>
      <c r="O100" s="2"/>
      <c r="P100" s="119"/>
      <c r="Q100" s="138"/>
    </row>
    <row r="101" spans="1:17" ht="31" x14ac:dyDescent="0.35">
      <c r="A101" s="144" t="s">
        <v>7</v>
      </c>
      <c r="B101" s="8" t="s">
        <v>49</v>
      </c>
      <c r="C101" s="9">
        <v>2</v>
      </c>
      <c r="D101" s="7" t="s">
        <v>50</v>
      </c>
      <c r="E101" s="9">
        <v>42750</v>
      </c>
      <c r="F101" s="112">
        <f>E101*C101</f>
        <v>85500</v>
      </c>
      <c r="G101" s="125"/>
      <c r="H101" s="9"/>
      <c r="I101" s="9"/>
      <c r="J101" s="9"/>
      <c r="K101" s="126"/>
      <c r="L101" s="125"/>
      <c r="M101" s="2"/>
      <c r="N101" s="2"/>
      <c r="O101" s="2"/>
      <c r="P101" s="119"/>
      <c r="Q101" s="138"/>
    </row>
    <row r="102" spans="1:17" x14ac:dyDescent="0.35">
      <c r="A102" s="144"/>
      <c r="B102" s="2"/>
      <c r="C102" s="9"/>
      <c r="D102" s="7"/>
      <c r="E102" s="9"/>
      <c r="F102" s="112"/>
      <c r="G102" s="125"/>
      <c r="H102" s="9"/>
      <c r="I102" s="9"/>
      <c r="J102" s="9"/>
      <c r="K102" s="126"/>
      <c r="L102" s="125"/>
      <c r="M102" s="2"/>
      <c r="N102" s="2"/>
      <c r="O102" s="2"/>
      <c r="P102" s="119"/>
      <c r="Q102" s="138"/>
    </row>
    <row r="103" spans="1:17" ht="31" x14ac:dyDescent="0.35">
      <c r="A103" s="144" t="s">
        <v>9</v>
      </c>
      <c r="B103" s="8" t="s">
        <v>51</v>
      </c>
      <c r="C103" s="9">
        <v>2</v>
      </c>
      <c r="D103" s="7" t="s">
        <v>50</v>
      </c>
      <c r="E103" s="9">
        <v>42750</v>
      </c>
      <c r="F103" s="112">
        <f t="shared" ref="F103" si="10">E103*C103</f>
        <v>85500</v>
      </c>
      <c r="G103" s="125"/>
      <c r="H103" s="9"/>
      <c r="I103" s="9"/>
      <c r="J103" s="9"/>
      <c r="K103" s="126"/>
      <c r="L103" s="125"/>
      <c r="M103" s="2"/>
      <c r="N103" s="2"/>
      <c r="O103" s="2"/>
      <c r="P103" s="119"/>
      <c r="Q103" s="138"/>
    </row>
    <row r="104" spans="1:17" x14ac:dyDescent="0.35">
      <c r="A104" s="137"/>
      <c r="B104" s="2"/>
      <c r="C104" s="2"/>
      <c r="D104" s="7"/>
      <c r="E104" s="2"/>
      <c r="F104" s="110"/>
      <c r="G104" s="118"/>
      <c r="H104" s="2"/>
      <c r="I104" s="2"/>
      <c r="J104" s="2"/>
      <c r="K104" s="119"/>
      <c r="L104" s="118"/>
      <c r="M104" s="2"/>
      <c r="N104" s="2"/>
      <c r="O104" s="2"/>
      <c r="P104" s="119"/>
      <c r="Q104" s="138"/>
    </row>
    <row r="105" spans="1:17" x14ac:dyDescent="0.35">
      <c r="A105" s="137"/>
      <c r="B105" s="4" t="s">
        <v>47</v>
      </c>
      <c r="C105" s="2"/>
      <c r="D105" s="7"/>
      <c r="E105" s="2"/>
      <c r="F105" s="110"/>
      <c r="G105" s="118"/>
      <c r="H105" s="2"/>
      <c r="I105" s="2"/>
      <c r="J105" s="2"/>
      <c r="K105" s="119"/>
      <c r="L105" s="118"/>
      <c r="M105" s="2"/>
      <c r="N105" s="2"/>
      <c r="O105" s="2"/>
      <c r="P105" s="119"/>
      <c r="Q105" s="138"/>
    </row>
    <row r="106" spans="1:17" ht="46.5" x14ac:dyDescent="0.35">
      <c r="A106" s="137"/>
      <c r="B106" s="8" t="s">
        <v>52</v>
      </c>
      <c r="C106" s="2"/>
      <c r="D106" s="7"/>
      <c r="E106" s="2"/>
      <c r="F106" s="110"/>
      <c r="G106" s="118"/>
      <c r="H106" s="2"/>
      <c r="I106" s="2"/>
      <c r="J106" s="2"/>
      <c r="K106" s="119"/>
      <c r="L106" s="118"/>
      <c r="M106" s="2"/>
      <c r="N106" s="2"/>
      <c r="O106" s="2"/>
      <c r="P106" s="119"/>
      <c r="Q106" s="138"/>
    </row>
    <row r="107" spans="1:17" x14ac:dyDescent="0.35">
      <c r="A107" s="137"/>
      <c r="B107" s="2"/>
      <c r="C107" s="2"/>
      <c r="D107" s="7"/>
      <c r="E107" s="2"/>
      <c r="F107" s="110"/>
      <c r="G107" s="118"/>
      <c r="H107" s="2"/>
      <c r="I107" s="2"/>
      <c r="J107" s="2"/>
      <c r="K107" s="119"/>
      <c r="L107" s="118"/>
      <c r="M107" s="2"/>
      <c r="N107" s="2"/>
      <c r="O107" s="2"/>
      <c r="P107" s="119"/>
      <c r="Q107" s="138"/>
    </row>
    <row r="108" spans="1:17" x14ac:dyDescent="0.35">
      <c r="A108" s="137"/>
      <c r="B108" s="2" t="s">
        <v>53</v>
      </c>
      <c r="C108" s="2"/>
      <c r="D108" s="7"/>
      <c r="E108" s="2"/>
      <c r="F108" s="110"/>
      <c r="G108" s="118"/>
      <c r="H108" s="2"/>
      <c r="I108" s="2"/>
      <c r="J108" s="2"/>
      <c r="K108" s="119"/>
      <c r="L108" s="118"/>
      <c r="M108" s="2"/>
      <c r="N108" s="2"/>
      <c r="O108" s="2"/>
      <c r="P108" s="119"/>
      <c r="Q108" s="138"/>
    </row>
    <row r="109" spans="1:17" x14ac:dyDescent="0.35">
      <c r="A109" s="142" t="s">
        <v>15</v>
      </c>
      <c r="B109" s="2" t="s">
        <v>54</v>
      </c>
      <c r="C109" s="9">
        <v>1</v>
      </c>
      <c r="D109" s="7" t="s">
        <v>50</v>
      </c>
      <c r="E109" s="2"/>
      <c r="F109" s="110" t="s">
        <v>44</v>
      </c>
      <c r="G109" s="118"/>
      <c r="H109" s="9"/>
      <c r="I109" s="9"/>
      <c r="J109" s="9"/>
      <c r="K109" s="126"/>
      <c r="L109" s="125"/>
      <c r="M109" s="2"/>
      <c r="N109" s="2"/>
      <c r="O109" s="2"/>
      <c r="P109" s="119"/>
      <c r="Q109" s="138"/>
    </row>
    <row r="110" spans="1:17" x14ac:dyDescent="0.35">
      <c r="A110" s="142" t="s">
        <v>17</v>
      </c>
      <c r="B110" s="2" t="s">
        <v>55</v>
      </c>
      <c r="C110" s="9">
        <v>4</v>
      </c>
      <c r="D110" s="7" t="s">
        <v>50</v>
      </c>
      <c r="E110" s="2"/>
      <c r="F110" s="110" t="s">
        <v>44</v>
      </c>
      <c r="G110" s="118"/>
      <c r="H110" s="9"/>
      <c r="I110" s="9"/>
      <c r="J110" s="9"/>
      <c r="K110" s="126"/>
      <c r="L110" s="125"/>
      <c r="M110" s="2"/>
      <c r="N110" s="2"/>
      <c r="O110" s="2"/>
      <c r="P110" s="119"/>
      <c r="Q110" s="138"/>
    </row>
    <row r="111" spans="1:17" x14ac:dyDescent="0.35">
      <c r="A111" s="142" t="s">
        <v>21</v>
      </c>
      <c r="B111" s="2" t="s">
        <v>56</v>
      </c>
      <c r="C111" s="9">
        <v>1</v>
      </c>
      <c r="D111" s="7" t="s">
        <v>50</v>
      </c>
      <c r="E111" s="2"/>
      <c r="F111" s="110" t="s">
        <v>44</v>
      </c>
      <c r="G111" s="118"/>
      <c r="H111" s="9"/>
      <c r="I111" s="9"/>
      <c r="J111" s="9"/>
      <c r="K111" s="126"/>
      <c r="L111" s="125"/>
      <c r="M111" s="2"/>
      <c r="N111" s="2"/>
      <c r="O111" s="2"/>
      <c r="P111" s="119"/>
      <c r="Q111" s="138"/>
    </row>
    <row r="112" spans="1:17" x14ac:dyDescent="0.35">
      <c r="A112" s="142" t="s">
        <v>23</v>
      </c>
      <c r="B112" s="2" t="s">
        <v>57</v>
      </c>
      <c r="C112" s="9">
        <v>2</v>
      </c>
      <c r="D112" s="7" t="s">
        <v>50</v>
      </c>
      <c r="E112" s="2"/>
      <c r="F112" s="110" t="s">
        <v>44</v>
      </c>
      <c r="G112" s="118"/>
      <c r="H112" s="9"/>
      <c r="I112" s="9"/>
      <c r="J112" s="9"/>
      <c r="K112" s="126"/>
      <c r="L112" s="125"/>
      <c r="M112" s="2"/>
      <c r="N112" s="2"/>
      <c r="O112" s="2"/>
      <c r="P112" s="119"/>
      <c r="Q112" s="138"/>
    </row>
    <row r="113" spans="1:20" x14ac:dyDescent="0.35">
      <c r="A113" s="142" t="s">
        <v>26</v>
      </c>
      <c r="B113" s="2" t="s">
        <v>58</v>
      </c>
      <c r="C113" s="9">
        <v>1</v>
      </c>
      <c r="D113" s="7" t="s">
        <v>50</v>
      </c>
      <c r="E113" s="2"/>
      <c r="F113" s="110" t="s">
        <v>44</v>
      </c>
      <c r="G113" s="118"/>
      <c r="H113" s="9"/>
      <c r="I113" s="9"/>
      <c r="J113" s="9"/>
      <c r="K113" s="126"/>
      <c r="L113" s="125"/>
      <c r="M113" s="2"/>
      <c r="N113" s="2"/>
      <c r="O113" s="2"/>
      <c r="P113" s="119"/>
      <c r="Q113" s="138"/>
    </row>
    <row r="114" spans="1:20" x14ac:dyDescent="0.35">
      <c r="A114" s="142" t="s">
        <v>28</v>
      </c>
      <c r="B114" s="2" t="s">
        <v>59</v>
      </c>
      <c r="C114" s="9">
        <v>1</v>
      </c>
      <c r="D114" s="7" t="s">
        <v>50</v>
      </c>
      <c r="E114" s="2"/>
      <c r="F114" s="110" t="s">
        <v>44</v>
      </c>
      <c r="G114" s="118"/>
      <c r="H114" s="9"/>
      <c r="I114" s="9"/>
      <c r="J114" s="9"/>
      <c r="K114" s="126"/>
      <c r="L114" s="125"/>
      <c r="M114" s="2"/>
      <c r="N114" s="2"/>
      <c r="O114" s="2"/>
      <c r="P114" s="119"/>
      <c r="Q114" s="138"/>
    </row>
    <row r="115" spans="1:20" x14ac:dyDescent="0.35">
      <c r="A115" s="142" t="s">
        <v>32</v>
      </c>
      <c r="B115" s="2" t="s">
        <v>60</v>
      </c>
      <c r="C115" s="9">
        <v>1</v>
      </c>
      <c r="D115" s="7" t="s">
        <v>50</v>
      </c>
      <c r="E115" s="2"/>
      <c r="F115" s="110" t="s">
        <v>44</v>
      </c>
      <c r="G115" s="118"/>
      <c r="H115" s="9"/>
      <c r="I115" s="9"/>
      <c r="J115" s="9"/>
      <c r="K115" s="126"/>
      <c r="L115" s="125"/>
      <c r="M115" s="2"/>
      <c r="N115" s="2"/>
      <c r="O115" s="2"/>
      <c r="P115" s="119"/>
      <c r="Q115" s="138"/>
    </row>
    <row r="116" spans="1:20" x14ac:dyDescent="0.35">
      <c r="A116" s="137"/>
      <c r="B116" s="2"/>
      <c r="C116" s="2"/>
      <c r="D116" s="7"/>
      <c r="E116" s="2"/>
      <c r="F116" s="110"/>
      <c r="G116" s="118"/>
      <c r="H116" s="2"/>
      <c r="I116" s="2"/>
      <c r="J116" s="2"/>
      <c r="K116" s="119"/>
      <c r="L116" s="118"/>
      <c r="M116" s="2"/>
      <c r="N116" s="2"/>
      <c r="O116" s="2"/>
      <c r="P116" s="119"/>
      <c r="Q116" s="138"/>
    </row>
    <row r="117" spans="1:20" x14ac:dyDescent="0.35">
      <c r="A117" s="137"/>
      <c r="B117" s="4" t="s">
        <v>61</v>
      </c>
      <c r="C117" s="2"/>
      <c r="D117" s="7"/>
      <c r="E117" s="2"/>
      <c r="F117" s="110"/>
      <c r="G117" s="118"/>
      <c r="H117" s="2"/>
      <c r="I117" s="2"/>
      <c r="J117" s="2"/>
      <c r="K117" s="119"/>
      <c r="L117" s="118"/>
      <c r="M117" s="2"/>
      <c r="N117" s="2"/>
      <c r="O117" s="2"/>
      <c r="P117" s="119"/>
      <c r="Q117" s="138"/>
    </row>
    <row r="118" spans="1:20" ht="46.5" x14ac:dyDescent="0.35">
      <c r="A118" s="137"/>
      <c r="B118" s="8" t="s">
        <v>62</v>
      </c>
      <c r="C118" s="2"/>
      <c r="D118" s="7"/>
      <c r="E118" s="2"/>
      <c r="F118" s="110"/>
      <c r="G118" s="118"/>
      <c r="H118" s="2"/>
      <c r="I118" s="2"/>
      <c r="J118" s="2"/>
      <c r="K118" s="119"/>
      <c r="L118" s="118"/>
      <c r="M118" s="2"/>
      <c r="N118" s="2"/>
      <c r="O118" s="2"/>
      <c r="P118" s="119"/>
      <c r="Q118" s="138"/>
    </row>
    <row r="119" spans="1:20" x14ac:dyDescent="0.35">
      <c r="A119" s="137"/>
      <c r="B119" s="2"/>
      <c r="C119" s="2"/>
      <c r="D119" s="7"/>
      <c r="E119" s="2"/>
      <c r="F119" s="110"/>
      <c r="G119" s="118"/>
      <c r="H119" s="2"/>
      <c r="I119" s="2"/>
      <c r="J119" s="2"/>
      <c r="K119" s="119"/>
      <c r="L119" s="118"/>
      <c r="M119" s="2"/>
      <c r="N119" s="2"/>
      <c r="O119" s="2"/>
      <c r="P119" s="119"/>
      <c r="Q119" s="138"/>
    </row>
    <row r="120" spans="1:20" x14ac:dyDescent="0.35">
      <c r="A120" s="142" t="s">
        <v>63</v>
      </c>
      <c r="B120" s="2" t="s">
        <v>68</v>
      </c>
      <c r="C120" s="9">
        <v>1</v>
      </c>
      <c r="D120" s="7" t="s">
        <v>50</v>
      </c>
      <c r="E120" s="9">
        <v>30030</v>
      </c>
      <c r="F120" s="112">
        <f>E120*C120</f>
        <v>30030</v>
      </c>
      <c r="G120" s="127">
        <v>0.65</v>
      </c>
      <c r="H120" s="9">
        <v>1</v>
      </c>
      <c r="I120" s="9">
        <f>J120-H120</f>
        <v>0</v>
      </c>
      <c r="J120" s="9">
        <v>1</v>
      </c>
      <c r="K120" s="126">
        <f>J120*E120*65%</f>
        <v>19519.5</v>
      </c>
      <c r="L120" s="127">
        <v>0.35</v>
      </c>
      <c r="M120" s="9">
        <v>1</v>
      </c>
      <c r="N120" s="9">
        <f>O120-M120</f>
        <v>0</v>
      </c>
      <c r="O120" s="9">
        <v>1</v>
      </c>
      <c r="P120" s="126">
        <f>O120*E120*35%</f>
        <v>10510.5</v>
      </c>
      <c r="Q120" s="143">
        <f t="shared" ref="Q120:Q124" si="11">P120+K120</f>
        <v>30030</v>
      </c>
      <c r="R120" s="3">
        <v>6.5</v>
      </c>
      <c r="S120" s="3">
        <v>4.2</v>
      </c>
      <c r="T120" s="3">
        <f>R120*S120</f>
        <v>27.3</v>
      </c>
    </row>
    <row r="121" spans="1:20" x14ac:dyDescent="0.35">
      <c r="A121" s="142" t="s">
        <v>64</v>
      </c>
      <c r="B121" s="2" t="s">
        <v>69</v>
      </c>
      <c r="C121" s="9">
        <v>1</v>
      </c>
      <c r="D121" s="7" t="s">
        <v>50</v>
      </c>
      <c r="E121" s="9">
        <v>5313</v>
      </c>
      <c r="F121" s="112">
        <f t="shared" ref="F121:F124" si="12">E121*C121</f>
        <v>5313</v>
      </c>
      <c r="G121" s="127">
        <v>0.65</v>
      </c>
      <c r="H121" s="9">
        <v>1</v>
      </c>
      <c r="I121" s="9">
        <f t="shared" ref="I121:I123" si="13">J121-H121</f>
        <v>0</v>
      </c>
      <c r="J121" s="9">
        <v>1</v>
      </c>
      <c r="K121" s="126">
        <f>J121*E121*65%</f>
        <v>3453.4500000000003</v>
      </c>
      <c r="L121" s="127">
        <v>0.35</v>
      </c>
      <c r="M121" s="9">
        <v>1</v>
      </c>
      <c r="N121" s="9">
        <f t="shared" ref="N121:N123" si="14">O121-M121</f>
        <v>0</v>
      </c>
      <c r="O121" s="9">
        <v>1</v>
      </c>
      <c r="P121" s="126">
        <f>O121*E121*35%</f>
        <v>1859.55</v>
      </c>
      <c r="Q121" s="143">
        <f t="shared" si="11"/>
        <v>5313</v>
      </c>
      <c r="R121" s="3">
        <v>1.1499999999999999</v>
      </c>
      <c r="S121" s="3">
        <v>4.2</v>
      </c>
      <c r="T121" s="3">
        <f>R121*S121</f>
        <v>4.83</v>
      </c>
    </row>
    <row r="122" spans="1:20" x14ac:dyDescent="0.35">
      <c r="A122" s="142" t="s">
        <v>65</v>
      </c>
      <c r="B122" s="2" t="s">
        <v>70</v>
      </c>
      <c r="C122" s="9">
        <v>1</v>
      </c>
      <c r="D122" s="7" t="s">
        <v>50</v>
      </c>
      <c r="E122" s="9">
        <v>13200</v>
      </c>
      <c r="F122" s="112">
        <f t="shared" si="12"/>
        <v>13200</v>
      </c>
      <c r="G122" s="127">
        <v>0.65</v>
      </c>
      <c r="H122" s="9">
        <v>1</v>
      </c>
      <c r="I122" s="9">
        <f t="shared" si="13"/>
        <v>0</v>
      </c>
      <c r="J122" s="9">
        <v>1</v>
      </c>
      <c r="K122" s="126">
        <f>J122*E122*65%</f>
        <v>8580</v>
      </c>
      <c r="L122" s="127">
        <v>0.35</v>
      </c>
      <c r="M122" s="9">
        <v>1</v>
      </c>
      <c r="N122" s="9">
        <f t="shared" si="14"/>
        <v>0</v>
      </c>
      <c r="O122" s="9">
        <v>1</v>
      </c>
      <c r="P122" s="126">
        <f>O122*E122*35%</f>
        <v>4620</v>
      </c>
      <c r="Q122" s="143">
        <f t="shared" si="11"/>
        <v>13200</v>
      </c>
      <c r="R122" s="3">
        <v>6</v>
      </c>
      <c r="S122" s="3">
        <v>2</v>
      </c>
      <c r="T122" s="3">
        <f>R122*S122</f>
        <v>12</v>
      </c>
    </row>
    <row r="123" spans="1:20" x14ac:dyDescent="0.35">
      <c r="A123" s="142" t="s">
        <v>66</v>
      </c>
      <c r="B123" s="2" t="s">
        <v>71</v>
      </c>
      <c r="C123" s="9">
        <v>1</v>
      </c>
      <c r="D123" s="7" t="s">
        <v>50</v>
      </c>
      <c r="E123" s="9">
        <v>26400</v>
      </c>
      <c r="F123" s="112">
        <f t="shared" si="12"/>
        <v>26400</v>
      </c>
      <c r="G123" s="127">
        <v>0.65</v>
      </c>
      <c r="H123" s="9">
        <v>1</v>
      </c>
      <c r="I123" s="9">
        <f t="shared" si="13"/>
        <v>0</v>
      </c>
      <c r="J123" s="9">
        <v>1</v>
      </c>
      <c r="K123" s="126">
        <f>J123*E123*65%</f>
        <v>17160</v>
      </c>
      <c r="L123" s="127">
        <v>0.35</v>
      </c>
      <c r="M123" s="9">
        <v>1</v>
      </c>
      <c r="N123" s="9">
        <f t="shared" si="14"/>
        <v>0</v>
      </c>
      <c r="O123" s="9">
        <v>1</v>
      </c>
      <c r="P123" s="126">
        <f>O123*E123*35%</f>
        <v>9240</v>
      </c>
      <c r="Q123" s="143">
        <f t="shared" si="11"/>
        <v>26400</v>
      </c>
      <c r="R123" s="3">
        <v>6</v>
      </c>
      <c r="S123" s="3">
        <v>4</v>
      </c>
      <c r="T123" s="3">
        <f>R123*S123</f>
        <v>24</v>
      </c>
    </row>
    <row r="124" spans="1:20" x14ac:dyDescent="0.35">
      <c r="A124" s="142" t="s">
        <v>67</v>
      </c>
      <c r="B124" s="2" t="s">
        <v>72</v>
      </c>
      <c r="C124" s="9">
        <v>1</v>
      </c>
      <c r="D124" s="7" t="s">
        <v>50</v>
      </c>
      <c r="E124" s="9">
        <v>13200</v>
      </c>
      <c r="F124" s="112">
        <f t="shared" si="12"/>
        <v>13200</v>
      </c>
      <c r="G124" s="127">
        <v>0.65</v>
      </c>
      <c r="H124" s="9">
        <v>1</v>
      </c>
      <c r="I124" s="9" t="s">
        <v>235</v>
      </c>
      <c r="J124" s="9">
        <v>1</v>
      </c>
      <c r="K124" s="126">
        <f>J124*E124*65%</f>
        <v>8580</v>
      </c>
      <c r="L124" s="127">
        <v>0.35</v>
      </c>
      <c r="M124" s="9">
        <v>1</v>
      </c>
      <c r="N124" s="9"/>
      <c r="O124" s="9">
        <v>1</v>
      </c>
      <c r="P124" s="126">
        <f>O124*E124*35%</f>
        <v>4620</v>
      </c>
      <c r="Q124" s="143">
        <f t="shared" si="11"/>
        <v>13200</v>
      </c>
      <c r="R124" s="3">
        <v>3</v>
      </c>
      <c r="S124" s="3">
        <v>4</v>
      </c>
      <c r="T124" s="3">
        <f>R124*S124</f>
        <v>12</v>
      </c>
    </row>
    <row r="125" spans="1:20" x14ac:dyDescent="0.35">
      <c r="A125" s="137"/>
      <c r="B125" s="2"/>
      <c r="C125" s="2"/>
      <c r="D125" s="2"/>
      <c r="E125" s="2"/>
      <c r="F125" s="110"/>
      <c r="G125" s="118"/>
      <c r="H125" s="2"/>
      <c r="I125" s="2"/>
      <c r="J125" s="2"/>
      <c r="K125" s="119"/>
      <c r="L125" s="118"/>
      <c r="M125" s="2"/>
      <c r="N125" s="2"/>
      <c r="O125" s="2"/>
      <c r="P125" s="119"/>
      <c r="Q125" s="138"/>
    </row>
    <row r="126" spans="1:20" ht="16" thickBot="1" x14ac:dyDescent="0.4">
      <c r="A126" s="145"/>
      <c r="B126" s="146"/>
      <c r="C126" s="146"/>
      <c r="D126" s="146"/>
      <c r="E126" s="146"/>
      <c r="F126" s="147">
        <f>F16+F20+F28+F32+F41+F45+F53+F54+F62+F69+F72+F77+F81+F101+F103+F120+F121+F122+F123+F124</f>
        <v>1331893</v>
      </c>
      <c r="G126" s="148"/>
      <c r="H126" s="146"/>
      <c r="I126" s="146"/>
      <c r="J126" s="146"/>
      <c r="K126" s="149">
        <f>SUM(K10:K125)</f>
        <v>1303980.26</v>
      </c>
      <c r="L126" s="150"/>
      <c r="M126" s="146"/>
      <c r="N126" s="146"/>
      <c r="O126" s="146"/>
      <c r="P126" s="149">
        <f>SUM(P10:P125)</f>
        <v>677287.90500000003</v>
      </c>
      <c r="Q126" s="151">
        <f>SUM(Q10:Q125)</f>
        <v>1981268.165</v>
      </c>
    </row>
    <row r="127" spans="1:20" x14ac:dyDescent="0.35">
      <c r="A127" s="13"/>
    </row>
    <row r="128" spans="1:20" x14ac:dyDescent="0.35">
      <c r="A128" s="13"/>
    </row>
    <row r="129" spans="1:17" x14ac:dyDescent="0.35">
      <c r="A129" s="13"/>
    </row>
    <row r="130" spans="1:17" x14ac:dyDescent="0.35">
      <c r="A130" s="13"/>
      <c r="Q130" s="218"/>
    </row>
    <row r="131" spans="1:17" x14ac:dyDescent="0.35">
      <c r="A131" s="13"/>
      <c r="Q131" s="220"/>
    </row>
    <row r="132" spans="1:17" x14ac:dyDescent="0.35">
      <c r="A132" s="13"/>
      <c r="Q132" s="218"/>
    </row>
    <row r="133" spans="1:17" x14ac:dyDescent="0.35">
      <c r="A133" s="13"/>
      <c r="Q133" s="218"/>
    </row>
    <row r="134" spans="1:17" x14ac:dyDescent="0.35">
      <c r="A134" s="13"/>
    </row>
    <row r="135" spans="1:17" x14ac:dyDescent="0.35">
      <c r="A135" s="13"/>
      <c r="J135" s="242"/>
      <c r="L135" s="218"/>
      <c r="M135" s="218"/>
      <c r="Q135" s="218"/>
    </row>
    <row r="136" spans="1:17" x14ac:dyDescent="0.35">
      <c r="A136" s="13"/>
    </row>
    <row r="137" spans="1:17" x14ac:dyDescent="0.35">
      <c r="A137" s="13"/>
    </row>
  </sheetData>
  <mergeCells count="12">
    <mergeCell ref="H6:P6"/>
    <mergeCell ref="L7:O7"/>
    <mergeCell ref="A96:B96"/>
    <mergeCell ref="A4:B4"/>
    <mergeCell ref="A5:B5"/>
    <mergeCell ref="C6:F6"/>
    <mergeCell ref="G7:K7"/>
    <mergeCell ref="H8:J8"/>
    <mergeCell ref="M8:O8"/>
    <mergeCell ref="A56:B56"/>
    <mergeCell ref="A57:B57"/>
    <mergeCell ref="A95:B95"/>
  </mergeCells>
  <pageMargins left="0.27" right="0.12" top="0.35433070866141736" bottom="0.35433070866141736" header="0.31496062992125984" footer="0.31496062992125984"/>
  <pageSetup paperSize="9"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1112-68D5-417E-A9C5-B0978552491A}">
  <dimension ref="H8:R26"/>
  <sheetViews>
    <sheetView workbookViewId="0">
      <selection activeCell="M8" sqref="M8:M10"/>
    </sheetView>
  </sheetViews>
  <sheetFormatPr defaultRowHeight="14.5" x14ac:dyDescent="0.35"/>
  <sheetData>
    <row r="8" spans="11:15" x14ac:dyDescent="0.35">
      <c r="K8">
        <v>1.2250000000000001</v>
      </c>
      <c r="L8">
        <v>4</v>
      </c>
      <c r="M8">
        <f>K8*L8</f>
        <v>4.9000000000000004</v>
      </c>
      <c r="O8">
        <v>15.75</v>
      </c>
    </row>
    <row r="9" spans="11:15" x14ac:dyDescent="0.35">
      <c r="K9">
        <v>2.4550000000000001</v>
      </c>
      <c r="L9">
        <v>7</v>
      </c>
      <c r="M9">
        <f t="shared" ref="M9:M10" si="0">K9*L9</f>
        <v>17.185000000000002</v>
      </c>
      <c r="O9">
        <v>15.5</v>
      </c>
    </row>
    <row r="10" spans="11:15" x14ac:dyDescent="0.35">
      <c r="K10">
        <v>2.4500000000000002</v>
      </c>
      <c r="L10">
        <v>5</v>
      </c>
      <c r="M10">
        <f t="shared" si="0"/>
        <v>12.25</v>
      </c>
    </row>
    <row r="17" spans="8:18" x14ac:dyDescent="0.35">
      <c r="K17">
        <f>2.25*6</f>
        <v>13.5</v>
      </c>
    </row>
    <row r="18" spans="8:18" x14ac:dyDescent="0.35">
      <c r="K18">
        <v>0.7</v>
      </c>
      <c r="Q18">
        <v>30</v>
      </c>
    </row>
    <row r="19" spans="8:18" x14ac:dyDescent="0.35">
      <c r="H19">
        <f>2.25*9</f>
        <v>20.25</v>
      </c>
      <c r="K19">
        <v>0.2</v>
      </c>
      <c r="Q19">
        <v>15.75</v>
      </c>
    </row>
    <row r="20" spans="8:18" x14ac:dyDescent="0.35">
      <c r="H20">
        <v>1.6879999999999999</v>
      </c>
      <c r="K20">
        <v>0.5</v>
      </c>
      <c r="O20">
        <v>397</v>
      </c>
      <c r="Q20">
        <v>12.5</v>
      </c>
      <c r="R20">
        <v>823</v>
      </c>
    </row>
    <row r="21" spans="8:18" x14ac:dyDescent="0.35">
      <c r="H21">
        <v>2.2229999999999999</v>
      </c>
      <c r="L21">
        <f>2.25*4</f>
        <v>9</v>
      </c>
      <c r="O21">
        <v>823</v>
      </c>
      <c r="Q21">
        <v>15.5</v>
      </c>
      <c r="R21">
        <v>497</v>
      </c>
    </row>
    <row r="22" spans="8:18" x14ac:dyDescent="0.35">
      <c r="H22">
        <v>1.1459999999999999</v>
      </c>
      <c r="K22" t="s">
        <v>92</v>
      </c>
      <c r="L22">
        <v>2.25</v>
      </c>
      <c r="O22">
        <v>100</v>
      </c>
      <c r="R22">
        <f>R20-R21</f>
        <v>326</v>
      </c>
    </row>
    <row r="23" spans="8:18" x14ac:dyDescent="0.35">
      <c r="H23">
        <v>1.375</v>
      </c>
      <c r="K23">
        <v>27.4</v>
      </c>
      <c r="L23">
        <v>0.9</v>
      </c>
      <c r="O23">
        <f>O21-O20-O22</f>
        <v>326</v>
      </c>
      <c r="R23">
        <v>1229</v>
      </c>
    </row>
    <row r="24" spans="8:18" x14ac:dyDescent="0.35">
      <c r="H24">
        <v>0.7</v>
      </c>
      <c r="K24">
        <v>15.75</v>
      </c>
      <c r="R24">
        <f>R23-R22</f>
        <v>903</v>
      </c>
    </row>
    <row r="25" spans="8:18" x14ac:dyDescent="0.35">
      <c r="H25">
        <v>2.25</v>
      </c>
      <c r="K25">
        <v>12.38</v>
      </c>
    </row>
    <row r="26" spans="8:18" x14ac:dyDescent="0.35">
      <c r="K26">
        <v>2.25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006E-5622-4CE4-831D-874C6DC8BD05}">
  <dimension ref="A1:V59"/>
  <sheetViews>
    <sheetView view="pageBreakPreview" topLeftCell="H1" zoomScaleNormal="100" zoomScaleSheetLayoutView="100" workbookViewId="0">
      <pane ySplit="4" topLeftCell="A38" activePane="bottomLeft" state="frozen"/>
      <selection pane="bottomLeft" activeCell="L41" sqref="L41"/>
    </sheetView>
  </sheetViews>
  <sheetFormatPr defaultRowHeight="12.5" x14ac:dyDescent="0.25"/>
  <cols>
    <col min="1" max="1" width="6.08984375" style="98" customWidth="1"/>
    <col min="2" max="2" width="76" style="58" customWidth="1"/>
    <col min="3" max="3" width="18.08984375" style="58" customWidth="1"/>
    <col min="4" max="4" width="6.6328125" style="58" customWidth="1"/>
    <col min="5" max="5" width="8.453125" style="58" customWidth="1"/>
    <col min="6" max="6" width="9.36328125" style="98" bestFit="1" customWidth="1"/>
    <col min="7" max="7" width="6.54296875" style="58" customWidth="1"/>
    <col min="8" max="8" width="12.90625" style="58" customWidth="1"/>
    <col min="9" max="9" width="12.54296875" style="58" customWidth="1"/>
    <col min="10" max="10" width="9.36328125" style="58" customWidth="1"/>
    <col min="11" max="11" width="10.36328125" style="58" customWidth="1"/>
    <col min="12" max="12" width="11.08984375" style="58" customWidth="1"/>
    <col min="13" max="13" width="12.6328125" style="58" customWidth="1"/>
    <col min="14" max="14" width="13.90625" style="58" customWidth="1"/>
    <col min="15" max="15" width="16.90625" style="58" customWidth="1"/>
    <col min="16" max="16" width="7.54296875" style="58" customWidth="1"/>
    <col min="17" max="17" width="0" style="58" hidden="1" customWidth="1"/>
    <col min="18" max="18" width="10.453125" style="58" bestFit="1" customWidth="1"/>
    <col min="19" max="19" width="8.90625" style="58"/>
    <col min="20" max="20" width="10.453125" style="58" bestFit="1" customWidth="1"/>
    <col min="21" max="247" width="8.90625" style="58"/>
    <col min="248" max="248" width="6.08984375" style="58" customWidth="1"/>
    <col min="249" max="249" width="82.6328125" style="58" customWidth="1"/>
    <col min="250" max="250" width="0" style="58" hidden="1" customWidth="1"/>
    <col min="251" max="251" width="7.6328125" style="58" customWidth="1"/>
    <col min="252" max="252" width="6.54296875" style="58" customWidth="1"/>
    <col min="253" max="253" width="12.90625" style="58" customWidth="1"/>
    <col min="254" max="254" width="16.453125" style="58" customWidth="1"/>
    <col min="255" max="268" width="0" style="58" hidden="1" customWidth="1"/>
    <col min="269" max="269" width="16.54296875" style="58" customWidth="1"/>
    <col min="270" max="270" width="6.36328125" style="58" customWidth="1"/>
    <col min="271" max="271" width="18.36328125" style="58" customWidth="1"/>
    <col min="272" max="272" width="11.36328125" style="58" bestFit="1" customWidth="1"/>
    <col min="273" max="503" width="8.90625" style="58"/>
    <col min="504" max="504" width="6.08984375" style="58" customWidth="1"/>
    <col min="505" max="505" width="82.6328125" style="58" customWidth="1"/>
    <col min="506" max="506" width="0" style="58" hidden="1" customWidth="1"/>
    <col min="507" max="507" width="7.6328125" style="58" customWidth="1"/>
    <col min="508" max="508" width="6.54296875" style="58" customWidth="1"/>
    <col min="509" max="509" width="12.90625" style="58" customWidth="1"/>
    <col min="510" max="510" width="16.453125" style="58" customWidth="1"/>
    <col min="511" max="524" width="0" style="58" hidden="1" customWidth="1"/>
    <col min="525" max="525" width="16.54296875" style="58" customWidth="1"/>
    <col min="526" max="526" width="6.36328125" style="58" customWidth="1"/>
    <col min="527" max="527" width="18.36328125" style="58" customWidth="1"/>
    <col min="528" max="528" width="11.36328125" style="58" bestFit="1" customWidth="1"/>
    <col min="529" max="759" width="8.90625" style="58"/>
    <col min="760" max="760" width="6.08984375" style="58" customWidth="1"/>
    <col min="761" max="761" width="82.6328125" style="58" customWidth="1"/>
    <col min="762" max="762" width="0" style="58" hidden="1" customWidth="1"/>
    <col min="763" max="763" width="7.6328125" style="58" customWidth="1"/>
    <col min="764" max="764" width="6.54296875" style="58" customWidth="1"/>
    <col min="765" max="765" width="12.90625" style="58" customWidth="1"/>
    <col min="766" max="766" width="16.453125" style="58" customWidth="1"/>
    <col min="767" max="780" width="0" style="58" hidden="1" customWidth="1"/>
    <col min="781" max="781" width="16.54296875" style="58" customWidth="1"/>
    <col min="782" max="782" width="6.36328125" style="58" customWidth="1"/>
    <col min="783" max="783" width="18.36328125" style="58" customWidth="1"/>
    <col min="784" max="784" width="11.36328125" style="58" bestFit="1" customWidth="1"/>
    <col min="785" max="1015" width="8.90625" style="58"/>
    <col min="1016" max="1016" width="6.08984375" style="58" customWidth="1"/>
    <col min="1017" max="1017" width="82.6328125" style="58" customWidth="1"/>
    <col min="1018" max="1018" width="0" style="58" hidden="1" customWidth="1"/>
    <col min="1019" max="1019" width="7.6328125" style="58" customWidth="1"/>
    <col min="1020" max="1020" width="6.54296875" style="58" customWidth="1"/>
    <col min="1021" max="1021" width="12.90625" style="58" customWidth="1"/>
    <col min="1022" max="1022" width="16.453125" style="58" customWidth="1"/>
    <col min="1023" max="1036" width="0" style="58" hidden="1" customWidth="1"/>
    <col min="1037" max="1037" width="16.54296875" style="58" customWidth="1"/>
    <col min="1038" max="1038" width="6.36328125" style="58" customWidth="1"/>
    <col min="1039" max="1039" width="18.36328125" style="58" customWidth="1"/>
    <col min="1040" max="1040" width="11.36328125" style="58" bestFit="1" customWidth="1"/>
    <col min="1041" max="1271" width="8.90625" style="58"/>
    <col min="1272" max="1272" width="6.08984375" style="58" customWidth="1"/>
    <col min="1273" max="1273" width="82.6328125" style="58" customWidth="1"/>
    <col min="1274" max="1274" width="0" style="58" hidden="1" customWidth="1"/>
    <col min="1275" max="1275" width="7.6328125" style="58" customWidth="1"/>
    <col min="1276" max="1276" width="6.54296875" style="58" customWidth="1"/>
    <col min="1277" max="1277" width="12.90625" style="58" customWidth="1"/>
    <col min="1278" max="1278" width="16.453125" style="58" customWidth="1"/>
    <col min="1279" max="1292" width="0" style="58" hidden="1" customWidth="1"/>
    <col min="1293" max="1293" width="16.54296875" style="58" customWidth="1"/>
    <col min="1294" max="1294" width="6.36328125" style="58" customWidth="1"/>
    <col min="1295" max="1295" width="18.36328125" style="58" customWidth="1"/>
    <col min="1296" max="1296" width="11.36328125" style="58" bestFit="1" customWidth="1"/>
    <col min="1297" max="1527" width="8.90625" style="58"/>
    <col min="1528" max="1528" width="6.08984375" style="58" customWidth="1"/>
    <col min="1529" max="1529" width="82.6328125" style="58" customWidth="1"/>
    <col min="1530" max="1530" width="0" style="58" hidden="1" customWidth="1"/>
    <col min="1531" max="1531" width="7.6328125" style="58" customWidth="1"/>
    <col min="1532" max="1532" width="6.54296875" style="58" customWidth="1"/>
    <col min="1533" max="1533" width="12.90625" style="58" customWidth="1"/>
    <col min="1534" max="1534" width="16.453125" style="58" customWidth="1"/>
    <col min="1535" max="1548" width="0" style="58" hidden="1" customWidth="1"/>
    <col min="1549" max="1549" width="16.54296875" style="58" customWidth="1"/>
    <col min="1550" max="1550" width="6.36328125" style="58" customWidth="1"/>
    <col min="1551" max="1551" width="18.36328125" style="58" customWidth="1"/>
    <col min="1552" max="1552" width="11.36328125" style="58" bestFit="1" customWidth="1"/>
    <col min="1553" max="1783" width="8.90625" style="58"/>
    <col min="1784" max="1784" width="6.08984375" style="58" customWidth="1"/>
    <col min="1785" max="1785" width="82.6328125" style="58" customWidth="1"/>
    <col min="1786" max="1786" width="0" style="58" hidden="1" customWidth="1"/>
    <col min="1787" max="1787" width="7.6328125" style="58" customWidth="1"/>
    <col min="1788" max="1788" width="6.54296875" style="58" customWidth="1"/>
    <col min="1789" max="1789" width="12.90625" style="58" customWidth="1"/>
    <col min="1790" max="1790" width="16.453125" style="58" customWidth="1"/>
    <col min="1791" max="1804" width="0" style="58" hidden="1" customWidth="1"/>
    <col min="1805" max="1805" width="16.54296875" style="58" customWidth="1"/>
    <col min="1806" max="1806" width="6.36328125" style="58" customWidth="1"/>
    <col min="1807" max="1807" width="18.36328125" style="58" customWidth="1"/>
    <col min="1808" max="1808" width="11.36328125" style="58" bestFit="1" customWidth="1"/>
    <col min="1809" max="2039" width="8.90625" style="58"/>
    <col min="2040" max="2040" width="6.08984375" style="58" customWidth="1"/>
    <col min="2041" max="2041" width="82.6328125" style="58" customWidth="1"/>
    <col min="2042" max="2042" width="0" style="58" hidden="1" customWidth="1"/>
    <col min="2043" max="2043" width="7.6328125" style="58" customWidth="1"/>
    <col min="2044" max="2044" width="6.54296875" style="58" customWidth="1"/>
    <col min="2045" max="2045" width="12.90625" style="58" customWidth="1"/>
    <col min="2046" max="2046" width="16.453125" style="58" customWidth="1"/>
    <col min="2047" max="2060" width="0" style="58" hidden="1" customWidth="1"/>
    <col min="2061" max="2061" width="16.54296875" style="58" customWidth="1"/>
    <col min="2062" max="2062" width="6.36328125" style="58" customWidth="1"/>
    <col min="2063" max="2063" width="18.36328125" style="58" customWidth="1"/>
    <col min="2064" max="2064" width="11.36328125" style="58" bestFit="1" customWidth="1"/>
    <col min="2065" max="2295" width="8.90625" style="58"/>
    <col min="2296" max="2296" width="6.08984375" style="58" customWidth="1"/>
    <col min="2297" max="2297" width="82.6328125" style="58" customWidth="1"/>
    <col min="2298" max="2298" width="0" style="58" hidden="1" customWidth="1"/>
    <col min="2299" max="2299" width="7.6328125" style="58" customWidth="1"/>
    <col min="2300" max="2300" width="6.54296875" style="58" customWidth="1"/>
    <col min="2301" max="2301" width="12.90625" style="58" customWidth="1"/>
    <col min="2302" max="2302" width="16.453125" style="58" customWidth="1"/>
    <col min="2303" max="2316" width="0" style="58" hidden="1" customWidth="1"/>
    <col min="2317" max="2317" width="16.54296875" style="58" customWidth="1"/>
    <col min="2318" max="2318" width="6.36328125" style="58" customWidth="1"/>
    <col min="2319" max="2319" width="18.36328125" style="58" customWidth="1"/>
    <col min="2320" max="2320" width="11.36328125" style="58" bestFit="1" customWidth="1"/>
    <col min="2321" max="2551" width="8.90625" style="58"/>
    <col min="2552" max="2552" width="6.08984375" style="58" customWidth="1"/>
    <col min="2553" max="2553" width="82.6328125" style="58" customWidth="1"/>
    <col min="2554" max="2554" width="0" style="58" hidden="1" customWidth="1"/>
    <col min="2555" max="2555" width="7.6328125" style="58" customWidth="1"/>
    <col min="2556" max="2556" width="6.54296875" style="58" customWidth="1"/>
    <col min="2557" max="2557" width="12.90625" style="58" customWidth="1"/>
    <col min="2558" max="2558" width="16.453125" style="58" customWidth="1"/>
    <col min="2559" max="2572" width="0" style="58" hidden="1" customWidth="1"/>
    <col min="2573" max="2573" width="16.54296875" style="58" customWidth="1"/>
    <col min="2574" max="2574" width="6.36328125" style="58" customWidth="1"/>
    <col min="2575" max="2575" width="18.36328125" style="58" customWidth="1"/>
    <col min="2576" max="2576" width="11.36328125" style="58" bestFit="1" customWidth="1"/>
    <col min="2577" max="2807" width="8.90625" style="58"/>
    <col min="2808" max="2808" width="6.08984375" style="58" customWidth="1"/>
    <col min="2809" max="2809" width="82.6328125" style="58" customWidth="1"/>
    <col min="2810" max="2810" width="0" style="58" hidden="1" customWidth="1"/>
    <col min="2811" max="2811" width="7.6328125" style="58" customWidth="1"/>
    <col min="2812" max="2812" width="6.54296875" style="58" customWidth="1"/>
    <col min="2813" max="2813" width="12.90625" style="58" customWidth="1"/>
    <col min="2814" max="2814" width="16.453125" style="58" customWidth="1"/>
    <col min="2815" max="2828" width="0" style="58" hidden="1" customWidth="1"/>
    <col min="2829" max="2829" width="16.54296875" style="58" customWidth="1"/>
    <col min="2830" max="2830" width="6.36328125" style="58" customWidth="1"/>
    <col min="2831" max="2831" width="18.36328125" style="58" customWidth="1"/>
    <col min="2832" max="2832" width="11.36328125" style="58" bestFit="1" customWidth="1"/>
    <col min="2833" max="3063" width="8.90625" style="58"/>
    <col min="3064" max="3064" width="6.08984375" style="58" customWidth="1"/>
    <col min="3065" max="3065" width="82.6328125" style="58" customWidth="1"/>
    <col min="3066" max="3066" width="0" style="58" hidden="1" customWidth="1"/>
    <col min="3067" max="3067" width="7.6328125" style="58" customWidth="1"/>
    <col min="3068" max="3068" width="6.54296875" style="58" customWidth="1"/>
    <col min="3069" max="3069" width="12.90625" style="58" customWidth="1"/>
    <col min="3070" max="3070" width="16.453125" style="58" customWidth="1"/>
    <col min="3071" max="3084" width="0" style="58" hidden="1" customWidth="1"/>
    <col min="3085" max="3085" width="16.54296875" style="58" customWidth="1"/>
    <col min="3086" max="3086" width="6.36328125" style="58" customWidth="1"/>
    <col min="3087" max="3087" width="18.36328125" style="58" customWidth="1"/>
    <col min="3088" max="3088" width="11.36328125" style="58" bestFit="1" customWidth="1"/>
    <col min="3089" max="3319" width="8.90625" style="58"/>
    <col min="3320" max="3320" width="6.08984375" style="58" customWidth="1"/>
    <col min="3321" max="3321" width="82.6328125" style="58" customWidth="1"/>
    <col min="3322" max="3322" width="0" style="58" hidden="1" customWidth="1"/>
    <col min="3323" max="3323" width="7.6328125" style="58" customWidth="1"/>
    <col min="3324" max="3324" width="6.54296875" style="58" customWidth="1"/>
    <col min="3325" max="3325" width="12.90625" style="58" customWidth="1"/>
    <col min="3326" max="3326" width="16.453125" style="58" customWidth="1"/>
    <col min="3327" max="3340" width="0" style="58" hidden="1" customWidth="1"/>
    <col min="3341" max="3341" width="16.54296875" style="58" customWidth="1"/>
    <col min="3342" max="3342" width="6.36328125" style="58" customWidth="1"/>
    <col min="3343" max="3343" width="18.36328125" style="58" customWidth="1"/>
    <col min="3344" max="3344" width="11.36328125" style="58" bestFit="1" customWidth="1"/>
    <col min="3345" max="3575" width="8.90625" style="58"/>
    <col min="3576" max="3576" width="6.08984375" style="58" customWidth="1"/>
    <col min="3577" max="3577" width="82.6328125" style="58" customWidth="1"/>
    <col min="3578" max="3578" width="0" style="58" hidden="1" customWidth="1"/>
    <col min="3579" max="3579" width="7.6328125" style="58" customWidth="1"/>
    <col min="3580" max="3580" width="6.54296875" style="58" customWidth="1"/>
    <col min="3581" max="3581" width="12.90625" style="58" customWidth="1"/>
    <col min="3582" max="3582" width="16.453125" style="58" customWidth="1"/>
    <col min="3583" max="3596" width="0" style="58" hidden="1" customWidth="1"/>
    <col min="3597" max="3597" width="16.54296875" style="58" customWidth="1"/>
    <col min="3598" max="3598" width="6.36328125" style="58" customWidth="1"/>
    <col min="3599" max="3599" width="18.36328125" style="58" customWidth="1"/>
    <col min="3600" max="3600" width="11.36328125" style="58" bestFit="1" customWidth="1"/>
    <col min="3601" max="3831" width="8.90625" style="58"/>
    <col min="3832" max="3832" width="6.08984375" style="58" customWidth="1"/>
    <col min="3833" max="3833" width="82.6328125" style="58" customWidth="1"/>
    <col min="3834" max="3834" width="0" style="58" hidden="1" customWidth="1"/>
    <col min="3835" max="3835" width="7.6328125" style="58" customWidth="1"/>
    <col min="3836" max="3836" width="6.54296875" style="58" customWidth="1"/>
    <col min="3837" max="3837" width="12.90625" style="58" customWidth="1"/>
    <col min="3838" max="3838" width="16.453125" style="58" customWidth="1"/>
    <col min="3839" max="3852" width="0" style="58" hidden="1" customWidth="1"/>
    <col min="3853" max="3853" width="16.54296875" style="58" customWidth="1"/>
    <col min="3854" max="3854" width="6.36328125" style="58" customWidth="1"/>
    <col min="3855" max="3855" width="18.36328125" style="58" customWidth="1"/>
    <col min="3856" max="3856" width="11.36328125" style="58" bestFit="1" customWidth="1"/>
    <col min="3857" max="4087" width="8.90625" style="58"/>
    <col min="4088" max="4088" width="6.08984375" style="58" customWidth="1"/>
    <col min="4089" max="4089" width="82.6328125" style="58" customWidth="1"/>
    <col min="4090" max="4090" width="0" style="58" hidden="1" customWidth="1"/>
    <col min="4091" max="4091" width="7.6328125" style="58" customWidth="1"/>
    <col min="4092" max="4092" width="6.54296875" style="58" customWidth="1"/>
    <col min="4093" max="4093" width="12.90625" style="58" customWidth="1"/>
    <col min="4094" max="4094" width="16.453125" style="58" customWidth="1"/>
    <col min="4095" max="4108" width="0" style="58" hidden="1" customWidth="1"/>
    <col min="4109" max="4109" width="16.54296875" style="58" customWidth="1"/>
    <col min="4110" max="4110" width="6.36328125" style="58" customWidth="1"/>
    <col min="4111" max="4111" width="18.36328125" style="58" customWidth="1"/>
    <col min="4112" max="4112" width="11.36328125" style="58" bestFit="1" customWidth="1"/>
    <col min="4113" max="4343" width="8.90625" style="58"/>
    <col min="4344" max="4344" width="6.08984375" style="58" customWidth="1"/>
    <col min="4345" max="4345" width="82.6328125" style="58" customWidth="1"/>
    <col min="4346" max="4346" width="0" style="58" hidden="1" customWidth="1"/>
    <col min="4347" max="4347" width="7.6328125" style="58" customWidth="1"/>
    <col min="4348" max="4348" width="6.54296875" style="58" customWidth="1"/>
    <col min="4349" max="4349" width="12.90625" style="58" customWidth="1"/>
    <col min="4350" max="4350" width="16.453125" style="58" customWidth="1"/>
    <col min="4351" max="4364" width="0" style="58" hidden="1" customWidth="1"/>
    <col min="4365" max="4365" width="16.54296875" style="58" customWidth="1"/>
    <col min="4366" max="4366" width="6.36328125" style="58" customWidth="1"/>
    <col min="4367" max="4367" width="18.36328125" style="58" customWidth="1"/>
    <col min="4368" max="4368" width="11.36328125" style="58" bestFit="1" customWidth="1"/>
    <col min="4369" max="4599" width="8.90625" style="58"/>
    <col min="4600" max="4600" width="6.08984375" style="58" customWidth="1"/>
    <col min="4601" max="4601" width="82.6328125" style="58" customWidth="1"/>
    <col min="4602" max="4602" width="0" style="58" hidden="1" customWidth="1"/>
    <col min="4603" max="4603" width="7.6328125" style="58" customWidth="1"/>
    <col min="4604" max="4604" width="6.54296875" style="58" customWidth="1"/>
    <col min="4605" max="4605" width="12.90625" style="58" customWidth="1"/>
    <col min="4606" max="4606" width="16.453125" style="58" customWidth="1"/>
    <col min="4607" max="4620" width="0" style="58" hidden="1" customWidth="1"/>
    <col min="4621" max="4621" width="16.54296875" style="58" customWidth="1"/>
    <col min="4622" max="4622" width="6.36328125" style="58" customWidth="1"/>
    <col min="4623" max="4623" width="18.36328125" style="58" customWidth="1"/>
    <col min="4624" max="4624" width="11.36328125" style="58" bestFit="1" customWidth="1"/>
    <col min="4625" max="4855" width="8.90625" style="58"/>
    <col min="4856" max="4856" width="6.08984375" style="58" customWidth="1"/>
    <col min="4857" max="4857" width="82.6328125" style="58" customWidth="1"/>
    <col min="4858" max="4858" width="0" style="58" hidden="1" customWidth="1"/>
    <col min="4859" max="4859" width="7.6328125" style="58" customWidth="1"/>
    <col min="4860" max="4860" width="6.54296875" style="58" customWidth="1"/>
    <col min="4861" max="4861" width="12.90625" style="58" customWidth="1"/>
    <col min="4862" max="4862" width="16.453125" style="58" customWidth="1"/>
    <col min="4863" max="4876" width="0" style="58" hidden="1" customWidth="1"/>
    <col min="4877" max="4877" width="16.54296875" style="58" customWidth="1"/>
    <col min="4878" max="4878" width="6.36328125" style="58" customWidth="1"/>
    <col min="4879" max="4879" width="18.36328125" style="58" customWidth="1"/>
    <col min="4880" max="4880" width="11.36328125" style="58" bestFit="1" customWidth="1"/>
    <col min="4881" max="5111" width="8.90625" style="58"/>
    <col min="5112" max="5112" width="6.08984375" style="58" customWidth="1"/>
    <col min="5113" max="5113" width="82.6328125" style="58" customWidth="1"/>
    <col min="5114" max="5114" width="0" style="58" hidden="1" customWidth="1"/>
    <col min="5115" max="5115" width="7.6328125" style="58" customWidth="1"/>
    <col min="5116" max="5116" width="6.54296875" style="58" customWidth="1"/>
    <col min="5117" max="5117" width="12.90625" style="58" customWidth="1"/>
    <col min="5118" max="5118" width="16.453125" style="58" customWidth="1"/>
    <col min="5119" max="5132" width="0" style="58" hidden="1" customWidth="1"/>
    <col min="5133" max="5133" width="16.54296875" style="58" customWidth="1"/>
    <col min="5134" max="5134" width="6.36328125" style="58" customWidth="1"/>
    <col min="5135" max="5135" width="18.36328125" style="58" customWidth="1"/>
    <col min="5136" max="5136" width="11.36328125" style="58" bestFit="1" customWidth="1"/>
    <col min="5137" max="5367" width="8.90625" style="58"/>
    <col min="5368" max="5368" width="6.08984375" style="58" customWidth="1"/>
    <col min="5369" max="5369" width="82.6328125" style="58" customWidth="1"/>
    <col min="5370" max="5370" width="0" style="58" hidden="1" customWidth="1"/>
    <col min="5371" max="5371" width="7.6328125" style="58" customWidth="1"/>
    <col min="5372" max="5372" width="6.54296875" style="58" customWidth="1"/>
    <col min="5373" max="5373" width="12.90625" style="58" customWidth="1"/>
    <col min="5374" max="5374" width="16.453125" style="58" customWidth="1"/>
    <col min="5375" max="5388" width="0" style="58" hidden="1" customWidth="1"/>
    <col min="5389" max="5389" width="16.54296875" style="58" customWidth="1"/>
    <col min="5390" max="5390" width="6.36328125" style="58" customWidth="1"/>
    <col min="5391" max="5391" width="18.36328125" style="58" customWidth="1"/>
    <col min="5392" max="5392" width="11.36328125" style="58" bestFit="1" customWidth="1"/>
    <col min="5393" max="5623" width="8.90625" style="58"/>
    <col min="5624" max="5624" width="6.08984375" style="58" customWidth="1"/>
    <col min="5625" max="5625" width="82.6328125" style="58" customWidth="1"/>
    <col min="5626" max="5626" width="0" style="58" hidden="1" customWidth="1"/>
    <col min="5627" max="5627" width="7.6328125" style="58" customWidth="1"/>
    <col min="5628" max="5628" width="6.54296875" style="58" customWidth="1"/>
    <col min="5629" max="5629" width="12.90625" style="58" customWidth="1"/>
    <col min="5630" max="5630" width="16.453125" style="58" customWidth="1"/>
    <col min="5631" max="5644" width="0" style="58" hidden="1" customWidth="1"/>
    <col min="5645" max="5645" width="16.54296875" style="58" customWidth="1"/>
    <col min="5646" max="5646" width="6.36328125" style="58" customWidth="1"/>
    <col min="5647" max="5647" width="18.36328125" style="58" customWidth="1"/>
    <col min="5648" max="5648" width="11.36328125" style="58" bestFit="1" customWidth="1"/>
    <col min="5649" max="5879" width="8.90625" style="58"/>
    <col min="5880" max="5880" width="6.08984375" style="58" customWidth="1"/>
    <col min="5881" max="5881" width="82.6328125" style="58" customWidth="1"/>
    <col min="5882" max="5882" width="0" style="58" hidden="1" customWidth="1"/>
    <col min="5883" max="5883" width="7.6328125" style="58" customWidth="1"/>
    <col min="5884" max="5884" width="6.54296875" style="58" customWidth="1"/>
    <col min="5885" max="5885" width="12.90625" style="58" customWidth="1"/>
    <col min="5886" max="5886" width="16.453125" style="58" customWidth="1"/>
    <col min="5887" max="5900" width="0" style="58" hidden="1" customWidth="1"/>
    <col min="5901" max="5901" width="16.54296875" style="58" customWidth="1"/>
    <col min="5902" max="5902" width="6.36328125" style="58" customWidth="1"/>
    <col min="5903" max="5903" width="18.36328125" style="58" customWidth="1"/>
    <col min="5904" max="5904" width="11.36328125" style="58" bestFit="1" customWidth="1"/>
    <col min="5905" max="6135" width="8.90625" style="58"/>
    <col min="6136" max="6136" width="6.08984375" style="58" customWidth="1"/>
    <col min="6137" max="6137" width="82.6328125" style="58" customWidth="1"/>
    <col min="6138" max="6138" width="0" style="58" hidden="1" customWidth="1"/>
    <col min="6139" max="6139" width="7.6328125" style="58" customWidth="1"/>
    <col min="6140" max="6140" width="6.54296875" style="58" customWidth="1"/>
    <col min="6141" max="6141" width="12.90625" style="58" customWidth="1"/>
    <col min="6142" max="6142" width="16.453125" style="58" customWidth="1"/>
    <col min="6143" max="6156" width="0" style="58" hidden="1" customWidth="1"/>
    <col min="6157" max="6157" width="16.54296875" style="58" customWidth="1"/>
    <col min="6158" max="6158" width="6.36328125" style="58" customWidth="1"/>
    <col min="6159" max="6159" width="18.36328125" style="58" customWidth="1"/>
    <col min="6160" max="6160" width="11.36328125" style="58" bestFit="1" customWidth="1"/>
    <col min="6161" max="6391" width="8.90625" style="58"/>
    <col min="6392" max="6392" width="6.08984375" style="58" customWidth="1"/>
    <col min="6393" max="6393" width="82.6328125" style="58" customWidth="1"/>
    <col min="6394" max="6394" width="0" style="58" hidden="1" customWidth="1"/>
    <col min="6395" max="6395" width="7.6328125" style="58" customWidth="1"/>
    <col min="6396" max="6396" width="6.54296875" style="58" customWidth="1"/>
    <col min="6397" max="6397" width="12.90625" style="58" customWidth="1"/>
    <col min="6398" max="6398" width="16.453125" style="58" customWidth="1"/>
    <col min="6399" max="6412" width="0" style="58" hidden="1" customWidth="1"/>
    <col min="6413" max="6413" width="16.54296875" style="58" customWidth="1"/>
    <col min="6414" max="6414" width="6.36328125" style="58" customWidth="1"/>
    <col min="6415" max="6415" width="18.36328125" style="58" customWidth="1"/>
    <col min="6416" max="6416" width="11.36328125" style="58" bestFit="1" customWidth="1"/>
    <col min="6417" max="6647" width="8.90625" style="58"/>
    <col min="6648" max="6648" width="6.08984375" style="58" customWidth="1"/>
    <col min="6649" max="6649" width="82.6328125" style="58" customWidth="1"/>
    <col min="6650" max="6650" width="0" style="58" hidden="1" customWidth="1"/>
    <col min="6651" max="6651" width="7.6328125" style="58" customWidth="1"/>
    <col min="6652" max="6652" width="6.54296875" style="58" customWidth="1"/>
    <col min="6653" max="6653" width="12.90625" style="58" customWidth="1"/>
    <col min="6654" max="6654" width="16.453125" style="58" customWidth="1"/>
    <col min="6655" max="6668" width="0" style="58" hidden="1" customWidth="1"/>
    <col min="6669" max="6669" width="16.54296875" style="58" customWidth="1"/>
    <col min="6670" max="6670" width="6.36328125" style="58" customWidth="1"/>
    <col min="6671" max="6671" width="18.36328125" style="58" customWidth="1"/>
    <col min="6672" max="6672" width="11.36328125" style="58" bestFit="1" customWidth="1"/>
    <col min="6673" max="6903" width="8.90625" style="58"/>
    <col min="6904" max="6904" width="6.08984375" style="58" customWidth="1"/>
    <col min="6905" max="6905" width="82.6328125" style="58" customWidth="1"/>
    <col min="6906" max="6906" width="0" style="58" hidden="1" customWidth="1"/>
    <col min="6907" max="6907" width="7.6328125" style="58" customWidth="1"/>
    <col min="6908" max="6908" width="6.54296875" style="58" customWidth="1"/>
    <col min="6909" max="6909" width="12.90625" style="58" customWidth="1"/>
    <col min="6910" max="6910" width="16.453125" style="58" customWidth="1"/>
    <col min="6911" max="6924" width="0" style="58" hidden="1" customWidth="1"/>
    <col min="6925" max="6925" width="16.54296875" style="58" customWidth="1"/>
    <col min="6926" max="6926" width="6.36328125" style="58" customWidth="1"/>
    <col min="6927" max="6927" width="18.36328125" style="58" customWidth="1"/>
    <col min="6928" max="6928" width="11.36328125" style="58" bestFit="1" customWidth="1"/>
    <col min="6929" max="7159" width="8.90625" style="58"/>
    <col min="7160" max="7160" width="6.08984375" style="58" customWidth="1"/>
    <col min="7161" max="7161" width="82.6328125" style="58" customWidth="1"/>
    <col min="7162" max="7162" width="0" style="58" hidden="1" customWidth="1"/>
    <col min="7163" max="7163" width="7.6328125" style="58" customWidth="1"/>
    <col min="7164" max="7164" width="6.54296875" style="58" customWidth="1"/>
    <col min="7165" max="7165" width="12.90625" style="58" customWidth="1"/>
    <col min="7166" max="7166" width="16.453125" style="58" customWidth="1"/>
    <col min="7167" max="7180" width="0" style="58" hidden="1" customWidth="1"/>
    <col min="7181" max="7181" width="16.54296875" style="58" customWidth="1"/>
    <col min="7182" max="7182" width="6.36328125" style="58" customWidth="1"/>
    <col min="7183" max="7183" width="18.36328125" style="58" customWidth="1"/>
    <col min="7184" max="7184" width="11.36328125" style="58" bestFit="1" customWidth="1"/>
    <col min="7185" max="7415" width="8.90625" style="58"/>
    <col min="7416" max="7416" width="6.08984375" style="58" customWidth="1"/>
    <col min="7417" max="7417" width="82.6328125" style="58" customWidth="1"/>
    <col min="7418" max="7418" width="0" style="58" hidden="1" customWidth="1"/>
    <col min="7419" max="7419" width="7.6328125" style="58" customWidth="1"/>
    <col min="7420" max="7420" width="6.54296875" style="58" customWidth="1"/>
    <col min="7421" max="7421" width="12.90625" style="58" customWidth="1"/>
    <col min="7422" max="7422" width="16.453125" style="58" customWidth="1"/>
    <col min="7423" max="7436" width="0" style="58" hidden="1" customWidth="1"/>
    <col min="7437" max="7437" width="16.54296875" style="58" customWidth="1"/>
    <col min="7438" max="7438" width="6.36328125" style="58" customWidth="1"/>
    <col min="7439" max="7439" width="18.36328125" style="58" customWidth="1"/>
    <col min="7440" max="7440" width="11.36328125" style="58" bestFit="1" customWidth="1"/>
    <col min="7441" max="7671" width="8.90625" style="58"/>
    <col min="7672" max="7672" width="6.08984375" style="58" customWidth="1"/>
    <col min="7673" max="7673" width="82.6328125" style="58" customWidth="1"/>
    <col min="7674" max="7674" width="0" style="58" hidden="1" customWidth="1"/>
    <col min="7675" max="7675" width="7.6328125" style="58" customWidth="1"/>
    <col min="7676" max="7676" width="6.54296875" style="58" customWidth="1"/>
    <col min="7677" max="7677" width="12.90625" style="58" customWidth="1"/>
    <col min="7678" max="7678" width="16.453125" style="58" customWidth="1"/>
    <col min="7679" max="7692" width="0" style="58" hidden="1" customWidth="1"/>
    <col min="7693" max="7693" width="16.54296875" style="58" customWidth="1"/>
    <col min="7694" max="7694" width="6.36328125" style="58" customWidth="1"/>
    <col min="7695" max="7695" width="18.36328125" style="58" customWidth="1"/>
    <col min="7696" max="7696" width="11.36328125" style="58" bestFit="1" customWidth="1"/>
    <col min="7697" max="7927" width="8.90625" style="58"/>
    <col min="7928" max="7928" width="6.08984375" style="58" customWidth="1"/>
    <col min="7929" max="7929" width="82.6328125" style="58" customWidth="1"/>
    <col min="7930" max="7930" width="0" style="58" hidden="1" customWidth="1"/>
    <col min="7931" max="7931" width="7.6328125" style="58" customWidth="1"/>
    <col min="7932" max="7932" width="6.54296875" style="58" customWidth="1"/>
    <col min="7933" max="7933" width="12.90625" style="58" customWidth="1"/>
    <col min="7934" max="7934" width="16.453125" style="58" customWidth="1"/>
    <col min="7935" max="7948" width="0" style="58" hidden="1" customWidth="1"/>
    <col min="7949" max="7949" width="16.54296875" style="58" customWidth="1"/>
    <col min="7950" max="7950" width="6.36328125" style="58" customWidth="1"/>
    <col min="7951" max="7951" width="18.36328125" style="58" customWidth="1"/>
    <col min="7952" max="7952" width="11.36328125" style="58" bestFit="1" customWidth="1"/>
    <col min="7953" max="8183" width="8.90625" style="58"/>
    <col min="8184" max="8184" width="6.08984375" style="58" customWidth="1"/>
    <col min="8185" max="8185" width="82.6328125" style="58" customWidth="1"/>
    <col min="8186" max="8186" width="0" style="58" hidden="1" customWidth="1"/>
    <col min="8187" max="8187" width="7.6328125" style="58" customWidth="1"/>
    <col min="8188" max="8188" width="6.54296875" style="58" customWidth="1"/>
    <col min="8189" max="8189" width="12.90625" style="58" customWidth="1"/>
    <col min="8190" max="8190" width="16.453125" style="58" customWidth="1"/>
    <col min="8191" max="8204" width="0" style="58" hidden="1" customWidth="1"/>
    <col min="8205" max="8205" width="16.54296875" style="58" customWidth="1"/>
    <col min="8206" max="8206" width="6.36328125" style="58" customWidth="1"/>
    <col min="8207" max="8207" width="18.36328125" style="58" customWidth="1"/>
    <col min="8208" max="8208" width="11.36328125" style="58" bestFit="1" customWidth="1"/>
    <col min="8209" max="8439" width="8.90625" style="58"/>
    <col min="8440" max="8440" width="6.08984375" style="58" customWidth="1"/>
    <col min="8441" max="8441" width="82.6328125" style="58" customWidth="1"/>
    <col min="8442" max="8442" width="0" style="58" hidden="1" customWidth="1"/>
    <col min="8443" max="8443" width="7.6328125" style="58" customWidth="1"/>
    <col min="8444" max="8444" width="6.54296875" style="58" customWidth="1"/>
    <col min="8445" max="8445" width="12.90625" style="58" customWidth="1"/>
    <col min="8446" max="8446" width="16.453125" style="58" customWidth="1"/>
    <col min="8447" max="8460" width="0" style="58" hidden="1" customWidth="1"/>
    <col min="8461" max="8461" width="16.54296875" style="58" customWidth="1"/>
    <col min="8462" max="8462" width="6.36328125" style="58" customWidth="1"/>
    <col min="8463" max="8463" width="18.36328125" style="58" customWidth="1"/>
    <col min="8464" max="8464" width="11.36328125" style="58" bestFit="1" customWidth="1"/>
    <col min="8465" max="8695" width="8.90625" style="58"/>
    <col min="8696" max="8696" width="6.08984375" style="58" customWidth="1"/>
    <col min="8697" max="8697" width="82.6328125" style="58" customWidth="1"/>
    <col min="8698" max="8698" width="0" style="58" hidden="1" customWidth="1"/>
    <col min="8699" max="8699" width="7.6328125" style="58" customWidth="1"/>
    <col min="8700" max="8700" width="6.54296875" style="58" customWidth="1"/>
    <col min="8701" max="8701" width="12.90625" style="58" customWidth="1"/>
    <col min="8702" max="8702" width="16.453125" style="58" customWidth="1"/>
    <col min="8703" max="8716" width="0" style="58" hidden="1" customWidth="1"/>
    <col min="8717" max="8717" width="16.54296875" style="58" customWidth="1"/>
    <col min="8718" max="8718" width="6.36328125" style="58" customWidth="1"/>
    <col min="8719" max="8719" width="18.36328125" style="58" customWidth="1"/>
    <col min="8720" max="8720" width="11.36328125" style="58" bestFit="1" customWidth="1"/>
    <col min="8721" max="8951" width="8.90625" style="58"/>
    <col min="8952" max="8952" width="6.08984375" style="58" customWidth="1"/>
    <col min="8953" max="8953" width="82.6328125" style="58" customWidth="1"/>
    <col min="8954" max="8954" width="0" style="58" hidden="1" customWidth="1"/>
    <col min="8955" max="8955" width="7.6328125" style="58" customWidth="1"/>
    <col min="8956" max="8956" width="6.54296875" style="58" customWidth="1"/>
    <col min="8957" max="8957" width="12.90625" style="58" customWidth="1"/>
    <col min="8958" max="8958" width="16.453125" style="58" customWidth="1"/>
    <col min="8959" max="8972" width="0" style="58" hidden="1" customWidth="1"/>
    <col min="8973" max="8973" width="16.54296875" style="58" customWidth="1"/>
    <col min="8974" max="8974" width="6.36328125" style="58" customWidth="1"/>
    <col min="8975" max="8975" width="18.36328125" style="58" customWidth="1"/>
    <col min="8976" max="8976" width="11.36328125" style="58" bestFit="1" customWidth="1"/>
    <col min="8977" max="9207" width="8.90625" style="58"/>
    <col min="9208" max="9208" width="6.08984375" style="58" customWidth="1"/>
    <col min="9209" max="9209" width="82.6328125" style="58" customWidth="1"/>
    <col min="9210" max="9210" width="0" style="58" hidden="1" customWidth="1"/>
    <col min="9211" max="9211" width="7.6328125" style="58" customWidth="1"/>
    <col min="9212" max="9212" width="6.54296875" style="58" customWidth="1"/>
    <col min="9213" max="9213" width="12.90625" style="58" customWidth="1"/>
    <col min="9214" max="9214" width="16.453125" style="58" customWidth="1"/>
    <col min="9215" max="9228" width="0" style="58" hidden="1" customWidth="1"/>
    <col min="9229" max="9229" width="16.54296875" style="58" customWidth="1"/>
    <col min="9230" max="9230" width="6.36328125" style="58" customWidth="1"/>
    <col min="9231" max="9231" width="18.36328125" style="58" customWidth="1"/>
    <col min="9232" max="9232" width="11.36328125" style="58" bestFit="1" customWidth="1"/>
    <col min="9233" max="9463" width="8.90625" style="58"/>
    <col min="9464" max="9464" width="6.08984375" style="58" customWidth="1"/>
    <col min="9465" max="9465" width="82.6328125" style="58" customWidth="1"/>
    <col min="9466" max="9466" width="0" style="58" hidden="1" customWidth="1"/>
    <col min="9467" max="9467" width="7.6328125" style="58" customWidth="1"/>
    <col min="9468" max="9468" width="6.54296875" style="58" customWidth="1"/>
    <col min="9469" max="9469" width="12.90625" style="58" customWidth="1"/>
    <col min="9470" max="9470" width="16.453125" style="58" customWidth="1"/>
    <col min="9471" max="9484" width="0" style="58" hidden="1" customWidth="1"/>
    <col min="9485" max="9485" width="16.54296875" style="58" customWidth="1"/>
    <col min="9486" max="9486" width="6.36328125" style="58" customWidth="1"/>
    <col min="9487" max="9487" width="18.36328125" style="58" customWidth="1"/>
    <col min="9488" max="9488" width="11.36328125" style="58" bestFit="1" customWidth="1"/>
    <col min="9489" max="9719" width="8.90625" style="58"/>
    <col min="9720" max="9720" width="6.08984375" style="58" customWidth="1"/>
    <col min="9721" max="9721" width="82.6328125" style="58" customWidth="1"/>
    <col min="9722" max="9722" width="0" style="58" hidden="1" customWidth="1"/>
    <col min="9723" max="9723" width="7.6328125" style="58" customWidth="1"/>
    <col min="9724" max="9724" width="6.54296875" style="58" customWidth="1"/>
    <col min="9725" max="9725" width="12.90625" style="58" customWidth="1"/>
    <col min="9726" max="9726" width="16.453125" style="58" customWidth="1"/>
    <col min="9727" max="9740" width="0" style="58" hidden="1" customWidth="1"/>
    <col min="9741" max="9741" width="16.54296875" style="58" customWidth="1"/>
    <col min="9742" max="9742" width="6.36328125" style="58" customWidth="1"/>
    <col min="9743" max="9743" width="18.36328125" style="58" customWidth="1"/>
    <col min="9744" max="9744" width="11.36328125" style="58" bestFit="1" customWidth="1"/>
    <col min="9745" max="9975" width="8.90625" style="58"/>
    <col min="9976" max="9976" width="6.08984375" style="58" customWidth="1"/>
    <col min="9977" max="9977" width="82.6328125" style="58" customWidth="1"/>
    <col min="9978" max="9978" width="0" style="58" hidden="1" customWidth="1"/>
    <col min="9979" max="9979" width="7.6328125" style="58" customWidth="1"/>
    <col min="9980" max="9980" width="6.54296875" style="58" customWidth="1"/>
    <col min="9981" max="9981" width="12.90625" style="58" customWidth="1"/>
    <col min="9982" max="9982" width="16.453125" style="58" customWidth="1"/>
    <col min="9983" max="9996" width="0" style="58" hidden="1" customWidth="1"/>
    <col min="9997" max="9997" width="16.54296875" style="58" customWidth="1"/>
    <col min="9998" max="9998" width="6.36328125" style="58" customWidth="1"/>
    <col min="9999" max="9999" width="18.36328125" style="58" customWidth="1"/>
    <col min="10000" max="10000" width="11.36328125" style="58" bestFit="1" customWidth="1"/>
    <col min="10001" max="10231" width="8.90625" style="58"/>
    <col min="10232" max="10232" width="6.08984375" style="58" customWidth="1"/>
    <col min="10233" max="10233" width="82.6328125" style="58" customWidth="1"/>
    <col min="10234" max="10234" width="0" style="58" hidden="1" customWidth="1"/>
    <col min="10235" max="10235" width="7.6328125" style="58" customWidth="1"/>
    <col min="10236" max="10236" width="6.54296875" style="58" customWidth="1"/>
    <col min="10237" max="10237" width="12.90625" style="58" customWidth="1"/>
    <col min="10238" max="10238" width="16.453125" style="58" customWidth="1"/>
    <col min="10239" max="10252" width="0" style="58" hidden="1" customWidth="1"/>
    <col min="10253" max="10253" width="16.54296875" style="58" customWidth="1"/>
    <col min="10254" max="10254" width="6.36328125" style="58" customWidth="1"/>
    <col min="10255" max="10255" width="18.36328125" style="58" customWidth="1"/>
    <col min="10256" max="10256" width="11.36328125" style="58" bestFit="1" customWidth="1"/>
    <col min="10257" max="10487" width="8.90625" style="58"/>
    <col min="10488" max="10488" width="6.08984375" style="58" customWidth="1"/>
    <col min="10489" max="10489" width="82.6328125" style="58" customWidth="1"/>
    <col min="10490" max="10490" width="0" style="58" hidden="1" customWidth="1"/>
    <col min="10491" max="10491" width="7.6328125" style="58" customWidth="1"/>
    <col min="10492" max="10492" width="6.54296875" style="58" customWidth="1"/>
    <col min="10493" max="10493" width="12.90625" style="58" customWidth="1"/>
    <col min="10494" max="10494" width="16.453125" style="58" customWidth="1"/>
    <col min="10495" max="10508" width="0" style="58" hidden="1" customWidth="1"/>
    <col min="10509" max="10509" width="16.54296875" style="58" customWidth="1"/>
    <col min="10510" max="10510" width="6.36328125" style="58" customWidth="1"/>
    <col min="10511" max="10511" width="18.36328125" style="58" customWidth="1"/>
    <col min="10512" max="10512" width="11.36328125" style="58" bestFit="1" customWidth="1"/>
    <col min="10513" max="10743" width="8.90625" style="58"/>
    <col min="10744" max="10744" width="6.08984375" style="58" customWidth="1"/>
    <col min="10745" max="10745" width="82.6328125" style="58" customWidth="1"/>
    <col min="10746" max="10746" width="0" style="58" hidden="1" customWidth="1"/>
    <col min="10747" max="10747" width="7.6328125" style="58" customWidth="1"/>
    <col min="10748" max="10748" width="6.54296875" style="58" customWidth="1"/>
    <col min="10749" max="10749" width="12.90625" style="58" customWidth="1"/>
    <col min="10750" max="10750" width="16.453125" style="58" customWidth="1"/>
    <col min="10751" max="10764" width="0" style="58" hidden="1" customWidth="1"/>
    <col min="10765" max="10765" width="16.54296875" style="58" customWidth="1"/>
    <col min="10766" max="10766" width="6.36328125" style="58" customWidth="1"/>
    <col min="10767" max="10767" width="18.36328125" style="58" customWidth="1"/>
    <col min="10768" max="10768" width="11.36328125" style="58" bestFit="1" customWidth="1"/>
    <col min="10769" max="10999" width="8.90625" style="58"/>
    <col min="11000" max="11000" width="6.08984375" style="58" customWidth="1"/>
    <col min="11001" max="11001" width="82.6328125" style="58" customWidth="1"/>
    <col min="11002" max="11002" width="0" style="58" hidden="1" customWidth="1"/>
    <col min="11003" max="11003" width="7.6328125" style="58" customWidth="1"/>
    <col min="11004" max="11004" width="6.54296875" style="58" customWidth="1"/>
    <col min="11005" max="11005" width="12.90625" style="58" customWidth="1"/>
    <col min="11006" max="11006" width="16.453125" style="58" customWidth="1"/>
    <col min="11007" max="11020" width="0" style="58" hidden="1" customWidth="1"/>
    <col min="11021" max="11021" width="16.54296875" style="58" customWidth="1"/>
    <col min="11022" max="11022" width="6.36328125" style="58" customWidth="1"/>
    <col min="11023" max="11023" width="18.36328125" style="58" customWidth="1"/>
    <col min="11024" max="11024" width="11.36328125" style="58" bestFit="1" customWidth="1"/>
    <col min="11025" max="11255" width="8.90625" style="58"/>
    <col min="11256" max="11256" width="6.08984375" style="58" customWidth="1"/>
    <col min="11257" max="11257" width="82.6328125" style="58" customWidth="1"/>
    <col min="11258" max="11258" width="0" style="58" hidden="1" customWidth="1"/>
    <col min="11259" max="11259" width="7.6328125" style="58" customWidth="1"/>
    <col min="11260" max="11260" width="6.54296875" style="58" customWidth="1"/>
    <col min="11261" max="11261" width="12.90625" style="58" customWidth="1"/>
    <col min="11262" max="11262" width="16.453125" style="58" customWidth="1"/>
    <col min="11263" max="11276" width="0" style="58" hidden="1" customWidth="1"/>
    <col min="11277" max="11277" width="16.54296875" style="58" customWidth="1"/>
    <col min="11278" max="11278" width="6.36328125" style="58" customWidth="1"/>
    <col min="11279" max="11279" width="18.36328125" style="58" customWidth="1"/>
    <col min="11280" max="11280" width="11.36328125" style="58" bestFit="1" customWidth="1"/>
    <col min="11281" max="11511" width="8.90625" style="58"/>
    <col min="11512" max="11512" width="6.08984375" style="58" customWidth="1"/>
    <col min="11513" max="11513" width="82.6328125" style="58" customWidth="1"/>
    <col min="11514" max="11514" width="0" style="58" hidden="1" customWidth="1"/>
    <col min="11515" max="11515" width="7.6328125" style="58" customWidth="1"/>
    <col min="11516" max="11516" width="6.54296875" style="58" customWidth="1"/>
    <col min="11517" max="11517" width="12.90625" style="58" customWidth="1"/>
    <col min="11518" max="11518" width="16.453125" style="58" customWidth="1"/>
    <col min="11519" max="11532" width="0" style="58" hidden="1" customWidth="1"/>
    <col min="11533" max="11533" width="16.54296875" style="58" customWidth="1"/>
    <col min="11534" max="11534" width="6.36328125" style="58" customWidth="1"/>
    <col min="11535" max="11535" width="18.36328125" style="58" customWidth="1"/>
    <col min="11536" max="11536" width="11.36328125" style="58" bestFit="1" customWidth="1"/>
    <col min="11537" max="11767" width="8.90625" style="58"/>
    <col min="11768" max="11768" width="6.08984375" style="58" customWidth="1"/>
    <col min="11769" max="11769" width="82.6328125" style="58" customWidth="1"/>
    <col min="11770" max="11770" width="0" style="58" hidden="1" customWidth="1"/>
    <col min="11771" max="11771" width="7.6328125" style="58" customWidth="1"/>
    <col min="11772" max="11772" width="6.54296875" style="58" customWidth="1"/>
    <col min="11773" max="11773" width="12.90625" style="58" customWidth="1"/>
    <col min="11774" max="11774" width="16.453125" style="58" customWidth="1"/>
    <col min="11775" max="11788" width="0" style="58" hidden="1" customWidth="1"/>
    <col min="11789" max="11789" width="16.54296875" style="58" customWidth="1"/>
    <col min="11790" max="11790" width="6.36328125" style="58" customWidth="1"/>
    <col min="11791" max="11791" width="18.36328125" style="58" customWidth="1"/>
    <col min="11792" max="11792" width="11.36328125" style="58" bestFit="1" customWidth="1"/>
    <col min="11793" max="12023" width="8.90625" style="58"/>
    <col min="12024" max="12024" width="6.08984375" style="58" customWidth="1"/>
    <col min="12025" max="12025" width="82.6328125" style="58" customWidth="1"/>
    <col min="12026" max="12026" width="0" style="58" hidden="1" customWidth="1"/>
    <col min="12027" max="12027" width="7.6328125" style="58" customWidth="1"/>
    <col min="12028" max="12028" width="6.54296875" style="58" customWidth="1"/>
    <col min="12029" max="12029" width="12.90625" style="58" customWidth="1"/>
    <col min="12030" max="12030" width="16.453125" style="58" customWidth="1"/>
    <col min="12031" max="12044" width="0" style="58" hidden="1" customWidth="1"/>
    <col min="12045" max="12045" width="16.54296875" style="58" customWidth="1"/>
    <col min="12046" max="12046" width="6.36328125" style="58" customWidth="1"/>
    <col min="12047" max="12047" width="18.36328125" style="58" customWidth="1"/>
    <col min="12048" max="12048" width="11.36328125" style="58" bestFit="1" customWidth="1"/>
    <col min="12049" max="12279" width="8.90625" style="58"/>
    <col min="12280" max="12280" width="6.08984375" style="58" customWidth="1"/>
    <col min="12281" max="12281" width="82.6328125" style="58" customWidth="1"/>
    <col min="12282" max="12282" width="0" style="58" hidden="1" customWidth="1"/>
    <col min="12283" max="12283" width="7.6328125" style="58" customWidth="1"/>
    <col min="12284" max="12284" width="6.54296875" style="58" customWidth="1"/>
    <col min="12285" max="12285" width="12.90625" style="58" customWidth="1"/>
    <col min="12286" max="12286" width="16.453125" style="58" customWidth="1"/>
    <col min="12287" max="12300" width="0" style="58" hidden="1" customWidth="1"/>
    <col min="12301" max="12301" width="16.54296875" style="58" customWidth="1"/>
    <col min="12302" max="12302" width="6.36328125" style="58" customWidth="1"/>
    <col min="12303" max="12303" width="18.36328125" style="58" customWidth="1"/>
    <col min="12304" max="12304" width="11.36328125" style="58" bestFit="1" customWidth="1"/>
    <col min="12305" max="12535" width="8.90625" style="58"/>
    <col min="12536" max="12536" width="6.08984375" style="58" customWidth="1"/>
    <col min="12537" max="12537" width="82.6328125" style="58" customWidth="1"/>
    <col min="12538" max="12538" width="0" style="58" hidden="1" customWidth="1"/>
    <col min="12539" max="12539" width="7.6328125" style="58" customWidth="1"/>
    <col min="12540" max="12540" width="6.54296875" style="58" customWidth="1"/>
    <col min="12541" max="12541" width="12.90625" style="58" customWidth="1"/>
    <col min="12542" max="12542" width="16.453125" style="58" customWidth="1"/>
    <col min="12543" max="12556" width="0" style="58" hidden="1" customWidth="1"/>
    <col min="12557" max="12557" width="16.54296875" style="58" customWidth="1"/>
    <col min="12558" max="12558" width="6.36328125" style="58" customWidth="1"/>
    <col min="12559" max="12559" width="18.36328125" style="58" customWidth="1"/>
    <col min="12560" max="12560" width="11.36328125" style="58" bestFit="1" customWidth="1"/>
    <col min="12561" max="12791" width="8.90625" style="58"/>
    <col min="12792" max="12792" width="6.08984375" style="58" customWidth="1"/>
    <col min="12793" max="12793" width="82.6328125" style="58" customWidth="1"/>
    <col min="12794" max="12794" width="0" style="58" hidden="1" customWidth="1"/>
    <col min="12795" max="12795" width="7.6328125" style="58" customWidth="1"/>
    <col min="12796" max="12796" width="6.54296875" style="58" customWidth="1"/>
    <col min="12797" max="12797" width="12.90625" style="58" customWidth="1"/>
    <col min="12798" max="12798" width="16.453125" style="58" customWidth="1"/>
    <col min="12799" max="12812" width="0" style="58" hidden="1" customWidth="1"/>
    <col min="12813" max="12813" width="16.54296875" style="58" customWidth="1"/>
    <col min="12814" max="12814" width="6.36328125" style="58" customWidth="1"/>
    <col min="12815" max="12815" width="18.36328125" style="58" customWidth="1"/>
    <col min="12816" max="12816" width="11.36328125" style="58" bestFit="1" customWidth="1"/>
    <col min="12817" max="13047" width="8.90625" style="58"/>
    <col min="13048" max="13048" width="6.08984375" style="58" customWidth="1"/>
    <col min="13049" max="13049" width="82.6328125" style="58" customWidth="1"/>
    <col min="13050" max="13050" width="0" style="58" hidden="1" customWidth="1"/>
    <col min="13051" max="13051" width="7.6328125" style="58" customWidth="1"/>
    <col min="13052" max="13052" width="6.54296875" style="58" customWidth="1"/>
    <col min="13053" max="13053" width="12.90625" style="58" customWidth="1"/>
    <col min="13054" max="13054" width="16.453125" style="58" customWidth="1"/>
    <col min="13055" max="13068" width="0" style="58" hidden="1" customWidth="1"/>
    <col min="13069" max="13069" width="16.54296875" style="58" customWidth="1"/>
    <col min="13070" max="13070" width="6.36328125" style="58" customWidth="1"/>
    <col min="13071" max="13071" width="18.36328125" style="58" customWidth="1"/>
    <col min="13072" max="13072" width="11.36328125" style="58" bestFit="1" customWidth="1"/>
    <col min="13073" max="13303" width="8.90625" style="58"/>
    <col min="13304" max="13304" width="6.08984375" style="58" customWidth="1"/>
    <col min="13305" max="13305" width="82.6328125" style="58" customWidth="1"/>
    <col min="13306" max="13306" width="0" style="58" hidden="1" customWidth="1"/>
    <col min="13307" max="13307" width="7.6328125" style="58" customWidth="1"/>
    <col min="13308" max="13308" width="6.54296875" style="58" customWidth="1"/>
    <col min="13309" max="13309" width="12.90625" style="58" customWidth="1"/>
    <col min="13310" max="13310" width="16.453125" style="58" customWidth="1"/>
    <col min="13311" max="13324" width="0" style="58" hidden="1" customWidth="1"/>
    <col min="13325" max="13325" width="16.54296875" style="58" customWidth="1"/>
    <col min="13326" max="13326" width="6.36328125" style="58" customWidth="1"/>
    <col min="13327" max="13327" width="18.36328125" style="58" customWidth="1"/>
    <col min="13328" max="13328" width="11.36328125" style="58" bestFit="1" customWidth="1"/>
    <col min="13329" max="13559" width="8.90625" style="58"/>
    <col min="13560" max="13560" width="6.08984375" style="58" customWidth="1"/>
    <col min="13561" max="13561" width="82.6328125" style="58" customWidth="1"/>
    <col min="13562" max="13562" width="0" style="58" hidden="1" customWidth="1"/>
    <col min="13563" max="13563" width="7.6328125" style="58" customWidth="1"/>
    <col min="13564" max="13564" width="6.54296875" style="58" customWidth="1"/>
    <col min="13565" max="13565" width="12.90625" style="58" customWidth="1"/>
    <col min="13566" max="13566" width="16.453125" style="58" customWidth="1"/>
    <col min="13567" max="13580" width="0" style="58" hidden="1" customWidth="1"/>
    <col min="13581" max="13581" width="16.54296875" style="58" customWidth="1"/>
    <col min="13582" max="13582" width="6.36328125" style="58" customWidth="1"/>
    <col min="13583" max="13583" width="18.36328125" style="58" customWidth="1"/>
    <col min="13584" max="13584" width="11.36328125" style="58" bestFit="1" customWidth="1"/>
    <col min="13585" max="13815" width="8.90625" style="58"/>
    <col min="13816" max="13816" width="6.08984375" style="58" customWidth="1"/>
    <col min="13817" max="13817" width="82.6328125" style="58" customWidth="1"/>
    <col min="13818" max="13818" width="0" style="58" hidden="1" customWidth="1"/>
    <col min="13819" max="13819" width="7.6328125" style="58" customWidth="1"/>
    <col min="13820" max="13820" width="6.54296875" style="58" customWidth="1"/>
    <col min="13821" max="13821" width="12.90625" style="58" customWidth="1"/>
    <col min="13822" max="13822" width="16.453125" style="58" customWidth="1"/>
    <col min="13823" max="13836" width="0" style="58" hidden="1" customWidth="1"/>
    <col min="13837" max="13837" width="16.54296875" style="58" customWidth="1"/>
    <col min="13838" max="13838" width="6.36328125" style="58" customWidth="1"/>
    <col min="13839" max="13839" width="18.36328125" style="58" customWidth="1"/>
    <col min="13840" max="13840" width="11.36328125" style="58" bestFit="1" customWidth="1"/>
    <col min="13841" max="14071" width="8.90625" style="58"/>
    <col min="14072" max="14072" width="6.08984375" style="58" customWidth="1"/>
    <col min="14073" max="14073" width="82.6328125" style="58" customWidth="1"/>
    <col min="14074" max="14074" width="0" style="58" hidden="1" customWidth="1"/>
    <col min="14075" max="14075" width="7.6328125" style="58" customWidth="1"/>
    <col min="14076" max="14076" width="6.54296875" style="58" customWidth="1"/>
    <col min="14077" max="14077" width="12.90625" style="58" customWidth="1"/>
    <col min="14078" max="14078" width="16.453125" style="58" customWidth="1"/>
    <col min="14079" max="14092" width="0" style="58" hidden="1" customWidth="1"/>
    <col min="14093" max="14093" width="16.54296875" style="58" customWidth="1"/>
    <col min="14094" max="14094" width="6.36328125" style="58" customWidth="1"/>
    <col min="14095" max="14095" width="18.36328125" style="58" customWidth="1"/>
    <col min="14096" max="14096" width="11.36328125" style="58" bestFit="1" customWidth="1"/>
    <col min="14097" max="14327" width="8.90625" style="58"/>
    <col min="14328" max="14328" width="6.08984375" style="58" customWidth="1"/>
    <col min="14329" max="14329" width="82.6328125" style="58" customWidth="1"/>
    <col min="14330" max="14330" width="0" style="58" hidden="1" customWidth="1"/>
    <col min="14331" max="14331" width="7.6328125" style="58" customWidth="1"/>
    <col min="14332" max="14332" width="6.54296875" style="58" customWidth="1"/>
    <col min="14333" max="14333" width="12.90625" style="58" customWidth="1"/>
    <col min="14334" max="14334" width="16.453125" style="58" customWidth="1"/>
    <col min="14335" max="14348" width="0" style="58" hidden="1" customWidth="1"/>
    <col min="14349" max="14349" width="16.54296875" style="58" customWidth="1"/>
    <col min="14350" max="14350" width="6.36328125" style="58" customWidth="1"/>
    <col min="14351" max="14351" width="18.36328125" style="58" customWidth="1"/>
    <col min="14352" max="14352" width="11.36328125" style="58" bestFit="1" customWidth="1"/>
    <col min="14353" max="14583" width="8.90625" style="58"/>
    <col min="14584" max="14584" width="6.08984375" style="58" customWidth="1"/>
    <col min="14585" max="14585" width="82.6328125" style="58" customWidth="1"/>
    <col min="14586" max="14586" width="0" style="58" hidden="1" customWidth="1"/>
    <col min="14587" max="14587" width="7.6328125" style="58" customWidth="1"/>
    <col min="14588" max="14588" width="6.54296875" style="58" customWidth="1"/>
    <col min="14589" max="14589" width="12.90625" style="58" customWidth="1"/>
    <col min="14590" max="14590" width="16.453125" style="58" customWidth="1"/>
    <col min="14591" max="14604" width="0" style="58" hidden="1" customWidth="1"/>
    <col min="14605" max="14605" width="16.54296875" style="58" customWidth="1"/>
    <col min="14606" max="14606" width="6.36328125" style="58" customWidth="1"/>
    <col min="14607" max="14607" width="18.36328125" style="58" customWidth="1"/>
    <col min="14608" max="14608" width="11.36328125" style="58" bestFit="1" customWidth="1"/>
    <col min="14609" max="14839" width="8.90625" style="58"/>
    <col min="14840" max="14840" width="6.08984375" style="58" customWidth="1"/>
    <col min="14841" max="14841" width="82.6328125" style="58" customWidth="1"/>
    <col min="14842" max="14842" width="0" style="58" hidden="1" customWidth="1"/>
    <col min="14843" max="14843" width="7.6328125" style="58" customWidth="1"/>
    <col min="14844" max="14844" width="6.54296875" style="58" customWidth="1"/>
    <col min="14845" max="14845" width="12.90625" style="58" customWidth="1"/>
    <col min="14846" max="14846" width="16.453125" style="58" customWidth="1"/>
    <col min="14847" max="14860" width="0" style="58" hidden="1" customWidth="1"/>
    <col min="14861" max="14861" width="16.54296875" style="58" customWidth="1"/>
    <col min="14862" max="14862" width="6.36328125" style="58" customWidth="1"/>
    <col min="14863" max="14863" width="18.36328125" style="58" customWidth="1"/>
    <col min="14864" max="14864" width="11.36328125" style="58" bestFit="1" customWidth="1"/>
    <col min="14865" max="15095" width="8.90625" style="58"/>
    <col min="15096" max="15096" width="6.08984375" style="58" customWidth="1"/>
    <col min="15097" max="15097" width="82.6328125" style="58" customWidth="1"/>
    <col min="15098" max="15098" width="0" style="58" hidden="1" customWidth="1"/>
    <col min="15099" max="15099" width="7.6328125" style="58" customWidth="1"/>
    <col min="15100" max="15100" width="6.54296875" style="58" customWidth="1"/>
    <col min="15101" max="15101" width="12.90625" style="58" customWidth="1"/>
    <col min="15102" max="15102" width="16.453125" style="58" customWidth="1"/>
    <col min="15103" max="15116" width="0" style="58" hidden="1" customWidth="1"/>
    <col min="15117" max="15117" width="16.54296875" style="58" customWidth="1"/>
    <col min="15118" max="15118" width="6.36328125" style="58" customWidth="1"/>
    <col min="15119" max="15119" width="18.36328125" style="58" customWidth="1"/>
    <col min="15120" max="15120" width="11.36328125" style="58" bestFit="1" customWidth="1"/>
    <col min="15121" max="15351" width="8.90625" style="58"/>
    <col min="15352" max="15352" width="6.08984375" style="58" customWidth="1"/>
    <col min="15353" max="15353" width="82.6328125" style="58" customWidth="1"/>
    <col min="15354" max="15354" width="0" style="58" hidden="1" customWidth="1"/>
    <col min="15355" max="15355" width="7.6328125" style="58" customWidth="1"/>
    <col min="15356" max="15356" width="6.54296875" style="58" customWidth="1"/>
    <col min="15357" max="15357" width="12.90625" style="58" customWidth="1"/>
    <col min="15358" max="15358" width="16.453125" style="58" customWidth="1"/>
    <col min="15359" max="15372" width="0" style="58" hidden="1" customWidth="1"/>
    <col min="15373" max="15373" width="16.54296875" style="58" customWidth="1"/>
    <col min="15374" max="15374" width="6.36328125" style="58" customWidth="1"/>
    <col min="15375" max="15375" width="18.36328125" style="58" customWidth="1"/>
    <col min="15376" max="15376" width="11.36328125" style="58" bestFit="1" customWidth="1"/>
    <col min="15377" max="15607" width="8.90625" style="58"/>
    <col min="15608" max="15608" width="6.08984375" style="58" customWidth="1"/>
    <col min="15609" max="15609" width="82.6328125" style="58" customWidth="1"/>
    <col min="15610" max="15610" width="0" style="58" hidden="1" customWidth="1"/>
    <col min="15611" max="15611" width="7.6328125" style="58" customWidth="1"/>
    <col min="15612" max="15612" width="6.54296875" style="58" customWidth="1"/>
    <col min="15613" max="15613" width="12.90625" style="58" customWidth="1"/>
    <col min="15614" max="15614" width="16.453125" style="58" customWidth="1"/>
    <col min="15615" max="15628" width="0" style="58" hidden="1" customWidth="1"/>
    <col min="15629" max="15629" width="16.54296875" style="58" customWidth="1"/>
    <col min="15630" max="15630" width="6.36328125" style="58" customWidth="1"/>
    <col min="15631" max="15631" width="18.36328125" style="58" customWidth="1"/>
    <col min="15632" max="15632" width="11.36328125" style="58" bestFit="1" customWidth="1"/>
    <col min="15633" max="15863" width="8.90625" style="58"/>
    <col min="15864" max="15864" width="6.08984375" style="58" customWidth="1"/>
    <col min="15865" max="15865" width="82.6328125" style="58" customWidth="1"/>
    <col min="15866" max="15866" width="0" style="58" hidden="1" customWidth="1"/>
    <col min="15867" max="15867" width="7.6328125" style="58" customWidth="1"/>
    <col min="15868" max="15868" width="6.54296875" style="58" customWidth="1"/>
    <col min="15869" max="15869" width="12.90625" style="58" customWidth="1"/>
    <col min="15870" max="15870" width="16.453125" style="58" customWidth="1"/>
    <col min="15871" max="15884" width="0" style="58" hidden="1" customWidth="1"/>
    <col min="15885" max="15885" width="16.54296875" style="58" customWidth="1"/>
    <col min="15886" max="15886" width="6.36328125" style="58" customWidth="1"/>
    <col min="15887" max="15887" width="18.36328125" style="58" customWidth="1"/>
    <col min="15888" max="15888" width="11.36328125" style="58" bestFit="1" customWidth="1"/>
    <col min="15889" max="16119" width="8.90625" style="58"/>
    <col min="16120" max="16120" width="6.08984375" style="58" customWidth="1"/>
    <col min="16121" max="16121" width="82.6328125" style="58" customWidth="1"/>
    <col min="16122" max="16122" width="0" style="58" hidden="1" customWidth="1"/>
    <col min="16123" max="16123" width="7.6328125" style="58" customWidth="1"/>
    <col min="16124" max="16124" width="6.54296875" style="58" customWidth="1"/>
    <col min="16125" max="16125" width="12.90625" style="58" customWidth="1"/>
    <col min="16126" max="16126" width="16.453125" style="58" customWidth="1"/>
    <col min="16127" max="16140" width="0" style="58" hidden="1" customWidth="1"/>
    <col min="16141" max="16141" width="16.54296875" style="58" customWidth="1"/>
    <col min="16142" max="16142" width="6.36328125" style="58" customWidth="1"/>
    <col min="16143" max="16143" width="18.36328125" style="58" customWidth="1"/>
    <col min="16144" max="16144" width="11.36328125" style="58" bestFit="1" customWidth="1"/>
    <col min="16145" max="16384" width="8.90625" style="58"/>
  </cols>
  <sheetData>
    <row r="1" spans="1:16" ht="13" x14ac:dyDescent="0.3">
      <c r="A1" s="167" t="s">
        <v>130</v>
      </c>
      <c r="B1" s="168"/>
      <c r="C1" s="168"/>
      <c r="D1" s="168"/>
      <c r="E1" s="168"/>
      <c r="F1" s="169"/>
      <c r="G1" s="169"/>
      <c r="H1" s="170"/>
      <c r="I1" s="171"/>
      <c r="J1" s="172"/>
      <c r="K1" s="172"/>
      <c r="L1" s="172"/>
      <c r="M1" s="172"/>
      <c r="N1" s="172"/>
      <c r="O1" s="172"/>
      <c r="P1" s="173"/>
    </row>
    <row r="2" spans="1:16" ht="14.5" x14ac:dyDescent="0.35">
      <c r="A2" s="174" t="s">
        <v>80</v>
      </c>
      <c r="B2" s="59"/>
      <c r="C2" s="59"/>
      <c r="D2" s="59"/>
      <c r="E2" s="59"/>
      <c r="F2" s="60"/>
      <c r="G2" s="61"/>
      <c r="H2" s="61"/>
      <c r="I2" s="61"/>
      <c r="J2" s="100"/>
      <c r="K2" s="100"/>
      <c r="L2" s="100"/>
      <c r="M2" s="100"/>
      <c r="N2" s="100"/>
      <c r="O2" s="100"/>
      <c r="P2" s="175"/>
    </row>
    <row r="3" spans="1:16" ht="26" x14ac:dyDescent="0.35">
      <c r="A3" s="176" t="s">
        <v>131</v>
      </c>
      <c r="B3" s="62" t="s">
        <v>1</v>
      </c>
      <c r="C3" s="62" t="s">
        <v>132</v>
      </c>
      <c r="D3" s="300" t="s">
        <v>133</v>
      </c>
      <c r="E3" s="300"/>
      <c r="F3" s="62" t="s">
        <v>2</v>
      </c>
      <c r="G3" s="62" t="s">
        <v>3</v>
      </c>
      <c r="H3" s="63" t="s">
        <v>4</v>
      </c>
      <c r="I3" s="63" t="s">
        <v>5</v>
      </c>
      <c r="J3" s="15" t="s">
        <v>123</v>
      </c>
      <c r="K3" s="15" t="s">
        <v>124</v>
      </c>
      <c r="L3" s="15" t="s">
        <v>126</v>
      </c>
      <c r="M3" s="156" t="s">
        <v>123</v>
      </c>
      <c r="N3" s="156" t="s">
        <v>124</v>
      </c>
      <c r="O3" s="156" t="s">
        <v>125</v>
      </c>
      <c r="P3" s="177" t="s">
        <v>83</v>
      </c>
    </row>
    <row r="4" spans="1:16" ht="13" x14ac:dyDescent="0.25">
      <c r="A4" s="176"/>
      <c r="B4" s="62" t="s">
        <v>134</v>
      </c>
      <c r="C4" s="62"/>
      <c r="D4" s="62"/>
      <c r="E4" s="62"/>
      <c r="F4" s="62"/>
      <c r="G4" s="62"/>
      <c r="H4" s="63"/>
      <c r="I4" s="63"/>
      <c r="J4" s="62"/>
      <c r="K4" s="62"/>
      <c r="L4" s="62"/>
      <c r="M4" s="62"/>
      <c r="N4" s="62"/>
      <c r="O4" s="100"/>
      <c r="P4" s="175"/>
    </row>
    <row r="5" spans="1:16" ht="14.5" x14ac:dyDescent="0.3">
      <c r="A5" s="178"/>
      <c r="B5" s="64" t="s">
        <v>135</v>
      </c>
      <c r="C5" s="65"/>
      <c r="D5" s="66"/>
      <c r="E5" s="66"/>
      <c r="F5" s="67"/>
      <c r="G5" s="68"/>
      <c r="H5" s="67"/>
      <c r="I5" s="69"/>
      <c r="J5" s="101"/>
      <c r="K5" s="101"/>
      <c r="L5" s="101"/>
      <c r="M5" s="101"/>
      <c r="N5" s="101"/>
      <c r="O5" s="100"/>
      <c r="P5" s="175"/>
    </row>
    <row r="6" spans="1:16" ht="13.5" x14ac:dyDescent="0.3">
      <c r="A6" s="178">
        <v>1</v>
      </c>
      <c r="B6" s="70" t="s">
        <v>136</v>
      </c>
      <c r="C6" s="71"/>
      <c r="D6" s="66"/>
      <c r="E6" s="66"/>
      <c r="F6" s="67"/>
      <c r="G6" s="68"/>
      <c r="H6" s="69"/>
      <c r="I6" s="69"/>
      <c r="J6" s="101"/>
      <c r="K6" s="101"/>
      <c r="L6" s="101"/>
      <c r="M6" s="101"/>
      <c r="N6" s="101"/>
      <c r="O6" s="100"/>
      <c r="P6" s="175"/>
    </row>
    <row r="7" spans="1:16" ht="18" customHeight="1" x14ac:dyDescent="0.3">
      <c r="A7" s="179" t="s">
        <v>137</v>
      </c>
      <c r="B7" s="72" t="s">
        <v>138</v>
      </c>
      <c r="C7" s="73"/>
      <c r="D7" s="66"/>
      <c r="E7" s="66"/>
      <c r="F7" s="74">
        <v>43</v>
      </c>
      <c r="G7" s="68" t="s">
        <v>139</v>
      </c>
      <c r="H7" s="76">
        <v>120</v>
      </c>
      <c r="I7" s="69">
        <f t="shared" ref="I7:I12" si="0">F7*H7</f>
        <v>5160</v>
      </c>
      <c r="J7" s="74">
        <v>43</v>
      </c>
      <c r="K7" s="152">
        <f t="shared" ref="K7:K11" si="1">L7-J7</f>
        <v>0</v>
      </c>
      <c r="L7" s="74">
        <v>43</v>
      </c>
      <c r="M7" s="152">
        <v>5160</v>
      </c>
      <c r="N7" s="157">
        <f>O7-M7</f>
        <v>0</v>
      </c>
      <c r="O7" s="163">
        <f>L7*H7</f>
        <v>5160</v>
      </c>
      <c r="P7" s="180">
        <v>1</v>
      </c>
    </row>
    <row r="8" spans="1:16" ht="18" customHeight="1" x14ac:dyDescent="0.3">
      <c r="A8" s="179" t="s">
        <v>140</v>
      </c>
      <c r="B8" s="72" t="s">
        <v>141</v>
      </c>
      <c r="C8" s="77"/>
      <c r="D8" s="78"/>
      <c r="E8" s="78"/>
      <c r="F8" s="74">
        <v>80</v>
      </c>
      <c r="G8" s="68" t="s">
        <v>139</v>
      </c>
      <c r="H8" s="76">
        <v>120</v>
      </c>
      <c r="I8" s="69">
        <f t="shared" si="0"/>
        <v>9600</v>
      </c>
      <c r="J8" s="74">
        <v>80</v>
      </c>
      <c r="K8" s="152">
        <f t="shared" si="1"/>
        <v>0</v>
      </c>
      <c r="L8" s="74">
        <v>80</v>
      </c>
      <c r="M8" s="152">
        <v>9600</v>
      </c>
      <c r="N8" s="157">
        <f t="shared" ref="N8:N12" si="2">O8-M8</f>
        <v>0</v>
      </c>
      <c r="O8" s="163">
        <f t="shared" ref="O8:O12" si="3">L8*H8</f>
        <v>9600</v>
      </c>
      <c r="P8" s="180">
        <v>1</v>
      </c>
    </row>
    <row r="9" spans="1:16" ht="18" customHeight="1" x14ac:dyDescent="0.3">
      <c r="A9" s="179" t="s">
        <v>142</v>
      </c>
      <c r="B9" s="72" t="s">
        <v>143</v>
      </c>
      <c r="C9" s="79"/>
      <c r="D9" s="78"/>
      <c r="E9" s="78"/>
      <c r="F9" s="74">
        <v>67</v>
      </c>
      <c r="G9" s="68" t="s">
        <v>139</v>
      </c>
      <c r="H9" s="76">
        <v>120</v>
      </c>
      <c r="I9" s="69">
        <f t="shared" si="0"/>
        <v>8040</v>
      </c>
      <c r="J9" s="74">
        <v>67</v>
      </c>
      <c r="K9" s="152">
        <f t="shared" si="1"/>
        <v>0</v>
      </c>
      <c r="L9" s="74">
        <v>67</v>
      </c>
      <c r="M9" s="152">
        <v>8040</v>
      </c>
      <c r="N9" s="157">
        <f t="shared" si="2"/>
        <v>0</v>
      </c>
      <c r="O9" s="163">
        <f t="shared" si="3"/>
        <v>8040</v>
      </c>
      <c r="P9" s="180">
        <v>1</v>
      </c>
    </row>
    <row r="10" spans="1:16" ht="18" customHeight="1" x14ac:dyDescent="0.3">
      <c r="A10" s="179" t="s">
        <v>144</v>
      </c>
      <c r="B10" s="72" t="s">
        <v>145</v>
      </c>
      <c r="C10" s="79"/>
      <c r="D10" s="78"/>
      <c r="E10" s="78"/>
      <c r="F10" s="74">
        <v>45</v>
      </c>
      <c r="G10" s="68" t="s">
        <v>139</v>
      </c>
      <c r="H10" s="76">
        <v>120</v>
      </c>
      <c r="I10" s="69">
        <f t="shared" si="0"/>
        <v>5400</v>
      </c>
      <c r="J10" s="74">
        <v>45</v>
      </c>
      <c r="K10" s="152">
        <f t="shared" si="1"/>
        <v>0</v>
      </c>
      <c r="L10" s="74">
        <v>45</v>
      </c>
      <c r="M10" s="152">
        <v>5400</v>
      </c>
      <c r="N10" s="157">
        <f t="shared" si="2"/>
        <v>0</v>
      </c>
      <c r="O10" s="163">
        <f t="shared" si="3"/>
        <v>5400</v>
      </c>
      <c r="P10" s="180">
        <v>1</v>
      </c>
    </row>
    <row r="11" spans="1:16" ht="18" customHeight="1" x14ac:dyDescent="0.35">
      <c r="A11" s="181" t="s">
        <v>146</v>
      </c>
      <c r="B11" s="72" t="s">
        <v>147</v>
      </c>
      <c r="C11" s="80"/>
      <c r="D11" s="81"/>
      <c r="E11" s="81"/>
      <c r="F11" s="74">
        <v>30</v>
      </c>
      <c r="G11" s="68" t="s">
        <v>139</v>
      </c>
      <c r="H11" s="76">
        <v>100</v>
      </c>
      <c r="I11" s="69">
        <f t="shared" si="0"/>
        <v>3000</v>
      </c>
      <c r="J11" s="74">
        <v>30</v>
      </c>
      <c r="K11" s="152">
        <f t="shared" si="1"/>
        <v>0</v>
      </c>
      <c r="L11" s="74">
        <v>30</v>
      </c>
      <c r="M11" s="152">
        <v>3000</v>
      </c>
      <c r="N11" s="157">
        <f t="shared" si="2"/>
        <v>0</v>
      </c>
      <c r="O11" s="163">
        <f t="shared" si="3"/>
        <v>3000</v>
      </c>
      <c r="P11" s="180">
        <v>1</v>
      </c>
    </row>
    <row r="12" spans="1:16" ht="18" customHeight="1" x14ac:dyDescent="0.35">
      <c r="A12" s="181" t="s">
        <v>148</v>
      </c>
      <c r="B12" s="72" t="s">
        <v>149</v>
      </c>
      <c r="C12" s="82"/>
      <c r="D12" s="81"/>
      <c r="E12" s="81"/>
      <c r="F12" s="74">
        <v>235</v>
      </c>
      <c r="G12" s="68" t="s">
        <v>139</v>
      </c>
      <c r="H12" s="76">
        <v>50</v>
      </c>
      <c r="I12" s="69">
        <f t="shared" si="0"/>
        <v>11750</v>
      </c>
      <c r="J12" s="74">
        <v>235</v>
      </c>
      <c r="K12" s="74">
        <f>L12-J12</f>
        <v>0</v>
      </c>
      <c r="L12" s="74">
        <v>235</v>
      </c>
      <c r="M12" s="152">
        <v>11750</v>
      </c>
      <c r="N12" s="157">
        <f t="shared" si="2"/>
        <v>0</v>
      </c>
      <c r="O12" s="163">
        <f t="shared" si="3"/>
        <v>11750</v>
      </c>
      <c r="P12" s="180">
        <v>1</v>
      </c>
    </row>
    <row r="13" spans="1:16" ht="14.5" x14ac:dyDescent="0.35">
      <c r="A13" s="181"/>
      <c r="B13" s="83"/>
      <c r="C13" s="82"/>
      <c r="D13" s="81"/>
      <c r="E13" s="81"/>
      <c r="F13" s="75"/>
      <c r="G13" s="68"/>
      <c r="H13" s="75"/>
      <c r="I13" s="69"/>
      <c r="J13" s="101"/>
      <c r="K13" s="101"/>
      <c r="L13" s="101"/>
      <c r="M13" s="104"/>
      <c r="N13" s="101"/>
      <c r="O13" s="164"/>
      <c r="P13" s="182"/>
    </row>
    <row r="14" spans="1:16" ht="14.5" x14ac:dyDescent="0.3">
      <c r="A14" s="178"/>
      <c r="B14" s="64" t="s">
        <v>150</v>
      </c>
      <c r="C14" s="65"/>
      <c r="D14" s="66"/>
      <c r="E14" s="66"/>
      <c r="F14" s="67"/>
      <c r="G14" s="68"/>
      <c r="H14" s="67"/>
      <c r="I14" s="69"/>
      <c r="J14" s="105"/>
      <c r="K14" s="105"/>
      <c r="L14" s="105"/>
      <c r="M14" s="153"/>
      <c r="N14" s="105"/>
      <c r="O14" s="164"/>
      <c r="P14" s="182"/>
    </row>
    <row r="15" spans="1:16" ht="18" customHeight="1" x14ac:dyDescent="0.3">
      <c r="A15" s="178">
        <v>2</v>
      </c>
      <c r="B15" s="72" t="s">
        <v>151</v>
      </c>
      <c r="C15" s="84"/>
      <c r="D15" s="158">
        <v>3200</v>
      </c>
      <c r="E15" s="158">
        <v>2000</v>
      </c>
      <c r="F15" s="67">
        <v>4</v>
      </c>
      <c r="G15" s="68" t="s">
        <v>139</v>
      </c>
      <c r="H15" s="67">
        <v>8000</v>
      </c>
      <c r="I15" s="69">
        <f>F15*H15</f>
        <v>32000</v>
      </c>
      <c r="J15" s="101"/>
      <c r="K15" s="101"/>
      <c r="L15" s="101"/>
      <c r="M15" s="104"/>
      <c r="N15" s="101"/>
      <c r="O15" s="164"/>
      <c r="P15" s="182"/>
    </row>
    <row r="16" spans="1:16" ht="13" x14ac:dyDescent="0.3">
      <c r="A16" s="179"/>
      <c r="B16" s="85"/>
      <c r="C16" s="85"/>
      <c r="D16" s="66"/>
      <c r="E16" s="66"/>
      <c r="F16" s="69"/>
      <c r="G16" s="69"/>
      <c r="H16" s="69"/>
      <c r="I16" s="69"/>
      <c r="J16" s="105"/>
      <c r="K16" s="105"/>
      <c r="L16" s="105"/>
      <c r="M16" s="153"/>
      <c r="N16" s="105"/>
      <c r="O16" s="164"/>
      <c r="P16" s="182"/>
    </row>
    <row r="17" spans="1:16" ht="14.5" x14ac:dyDescent="0.3">
      <c r="A17" s="178"/>
      <c r="B17" s="64" t="s">
        <v>152</v>
      </c>
      <c r="C17" s="65"/>
      <c r="D17" s="66"/>
      <c r="E17" s="66"/>
      <c r="F17" s="69"/>
      <c r="G17" s="69"/>
      <c r="H17" s="69"/>
      <c r="I17" s="69"/>
      <c r="J17" s="101"/>
      <c r="K17" s="101"/>
      <c r="L17" s="101"/>
      <c r="M17" s="104"/>
      <c r="N17" s="101"/>
      <c r="O17" s="164"/>
      <c r="P17" s="182"/>
    </row>
    <row r="18" spans="1:16" ht="13" x14ac:dyDescent="0.3">
      <c r="A18" s="178">
        <v>3</v>
      </c>
      <c r="B18" s="70" t="s">
        <v>153</v>
      </c>
      <c r="C18" s="86" t="s">
        <v>154</v>
      </c>
      <c r="D18" s="66"/>
      <c r="E18" s="66"/>
      <c r="F18" s="69"/>
      <c r="G18" s="69"/>
      <c r="H18" s="69"/>
      <c r="I18" s="69"/>
      <c r="J18" s="101"/>
      <c r="K18" s="101"/>
      <c r="L18" s="101"/>
      <c r="M18" s="104"/>
      <c r="N18" s="101"/>
      <c r="O18" s="164"/>
      <c r="P18" s="182"/>
    </row>
    <row r="19" spans="1:16" ht="18" customHeight="1" x14ac:dyDescent="0.3">
      <c r="A19" s="179" t="s">
        <v>137</v>
      </c>
      <c r="B19" s="72" t="s">
        <v>155</v>
      </c>
      <c r="C19" s="71"/>
      <c r="D19" s="66"/>
      <c r="E19" s="66"/>
      <c r="F19" s="87">
        <v>9.4</v>
      </c>
      <c r="G19" s="87" t="s">
        <v>156</v>
      </c>
      <c r="H19" s="88">
        <v>1100</v>
      </c>
      <c r="I19" s="69">
        <f>F19*H19</f>
        <v>10340</v>
      </c>
      <c r="J19" s="101">
        <v>9.4</v>
      </c>
      <c r="K19" s="152">
        <f t="shared" ref="K19" si="4">L19-J19</f>
        <v>0</v>
      </c>
      <c r="L19" s="87">
        <v>9.4</v>
      </c>
      <c r="M19" s="104">
        <v>10340</v>
      </c>
      <c r="N19" s="157">
        <f t="shared" ref="N19" si="5">O19-M19</f>
        <v>0</v>
      </c>
      <c r="O19" s="163">
        <f t="shared" ref="O19" si="6">L19*H19</f>
        <v>10340</v>
      </c>
      <c r="P19" s="180">
        <v>1</v>
      </c>
    </row>
    <row r="20" spans="1:16" ht="18" customHeight="1" x14ac:dyDescent="0.3">
      <c r="A20" s="179" t="s">
        <v>140</v>
      </c>
      <c r="B20" s="72" t="s">
        <v>157</v>
      </c>
      <c r="C20" s="89"/>
      <c r="D20" s="66"/>
      <c r="E20" s="66"/>
      <c r="F20" s="87">
        <v>46.4</v>
      </c>
      <c r="G20" s="87" t="s">
        <v>156</v>
      </c>
      <c r="H20" s="88">
        <v>250</v>
      </c>
      <c r="I20" s="69">
        <f>F20*H20</f>
        <v>11600</v>
      </c>
      <c r="J20" s="87">
        <v>46.4</v>
      </c>
      <c r="K20" s="87"/>
      <c r="L20" s="87">
        <v>46.4</v>
      </c>
      <c r="M20" s="154">
        <v>11600</v>
      </c>
      <c r="N20" s="87"/>
      <c r="O20" s="163">
        <f>I20</f>
        <v>11600</v>
      </c>
      <c r="P20" s="180">
        <v>1</v>
      </c>
    </row>
    <row r="21" spans="1:16" ht="18" customHeight="1" x14ac:dyDescent="0.3">
      <c r="A21" s="179" t="s">
        <v>142</v>
      </c>
      <c r="B21" s="72" t="s">
        <v>158</v>
      </c>
      <c r="C21" s="89"/>
      <c r="D21" s="66"/>
      <c r="E21" s="66"/>
      <c r="F21" s="87">
        <v>1</v>
      </c>
      <c r="G21" s="87" t="s">
        <v>159</v>
      </c>
      <c r="H21" s="88">
        <v>700</v>
      </c>
      <c r="I21" s="69">
        <f>F21*H21</f>
        <v>700</v>
      </c>
      <c r="J21" s="87">
        <v>1</v>
      </c>
      <c r="K21" s="87"/>
      <c r="L21" s="87">
        <v>1</v>
      </c>
      <c r="M21" s="154">
        <v>700</v>
      </c>
      <c r="N21" s="87"/>
      <c r="O21" s="165">
        <v>700</v>
      </c>
      <c r="P21" s="180">
        <v>1</v>
      </c>
    </row>
    <row r="22" spans="1:16" ht="13" x14ac:dyDescent="0.3">
      <c r="A22" s="178"/>
      <c r="B22" s="71"/>
      <c r="C22" s="71"/>
      <c r="D22" s="66"/>
      <c r="E22" s="66"/>
      <c r="F22" s="69"/>
      <c r="G22" s="69"/>
      <c r="H22" s="69"/>
      <c r="I22" s="69"/>
      <c r="J22" s="105"/>
      <c r="K22" s="105"/>
      <c r="L22" s="105"/>
      <c r="M22" s="153"/>
      <c r="N22" s="105"/>
      <c r="O22" s="166"/>
      <c r="P22" s="182"/>
    </row>
    <row r="23" spans="1:16" ht="15.65" customHeight="1" x14ac:dyDescent="0.3">
      <c r="A23" s="179"/>
      <c r="B23" s="64" t="s">
        <v>160</v>
      </c>
      <c r="C23" s="90"/>
      <c r="D23" s="66"/>
      <c r="E23" s="66"/>
      <c r="F23" s="69"/>
      <c r="G23" s="69"/>
      <c r="H23" s="69"/>
      <c r="I23" s="69"/>
      <c r="J23" s="101"/>
      <c r="K23" s="101"/>
      <c r="L23" s="101"/>
      <c r="M23" s="104"/>
      <c r="N23" s="101"/>
      <c r="O23" s="164"/>
      <c r="P23" s="182"/>
    </row>
    <row r="24" spans="1:16" ht="13" x14ac:dyDescent="0.3">
      <c r="A24" s="178">
        <v>4</v>
      </c>
      <c r="B24" s="70" t="s">
        <v>161</v>
      </c>
      <c r="C24" s="86" t="s">
        <v>162</v>
      </c>
      <c r="D24" s="66"/>
      <c r="E24" s="66"/>
      <c r="F24" s="69"/>
      <c r="G24" s="69"/>
      <c r="H24" s="69"/>
      <c r="I24" s="69"/>
      <c r="J24" s="101"/>
      <c r="K24" s="101"/>
      <c r="L24" s="101"/>
      <c r="M24" s="104"/>
      <c r="N24" s="101"/>
      <c r="O24" s="164"/>
      <c r="P24" s="182"/>
    </row>
    <row r="25" spans="1:16" ht="18" customHeight="1" x14ac:dyDescent="0.35">
      <c r="A25" s="181" t="s">
        <v>137</v>
      </c>
      <c r="B25" s="72" t="s">
        <v>163</v>
      </c>
      <c r="C25" s="90"/>
      <c r="D25" s="66"/>
      <c r="E25" s="66"/>
      <c r="F25" s="69">
        <v>5</v>
      </c>
      <c r="G25" s="69" t="s">
        <v>164</v>
      </c>
      <c r="H25" s="69">
        <v>1250</v>
      </c>
      <c r="I25" s="69">
        <f>F25*H25</f>
        <v>6250</v>
      </c>
      <c r="J25" s="101"/>
      <c r="K25" s="101"/>
      <c r="L25" s="101"/>
      <c r="M25" s="104"/>
      <c r="N25" s="101"/>
      <c r="O25" s="163"/>
      <c r="P25" s="180"/>
    </row>
    <row r="26" spans="1:16" ht="18" customHeight="1" x14ac:dyDescent="0.35">
      <c r="A26" s="181" t="s">
        <v>140</v>
      </c>
      <c r="B26" s="72" t="s">
        <v>165</v>
      </c>
      <c r="C26" s="65"/>
      <c r="D26" s="66"/>
      <c r="E26" s="66"/>
      <c r="F26" s="69">
        <v>1</v>
      </c>
      <c r="G26" s="69" t="s">
        <v>164</v>
      </c>
      <c r="H26" s="69">
        <v>750</v>
      </c>
      <c r="I26" s="69">
        <f>F26*H26</f>
        <v>750</v>
      </c>
      <c r="J26" s="101"/>
      <c r="K26" s="101"/>
      <c r="L26" s="101"/>
      <c r="M26" s="104"/>
      <c r="N26" s="101"/>
      <c r="O26" s="164"/>
      <c r="P26" s="182"/>
    </row>
    <row r="27" spans="1:16" ht="18" customHeight="1" x14ac:dyDescent="0.35">
      <c r="A27" s="181" t="s">
        <v>142</v>
      </c>
      <c r="B27" s="72" t="s">
        <v>166</v>
      </c>
      <c r="C27" s="65"/>
      <c r="D27" s="66"/>
      <c r="E27" s="66"/>
      <c r="F27" s="69">
        <v>1</v>
      </c>
      <c r="G27" s="69" t="s">
        <v>164</v>
      </c>
      <c r="H27" s="69">
        <v>1500</v>
      </c>
      <c r="I27" s="69">
        <f>F27*H27</f>
        <v>1500</v>
      </c>
      <c r="J27" s="87">
        <v>1</v>
      </c>
      <c r="K27" s="87"/>
      <c r="L27" s="87">
        <v>1</v>
      </c>
      <c r="M27" s="154">
        <v>1500</v>
      </c>
      <c r="N27" s="87"/>
      <c r="O27" s="163">
        <f>I27</f>
        <v>1500</v>
      </c>
      <c r="P27" s="180">
        <v>1</v>
      </c>
    </row>
    <row r="28" spans="1:16" ht="14" x14ac:dyDescent="0.3">
      <c r="A28" s="179"/>
      <c r="B28" s="91"/>
      <c r="C28" s="65"/>
      <c r="D28" s="66"/>
      <c r="E28" s="66"/>
      <c r="F28" s="69"/>
      <c r="G28" s="69"/>
      <c r="H28" s="69"/>
      <c r="I28" s="69"/>
      <c r="J28" s="87"/>
      <c r="K28" s="87"/>
      <c r="L28" s="87"/>
      <c r="M28" s="154"/>
      <c r="N28" s="87"/>
      <c r="O28" s="164"/>
      <c r="P28" s="182"/>
    </row>
    <row r="29" spans="1:16" ht="21.65" customHeight="1" x14ac:dyDescent="0.3">
      <c r="A29" s="178"/>
      <c r="B29" s="64" t="s">
        <v>167</v>
      </c>
      <c r="C29" s="90"/>
      <c r="D29" s="66"/>
      <c r="E29" s="66"/>
      <c r="F29" s="69"/>
      <c r="G29" s="69"/>
      <c r="H29" s="69"/>
      <c r="I29" s="69"/>
      <c r="J29" s="87"/>
      <c r="K29" s="87"/>
      <c r="L29" s="87"/>
      <c r="M29" s="154"/>
      <c r="N29" s="87"/>
      <c r="O29" s="164"/>
      <c r="P29" s="182"/>
    </row>
    <row r="30" spans="1:16" ht="14" x14ac:dyDescent="0.3">
      <c r="A30" s="178">
        <v>5</v>
      </c>
      <c r="B30" s="70" t="s">
        <v>168</v>
      </c>
      <c r="C30" s="90"/>
      <c r="D30" s="66"/>
      <c r="E30" s="66"/>
      <c r="F30" s="69"/>
      <c r="G30" s="69"/>
      <c r="H30" s="69"/>
      <c r="I30" s="69"/>
      <c r="J30" s="87"/>
      <c r="K30" s="87"/>
      <c r="L30" s="87"/>
      <c r="M30" s="154"/>
      <c r="N30" s="87"/>
      <c r="O30" s="164"/>
      <c r="P30" s="182"/>
    </row>
    <row r="31" spans="1:16" ht="18" customHeight="1" x14ac:dyDescent="0.3">
      <c r="A31" s="179" t="s">
        <v>137</v>
      </c>
      <c r="B31" s="72" t="s">
        <v>169</v>
      </c>
      <c r="C31" s="92"/>
      <c r="D31" s="66"/>
      <c r="E31" s="66"/>
      <c r="F31" s="69"/>
      <c r="G31" s="69"/>
      <c r="H31" s="69"/>
      <c r="I31" s="93"/>
      <c r="J31" s="87"/>
      <c r="K31" s="87"/>
      <c r="L31" s="87"/>
      <c r="M31" s="154"/>
      <c r="N31" s="87"/>
      <c r="O31" s="164"/>
      <c r="P31" s="182"/>
    </row>
    <row r="32" spans="1:16" ht="18" customHeight="1" x14ac:dyDescent="0.3">
      <c r="A32" s="179" t="s">
        <v>170</v>
      </c>
      <c r="B32" s="72" t="s">
        <v>171</v>
      </c>
      <c r="C32" s="92"/>
      <c r="D32" s="66"/>
      <c r="E32" s="66"/>
      <c r="F32" s="69"/>
      <c r="G32" s="69"/>
      <c r="H32" s="69"/>
      <c r="I32" s="93"/>
      <c r="J32" s="87"/>
      <c r="K32" s="87"/>
      <c r="L32" s="87"/>
      <c r="M32" s="154"/>
      <c r="N32" s="87"/>
      <c r="O32" s="164"/>
      <c r="P32" s="182"/>
    </row>
    <row r="33" spans="1:22" ht="18" customHeight="1" x14ac:dyDescent="0.3">
      <c r="A33" s="179" t="s">
        <v>172</v>
      </c>
      <c r="B33" s="72" t="s">
        <v>173</v>
      </c>
      <c r="C33" s="92"/>
      <c r="D33" s="66"/>
      <c r="E33" s="66"/>
      <c r="F33" s="69"/>
      <c r="G33" s="69"/>
      <c r="H33" s="69"/>
      <c r="I33" s="93"/>
      <c r="J33" s="87"/>
      <c r="K33" s="87"/>
      <c r="L33" s="87"/>
      <c r="M33" s="154"/>
      <c r="N33" s="87"/>
      <c r="O33" s="164"/>
      <c r="P33" s="182"/>
    </row>
    <row r="34" spans="1:22" ht="18" customHeight="1" x14ac:dyDescent="0.3">
      <c r="A34" s="179" t="s">
        <v>174</v>
      </c>
      <c r="B34" s="72" t="s">
        <v>175</v>
      </c>
      <c r="C34" s="92"/>
      <c r="D34" s="66"/>
      <c r="E34" s="66"/>
      <c r="F34" s="69">
        <v>38.4</v>
      </c>
      <c r="G34" s="69" t="s">
        <v>176</v>
      </c>
      <c r="H34" s="69">
        <v>1600</v>
      </c>
      <c r="I34" s="93">
        <f>F34*H34</f>
        <v>61440</v>
      </c>
      <c r="J34" s="87"/>
      <c r="K34" s="87"/>
      <c r="L34" s="87"/>
      <c r="M34" s="154"/>
      <c r="N34" s="87"/>
      <c r="O34" s="164"/>
      <c r="P34" s="182"/>
    </row>
    <row r="35" spans="1:22" ht="14" x14ac:dyDescent="0.3">
      <c r="A35" s="179"/>
      <c r="B35" s="94"/>
      <c r="C35" s="92"/>
      <c r="D35" s="66"/>
      <c r="E35" s="66"/>
      <c r="F35" s="69"/>
      <c r="G35" s="69"/>
      <c r="H35" s="69"/>
      <c r="I35" s="93"/>
      <c r="J35" s="87"/>
      <c r="K35" s="87"/>
      <c r="L35" s="87"/>
      <c r="M35" s="154"/>
      <c r="N35" s="87"/>
      <c r="O35" s="164"/>
      <c r="P35" s="182"/>
    </row>
    <row r="36" spans="1:22" ht="15" customHeight="1" x14ac:dyDescent="0.3">
      <c r="A36" s="178"/>
      <c r="B36" s="64" t="s">
        <v>177</v>
      </c>
      <c r="C36" s="65" t="s">
        <v>178</v>
      </c>
      <c r="D36" s="66"/>
      <c r="E36" s="66"/>
      <c r="F36" s="69"/>
      <c r="G36" s="69"/>
      <c r="H36" s="69"/>
      <c r="I36" s="69"/>
      <c r="J36" s="87"/>
      <c r="K36" s="87"/>
      <c r="L36" s="87"/>
      <c r="M36" s="154"/>
      <c r="N36" s="87"/>
      <c r="O36" s="164"/>
      <c r="P36" s="182"/>
    </row>
    <row r="37" spans="1:22" ht="18" customHeight="1" x14ac:dyDescent="0.3">
      <c r="A37" s="178">
        <v>6</v>
      </c>
      <c r="B37" s="95" t="s">
        <v>179</v>
      </c>
      <c r="C37" s="96"/>
      <c r="D37" s="66">
        <v>900</v>
      </c>
      <c r="E37" s="66">
        <v>450</v>
      </c>
      <c r="F37" s="69">
        <v>5</v>
      </c>
      <c r="G37" s="69" t="s">
        <v>139</v>
      </c>
      <c r="H37" s="69">
        <v>1000</v>
      </c>
      <c r="I37" s="69">
        <f>F37*H37</f>
        <v>5000</v>
      </c>
      <c r="J37" s="87">
        <v>5</v>
      </c>
      <c r="K37" s="87"/>
      <c r="L37" s="87">
        <v>5</v>
      </c>
      <c r="M37" s="154">
        <v>5000</v>
      </c>
      <c r="N37" s="87"/>
      <c r="O37" s="163">
        <f>I37</f>
        <v>5000</v>
      </c>
      <c r="P37" s="180">
        <v>1</v>
      </c>
    </row>
    <row r="38" spans="1:22" ht="15" customHeight="1" x14ac:dyDescent="0.3">
      <c r="A38" s="178"/>
      <c r="B38" s="95"/>
      <c r="C38" s="96"/>
      <c r="D38" s="66"/>
      <c r="E38" s="66"/>
      <c r="F38" s="69"/>
      <c r="G38" s="69"/>
      <c r="H38" s="69"/>
      <c r="I38" s="69"/>
      <c r="J38" s="87"/>
      <c r="K38" s="87"/>
      <c r="L38" s="87"/>
      <c r="M38" s="154"/>
      <c r="N38" s="87"/>
      <c r="O38" s="164"/>
      <c r="P38" s="182"/>
    </row>
    <row r="39" spans="1:22" ht="15" customHeight="1" x14ac:dyDescent="0.3">
      <c r="A39" s="178"/>
      <c r="B39" s="95"/>
      <c r="C39" s="96"/>
      <c r="D39" s="66"/>
      <c r="E39" s="66"/>
      <c r="F39" s="69"/>
      <c r="G39" s="69"/>
      <c r="H39" s="69"/>
      <c r="I39" s="69"/>
      <c r="J39" s="87"/>
      <c r="K39" s="87"/>
      <c r="L39" s="87"/>
      <c r="M39" s="154"/>
      <c r="N39" s="87"/>
      <c r="O39" s="164"/>
      <c r="P39" s="182"/>
    </row>
    <row r="40" spans="1:22" ht="15" customHeight="1" x14ac:dyDescent="0.3">
      <c r="A40" s="178"/>
      <c r="B40" s="64" t="s">
        <v>180</v>
      </c>
      <c r="C40" s="96"/>
      <c r="D40" s="66"/>
      <c r="E40" s="66"/>
      <c r="F40" s="69"/>
      <c r="G40" s="69"/>
      <c r="H40" s="69"/>
      <c r="I40" s="69"/>
      <c r="J40" s="101"/>
      <c r="K40" s="101"/>
      <c r="L40" s="101"/>
      <c r="M40" s="104"/>
      <c r="N40" s="101"/>
      <c r="O40" s="164"/>
      <c r="P40" s="182"/>
    </row>
    <row r="41" spans="1:22" ht="21.65" customHeight="1" x14ac:dyDescent="0.3">
      <c r="A41" s="183">
        <v>7</v>
      </c>
      <c r="B41" s="240" t="s">
        <v>181</v>
      </c>
      <c r="C41" s="96"/>
      <c r="D41" s="66"/>
      <c r="E41" s="66"/>
      <c r="F41" s="69"/>
      <c r="G41" s="69"/>
      <c r="H41" s="69"/>
      <c r="I41" s="69"/>
      <c r="J41" s="101"/>
      <c r="K41" s="101"/>
      <c r="L41" s="101"/>
      <c r="M41" s="104"/>
      <c r="N41" s="101"/>
      <c r="O41" s="164"/>
      <c r="P41" s="182"/>
    </row>
    <row r="42" spans="1:22" ht="18" customHeight="1" x14ac:dyDescent="0.35">
      <c r="A42" s="179"/>
      <c r="B42" s="72" t="s">
        <v>182</v>
      </c>
      <c r="C42" s="96"/>
      <c r="D42" s="66"/>
      <c r="E42" s="66"/>
      <c r="F42" s="69">
        <v>1</v>
      </c>
      <c r="G42" s="69" t="s">
        <v>183</v>
      </c>
      <c r="H42" s="69">
        <v>325</v>
      </c>
      <c r="I42" s="102" t="s">
        <v>184</v>
      </c>
      <c r="J42" s="102"/>
      <c r="K42" s="102"/>
      <c r="L42" s="102"/>
      <c r="M42" s="155"/>
      <c r="N42" s="102"/>
      <c r="O42" s="164"/>
      <c r="P42" s="182"/>
    </row>
    <row r="43" spans="1:22" ht="18" customHeight="1" x14ac:dyDescent="0.35">
      <c r="A43" s="179" t="s">
        <v>137</v>
      </c>
      <c r="B43" s="72" t="s">
        <v>185</v>
      </c>
      <c r="C43" s="96"/>
      <c r="D43" s="66"/>
      <c r="E43" s="66"/>
      <c r="F43" s="69">
        <v>1</v>
      </c>
      <c r="G43" s="69" t="s">
        <v>183</v>
      </c>
      <c r="H43" s="69">
        <v>150</v>
      </c>
      <c r="I43" s="102" t="s">
        <v>184</v>
      </c>
      <c r="J43" s="102"/>
      <c r="K43" s="102"/>
      <c r="L43" s="102"/>
      <c r="M43" s="155"/>
      <c r="N43" s="102"/>
      <c r="O43" s="164"/>
      <c r="P43" s="182"/>
    </row>
    <row r="44" spans="1:22" ht="18" customHeight="1" x14ac:dyDescent="0.3">
      <c r="A44" s="179" t="s">
        <v>140</v>
      </c>
      <c r="B44" s="72" t="s">
        <v>186</v>
      </c>
      <c r="C44" s="65"/>
      <c r="D44" s="66"/>
      <c r="E44" s="66"/>
      <c r="F44" s="69"/>
      <c r="G44" s="69"/>
      <c r="H44" s="69"/>
      <c r="I44" s="69"/>
      <c r="J44" s="101"/>
      <c r="K44" s="101"/>
      <c r="L44" s="101"/>
      <c r="M44" s="104"/>
      <c r="N44" s="101"/>
      <c r="O44" s="164"/>
      <c r="P44" s="182"/>
      <c r="V44" s="163"/>
    </row>
    <row r="45" spans="1:22" ht="21.65" customHeight="1" x14ac:dyDescent="0.3">
      <c r="A45" s="183">
        <v>8</v>
      </c>
      <c r="B45" s="64" t="s">
        <v>190</v>
      </c>
      <c r="C45" s="65"/>
      <c r="D45" s="66"/>
      <c r="E45" s="66"/>
      <c r="F45" s="69"/>
      <c r="G45" s="69"/>
      <c r="H45" s="69"/>
      <c r="I45" s="69"/>
      <c r="J45" s="101"/>
      <c r="K45" s="101"/>
      <c r="L45" s="249"/>
      <c r="M45" s="104"/>
      <c r="N45" s="101"/>
      <c r="O45" s="164"/>
      <c r="P45" s="182"/>
      <c r="R45" s="222"/>
    </row>
    <row r="46" spans="1:22" ht="18" customHeight="1" x14ac:dyDescent="0.3">
      <c r="A46" s="179" t="s">
        <v>137</v>
      </c>
      <c r="B46" s="72" t="s">
        <v>187</v>
      </c>
      <c r="C46" s="65"/>
      <c r="D46" s="66"/>
      <c r="E46" s="66"/>
      <c r="F46" s="69">
        <v>2715</v>
      </c>
      <c r="G46" s="69" t="s">
        <v>183</v>
      </c>
      <c r="H46" s="69">
        <v>40</v>
      </c>
      <c r="I46" s="69">
        <f>F46*H46</f>
        <v>108600</v>
      </c>
      <c r="J46" s="101">
        <v>2257</v>
      </c>
      <c r="K46" s="249">
        <v>73.75</v>
      </c>
      <c r="L46" s="163">
        <f>J46+K46</f>
        <v>2330.75</v>
      </c>
      <c r="M46" s="104">
        <f>J46*H46</f>
        <v>90280</v>
      </c>
      <c r="N46" s="249">
        <f>K46*H46*0.9</f>
        <v>2655</v>
      </c>
      <c r="O46" s="163">
        <f>M46+N46</f>
        <v>92935</v>
      </c>
      <c r="P46" s="180">
        <f>O46/I46</f>
        <v>0.85575506445672189</v>
      </c>
      <c r="Q46" s="58">
        <f>J46*H46</f>
        <v>90280</v>
      </c>
      <c r="R46" s="222"/>
    </row>
    <row r="47" spans="1:22" ht="18" customHeight="1" x14ac:dyDescent="0.3">
      <c r="A47" s="179" t="s">
        <v>140</v>
      </c>
      <c r="B47" s="72" t="s">
        <v>188</v>
      </c>
      <c r="C47" s="65"/>
      <c r="D47" s="66"/>
      <c r="E47" s="66"/>
      <c r="F47" s="69">
        <v>32</v>
      </c>
      <c r="G47" s="69" t="s">
        <v>183</v>
      </c>
      <c r="H47" s="69">
        <v>750</v>
      </c>
      <c r="I47" s="69">
        <f>F47*H47</f>
        <v>24000</v>
      </c>
      <c r="J47" s="101">
        <v>32</v>
      </c>
      <c r="K47" s="223">
        <v>0</v>
      </c>
      <c r="L47" s="163">
        <f>J47+K47</f>
        <v>32</v>
      </c>
      <c r="M47" s="104">
        <v>32250</v>
      </c>
      <c r="N47" s="101">
        <f>I47-M47</f>
        <v>-8250</v>
      </c>
      <c r="O47" s="163">
        <f>M47+N47</f>
        <v>24000</v>
      </c>
      <c r="P47" s="180">
        <f>O47/I47</f>
        <v>1</v>
      </c>
    </row>
    <row r="48" spans="1:22" ht="21.65" customHeight="1" x14ac:dyDescent="0.3">
      <c r="A48" s="183">
        <v>9</v>
      </c>
      <c r="B48" s="64" t="s">
        <v>233</v>
      </c>
      <c r="C48" s="65"/>
      <c r="D48" s="66"/>
      <c r="E48" s="66"/>
      <c r="F48" s="69"/>
      <c r="G48" s="69"/>
      <c r="H48" s="69"/>
      <c r="I48" s="69"/>
      <c r="J48" s="101"/>
      <c r="K48" s="101"/>
      <c r="L48" s="101"/>
      <c r="M48" s="104"/>
      <c r="N48" s="101"/>
      <c r="O48" s="164"/>
      <c r="P48" s="182"/>
      <c r="R48" s="222"/>
    </row>
    <row r="49" spans="1:20" ht="18" customHeight="1" x14ac:dyDescent="0.3">
      <c r="A49" s="179" t="s">
        <v>137</v>
      </c>
      <c r="B49" s="72" t="s">
        <v>189</v>
      </c>
      <c r="C49" s="65" t="s">
        <v>234</v>
      </c>
      <c r="D49" s="66"/>
      <c r="E49" s="66"/>
      <c r="F49" s="69"/>
      <c r="G49" s="69" t="s">
        <v>183</v>
      </c>
      <c r="H49" s="69">
        <v>60</v>
      </c>
      <c r="I49" s="69">
        <f>F49*H49</f>
        <v>0</v>
      </c>
      <c r="J49" s="101">
        <v>1175.5</v>
      </c>
      <c r="K49" s="251">
        <v>1652</v>
      </c>
      <c r="L49" s="101">
        <f>J49+K49</f>
        <v>2827.5</v>
      </c>
      <c r="M49" s="101">
        <f>J49*H49</f>
        <v>70530</v>
      </c>
      <c r="N49" s="101">
        <f>K49*H49</f>
        <v>99120</v>
      </c>
      <c r="O49" s="238">
        <f>N49+M49</f>
        <v>169650</v>
      </c>
      <c r="P49" s="182"/>
      <c r="R49" s="163"/>
    </row>
    <row r="50" spans="1:20" ht="18" customHeight="1" x14ac:dyDescent="0.3">
      <c r="A50" s="179" t="s">
        <v>140</v>
      </c>
      <c r="B50" s="72" t="s">
        <v>231</v>
      </c>
      <c r="C50" s="65" t="s">
        <v>232</v>
      </c>
      <c r="D50" s="66"/>
      <c r="E50" s="66"/>
      <c r="F50" s="69"/>
      <c r="G50" s="69"/>
      <c r="H50" s="69">
        <v>750</v>
      </c>
      <c r="I50" s="69"/>
      <c r="J50" s="101"/>
      <c r="K50" s="101"/>
      <c r="L50" s="101">
        <f>J50+K50</f>
        <v>0</v>
      </c>
      <c r="M50" s="101">
        <f>L50*H50</f>
        <v>0</v>
      </c>
      <c r="N50" s="101">
        <f>K50*750</f>
        <v>0</v>
      </c>
      <c r="O50" s="238">
        <f>L50*750</f>
        <v>0</v>
      </c>
      <c r="P50" s="182"/>
      <c r="R50" s="239"/>
    </row>
    <row r="51" spans="1:20" ht="31.25" customHeight="1" x14ac:dyDescent="0.3">
      <c r="A51" s="178"/>
      <c r="B51" s="301" t="s">
        <v>134</v>
      </c>
      <c r="C51" s="301"/>
      <c r="D51" s="301"/>
      <c r="E51" s="301"/>
      <c r="F51" s="301"/>
      <c r="G51" s="301"/>
      <c r="H51" s="301"/>
      <c r="I51" s="103">
        <f>SUM(I4:I50)</f>
        <v>305130</v>
      </c>
      <c r="J51" s="103"/>
      <c r="K51" s="103"/>
      <c r="L51" s="103"/>
      <c r="M51" s="103">
        <f>SUM(M4:M50)</f>
        <v>265150</v>
      </c>
      <c r="N51" s="103">
        <f>SUM(N4:N50)</f>
        <v>93525</v>
      </c>
      <c r="O51" s="103">
        <f>SUM(O4:O50)</f>
        <v>358675</v>
      </c>
      <c r="P51" s="180"/>
      <c r="Q51" s="97" t="e">
        <f>O51-#REF!</f>
        <v>#REF!</v>
      </c>
    </row>
    <row r="52" spans="1:20" ht="13.5" thickBot="1" x14ac:dyDescent="0.35">
      <c r="A52" s="184"/>
      <c r="B52" s="185"/>
      <c r="C52" s="185"/>
      <c r="D52" s="186"/>
      <c r="E52" s="186"/>
      <c r="F52" s="187"/>
      <c r="G52" s="187"/>
      <c r="H52" s="187"/>
      <c r="I52" s="187"/>
      <c r="J52" s="187"/>
      <c r="K52" s="187"/>
      <c r="L52" s="187"/>
      <c r="M52" s="187"/>
      <c r="N52" s="187"/>
      <c r="O52" s="188"/>
      <c r="P52" s="189"/>
    </row>
    <row r="53" spans="1:20" ht="14.5" x14ac:dyDescent="0.35">
      <c r="J53" s="99"/>
      <c r="K53" s="99"/>
      <c r="L53" s="99"/>
      <c r="M53" s="99"/>
      <c r="N53" s="99"/>
    </row>
    <row r="54" spans="1:20" x14ac:dyDescent="0.25">
      <c r="M54" s="101"/>
    </row>
    <row r="55" spans="1:20" x14ac:dyDescent="0.25">
      <c r="J55" s="97"/>
      <c r="K55" s="97"/>
      <c r="L55" s="97"/>
      <c r="M55" s="97"/>
      <c r="N55" s="97"/>
      <c r="O55" s="222">
        <f>O51+'QUANTITY DETAILS (2)'!Q126</f>
        <v>2339943.165</v>
      </c>
    </row>
    <row r="56" spans="1:20" ht="14.5" x14ac:dyDescent="0.35">
      <c r="J56" s="99"/>
      <c r="K56" s="99"/>
      <c r="L56" s="99"/>
      <c r="M56" s="99"/>
      <c r="N56" s="302">
        <f>Sheet1!I96+VARIATION!O51</f>
        <v>2339943.165</v>
      </c>
      <c r="O56" s="302"/>
      <c r="T56" s="222"/>
    </row>
    <row r="57" spans="1:20" ht="14.4" customHeight="1" x14ac:dyDescent="0.25">
      <c r="N57" s="303"/>
      <c r="O57" s="303"/>
    </row>
    <row r="59" spans="1:20" x14ac:dyDescent="0.25">
      <c r="O59" s="222"/>
    </row>
  </sheetData>
  <autoFilter ref="A3:I3" xr:uid="{AC019A8E-70CC-44CE-800B-A2B2D052EA99}"/>
  <mergeCells count="4">
    <mergeCell ref="D3:E3"/>
    <mergeCell ref="B51:H51"/>
    <mergeCell ref="N56:O56"/>
    <mergeCell ref="N57:O57"/>
  </mergeCells>
  <pageMargins left="0.23622047244094491" right="0.23622047244094491" top="0.35433070866141736" bottom="0.35433070866141736" header="0.31496062992125984" footer="0.31496062992125984"/>
  <pageSetup paperSize="9" scale="6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B1F-0C32-455C-B6C6-7B1335471AC1}">
  <dimension ref="A1"/>
  <sheetViews>
    <sheetView workbookViewId="0">
      <selection activeCell="I23" sqref="I2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D3056E-4B19-45E5-A8B7-D199D8862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910F7C-0E61-4C55-A6A0-BD551AD25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Sheet1 (2)</vt:lpstr>
      <vt:lpstr>Sheet1</vt:lpstr>
      <vt:lpstr>QUANTITY DETAILS</vt:lpstr>
      <vt:lpstr>QUANTITY BREAK UP</vt:lpstr>
      <vt:lpstr>Summary</vt:lpstr>
      <vt:lpstr>QUANTITY DETAILS (2)</vt:lpstr>
      <vt:lpstr>Sheet4</vt:lpstr>
      <vt:lpstr>VARIATION</vt:lpstr>
      <vt:lpstr>Sheet3</vt:lpstr>
      <vt:lpstr>QUANTITY DETAILS (3)</vt:lpstr>
      <vt:lpstr>Sheet2</vt:lpstr>
      <vt:lpstr>'QUANTITY DETAILS'!Print_Area</vt:lpstr>
      <vt:lpstr>'QUANTITY DETAILS (2)'!Print_Area</vt:lpstr>
      <vt:lpstr>'QUANTITY DETAILS (3)'!Print_Area</vt:lpstr>
      <vt:lpstr>Sheet1!Print_Area</vt:lpstr>
      <vt:lpstr>'Sheet1 (2)'!Print_Area</vt:lpstr>
      <vt:lpstr>Summary!Print_Area</vt:lpstr>
      <vt:lpstr>VARIATION!Print_Area</vt:lpstr>
      <vt:lpstr>'QUANTITY DETAILS'!Print_Titles</vt:lpstr>
      <vt:lpstr>'QUANTITY DETAILS (2)'!Print_Titles</vt:lpstr>
      <vt:lpstr>'QUANTITY DETAILS (3)'!Print_Titles</vt:lpstr>
      <vt:lpstr>Sheet1!Print_Titles</vt:lpstr>
      <vt:lpstr>VARIATION!Print_Titles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Himal Kosala</cp:lastModifiedBy>
  <cp:lastPrinted>2023-02-28T11:01:40Z</cp:lastPrinted>
  <dcterms:created xsi:type="dcterms:W3CDTF">2022-08-26T08:17:48Z</dcterms:created>
  <dcterms:modified xsi:type="dcterms:W3CDTF">2023-03-08T11:29:17Z</dcterms:modified>
</cp:coreProperties>
</file>