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6. FALL 2018\"/>
    </mc:Choice>
  </mc:AlternateContent>
  <bookViews>
    <workbookView xWindow="0" yWindow="0" windowWidth="20490" windowHeight="7350" firstSheet="6" activeTab="8"/>
  </bookViews>
  <sheets>
    <sheet name="Overview" sheetId="1" state="hidden" r:id="rId1"/>
    <sheet name="Overview 2" sheetId="5" state="hidden" r:id="rId2"/>
    <sheet name="Overview 3" sheetId="3" state="hidden" r:id="rId3"/>
    <sheet name="Worldwide Revenue" sheetId="2" state="hidden" r:id="rId4"/>
    <sheet name="Worldwide Stores" sheetId="6" state="hidden" r:id="rId5"/>
    <sheet name="Canada Stores" sheetId="4" state="hidden" r:id="rId6"/>
    <sheet name="Worldwide" sheetId="7" r:id="rId7"/>
    <sheet name="Q1&amp;Q3" sheetId="9" r:id="rId8"/>
    <sheet name="Canada" sheetId="8" r:id="rId9"/>
    <sheet name="Q2" sheetId="10" r:id="rId10"/>
  </sheets>
  <definedNames>
    <definedName name="_xlchart.0" hidden="1">Canada!$B$4:$B$16</definedName>
    <definedName name="_xlchart.1" hidden="1">Canada!$G$3</definedName>
    <definedName name="_xlchart.10" hidden="1">Canada!$B$4:$B$16</definedName>
    <definedName name="_xlchart.11" hidden="1">Canada!$B$4:$B$16</definedName>
    <definedName name="_xlchart.12" hidden="1">Canada!$G$3</definedName>
    <definedName name="_xlchart.13" hidden="1">Canada!$G$4:$G$16</definedName>
    <definedName name="_xlchart.14" hidden="1">Canada!$H$3</definedName>
    <definedName name="_xlchart.15" hidden="1">Canada!$H$4:$H$16</definedName>
    <definedName name="_xlchart.16" hidden="1">Canada!$B$4:$B$16</definedName>
    <definedName name="_xlchart.17" hidden="1">Canada!$G$3</definedName>
    <definedName name="_xlchart.18" hidden="1">Canada!$G$4:$G$16</definedName>
    <definedName name="_xlchart.19" hidden="1">Canada!$B$4:$B$16</definedName>
    <definedName name="_xlchart.2" hidden="1">Canada!$G$4:$G$16</definedName>
    <definedName name="_xlchart.20" hidden="1">Canada!$B$4:$B$16</definedName>
    <definedName name="_xlchart.21" hidden="1">Canada!$G$3</definedName>
    <definedName name="_xlchart.22" hidden="1">Canada!$G$4:$G$16</definedName>
    <definedName name="_xlchart.23" hidden="1">Canada!$H$3</definedName>
    <definedName name="_xlchart.24" hidden="1">Canada!$H$4:$H$16</definedName>
    <definedName name="_xlchart.25" hidden="1">Canada!$B$4:$B$16</definedName>
    <definedName name="_xlchart.26" hidden="1">Canada!$C$3</definedName>
    <definedName name="_xlchart.27" hidden="1">Canada!$C$4:$C$16</definedName>
    <definedName name="_xlchart.28" hidden="1">Canada!$D$3</definedName>
    <definedName name="_xlchart.29" hidden="1">Canada!$D$4:$D$16</definedName>
    <definedName name="_xlchart.3" hidden="1">Canada!$H$3</definedName>
    <definedName name="_xlchart.4" hidden="1">Canada!$H$4:$H$16</definedName>
    <definedName name="_xlchart.5" hidden="1">Canada!$B$4:$B$16</definedName>
    <definedName name="_xlchart.6" hidden="1">Canada!$G$3</definedName>
    <definedName name="_xlchart.7" hidden="1">Canada!$G$4:$G$16</definedName>
    <definedName name="_xlchart.8" hidden="1">Canada!$B$16</definedName>
    <definedName name="_xlchart.9" hidden="1">Canada!$B$3:$B$15</definedName>
    <definedName name="Table1" localSheetId="8">Canada!$B$3:$B$16</definedName>
    <definedName name="Table1">Worldwide!$B$2:$E$17</definedName>
  </definedNames>
  <calcPr calcId="162913"/>
</workbook>
</file>

<file path=xl/calcChain.xml><?xml version="1.0" encoding="utf-8"?>
<calcChain xmlns="http://schemas.openxmlformats.org/spreadsheetml/2006/main">
  <c r="C21" i="8" l="1"/>
  <c r="M5" i="8"/>
  <c r="M6" i="8"/>
  <c r="M7" i="8"/>
  <c r="M8" i="8"/>
  <c r="M9" i="8"/>
  <c r="M10" i="8"/>
  <c r="M11" i="8"/>
  <c r="M12" i="8"/>
  <c r="M13" i="8"/>
  <c r="M14" i="8"/>
  <c r="M15" i="8"/>
  <c r="M16" i="8"/>
  <c r="M4" i="8"/>
  <c r="C20" i="8"/>
  <c r="G17" i="7"/>
  <c r="G16" i="7"/>
  <c r="G15" i="7"/>
  <c r="G14" i="7"/>
  <c r="G13" i="7"/>
  <c r="G12" i="7"/>
  <c r="G11" i="7"/>
  <c r="G10" i="7"/>
  <c r="G9" i="7"/>
  <c r="G8" i="7"/>
  <c r="G7" i="7"/>
  <c r="G6" i="7"/>
  <c r="G5" i="7"/>
  <c r="G4" i="7"/>
  <c r="F6" i="7"/>
  <c r="F10" i="7"/>
  <c r="F14" i="7"/>
  <c r="E5" i="8"/>
  <c r="F5" i="8"/>
  <c r="E6" i="8"/>
  <c r="F6" i="8"/>
  <c r="E7" i="8"/>
  <c r="F7" i="8"/>
  <c r="E8" i="8"/>
  <c r="F8" i="8"/>
  <c r="E9" i="8"/>
  <c r="F9" i="8"/>
  <c r="E10" i="8"/>
  <c r="F10" i="8"/>
  <c r="E11" i="8"/>
  <c r="F11" i="8"/>
  <c r="E12" i="8"/>
  <c r="F12" i="8"/>
  <c r="E13" i="8"/>
  <c r="F13" i="8"/>
  <c r="E14" i="8"/>
  <c r="F14" i="8"/>
  <c r="E15" i="8"/>
  <c r="F15" i="8"/>
  <c r="E16" i="8"/>
  <c r="F16" i="8"/>
  <c r="F4" i="8"/>
  <c r="E4" i="8"/>
  <c r="E6" i="7"/>
  <c r="E14" i="7"/>
  <c r="C17" i="7"/>
  <c r="E17" i="7" s="1"/>
  <c r="C16" i="7"/>
  <c r="C15" i="7"/>
  <c r="C14" i="7"/>
  <c r="C13" i="7"/>
  <c r="E13" i="7" s="1"/>
  <c r="C12" i="7"/>
  <c r="E12" i="7" s="1"/>
  <c r="C11" i="7"/>
  <c r="F11" i="7" s="1"/>
  <c r="C10" i="7"/>
  <c r="E10" i="7" s="1"/>
  <c r="C9" i="7"/>
  <c r="E9" i="7" s="1"/>
  <c r="C8" i="7"/>
  <c r="F8" i="7" s="1"/>
  <c r="C7" i="7"/>
  <c r="F7" i="7" s="1"/>
  <c r="C6" i="7"/>
  <c r="C5" i="7"/>
  <c r="E5" i="7" s="1"/>
  <c r="C4" i="7"/>
  <c r="C3" i="7"/>
  <c r="E3" i="7" s="1"/>
  <c r="G4" i="8"/>
  <c r="H4" i="8"/>
  <c r="G16" i="8"/>
  <c r="H16" i="8"/>
  <c r="G15" i="8"/>
  <c r="H15" i="8"/>
  <c r="G14" i="8"/>
  <c r="H14" i="8"/>
  <c r="G13" i="8"/>
  <c r="H13" i="8"/>
  <c r="G12" i="8"/>
  <c r="H12" i="8"/>
  <c r="G11" i="8"/>
  <c r="H11" i="8"/>
  <c r="G10" i="8"/>
  <c r="H10" i="8"/>
  <c r="G9" i="8"/>
  <c r="H9" i="8"/>
  <c r="G8" i="8"/>
  <c r="H8" i="8"/>
  <c r="G7" i="8"/>
  <c r="H7" i="8"/>
  <c r="G6" i="8"/>
  <c r="H6" i="8"/>
  <c r="G5" i="8"/>
  <c r="H5" i="8"/>
  <c r="H4" i="7" l="1"/>
  <c r="H16" i="7"/>
  <c r="E4" i="7"/>
  <c r="F17" i="7"/>
  <c r="F13" i="7"/>
  <c r="F9" i="7"/>
  <c r="F5" i="7"/>
  <c r="H12" i="7"/>
  <c r="F16" i="7"/>
  <c r="F12" i="7"/>
  <c r="H15" i="7"/>
  <c r="F4" i="7"/>
  <c r="H8" i="7"/>
  <c r="E16" i="7"/>
  <c r="J15" i="8" s="1"/>
  <c r="E8" i="7"/>
  <c r="J7" i="8" s="1"/>
  <c r="F15" i="7"/>
  <c r="J4" i="8"/>
  <c r="J8" i="8"/>
  <c r="J12" i="8"/>
  <c r="J16" i="8"/>
  <c r="H17" i="7"/>
  <c r="H13" i="7"/>
  <c r="H9" i="7"/>
  <c r="H5" i="7"/>
  <c r="E15" i="7"/>
  <c r="E11" i="7"/>
  <c r="J10" i="8" s="1"/>
  <c r="E7" i="7"/>
  <c r="J11" i="8"/>
  <c r="H11" i="7"/>
  <c r="H7" i="7"/>
  <c r="I5" i="8"/>
  <c r="J9" i="8"/>
  <c r="I13" i="8"/>
  <c r="H3" i="7"/>
  <c r="H14" i="7"/>
  <c r="H10" i="7"/>
  <c r="H6" i="7"/>
  <c r="J14" i="8"/>
  <c r="I7" i="8"/>
  <c r="I11" i="8"/>
  <c r="I4" i="8"/>
  <c r="I15" i="8"/>
  <c r="I9" i="8"/>
  <c r="J5" i="8"/>
  <c r="J13" i="8"/>
  <c r="I8" i="8"/>
  <c r="I10" i="8"/>
  <c r="I12" i="8"/>
  <c r="I14" i="8"/>
  <c r="I16" i="8"/>
  <c r="I6" i="8" l="1"/>
  <c r="J6" i="8"/>
</calcChain>
</file>

<file path=xl/comments1.xml><?xml version="1.0" encoding="utf-8"?>
<comments xmlns="http://schemas.openxmlformats.org/spreadsheetml/2006/main">
  <authors>
    <author>DELL</author>
  </authors>
  <commentList>
    <comment ref="H14" authorId="0" shapeId="0">
      <text>
        <r>
          <rPr>
            <b/>
            <sz val="9"/>
            <color indexed="81"/>
            <rFont val="Tahoma"/>
            <family val="2"/>
            <charset val="163"/>
          </rPr>
          <t>Hannah: Why did the number of licensed stores drop?</t>
        </r>
      </text>
    </comment>
  </commentList>
</comments>
</file>

<file path=xl/sharedStrings.xml><?xml version="1.0" encoding="utf-8"?>
<sst xmlns="http://schemas.openxmlformats.org/spreadsheetml/2006/main" count="229" uniqueCount="79">
  <si>
    <t>Statistic as Excel data file</t>
  </si>
  <si>
    <t>Revenue of Starbucks worldwide from 2003 to 2017 (in billion U.S. dollars)</t>
  </si>
  <si>
    <t>Access data</t>
  </si>
  <si>
    <t>Source</t>
  </si>
  <si>
    <t>Starbucks</t>
  </si>
  <si>
    <t>Conducted by</t>
  </si>
  <si>
    <t>Survey period</t>
  </si>
  <si>
    <t>2003 to 2017</t>
  </si>
  <si>
    <t>Region</t>
  </si>
  <si>
    <t>Worldwide</t>
  </si>
  <si>
    <t>Type of survey</t>
  </si>
  <si>
    <t>n.a.</t>
  </si>
  <si>
    <t>Number of respondents</t>
  </si>
  <si>
    <t>Age group</t>
  </si>
  <si>
    <t>Special characteristics</t>
  </si>
  <si>
    <t>Fiscal years end on the Sunday closest to September 30.</t>
  </si>
  <si>
    <t>Note</t>
  </si>
  <si>
    <t>Figures have been rounded.</t>
  </si>
  <si>
    <t>Publication</t>
  </si>
  <si>
    <t>Published by</t>
  </si>
  <si>
    <t>Publication date</t>
  </si>
  <si>
    <t>November 2017</t>
  </si>
  <si>
    <t>Original source</t>
  </si>
  <si>
    <t>Starbucks Annual Report 2017, page 20</t>
  </si>
  <si>
    <t>ID</t>
  </si>
  <si>
    <t>266466</t>
  </si>
  <si>
    <t>Revenue of Starbucks worldwide from 2003 to 2017</t>
  </si>
  <si>
    <t>Revenue in billion U.S. dollars</t>
  </si>
  <si>
    <t>2003</t>
  </si>
  <si>
    <t>2004</t>
  </si>
  <si>
    <t>2005</t>
  </si>
  <si>
    <t>2006</t>
  </si>
  <si>
    <t>2007</t>
  </si>
  <si>
    <t>2008</t>
  </si>
  <si>
    <t>2009</t>
  </si>
  <si>
    <t>2010</t>
  </si>
  <si>
    <t>2011</t>
  </si>
  <si>
    <t>2012</t>
  </si>
  <si>
    <t>2013</t>
  </si>
  <si>
    <t>2014</t>
  </si>
  <si>
    <t>2015</t>
  </si>
  <si>
    <t>2016</t>
  </si>
  <si>
    <t>2017</t>
  </si>
  <si>
    <t>Number of Starbucks stores in Canada from 2005 to 2017</t>
  </si>
  <si>
    <t>2005 to 2017</t>
  </si>
  <si>
    <t>Canada</t>
  </si>
  <si>
    <t>* Store data has been adjusted for the fiscal 2008 acquisition of assets and development rights for the Company's Quebec and Atlantic Canada operations by reclassifying historical information from Licensed stores to Company-operated stores.</t>
  </si>
  <si>
    <t>Starbucks Annual Report 2017, page 4 and 6</t>
  </si>
  <si>
    <t>218392</t>
  </si>
  <si>
    <t>Number of Starbucks stores in Canada 2005-2017</t>
  </si>
  <si>
    <t>licensed stores</t>
  </si>
  <si>
    <t>company-operated stores</t>
  </si>
  <si>
    <t>2007*</t>
  </si>
  <si>
    <t>2008*</t>
  </si>
  <si>
    <t>Number of Starbucks stores worldwide from 2003 to 2017</t>
  </si>
  <si>
    <t>Starbucks Annual Report 2017, page 3</t>
  </si>
  <si>
    <t>266465</t>
  </si>
  <si>
    <t>Number of Starbucks locations worldwide 2003-2017</t>
  </si>
  <si>
    <t>Number of stores</t>
  </si>
  <si>
    <t>Year</t>
  </si>
  <si>
    <t>licensed stores in Canada</t>
  </si>
  <si>
    <t>company-operated stores in Canada</t>
  </si>
  <si>
    <t>Percentage</t>
  </si>
  <si>
    <t>Change from previous year</t>
  </si>
  <si>
    <t>Average revenue for each store (in million U.S dollars)</t>
  </si>
  <si>
    <t>Estimated revenue of licensed stores</t>
  </si>
  <si>
    <t>Estimated revenue of company-operated stores</t>
  </si>
  <si>
    <t>Revenue in million U.S dollar</t>
  </si>
  <si>
    <t>Revenue of licensed stores</t>
  </si>
  <si>
    <t>Revenue in million U.S. dollars</t>
  </si>
  <si>
    <t>Revenue movement (in percentage)</t>
  </si>
  <si>
    <t>Number of stores movement (in percentage)</t>
  </si>
  <si>
    <t>Max &amp; Min</t>
  </si>
  <si>
    <t>Revenue of company-operated stores</t>
  </si>
  <si>
    <t>Will search</t>
  </si>
  <si>
    <t>Make back Initial investment</t>
  </si>
  <si>
    <t>Invest 100mil for licensed stores</t>
  </si>
  <si>
    <t>years</t>
  </si>
  <si>
    <t>Based on average revenue of licensed and company-operated to make decision which should be invested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</si>
</sst>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0.##"/>
  </numFmts>
  <fonts count="7" x14ac:knownFonts="1">
    <font>
      <sz val="10"/>
      <name val="Arial"/>
      <family val="2"/>
    </font>
    <font>
      <b/>
      <sz val="10"/>
      <name val="Arial"/>
      <family val="2"/>
    </font>
    <font>
      <i/>
      <sz val="10"/>
      <name val="Arial"/>
      <family val="2"/>
    </font>
    <font>
      <u/>
      <sz val="10"/>
      <color rgb="FF0000FF"/>
      <name val="Arial"/>
      <family val="2"/>
    </font>
    <font>
      <sz val="10"/>
      <name val="Arial"/>
      <family val="2"/>
    </font>
    <font>
      <b/>
      <sz val="10"/>
      <name val="Arial"/>
      <family val="2"/>
      <charset val="163"/>
    </font>
    <font>
      <b/>
      <sz val="9"/>
      <color indexed="81"/>
      <name val="Tahoma"/>
      <family val="2"/>
      <charset val="163"/>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24">
    <xf numFmtId="0" fontId="0" fillId="0" borderId="0" xfId="0"/>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1" fillId="0" borderId="0" xfId="0" applyNumberFormat="1" applyFont="1" applyFill="1" applyBorder="1" applyAlignment="1" applyProtection="1">
      <alignment horizontal="left" vertical="center" wrapText="1"/>
    </xf>
    <xf numFmtId="0" fontId="0" fillId="0" borderId="0" xfId="0" applyNumberFormat="1" applyFont="1" applyFill="1" applyBorder="1" applyAlignment="1" applyProtection="1">
      <alignment horizontal="right" vertical="center"/>
    </xf>
    <xf numFmtId="164" fontId="0" fillId="0" borderId="0" xfId="0" applyNumberFormat="1" applyFont="1" applyFill="1" applyBorder="1" applyAlignment="1" applyProtection="1">
      <alignment horizontal="right" vertical="center"/>
    </xf>
    <xf numFmtId="3" fontId="0" fillId="0"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left" vertical="center" wrapText="1"/>
    </xf>
    <xf numFmtId="0" fontId="0" fillId="0" borderId="1" xfId="0" applyNumberFormat="1" applyFont="1" applyFill="1" applyBorder="1" applyAlignment="1" applyProtection="1">
      <alignment horizontal="left" vertical="center"/>
    </xf>
    <xf numFmtId="3" fontId="0" fillId="0" borderId="1" xfId="0" applyNumberFormat="1" applyFont="1" applyFill="1" applyBorder="1" applyAlignment="1" applyProtection="1">
      <alignment horizontal="right" vertical="center"/>
    </xf>
    <xf numFmtId="0" fontId="5" fillId="0" borderId="1" xfId="0" applyNumberFormat="1" applyFont="1" applyFill="1" applyBorder="1" applyAlignment="1" applyProtection="1">
      <alignment horizontal="left" vertical="center"/>
    </xf>
    <xf numFmtId="0" fontId="5" fillId="2" borderId="1" xfId="0" applyFont="1" applyFill="1" applyBorder="1" applyAlignment="1">
      <alignment horizontal="center"/>
    </xf>
    <xf numFmtId="0" fontId="5" fillId="2" borderId="1" xfId="0" applyNumberFormat="1" applyFont="1" applyFill="1" applyBorder="1" applyAlignment="1" applyProtection="1">
      <alignment horizontal="center" vertical="center" wrapText="1"/>
    </xf>
    <xf numFmtId="9" fontId="0" fillId="0" borderId="1" xfId="0" applyNumberFormat="1" applyBorder="1"/>
    <xf numFmtId="4" fontId="0" fillId="0" borderId="1" xfId="0" applyNumberFormat="1" applyFont="1" applyFill="1" applyBorder="1" applyAlignment="1" applyProtection="1">
      <alignment horizontal="right" vertical="center"/>
    </xf>
    <xf numFmtId="4" fontId="0" fillId="0" borderId="1" xfId="0" applyNumberFormat="1" applyFont="1" applyFill="1" applyBorder="1" applyAlignment="1" applyProtection="1">
      <alignment horizontal="left" vertical="center"/>
    </xf>
    <xf numFmtId="9" fontId="0" fillId="0" borderId="1" xfId="0" applyNumberFormat="1" applyFont="1" applyFill="1" applyBorder="1" applyAlignment="1" applyProtection="1">
      <alignment horizontal="right" vertical="center"/>
    </xf>
    <xf numFmtId="0" fontId="5" fillId="0" borderId="0" xfId="0" applyFont="1"/>
    <xf numFmtId="9" fontId="0" fillId="0" borderId="0" xfId="0" applyNumberFormat="1" applyBorder="1"/>
    <xf numFmtId="0" fontId="5" fillId="0" borderId="2" xfId="0" applyNumberFormat="1" applyFont="1" applyFill="1" applyBorder="1" applyAlignment="1" applyProtection="1">
      <alignment horizontal="left" vertical="center"/>
    </xf>
    <xf numFmtId="3" fontId="5" fillId="0" borderId="0" xfId="0" applyNumberFormat="1" applyFont="1" applyFill="1" applyBorder="1" applyAlignment="1" applyProtection="1">
      <alignment horizontal="left" vertical="center"/>
    </xf>
  </cellXfs>
  <cellStyles count="6">
    <cellStyle name="Comma" xfId="4"/>
    <cellStyle name="Comma [0]" xfId="5"/>
    <cellStyle name="Currency" xfId="2"/>
    <cellStyle name="Currency [0]" xfId="3"/>
    <cellStyle name="Normal" xfId="0" builtinId="0"/>
    <cellStyle name="Percent" xfId="1"/>
  </cellStyles>
  <dxfs count="2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revenue for each store (in million U.S dollars)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lotArea>
      <c:layout/>
      <c:lineChart>
        <c:grouping val="standard"/>
        <c:varyColors val="0"/>
        <c:ser>
          <c:idx val="0"/>
          <c:order val="0"/>
          <c:tx>
            <c:strRef>
              <c:f>Worldwide!$E$2</c:f>
              <c:strCache>
                <c:ptCount val="1"/>
                <c:pt idx="0">
                  <c:v>Average revenue for each store (in million U.S dollars)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Worldwide!$B$3:$B$17</c:f>
              <c:strCach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strCache>
            </c:strRef>
          </c:cat>
          <c:val>
            <c:numRef>
              <c:f>Worldwide!$E$3:$E$17</c:f>
              <c:numCache>
                <c:formatCode>#,##0.00</c:formatCode>
                <c:ptCount val="15"/>
                <c:pt idx="0">
                  <c:v>0.56747404844290661</c:v>
                </c:pt>
                <c:pt idx="1">
                  <c:v>0.61850857743027188</c:v>
                </c:pt>
                <c:pt idx="2">
                  <c:v>0.62493897080363248</c:v>
                </c:pt>
                <c:pt idx="3">
                  <c:v>0.62700964630225076</c:v>
                </c:pt>
                <c:pt idx="4">
                  <c:v>0.62620744787156091</c:v>
                </c:pt>
                <c:pt idx="5">
                  <c:v>0.6235011990407674</c:v>
                </c:pt>
                <c:pt idx="6">
                  <c:v>0.5891193267207695</c:v>
                </c:pt>
                <c:pt idx="7">
                  <c:v>0.63471348914461978</c:v>
                </c:pt>
                <c:pt idx="8">
                  <c:v>0.68811386225960125</c:v>
                </c:pt>
                <c:pt idx="9">
                  <c:v>0.7361895272888298</c:v>
                </c:pt>
                <c:pt idx="10">
                  <c:v>0.75378155511711442</c:v>
                </c:pt>
                <c:pt idx="11">
                  <c:v>0.76991481793503702</c:v>
                </c:pt>
                <c:pt idx="12">
                  <c:v>0.83148895543115042</c:v>
                </c:pt>
                <c:pt idx="13">
                  <c:v>0.84991030496312536</c:v>
                </c:pt>
                <c:pt idx="14">
                  <c:v>0.81897655364131827</c:v>
                </c:pt>
              </c:numCache>
            </c:numRef>
          </c:val>
          <c:smooth val="0"/>
          <c:extLst>
            <c:ext xmlns:c16="http://schemas.microsoft.com/office/drawing/2014/chart" uri="{C3380CC4-5D6E-409C-BE32-E72D297353CC}">
              <c16:uniqueId val="{00000000-A490-4306-B7CC-B5161FAA6563}"/>
            </c:ext>
          </c:extLst>
        </c:ser>
        <c:dLbls>
          <c:showLegendKey val="0"/>
          <c:showVal val="0"/>
          <c:showCatName val="0"/>
          <c:showSerName val="0"/>
          <c:showPercent val="0"/>
          <c:showBubbleSize val="0"/>
        </c:dLbls>
        <c:marker val="1"/>
        <c:smooth val="0"/>
        <c:axId val="706945967"/>
        <c:axId val="706941807"/>
      </c:lineChart>
      <c:catAx>
        <c:axId val="70694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06941807"/>
        <c:crosses val="autoZero"/>
        <c:auto val="1"/>
        <c:lblAlgn val="ctr"/>
        <c:lblOffset val="100"/>
        <c:noMultiLvlLbl val="0"/>
      </c:catAx>
      <c:valAx>
        <c:axId val="70694180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06945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Relationship between Worldwide Revenue</a:t>
            </a:r>
            <a:r>
              <a:rPr lang="en-US" b="1" baseline="0"/>
              <a:t> and Number of Stores of Starbuck Company</a:t>
            </a:r>
            <a:endParaRPr lang="vi-V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lotArea>
      <c:layout/>
      <c:barChart>
        <c:barDir val="col"/>
        <c:grouping val="clustered"/>
        <c:varyColors val="0"/>
        <c:ser>
          <c:idx val="0"/>
          <c:order val="0"/>
          <c:tx>
            <c:strRef>
              <c:f>Worldwide!$C$2</c:f>
              <c:strCache>
                <c:ptCount val="1"/>
                <c:pt idx="0">
                  <c:v>Revenue in million U.S. dollars</c:v>
                </c:pt>
              </c:strCache>
            </c:strRef>
          </c:tx>
          <c:spPr>
            <a:solidFill>
              <a:schemeClr val="accent1"/>
            </a:solidFill>
            <a:ln>
              <a:noFill/>
            </a:ln>
            <a:effectLst/>
          </c:spPr>
          <c:invertIfNegative val="0"/>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382-4FBA-9CB3-371B982EA410}"/>
                </c:ext>
              </c:extLst>
            </c:dLbl>
            <c:dLbl>
              <c:idx val="14"/>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2382-4FBA-9CB3-371B982EA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Worldwide!$B$3:$B$17</c:f>
              <c:strCach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strCache>
            </c:strRef>
          </c:cat>
          <c:val>
            <c:numRef>
              <c:f>Worldwide!$C$3:$C$17</c:f>
              <c:numCache>
                <c:formatCode>#,##0</c:formatCode>
                <c:ptCount val="15"/>
                <c:pt idx="0">
                  <c:v>4100</c:v>
                </c:pt>
                <c:pt idx="1">
                  <c:v>5300</c:v>
                </c:pt>
                <c:pt idx="2">
                  <c:v>6400</c:v>
                </c:pt>
                <c:pt idx="3">
                  <c:v>7800</c:v>
                </c:pt>
                <c:pt idx="4">
                  <c:v>9400</c:v>
                </c:pt>
                <c:pt idx="5">
                  <c:v>10400</c:v>
                </c:pt>
                <c:pt idx="6">
                  <c:v>9800</c:v>
                </c:pt>
                <c:pt idx="7">
                  <c:v>10700</c:v>
                </c:pt>
                <c:pt idx="8">
                  <c:v>11700</c:v>
                </c:pt>
                <c:pt idx="9">
                  <c:v>13300</c:v>
                </c:pt>
                <c:pt idx="10">
                  <c:v>14900</c:v>
                </c:pt>
                <c:pt idx="11">
                  <c:v>16450</c:v>
                </c:pt>
                <c:pt idx="12">
                  <c:v>19160</c:v>
                </c:pt>
                <c:pt idx="13">
                  <c:v>21320</c:v>
                </c:pt>
                <c:pt idx="14">
                  <c:v>22390</c:v>
                </c:pt>
              </c:numCache>
            </c:numRef>
          </c:val>
          <c:extLst>
            <c:ext xmlns:c16="http://schemas.microsoft.com/office/drawing/2014/chart" uri="{C3380CC4-5D6E-409C-BE32-E72D297353CC}">
              <c16:uniqueId val="{00000000-2382-4FBA-9CB3-371B982EA410}"/>
            </c:ext>
          </c:extLst>
        </c:ser>
        <c:dLbls>
          <c:showLegendKey val="0"/>
          <c:showVal val="0"/>
          <c:showCatName val="0"/>
          <c:showSerName val="0"/>
          <c:showPercent val="0"/>
          <c:showBubbleSize val="0"/>
        </c:dLbls>
        <c:gapWidth val="150"/>
        <c:axId val="789848255"/>
        <c:axId val="789861151"/>
      </c:barChart>
      <c:lineChart>
        <c:grouping val="standard"/>
        <c:varyColors val="0"/>
        <c:ser>
          <c:idx val="1"/>
          <c:order val="1"/>
          <c:tx>
            <c:strRef>
              <c:f>Worldwide!$D$2</c:f>
              <c:strCache>
                <c:ptCount val="1"/>
                <c:pt idx="0">
                  <c:v>Number of stores</c:v>
                </c:pt>
              </c:strCache>
            </c:strRef>
          </c:tx>
          <c:spPr>
            <a:ln w="28575" cap="rnd">
              <a:solidFill>
                <a:schemeClr val="accent2"/>
              </a:solidFill>
              <a:round/>
            </a:ln>
            <a:effectLst/>
          </c:spPr>
          <c:marker>
            <c:symbol val="none"/>
          </c:marker>
          <c:dLbls>
            <c:dLbl>
              <c:idx val="0"/>
              <c:layout>
                <c:manualLayout>
                  <c:x val="-1.9199999999999998E-2"/>
                  <c:y val="-4.713804713804713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382-4FBA-9CB3-371B982EA410}"/>
                </c:ext>
              </c:extLst>
            </c:dLbl>
            <c:dLbl>
              <c:idx val="14"/>
              <c:layout>
                <c:manualLayout>
                  <c:x val="-1.2800000000000001E-2"/>
                  <c:y val="-3.703703703703703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382-4FBA-9CB3-371B982EA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Worldwide!$B$3:$B$17</c:f>
              <c:strCache>
                <c:ptCount val="15"/>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pt idx="14">
                  <c:v>2017</c:v>
                </c:pt>
              </c:strCache>
            </c:strRef>
          </c:cat>
          <c:val>
            <c:numRef>
              <c:f>Worldwide!$D$3:$D$17</c:f>
              <c:numCache>
                <c:formatCode>#,##0</c:formatCode>
                <c:ptCount val="15"/>
                <c:pt idx="0">
                  <c:v>7225</c:v>
                </c:pt>
                <c:pt idx="1">
                  <c:v>8569</c:v>
                </c:pt>
                <c:pt idx="2">
                  <c:v>10241</c:v>
                </c:pt>
                <c:pt idx="3">
                  <c:v>12440</c:v>
                </c:pt>
                <c:pt idx="4">
                  <c:v>15011</c:v>
                </c:pt>
                <c:pt idx="5">
                  <c:v>16680</c:v>
                </c:pt>
                <c:pt idx="6">
                  <c:v>16635</c:v>
                </c:pt>
                <c:pt idx="7">
                  <c:v>16858</c:v>
                </c:pt>
                <c:pt idx="8">
                  <c:v>17003</c:v>
                </c:pt>
                <c:pt idx="9">
                  <c:v>18066</c:v>
                </c:pt>
                <c:pt idx="10">
                  <c:v>19767</c:v>
                </c:pt>
                <c:pt idx="11">
                  <c:v>21366</c:v>
                </c:pt>
                <c:pt idx="12">
                  <c:v>23043</c:v>
                </c:pt>
                <c:pt idx="13">
                  <c:v>25085</c:v>
                </c:pt>
                <c:pt idx="14">
                  <c:v>27339</c:v>
                </c:pt>
              </c:numCache>
            </c:numRef>
          </c:val>
          <c:smooth val="0"/>
          <c:extLst>
            <c:ext xmlns:c16="http://schemas.microsoft.com/office/drawing/2014/chart" uri="{C3380CC4-5D6E-409C-BE32-E72D297353CC}">
              <c16:uniqueId val="{00000001-2382-4FBA-9CB3-371B982EA410}"/>
            </c:ext>
          </c:extLst>
        </c:ser>
        <c:dLbls>
          <c:showLegendKey val="0"/>
          <c:showVal val="0"/>
          <c:showCatName val="0"/>
          <c:showSerName val="0"/>
          <c:showPercent val="0"/>
          <c:showBubbleSize val="0"/>
        </c:dLbls>
        <c:marker val="1"/>
        <c:smooth val="0"/>
        <c:axId val="789848255"/>
        <c:axId val="789861151"/>
      </c:lineChart>
      <c:catAx>
        <c:axId val="78984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89861151"/>
        <c:crosses val="autoZero"/>
        <c:auto val="1"/>
        <c:lblAlgn val="ctr"/>
        <c:lblOffset val="100"/>
        <c:noMultiLvlLbl val="0"/>
      </c:catAx>
      <c:valAx>
        <c:axId val="789861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8984825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stores in Canada</a:t>
            </a:r>
            <a:endParaRPr lang="vi-V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lotArea>
      <c:layout/>
      <c:barChart>
        <c:barDir val="col"/>
        <c:grouping val="stacked"/>
        <c:varyColors val="0"/>
        <c:ser>
          <c:idx val="0"/>
          <c:order val="0"/>
          <c:tx>
            <c:strRef>
              <c:f>Canada!$C$3</c:f>
              <c:strCache>
                <c:ptCount val="1"/>
                <c:pt idx="0">
                  <c:v>licensed stores in Canada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Canada!$B$4:$B$16</c:f>
              <c:strCach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strCache>
            </c:strRef>
          </c:cat>
          <c:val>
            <c:numRef>
              <c:f>Canada!$C$4:$C$16</c:f>
              <c:numCache>
                <c:formatCode>#,##0</c:formatCode>
                <c:ptCount val="13"/>
                <c:pt idx="0">
                  <c:v>118</c:v>
                </c:pt>
                <c:pt idx="1">
                  <c:v>178</c:v>
                </c:pt>
                <c:pt idx="2">
                  <c:v>234</c:v>
                </c:pt>
                <c:pt idx="3">
                  <c:v>231</c:v>
                </c:pt>
                <c:pt idx="4">
                  <c:v>262</c:v>
                </c:pt>
                <c:pt idx="5">
                  <c:v>274</c:v>
                </c:pt>
                <c:pt idx="6">
                  <c:v>284</c:v>
                </c:pt>
                <c:pt idx="7">
                  <c:v>300</c:v>
                </c:pt>
                <c:pt idx="8">
                  <c:v>397</c:v>
                </c:pt>
                <c:pt idx="9">
                  <c:v>462</c:v>
                </c:pt>
                <c:pt idx="10">
                  <c:v>349</c:v>
                </c:pt>
                <c:pt idx="11">
                  <c:v>364</c:v>
                </c:pt>
                <c:pt idx="12">
                  <c:v>377</c:v>
                </c:pt>
              </c:numCache>
            </c:numRef>
          </c:val>
          <c:extLst>
            <c:ext xmlns:c16="http://schemas.microsoft.com/office/drawing/2014/chart" uri="{C3380CC4-5D6E-409C-BE32-E72D297353CC}">
              <c16:uniqueId val="{00000000-DE9D-42CF-A657-D98CFC7E1605}"/>
            </c:ext>
          </c:extLst>
        </c:ser>
        <c:ser>
          <c:idx val="1"/>
          <c:order val="1"/>
          <c:tx>
            <c:strRef>
              <c:f>Canada!$D$3</c:f>
              <c:strCache>
                <c:ptCount val="1"/>
                <c:pt idx="0">
                  <c:v>company-operated stores in Canada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Canada!$B$4:$B$16</c:f>
              <c:strCach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strCache>
            </c:strRef>
          </c:cat>
          <c:val>
            <c:numRef>
              <c:f>Canada!$D$4:$D$16</c:f>
              <c:numCache>
                <c:formatCode>#,##0</c:formatCode>
                <c:ptCount val="13"/>
                <c:pt idx="0">
                  <c:v>434</c:v>
                </c:pt>
                <c:pt idx="1">
                  <c:v>508</c:v>
                </c:pt>
                <c:pt idx="2">
                  <c:v>627</c:v>
                </c:pt>
                <c:pt idx="3">
                  <c:v>731</c:v>
                </c:pt>
                <c:pt idx="4">
                  <c:v>775</c:v>
                </c:pt>
                <c:pt idx="5">
                  <c:v>799</c:v>
                </c:pt>
                <c:pt idx="6">
                  <c:v>836</c:v>
                </c:pt>
                <c:pt idx="7">
                  <c:v>874</c:v>
                </c:pt>
                <c:pt idx="8">
                  <c:v>940</c:v>
                </c:pt>
                <c:pt idx="9">
                  <c:v>983</c:v>
                </c:pt>
                <c:pt idx="10">
                  <c:v>1009</c:v>
                </c:pt>
                <c:pt idx="11">
                  <c:v>1035</c:v>
                </c:pt>
                <c:pt idx="12">
                  <c:v>1083</c:v>
                </c:pt>
              </c:numCache>
            </c:numRef>
          </c:val>
          <c:extLst>
            <c:ext xmlns:c16="http://schemas.microsoft.com/office/drawing/2014/chart" uri="{C3380CC4-5D6E-409C-BE32-E72D297353CC}">
              <c16:uniqueId val="{00000001-DE9D-42CF-A657-D98CFC7E1605}"/>
            </c:ext>
          </c:extLst>
        </c:ser>
        <c:dLbls>
          <c:showLegendKey val="0"/>
          <c:showVal val="0"/>
          <c:showCatName val="0"/>
          <c:showSerName val="0"/>
          <c:showPercent val="0"/>
          <c:showBubbleSize val="0"/>
        </c:dLbls>
        <c:gapWidth val="150"/>
        <c:overlap val="100"/>
        <c:axId val="705747471"/>
        <c:axId val="705748303"/>
      </c:barChart>
      <c:catAx>
        <c:axId val="70574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05748303"/>
        <c:crosses val="autoZero"/>
        <c:auto val="1"/>
        <c:lblAlgn val="ctr"/>
        <c:lblOffset val="100"/>
        <c:noMultiLvlLbl val="0"/>
      </c:catAx>
      <c:valAx>
        <c:axId val="705748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0574747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Percentage of licensed and company-operated</a:t>
            </a:r>
            <a:r>
              <a:rPr lang="en-US" b="1" baseline="0"/>
              <a:t> </a:t>
            </a:r>
            <a:r>
              <a:rPr lang="en-US" b="1"/>
              <a:t>stores in Canada</a:t>
            </a:r>
            <a:endParaRPr lang="vi-V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lotArea>
      <c:layout/>
      <c:barChart>
        <c:barDir val="col"/>
        <c:grouping val="stacked"/>
        <c:varyColors val="0"/>
        <c:ser>
          <c:idx val="0"/>
          <c:order val="0"/>
          <c:tx>
            <c:strRef>
              <c:f>Canada!$E$3</c:f>
              <c:strCache>
                <c:ptCount val="1"/>
                <c:pt idx="0">
                  <c:v>licensed stores in Canada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Canada!$B$4:$B$16</c:f>
              <c:strCach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strCache>
            </c:strRef>
          </c:cat>
          <c:val>
            <c:numRef>
              <c:f>Canada!$E$4:$E$16</c:f>
              <c:numCache>
                <c:formatCode>0%</c:formatCode>
                <c:ptCount val="13"/>
                <c:pt idx="0">
                  <c:v>0.21376811594202899</c:v>
                </c:pt>
                <c:pt idx="1">
                  <c:v>0.25947521865889212</c:v>
                </c:pt>
                <c:pt idx="2">
                  <c:v>0.27177700348432055</c:v>
                </c:pt>
                <c:pt idx="3">
                  <c:v>0.24012474012474014</c:v>
                </c:pt>
                <c:pt idx="4">
                  <c:v>0.25265188042430087</c:v>
                </c:pt>
                <c:pt idx="5">
                  <c:v>0.25535880708294501</c:v>
                </c:pt>
                <c:pt idx="6">
                  <c:v>0.25357142857142856</c:v>
                </c:pt>
                <c:pt idx="7">
                  <c:v>0.25553662691652468</c:v>
                </c:pt>
                <c:pt idx="8">
                  <c:v>0.29693343305908754</c:v>
                </c:pt>
                <c:pt idx="9">
                  <c:v>0.31972318339100347</c:v>
                </c:pt>
                <c:pt idx="10">
                  <c:v>0.25699558173784975</c:v>
                </c:pt>
                <c:pt idx="11">
                  <c:v>0.26018584703359543</c:v>
                </c:pt>
                <c:pt idx="12">
                  <c:v>0.2582191780821918</c:v>
                </c:pt>
              </c:numCache>
            </c:numRef>
          </c:val>
          <c:extLst>
            <c:ext xmlns:c16="http://schemas.microsoft.com/office/drawing/2014/chart" uri="{C3380CC4-5D6E-409C-BE32-E72D297353CC}">
              <c16:uniqueId val="{00000000-20DE-497D-88F9-1FCCB0DC7095}"/>
            </c:ext>
          </c:extLst>
        </c:ser>
        <c:ser>
          <c:idx val="1"/>
          <c:order val="1"/>
          <c:tx>
            <c:strRef>
              <c:f>Canada!$F$3</c:f>
              <c:strCache>
                <c:ptCount val="1"/>
                <c:pt idx="0">
                  <c:v>company-operated stores in Canada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Canada!$B$4:$B$16</c:f>
              <c:strCache>
                <c:ptCount val="13"/>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strCache>
            </c:strRef>
          </c:cat>
          <c:val>
            <c:numRef>
              <c:f>Canada!$F$4:$F$16</c:f>
              <c:numCache>
                <c:formatCode>0%</c:formatCode>
                <c:ptCount val="13"/>
                <c:pt idx="0">
                  <c:v>0.78623188405797106</c:v>
                </c:pt>
                <c:pt idx="1">
                  <c:v>0.74052478134110788</c:v>
                </c:pt>
                <c:pt idx="2">
                  <c:v>0.72822299651567945</c:v>
                </c:pt>
                <c:pt idx="3">
                  <c:v>0.75987525987525983</c:v>
                </c:pt>
                <c:pt idx="4">
                  <c:v>0.74734811957569913</c:v>
                </c:pt>
                <c:pt idx="5">
                  <c:v>0.74464119291705499</c:v>
                </c:pt>
                <c:pt idx="6">
                  <c:v>0.74642857142857144</c:v>
                </c:pt>
                <c:pt idx="7">
                  <c:v>0.74446337308347532</c:v>
                </c:pt>
                <c:pt idx="8">
                  <c:v>0.70306656694091252</c:v>
                </c:pt>
                <c:pt idx="9">
                  <c:v>0.68027681660899653</c:v>
                </c:pt>
                <c:pt idx="10">
                  <c:v>0.74300441826215025</c:v>
                </c:pt>
                <c:pt idx="11">
                  <c:v>0.73981415296640463</c:v>
                </c:pt>
                <c:pt idx="12">
                  <c:v>0.74178082191780825</c:v>
                </c:pt>
              </c:numCache>
            </c:numRef>
          </c:val>
          <c:extLst>
            <c:ext xmlns:c16="http://schemas.microsoft.com/office/drawing/2014/chart" uri="{C3380CC4-5D6E-409C-BE32-E72D297353CC}">
              <c16:uniqueId val="{00000001-20DE-497D-88F9-1FCCB0DC7095}"/>
            </c:ext>
          </c:extLst>
        </c:ser>
        <c:dLbls>
          <c:showLegendKey val="0"/>
          <c:showVal val="0"/>
          <c:showCatName val="0"/>
          <c:showSerName val="0"/>
          <c:showPercent val="0"/>
          <c:showBubbleSize val="0"/>
        </c:dLbls>
        <c:gapWidth val="150"/>
        <c:overlap val="100"/>
        <c:axId val="705747471"/>
        <c:axId val="705748303"/>
      </c:barChart>
      <c:catAx>
        <c:axId val="705747471"/>
        <c:scaling>
          <c:orientation val="minMax"/>
        </c:scaling>
        <c:delete val="0"/>
        <c:axPos val="t"/>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05748303"/>
        <c:crosses val="max"/>
        <c:auto val="1"/>
        <c:lblAlgn val="ctr"/>
        <c:lblOffset val="100"/>
        <c:noMultiLvlLbl val="0"/>
      </c:catAx>
      <c:valAx>
        <c:axId val="70574830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70574747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5.xml><?xml version="1.0" encoding="utf-8"?>
<cx:chartSpace xmlns:a="http://schemas.openxmlformats.org/drawingml/2006/main" xmlns:r="http://schemas.openxmlformats.org/officeDocument/2006/relationships" xmlns:cx="http://schemas.microsoft.com/office/drawing/2014/chartex">
  <cx:chartData>
    <cx:data id="0">
      <cx:strDim type="cat">
        <cx:f>_xlchart.19</cx:f>
      </cx:strDim>
      <cx:numDim type="val">
        <cx:f>_xlchart.24</cx:f>
      </cx:numDim>
    </cx:data>
  </cx:chartData>
  <cx:chart>
    <cx:title pos="t" align="ctr" overlay="0">
      <cx:tx>
        <cx:rich>
          <a:bodyPr spcFirstLastPara="1" vertOverflow="ellipsis" wrap="square" lIns="0" tIns="0" rIns="0" bIns="0" anchor="ctr" anchorCtr="1"/>
          <a:lstStyle/>
          <a:p>
            <a:pPr algn="ctr">
              <a:defRPr/>
            </a:pPr>
            <a:r>
              <a:rPr lang="en-US"/>
              <a:t>Movement of licenced stores in Canada</a:t>
            </a:r>
            <a:endParaRPr lang="vi-VN"/>
          </a:p>
        </cx:rich>
      </cx:tx>
    </cx:title>
    <cx:plotArea>
      <cx:plotAreaRegion>
        <cx:series layoutId="waterfall" uniqueId="{2C419899-591A-4313-ADE4-395BCD24940D}">
          <cx:tx>
            <cx:txData>
              <cx:f>_xlchart.23</cx:f>
              <cx:v>licensed stores in Canada</cx:v>
            </cx:txData>
          </cx:tx>
          <cx:spPr>
            <a:solidFill>
              <a:srgbClr val="00B050"/>
            </a:solidFill>
          </cx:spPr>
          <cx:dataPt idx="10">
            <cx:spPr>
              <a:solidFill>
                <a:srgbClr val="FF0000"/>
              </a:solidFill>
            </cx:spPr>
          </cx:dataPt>
          <cx:dataLabels>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lrMapOvr bg1="lt1" tx1="dk1" bg2="lt2" tx2="dk2" accent1="accent1" accent2="accent2" accent3="accent3" accent4="accent4" accent5="accent5" accent6="accent6" hlink="hlink" folHlink="folHlink"/>
</cx:chartSpace>
</file>

<file path=xl/charts/chart6.xml><?xml version="1.0" encoding="utf-8"?>
<cx:chartSpace xmlns:a="http://schemas.openxmlformats.org/drawingml/2006/main" xmlns:r="http://schemas.openxmlformats.org/officeDocument/2006/relationships" xmlns:cx="http://schemas.microsoft.com/office/drawing/2014/chartex">
  <cx:chartData>
    <cx:data id="0">
      <cx:strDim type="cat">
        <cx:f>_xlchart.16</cx:f>
      </cx:strDim>
      <cx:numDim type="val">
        <cx:f>_xlchart.18</cx:f>
      </cx:numDim>
    </cx:data>
  </cx:chartData>
  <cx:chart>
    <cx:title pos="t" align="ctr" overlay="0">
      <cx:tx>
        <cx:rich>
          <a:bodyPr spcFirstLastPara="1" vertOverflow="ellipsis" wrap="square" lIns="0" tIns="0" rIns="0" bIns="0" anchor="ctr" anchorCtr="1"/>
          <a:lstStyle/>
          <a:p>
            <a:pPr algn="ctr">
              <a:defRPr/>
            </a:pPr>
            <a:r>
              <a:rPr lang="en-US"/>
              <a:t>Movement of company-operated stores in Canada</a:t>
            </a:r>
            <a:endParaRPr lang="vi-VN"/>
          </a:p>
        </cx:rich>
      </cx:tx>
    </cx:title>
    <cx:plotArea>
      <cx:plotAreaRegion>
        <cx:series layoutId="waterfall" uniqueId="{FFE0511A-8876-4B74-A20F-9D4E3D1170E5}">
          <cx:tx>
            <cx:txData>
              <cx:f>_xlchart.17</cx:f>
              <cx:v>company-operated stores in Canada</cx:v>
            </cx:txData>
          </cx:tx>
          <cx:spPr>
            <a:solidFill>
              <a:srgbClr val="00B050"/>
            </a:solidFill>
          </cx:spPr>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11</xdr:col>
      <xdr:colOff>276224</xdr:colOff>
      <xdr:row>1</xdr:row>
      <xdr:rowOff>19050</xdr:rowOff>
    </xdr:from>
    <xdr:to>
      <xdr:col>20</xdr:col>
      <xdr:colOff>247649</xdr:colOff>
      <xdr:row>24</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581025</xdr:colOff>
      <xdr:row>1</xdr:row>
      <xdr:rowOff>38101</xdr:rowOff>
    </xdr:from>
    <xdr:to>
      <xdr:col>10</xdr:col>
      <xdr:colOff>438150</xdr:colOff>
      <xdr:row>24</xdr:row>
      <xdr:rowOff>85726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142875</xdr:rowOff>
    </xdr:from>
    <xdr:to>
      <xdr:col>9</xdr:col>
      <xdr:colOff>0</xdr:colOff>
      <xdr:row>21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xdr:colOff>
      <xdr:row>0</xdr:row>
      <xdr:rowOff>133350</xdr:rowOff>
    </xdr:from>
    <xdr:to>
      <xdr:col>19</xdr:col>
      <xdr:colOff>19050</xdr:colOff>
      <xdr:row>20</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161924</xdr:rowOff>
    </xdr:from>
    <xdr:to>
      <xdr:col>9</xdr:col>
      <xdr:colOff>9524</xdr:colOff>
      <xdr:row>45</xdr:row>
      <xdr:rowOff>28574</xdr:rowOff>
    </xdr:to>
    <mc:AlternateContent xmlns:mc="http://schemas.openxmlformats.org/markup-compatibility/2006">
      <mc:Choice xmlns:cx="http://schemas.microsoft.com/office/drawing/2014/chartex" Requires="cx">
        <xdr:graphicFrame macro="">
          <xdr:nvGraphicFramePr>
            <xdr:cNvPr id="4" name="Chart 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vi-V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609599</xdr:colOff>
      <xdr:row>22</xdr:row>
      <xdr:rowOff>161924</xdr:rowOff>
    </xdr:from>
    <xdr:to>
      <xdr:col>19</xdr:col>
      <xdr:colOff>9524</xdr:colOff>
      <xdr:row>44</xdr:row>
      <xdr:rowOff>19049</xdr:rowOff>
    </xdr:to>
    <mc:AlternateContent xmlns:mc="http://schemas.openxmlformats.org/markup-compatibility/2006">
      <mc:Choice xmlns:cx="http://schemas.microsoft.com/office/drawing/2014/chartex" Requires="cx">
        <xdr:graphicFrame macro="">
          <xdr:nvGraphicFramePr>
            <xdr:cNvPr id="6" name="Chart 5"/>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vi-VN"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266466/net-revenue-of-the-starbucks-corporation-worldwide/"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hyperlink" Target="http://www.statista.com/statistics/266465/number-of-starbucks-stores-worldwid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statista.com/statistics/218392/number-of-starbucks-stores-in-canada/"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5"/>
  <sheetViews>
    <sheetView showGridLines="0" workbookViewId="0">
      <selection activeCell="C16" sqref="C16"/>
    </sheetView>
  </sheetViews>
  <sheetFormatPr defaultColWidth="9.140625" defaultRowHeight="12.75" x14ac:dyDescent="0.2"/>
  <cols>
    <col min="2" max="2" width="25.7109375" customWidth="1"/>
    <col min="3" max="3" width="70.7109375" customWidth="1"/>
  </cols>
  <sheetData>
    <row r="3" spans="2:3" x14ac:dyDescent="0.2">
      <c r="B3" s="1" t="s">
        <v>0</v>
      </c>
    </row>
    <row r="4" spans="2:3" x14ac:dyDescent="0.2">
      <c r="B4" s="2" t="s">
        <v>1</v>
      </c>
    </row>
    <row r="5" spans="2:3" x14ac:dyDescent="0.2">
      <c r="B5" s="3" t="s">
        <v>2</v>
      </c>
    </row>
    <row r="8" spans="2:3" x14ac:dyDescent="0.2">
      <c r="B8" s="1" t="s">
        <v>3</v>
      </c>
    </row>
    <row r="10" spans="2:3" x14ac:dyDescent="0.2">
      <c r="B10" s="2" t="s">
        <v>3</v>
      </c>
      <c r="C10" s="2" t="s">
        <v>4</v>
      </c>
    </row>
    <row r="11" spans="2:3" x14ac:dyDescent="0.2">
      <c r="B11" s="2" t="s">
        <v>5</v>
      </c>
      <c r="C11" s="2" t="s">
        <v>4</v>
      </c>
    </row>
    <row r="12" spans="2:3" x14ac:dyDescent="0.2">
      <c r="B12" s="2" t="s">
        <v>6</v>
      </c>
      <c r="C12" s="2" t="s">
        <v>7</v>
      </c>
    </row>
    <row r="13" spans="2:3" x14ac:dyDescent="0.2">
      <c r="B13" s="2" t="s">
        <v>8</v>
      </c>
      <c r="C13" s="2" t="s">
        <v>9</v>
      </c>
    </row>
    <row r="14" spans="2:3" x14ac:dyDescent="0.2">
      <c r="B14" s="2" t="s">
        <v>10</v>
      </c>
      <c r="C14" s="4" t="s">
        <v>11</v>
      </c>
    </row>
    <row r="15" spans="2:3" x14ac:dyDescent="0.2">
      <c r="B15" s="2" t="s">
        <v>12</v>
      </c>
      <c r="C15" s="4" t="s">
        <v>11</v>
      </c>
    </row>
    <row r="16" spans="2:3" x14ac:dyDescent="0.2">
      <c r="B16" s="2" t="s">
        <v>13</v>
      </c>
      <c r="C16" s="4" t="s">
        <v>11</v>
      </c>
    </row>
    <row r="17" spans="2:3" x14ac:dyDescent="0.2">
      <c r="B17" s="2" t="s">
        <v>14</v>
      </c>
      <c r="C17" s="2" t="s">
        <v>15</v>
      </c>
    </row>
    <row r="18" spans="2:3" x14ac:dyDescent="0.2">
      <c r="B18" s="5" t="s">
        <v>16</v>
      </c>
      <c r="C18" s="5" t="s">
        <v>17</v>
      </c>
    </row>
    <row r="20" spans="2:3" x14ac:dyDescent="0.2">
      <c r="B20" s="1" t="s">
        <v>18</v>
      </c>
    </row>
    <row r="22" spans="2:3" x14ac:dyDescent="0.2">
      <c r="B22" s="2" t="s">
        <v>19</v>
      </c>
      <c r="C22" s="2" t="s">
        <v>4</v>
      </c>
    </row>
    <row r="23" spans="2:3" x14ac:dyDescent="0.2">
      <c r="B23" s="2" t="s">
        <v>20</v>
      </c>
      <c r="C23" s="2" t="s">
        <v>21</v>
      </c>
    </row>
    <row r="24" spans="2:3" x14ac:dyDescent="0.2">
      <c r="B24" s="2" t="s">
        <v>22</v>
      </c>
      <c r="C24" s="2" t="s">
        <v>23</v>
      </c>
    </row>
    <row r="25" spans="2:3" x14ac:dyDescent="0.2">
      <c r="B25" s="2" t="s">
        <v>24</v>
      </c>
      <c r="C25" s="3" t="s">
        <v>25</v>
      </c>
    </row>
  </sheetData>
  <hyperlinks>
    <hyperlink ref="B5" location="Data!A1" display="Access data"/>
    <hyperlink ref="C25" r:id="rId1"/>
  </hyperlinks>
  <pageMargins left="0.75" right="0.75" top="1" bottom="1" header="0.5" footer="0.5"/>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60" zoomScaleNormal="60" workbookViewId="0">
      <selection activeCell="Z1" sqref="Z1"/>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5"/>
  <sheetViews>
    <sheetView showGridLines="0" workbookViewId="0"/>
  </sheetViews>
  <sheetFormatPr defaultColWidth="9.140625" defaultRowHeight="12.75" x14ac:dyDescent="0.2"/>
  <cols>
    <col min="2" max="2" width="25.7109375" customWidth="1"/>
    <col min="3" max="3" width="70.7109375" customWidth="1"/>
  </cols>
  <sheetData>
    <row r="3" spans="2:3" x14ac:dyDescent="0.2">
      <c r="B3" s="1" t="s">
        <v>0</v>
      </c>
    </row>
    <row r="4" spans="2:3" x14ac:dyDescent="0.2">
      <c r="B4" s="2" t="s">
        <v>54</v>
      </c>
    </row>
    <row r="5" spans="2:3" x14ac:dyDescent="0.2">
      <c r="B5" s="3" t="s">
        <v>2</v>
      </c>
    </row>
    <row r="8" spans="2:3" x14ac:dyDescent="0.2">
      <c r="B8" s="1" t="s">
        <v>3</v>
      </c>
    </row>
    <row r="10" spans="2:3" x14ac:dyDescent="0.2">
      <c r="B10" s="2" t="s">
        <v>3</v>
      </c>
      <c r="C10" s="2" t="s">
        <v>4</v>
      </c>
    </row>
    <row r="11" spans="2:3" x14ac:dyDescent="0.2">
      <c r="B11" s="2" t="s">
        <v>5</v>
      </c>
      <c r="C11" s="2" t="s">
        <v>4</v>
      </c>
    </row>
    <row r="12" spans="2:3" x14ac:dyDescent="0.2">
      <c r="B12" s="2" t="s">
        <v>6</v>
      </c>
      <c r="C12" s="2" t="s">
        <v>7</v>
      </c>
    </row>
    <row r="13" spans="2:3" x14ac:dyDescent="0.2">
      <c r="B13" s="2" t="s">
        <v>8</v>
      </c>
      <c r="C13" s="2" t="s">
        <v>9</v>
      </c>
    </row>
    <row r="14" spans="2:3" x14ac:dyDescent="0.2">
      <c r="B14" s="2" t="s">
        <v>10</v>
      </c>
      <c r="C14" s="4" t="s">
        <v>11</v>
      </c>
    </row>
    <row r="15" spans="2:3" x14ac:dyDescent="0.2">
      <c r="B15" s="2" t="s">
        <v>12</v>
      </c>
      <c r="C15" s="4" t="s">
        <v>11</v>
      </c>
    </row>
    <row r="16" spans="2:3" x14ac:dyDescent="0.2">
      <c r="B16" s="2" t="s">
        <v>13</v>
      </c>
      <c r="C16" s="4" t="s">
        <v>11</v>
      </c>
    </row>
    <row r="17" spans="2:3" x14ac:dyDescent="0.2">
      <c r="B17" s="2" t="s">
        <v>14</v>
      </c>
      <c r="C17" s="2" t="s">
        <v>15</v>
      </c>
    </row>
    <row r="18" spans="2:3" x14ac:dyDescent="0.2">
      <c r="B18" s="5" t="s">
        <v>16</v>
      </c>
      <c r="C18" s="10" t="s">
        <v>11</v>
      </c>
    </row>
    <row r="20" spans="2:3" x14ac:dyDescent="0.2">
      <c r="B20" s="1" t="s">
        <v>18</v>
      </c>
    </row>
    <row r="22" spans="2:3" x14ac:dyDescent="0.2">
      <c r="B22" s="2" t="s">
        <v>19</v>
      </c>
      <c r="C22" s="2" t="s">
        <v>4</v>
      </c>
    </row>
    <row r="23" spans="2:3" x14ac:dyDescent="0.2">
      <c r="B23" s="2" t="s">
        <v>20</v>
      </c>
      <c r="C23" s="2" t="s">
        <v>21</v>
      </c>
    </row>
    <row r="24" spans="2:3" x14ac:dyDescent="0.2">
      <c r="B24" s="2" t="s">
        <v>22</v>
      </c>
      <c r="C24" s="2" t="s">
        <v>55</v>
      </c>
    </row>
    <row r="25" spans="2:3" x14ac:dyDescent="0.2">
      <c r="B25" s="2" t="s">
        <v>24</v>
      </c>
      <c r="C25" s="3" t="s">
        <v>56</v>
      </c>
    </row>
  </sheetData>
  <hyperlinks>
    <hyperlink ref="B5" location="Data!A1" display="Access data"/>
    <hyperlink ref="C25" r:id="rId1"/>
  </hyperlink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5"/>
  <sheetViews>
    <sheetView showGridLines="0" workbookViewId="0"/>
  </sheetViews>
  <sheetFormatPr defaultColWidth="9.140625" defaultRowHeight="12.75" x14ac:dyDescent="0.2"/>
  <cols>
    <col min="2" max="2" width="25.7109375" customWidth="1"/>
    <col min="3" max="3" width="70.7109375" customWidth="1"/>
  </cols>
  <sheetData>
    <row r="3" spans="2:3" x14ac:dyDescent="0.2">
      <c r="B3" s="1" t="s">
        <v>0</v>
      </c>
    </row>
    <row r="4" spans="2:3" x14ac:dyDescent="0.2">
      <c r="B4" s="2" t="s">
        <v>43</v>
      </c>
    </row>
    <row r="5" spans="2:3" x14ac:dyDescent="0.2">
      <c r="B5" s="3" t="s">
        <v>2</v>
      </c>
    </row>
    <row r="8" spans="2:3" x14ac:dyDescent="0.2">
      <c r="B8" s="1" t="s">
        <v>3</v>
      </c>
    </row>
    <row r="10" spans="2:3" x14ac:dyDescent="0.2">
      <c r="B10" s="2" t="s">
        <v>3</v>
      </c>
      <c r="C10" s="2" t="s">
        <v>4</v>
      </c>
    </row>
    <row r="11" spans="2:3" x14ac:dyDescent="0.2">
      <c r="B11" s="2" t="s">
        <v>5</v>
      </c>
      <c r="C11" s="2" t="s">
        <v>4</v>
      </c>
    </row>
    <row r="12" spans="2:3" x14ac:dyDescent="0.2">
      <c r="B12" s="2" t="s">
        <v>6</v>
      </c>
      <c r="C12" s="2" t="s">
        <v>44</v>
      </c>
    </row>
    <row r="13" spans="2:3" x14ac:dyDescent="0.2">
      <c r="B13" s="2" t="s">
        <v>8</v>
      </c>
      <c r="C13" s="2" t="s">
        <v>45</v>
      </c>
    </row>
    <row r="14" spans="2:3" x14ac:dyDescent="0.2">
      <c r="B14" s="2" t="s">
        <v>10</v>
      </c>
      <c r="C14" s="4" t="s">
        <v>11</v>
      </c>
    </row>
    <row r="15" spans="2:3" x14ac:dyDescent="0.2">
      <c r="B15" s="2" t="s">
        <v>12</v>
      </c>
      <c r="C15" s="4" t="s">
        <v>11</v>
      </c>
    </row>
    <row r="16" spans="2:3" x14ac:dyDescent="0.2">
      <c r="B16" s="2" t="s">
        <v>13</v>
      </c>
      <c r="C16" s="4" t="s">
        <v>11</v>
      </c>
    </row>
    <row r="17" spans="2:3" x14ac:dyDescent="0.2">
      <c r="B17" s="2" t="s">
        <v>14</v>
      </c>
      <c r="C17" s="2" t="s">
        <v>15</v>
      </c>
    </row>
    <row r="18" spans="2:3" ht="51" x14ac:dyDescent="0.2">
      <c r="B18" s="5" t="s">
        <v>16</v>
      </c>
      <c r="C18" s="5" t="s">
        <v>46</v>
      </c>
    </row>
    <row r="20" spans="2:3" x14ac:dyDescent="0.2">
      <c r="B20" s="1" t="s">
        <v>18</v>
      </c>
    </row>
    <row r="22" spans="2:3" x14ac:dyDescent="0.2">
      <c r="B22" s="2" t="s">
        <v>19</v>
      </c>
      <c r="C22" s="2" t="s">
        <v>4</v>
      </c>
    </row>
    <row r="23" spans="2:3" x14ac:dyDescent="0.2">
      <c r="B23" s="2" t="s">
        <v>20</v>
      </c>
      <c r="C23" s="2" t="s">
        <v>21</v>
      </c>
    </row>
    <row r="24" spans="2:3" x14ac:dyDescent="0.2">
      <c r="B24" s="2" t="s">
        <v>22</v>
      </c>
      <c r="C24" s="2" t="s">
        <v>47</v>
      </c>
    </row>
    <row r="25" spans="2:3" x14ac:dyDescent="0.2">
      <c r="B25" s="2" t="s">
        <v>24</v>
      </c>
      <c r="C25" s="3" t="s">
        <v>48</v>
      </c>
    </row>
  </sheetData>
  <hyperlinks>
    <hyperlink ref="B5" location="Data!A1" display="Access data"/>
    <hyperlink ref="C25" r:id="rId1"/>
  </hyperlink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0"/>
  <sheetViews>
    <sheetView workbookViewId="0">
      <selection activeCell="B5" sqref="B5:C20"/>
    </sheetView>
  </sheetViews>
  <sheetFormatPr defaultColWidth="9.140625" defaultRowHeight="12.75" x14ac:dyDescent="0.2"/>
  <cols>
    <col min="2" max="2" width="14" customWidth="1"/>
    <col min="3" max="3" width="25.85546875" customWidth="1"/>
  </cols>
  <sheetData>
    <row r="3" spans="2:3" x14ac:dyDescent="0.2">
      <c r="B3" s="1" t="s">
        <v>26</v>
      </c>
    </row>
    <row r="4" spans="2:3" x14ac:dyDescent="0.2">
      <c r="B4" s="2" t="s">
        <v>1</v>
      </c>
    </row>
    <row r="5" spans="2:3" x14ac:dyDescent="0.2">
      <c r="B5" t="s">
        <v>59</v>
      </c>
      <c r="C5" s="7" t="s">
        <v>27</v>
      </c>
    </row>
    <row r="6" spans="2:3" x14ac:dyDescent="0.2">
      <c r="B6" s="2" t="s">
        <v>28</v>
      </c>
      <c r="C6" s="8">
        <v>4.0999999999999996</v>
      </c>
    </row>
    <row r="7" spans="2:3" x14ac:dyDescent="0.2">
      <c r="B7" s="2" t="s">
        <v>29</v>
      </c>
      <c r="C7" s="8">
        <v>5.3</v>
      </c>
    </row>
    <row r="8" spans="2:3" x14ac:dyDescent="0.2">
      <c r="B8" s="2" t="s">
        <v>30</v>
      </c>
      <c r="C8" s="8">
        <v>6.4</v>
      </c>
    </row>
    <row r="9" spans="2:3" x14ac:dyDescent="0.2">
      <c r="B9" s="2" t="s">
        <v>31</v>
      </c>
      <c r="C9" s="8">
        <v>7.8</v>
      </c>
    </row>
    <row r="10" spans="2:3" x14ac:dyDescent="0.2">
      <c r="B10" s="2" t="s">
        <v>32</v>
      </c>
      <c r="C10" s="8">
        <v>9.4</v>
      </c>
    </row>
    <row r="11" spans="2:3" x14ac:dyDescent="0.2">
      <c r="B11" s="2" t="s">
        <v>33</v>
      </c>
      <c r="C11" s="8">
        <v>10.4</v>
      </c>
    </row>
    <row r="12" spans="2:3" x14ac:dyDescent="0.2">
      <c r="B12" s="2" t="s">
        <v>34</v>
      </c>
      <c r="C12" s="8">
        <v>9.8000000000000007</v>
      </c>
    </row>
    <row r="13" spans="2:3" x14ac:dyDescent="0.2">
      <c r="B13" s="2" t="s">
        <v>35</v>
      </c>
      <c r="C13" s="8">
        <v>10.7</v>
      </c>
    </row>
    <row r="14" spans="2:3" x14ac:dyDescent="0.2">
      <c r="B14" s="2" t="s">
        <v>36</v>
      </c>
      <c r="C14" s="8">
        <v>11.7</v>
      </c>
    </row>
    <row r="15" spans="2:3" x14ac:dyDescent="0.2">
      <c r="B15" s="2" t="s">
        <v>37</v>
      </c>
      <c r="C15" s="8">
        <v>13.3</v>
      </c>
    </row>
    <row r="16" spans="2:3" x14ac:dyDescent="0.2">
      <c r="B16" s="2" t="s">
        <v>38</v>
      </c>
      <c r="C16" s="8">
        <v>14.9</v>
      </c>
    </row>
    <row r="17" spans="2:3" x14ac:dyDescent="0.2">
      <c r="B17" s="2" t="s">
        <v>39</v>
      </c>
      <c r="C17" s="8">
        <v>16.45</v>
      </c>
    </row>
    <row r="18" spans="2:3" x14ac:dyDescent="0.2">
      <c r="B18" s="2" t="s">
        <v>40</v>
      </c>
      <c r="C18" s="8">
        <v>19.16</v>
      </c>
    </row>
    <row r="19" spans="2:3" x14ac:dyDescent="0.2">
      <c r="B19" s="2" t="s">
        <v>41</v>
      </c>
      <c r="C19" s="8">
        <v>21.32</v>
      </c>
    </row>
    <row r="20" spans="2:3" x14ac:dyDescent="0.2">
      <c r="B20" s="2" t="s">
        <v>42</v>
      </c>
      <c r="C20" s="8">
        <v>22.39</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0"/>
  <sheetViews>
    <sheetView workbookViewId="0">
      <selection activeCell="C5" sqref="C5:C20"/>
    </sheetView>
  </sheetViews>
  <sheetFormatPr defaultColWidth="9.140625" defaultRowHeight="12.75" x14ac:dyDescent="0.2"/>
  <cols>
    <col min="2" max="2" width="100.7109375" customWidth="1"/>
    <col min="3" max="3" width="15.42578125" customWidth="1"/>
  </cols>
  <sheetData>
    <row r="3" spans="2:3" x14ac:dyDescent="0.2">
      <c r="B3" s="6" t="s">
        <v>57</v>
      </c>
    </row>
    <row r="4" spans="2:3" x14ac:dyDescent="0.2">
      <c r="B4" s="5" t="s">
        <v>54</v>
      </c>
    </row>
    <row r="5" spans="2:3" x14ac:dyDescent="0.2">
      <c r="C5" s="7" t="s">
        <v>58</v>
      </c>
    </row>
    <row r="6" spans="2:3" x14ac:dyDescent="0.2">
      <c r="B6" s="2" t="s">
        <v>28</v>
      </c>
      <c r="C6" s="9">
        <v>7225</v>
      </c>
    </row>
    <row r="7" spans="2:3" x14ac:dyDescent="0.2">
      <c r="B7" s="2" t="s">
        <v>29</v>
      </c>
      <c r="C7" s="9">
        <v>8569</v>
      </c>
    </row>
    <row r="8" spans="2:3" x14ac:dyDescent="0.2">
      <c r="B8" s="2" t="s">
        <v>30</v>
      </c>
      <c r="C8" s="9">
        <v>10241</v>
      </c>
    </row>
    <row r="9" spans="2:3" x14ac:dyDescent="0.2">
      <c r="B9" s="2" t="s">
        <v>31</v>
      </c>
      <c r="C9" s="9">
        <v>12440</v>
      </c>
    </row>
    <row r="10" spans="2:3" x14ac:dyDescent="0.2">
      <c r="B10" s="2" t="s">
        <v>32</v>
      </c>
      <c r="C10" s="9">
        <v>15011</v>
      </c>
    </row>
    <row r="11" spans="2:3" x14ac:dyDescent="0.2">
      <c r="B11" s="2" t="s">
        <v>33</v>
      </c>
      <c r="C11" s="9">
        <v>16680</v>
      </c>
    </row>
    <row r="12" spans="2:3" x14ac:dyDescent="0.2">
      <c r="B12" s="2" t="s">
        <v>34</v>
      </c>
      <c r="C12" s="9">
        <v>16635</v>
      </c>
    </row>
    <row r="13" spans="2:3" x14ac:dyDescent="0.2">
      <c r="B13" s="2" t="s">
        <v>35</v>
      </c>
      <c r="C13" s="9">
        <v>16858</v>
      </c>
    </row>
    <row r="14" spans="2:3" x14ac:dyDescent="0.2">
      <c r="B14" s="2" t="s">
        <v>36</v>
      </c>
      <c r="C14" s="9">
        <v>17003</v>
      </c>
    </row>
    <row r="15" spans="2:3" x14ac:dyDescent="0.2">
      <c r="B15" s="2" t="s">
        <v>37</v>
      </c>
      <c r="C15" s="9">
        <v>18066</v>
      </c>
    </row>
    <row r="16" spans="2:3" x14ac:dyDescent="0.2">
      <c r="B16" s="2" t="s">
        <v>38</v>
      </c>
      <c r="C16" s="9">
        <v>19767</v>
      </c>
    </row>
    <row r="17" spans="2:3" x14ac:dyDescent="0.2">
      <c r="B17" s="2" t="s">
        <v>39</v>
      </c>
      <c r="C17" s="9">
        <v>21366</v>
      </c>
    </row>
    <row r="18" spans="2:3" x14ac:dyDescent="0.2">
      <c r="B18" s="2" t="s">
        <v>40</v>
      </c>
      <c r="C18" s="9">
        <v>23043</v>
      </c>
    </row>
    <row r="19" spans="2:3" x14ac:dyDescent="0.2">
      <c r="B19" s="2" t="s">
        <v>41</v>
      </c>
      <c r="C19" s="9">
        <v>25085</v>
      </c>
    </row>
    <row r="20" spans="2:3" x14ac:dyDescent="0.2">
      <c r="B20" s="2" t="s">
        <v>42</v>
      </c>
      <c r="C20" s="9">
        <v>27339</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8"/>
  <sheetViews>
    <sheetView workbookViewId="0">
      <selection activeCell="C5" sqref="C5:D18"/>
    </sheetView>
  </sheetViews>
  <sheetFormatPr defaultColWidth="9.140625" defaultRowHeight="12.75" x14ac:dyDescent="0.2"/>
  <cols>
    <col min="2" max="2" width="100.7109375" customWidth="1"/>
    <col min="3" max="3" width="13.85546875" customWidth="1"/>
    <col min="4" max="4" width="22.28515625" customWidth="1"/>
  </cols>
  <sheetData>
    <row r="3" spans="2:4" x14ac:dyDescent="0.2">
      <c r="B3" s="6" t="s">
        <v>49</v>
      </c>
    </row>
    <row r="4" spans="2:4" x14ac:dyDescent="0.2">
      <c r="B4" s="5" t="s">
        <v>43</v>
      </c>
    </row>
    <row r="5" spans="2:4" x14ac:dyDescent="0.2">
      <c r="C5" s="7" t="s">
        <v>50</v>
      </c>
      <c r="D5" s="7" t="s">
        <v>51</v>
      </c>
    </row>
    <row r="6" spans="2:4" x14ac:dyDescent="0.2">
      <c r="B6" s="2" t="s">
        <v>30</v>
      </c>
      <c r="C6" s="9">
        <v>118</v>
      </c>
      <c r="D6" s="9">
        <v>434</v>
      </c>
    </row>
    <row r="7" spans="2:4" x14ac:dyDescent="0.2">
      <c r="B7" s="2" t="s">
        <v>31</v>
      </c>
      <c r="C7" s="9">
        <v>178</v>
      </c>
      <c r="D7" s="9">
        <v>508</v>
      </c>
    </row>
    <row r="8" spans="2:4" x14ac:dyDescent="0.2">
      <c r="B8" s="2" t="s">
        <v>52</v>
      </c>
      <c r="C8" s="9">
        <v>234</v>
      </c>
      <c r="D8" s="9">
        <v>627</v>
      </c>
    </row>
    <row r="9" spans="2:4" x14ac:dyDescent="0.2">
      <c r="B9" s="2" t="s">
        <v>53</v>
      </c>
      <c r="C9" s="9">
        <v>231</v>
      </c>
      <c r="D9" s="9">
        <v>731</v>
      </c>
    </row>
    <row r="10" spans="2:4" x14ac:dyDescent="0.2">
      <c r="B10" s="2" t="s">
        <v>34</v>
      </c>
      <c r="C10" s="9">
        <v>262</v>
      </c>
      <c r="D10" s="9">
        <v>775</v>
      </c>
    </row>
    <row r="11" spans="2:4" x14ac:dyDescent="0.2">
      <c r="B11" s="2" t="s">
        <v>35</v>
      </c>
      <c r="C11" s="9">
        <v>274</v>
      </c>
      <c r="D11" s="9">
        <v>799</v>
      </c>
    </row>
    <row r="12" spans="2:4" x14ac:dyDescent="0.2">
      <c r="B12" s="2" t="s">
        <v>36</v>
      </c>
      <c r="C12" s="9">
        <v>284</v>
      </c>
      <c r="D12" s="9">
        <v>836</v>
      </c>
    </row>
    <row r="13" spans="2:4" x14ac:dyDescent="0.2">
      <c r="B13" s="2" t="s">
        <v>37</v>
      </c>
      <c r="C13" s="9">
        <v>300</v>
      </c>
      <c r="D13" s="9">
        <v>874</v>
      </c>
    </row>
    <row r="14" spans="2:4" x14ac:dyDescent="0.2">
      <c r="B14" s="2" t="s">
        <v>38</v>
      </c>
      <c r="C14" s="9">
        <v>397</v>
      </c>
      <c r="D14" s="9">
        <v>940</v>
      </c>
    </row>
    <row r="15" spans="2:4" x14ac:dyDescent="0.2">
      <c r="B15" s="2" t="s">
        <v>39</v>
      </c>
      <c r="C15" s="9">
        <v>462</v>
      </c>
      <c r="D15" s="9">
        <v>983</v>
      </c>
    </row>
    <row r="16" spans="2:4" x14ac:dyDescent="0.2">
      <c r="B16" s="2" t="s">
        <v>40</v>
      </c>
      <c r="C16" s="9">
        <v>349</v>
      </c>
      <c r="D16" s="9">
        <v>1009</v>
      </c>
    </row>
    <row r="17" spans="2:4" x14ac:dyDescent="0.2">
      <c r="B17" s="2" t="s">
        <v>41</v>
      </c>
      <c r="C17" s="9">
        <v>364</v>
      </c>
      <c r="D17" s="9">
        <v>1035</v>
      </c>
    </row>
    <row r="18" spans="2:4" x14ac:dyDescent="0.2">
      <c r="B18" s="2" t="s">
        <v>42</v>
      </c>
      <c r="C18" s="9">
        <v>377</v>
      </c>
      <c r="D18" s="9">
        <v>1083</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7"/>
  <sheetViews>
    <sheetView showGridLines="0" workbookViewId="0">
      <pane xSplit="2" ySplit="2" topLeftCell="C3" activePane="bottomRight" state="frozen"/>
      <selection pane="topRight" activeCell="C1" sqref="C1"/>
      <selection pane="bottomLeft" activeCell="A3" sqref="A3"/>
      <selection pane="bottomRight" activeCell="E2" sqref="E2"/>
    </sheetView>
  </sheetViews>
  <sheetFormatPr defaultRowHeight="12.75" x14ac:dyDescent="0.2"/>
  <cols>
    <col min="2" max="2" width="16.140625" customWidth="1"/>
    <col min="3" max="7" width="14.140625" customWidth="1"/>
    <col min="8" max="8" width="14.28515625" customWidth="1"/>
  </cols>
  <sheetData>
    <row r="2" spans="2:8" ht="63.75" x14ac:dyDescent="0.2">
      <c r="B2" s="14" t="s">
        <v>59</v>
      </c>
      <c r="C2" s="15" t="s">
        <v>69</v>
      </c>
      <c r="D2" s="15" t="s">
        <v>58</v>
      </c>
      <c r="E2" s="15" t="s">
        <v>64</v>
      </c>
      <c r="F2" s="15" t="s">
        <v>70</v>
      </c>
      <c r="G2" s="15" t="s">
        <v>71</v>
      </c>
      <c r="H2" s="15" t="s">
        <v>72</v>
      </c>
    </row>
    <row r="3" spans="2:8" x14ac:dyDescent="0.2">
      <c r="B3" s="11" t="s">
        <v>28</v>
      </c>
      <c r="C3" s="12">
        <f>4.1*(10^3)</f>
        <v>4100</v>
      </c>
      <c r="D3" s="12">
        <v>7225</v>
      </c>
      <c r="E3" s="17">
        <f>C3/D3</f>
        <v>0.56747404844290661</v>
      </c>
      <c r="F3" s="19"/>
      <c r="G3" s="19"/>
      <c r="H3" s="18" t="str">
        <f>IF(C3=MAX($C$3:$C$17),"Highest revenue",IF(C3=MIN($C$3:$C$17),"Lowest revenue",""))</f>
        <v>Lowest revenue</v>
      </c>
    </row>
    <row r="4" spans="2:8" x14ac:dyDescent="0.2">
      <c r="B4" s="11" t="s">
        <v>29</v>
      </c>
      <c r="C4" s="12">
        <f>5.3*(10^3)</f>
        <v>5300</v>
      </c>
      <c r="D4" s="12">
        <v>8569</v>
      </c>
      <c r="E4" s="17">
        <f t="shared" ref="E4:E17" si="0">C4/D4</f>
        <v>0.61850857743027188</v>
      </c>
      <c r="F4" s="19">
        <f>(C4/C3)-1</f>
        <v>0.29268292682926833</v>
      </c>
      <c r="G4" s="19">
        <f>(D4/D3)-1</f>
        <v>0.18602076124567479</v>
      </c>
      <c r="H4" s="18" t="str">
        <f t="shared" ref="H4:H17" si="1">IF(C4=MAX($C$3:$C$17),"Highest revenue",IF(C4=MIN($C$3:$C$17),"Lowest revenue",""))</f>
        <v/>
      </c>
    </row>
    <row r="5" spans="2:8" x14ac:dyDescent="0.2">
      <c r="B5" s="11" t="s">
        <v>30</v>
      </c>
      <c r="C5" s="12">
        <f>6.4*(10^3)</f>
        <v>6400</v>
      </c>
      <c r="D5" s="12">
        <v>10241</v>
      </c>
      <c r="E5" s="17">
        <f t="shared" si="0"/>
        <v>0.62493897080363248</v>
      </c>
      <c r="F5" s="19">
        <f>(C5/C4)-1</f>
        <v>0.20754716981132071</v>
      </c>
      <c r="G5" s="19">
        <f>(D5/D4)-1</f>
        <v>0.19512195121951215</v>
      </c>
      <c r="H5" s="18" t="str">
        <f t="shared" si="1"/>
        <v/>
      </c>
    </row>
    <row r="6" spans="2:8" x14ac:dyDescent="0.2">
      <c r="B6" s="11" t="s">
        <v>31</v>
      </c>
      <c r="C6" s="12">
        <f>7.8*(10^3)</f>
        <v>7800</v>
      </c>
      <c r="D6" s="12">
        <v>12440</v>
      </c>
      <c r="E6" s="17">
        <f t="shared" si="0"/>
        <v>0.62700964630225076</v>
      </c>
      <c r="F6" s="19">
        <f>(C6/C5)-1</f>
        <v>0.21875</v>
      </c>
      <c r="G6" s="19">
        <f>(D6/D5)-1</f>
        <v>0.21472512449956049</v>
      </c>
      <c r="H6" s="18" t="str">
        <f t="shared" si="1"/>
        <v/>
      </c>
    </row>
    <row r="7" spans="2:8" x14ac:dyDescent="0.2">
      <c r="B7" s="11" t="s">
        <v>32</v>
      </c>
      <c r="C7" s="12">
        <f>9.4*(10^3)</f>
        <v>9400</v>
      </c>
      <c r="D7" s="12">
        <v>15011</v>
      </c>
      <c r="E7" s="17">
        <f t="shared" si="0"/>
        <v>0.62620744787156091</v>
      </c>
      <c r="F7" s="19">
        <f>(C7/C6)-1</f>
        <v>0.20512820512820507</v>
      </c>
      <c r="G7" s="19">
        <f>(D7/D6)-1</f>
        <v>0.20667202572347265</v>
      </c>
      <c r="H7" s="18" t="str">
        <f t="shared" si="1"/>
        <v/>
      </c>
    </row>
    <row r="8" spans="2:8" x14ac:dyDescent="0.2">
      <c r="B8" s="11" t="s">
        <v>33</v>
      </c>
      <c r="C8" s="12">
        <f>10.4*(10^3)</f>
        <v>10400</v>
      </c>
      <c r="D8" s="12">
        <v>16680</v>
      </c>
      <c r="E8" s="17">
        <f t="shared" si="0"/>
        <v>0.6235011990407674</v>
      </c>
      <c r="F8" s="19">
        <f>(C8/C7)-1</f>
        <v>0.1063829787234043</v>
      </c>
      <c r="G8" s="19">
        <f>(D8/D7)-1</f>
        <v>0.11118513090400373</v>
      </c>
      <c r="H8" s="18" t="str">
        <f t="shared" si="1"/>
        <v/>
      </c>
    </row>
    <row r="9" spans="2:8" x14ac:dyDescent="0.2">
      <c r="B9" s="11" t="s">
        <v>34</v>
      </c>
      <c r="C9" s="12">
        <f>9.8*(10^3)</f>
        <v>9800</v>
      </c>
      <c r="D9" s="12">
        <v>16635</v>
      </c>
      <c r="E9" s="17">
        <f t="shared" si="0"/>
        <v>0.5891193267207695</v>
      </c>
      <c r="F9" s="19">
        <f>(C9/C8)-1</f>
        <v>-5.7692307692307709E-2</v>
      </c>
      <c r="G9" s="19">
        <f>(D9/D8)-1</f>
        <v>-2.6978417266186883E-3</v>
      </c>
      <c r="H9" s="18" t="str">
        <f t="shared" si="1"/>
        <v/>
      </c>
    </row>
    <row r="10" spans="2:8" x14ac:dyDescent="0.2">
      <c r="B10" s="11" t="s">
        <v>35</v>
      </c>
      <c r="C10" s="12">
        <f>10.7*(10^3)</f>
        <v>10700</v>
      </c>
      <c r="D10" s="12">
        <v>16858</v>
      </c>
      <c r="E10" s="17">
        <f t="shared" si="0"/>
        <v>0.63471348914461978</v>
      </c>
      <c r="F10" s="19">
        <f>(C10/C9)-1</f>
        <v>9.1836734693877542E-2</v>
      </c>
      <c r="G10" s="19">
        <f>(D10/D9)-1</f>
        <v>1.3405470393748065E-2</v>
      </c>
      <c r="H10" s="18" t="str">
        <f t="shared" si="1"/>
        <v/>
      </c>
    </row>
    <row r="11" spans="2:8" x14ac:dyDescent="0.2">
      <c r="B11" s="11" t="s">
        <v>36</v>
      </c>
      <c r="C11" s="12">
        <f>11.7*(10^3)</f>
        <v>11700</v>
      </c>
      <c r="D11" s="12">
        <v>17003</v>
      </c>
      <c r="E11" s="17">
        <f t="shared" si="0"/>
        <v>0.68811386225960125</v>
      </c>
      <c r="F11" s="19">
        <f>(C11/C10)-1</f>
        <v>9.3457943925233655E-2</v>
      </c>
      <c r="G11" s="19">
        <f>(D11/D10)-1</f>
        <v>8.6012575631746468E-3</v>
      </c>
      <c r="H11" s="18" t="str">
        <f t="shared" si="1"/>
        <v/>
      </c>
    </row>
    <row r="12" spans="2:8" x14ac:dyDescent="0.2">
      <c r="B12" s="11" t="s">
        <v>37</v>
      </c>
      <c r="C12" s="12">
        <f>13.3*(10^3)</f>
        <v>13300</v>
      </c>
      <c r="D12" s="12">
        <v>18066</v>
      </c>
      <c r="E12" s="17">
        <f t="shared" si="0"/>
        <v>0.7361895272888298</v>
      </c>
      <c r="F12" s="19">
        <f>(C12/C11)-1</f>
        <v>0.13675213675213671</v>
      </c>
      <c r="G12" s="19">
        <f>(D12/D11)-1</f>
        <v>6.2518379109568922E-2</v>
      </c>
      <c r="H12" s="18" t="str">
        <f t="shared" si="1"/>
        <v/>
      </c>
    </row>
    <row r="13" spans="2:8" x14ac:dyDescent="0.2">
      <c r="B13" s="11" t="s">
        <v>38</v>
      </c>
      <c r="C13" s="12">
        <f>14.9*(10^3)</f>
        <v>14900</v>
      </c>
      <c r="D13" s="12">
        <v>19767</v>
      </c>
      <c r="E13" s="17">
        <f t="shared" si="0"/>
        <v>0.75378155511711442</v>
      </c>
      <c r="F13" s="19">
        <f>(C13/C12)-1</f>
        <v>0.12030075187969924</v>
      </c>
      <c r="G13" s="19">
        <f>(D13/D12)-1</f>
        <v>9.4154765858518674E-2</v>
      </c>
      <c r="H13" s="18" t="str">
        <f t="shared" si="1"/>
        <v/>
      </c>
    </row>
    <row r="14" spans="2:8" x14ac:dyDescent="0.2">
      <c r="B14" s="11" t="s">
        <v>39</v>
      </c>
      <c r="C14" s="12">
        <f>16.45*(10^3)</f>
        <v>16450</v>
      </c>
      <c r="D14" s="12">
        <v>21366</v>
      </c>
      <c r="E14" s="17">
        <f t="shared" si="0"/>
        <v>0.76991481793503702</v>
      </c>
      <c r="F14" s="19">
        <f>(C14/C13)-1</f>
        <v>0.10402684563758391</v>
      </c>
      <c r="G14" s="19">
        <f>(D14/D13)-1</f>
        <v>8.0892396418272838E-2</v>
      </c>
      <c r="H14" s="18" t="str">
        <f t="shared" si="1"/>
        <v/>
      </c>
    </row>
    <row r="15" spans="2:8" x14ac:dyDescent="0.2">
      <c r="B15" s="11" t="s">
        <v>40</v>
      </c>
      <c r="C15" s="12">
        <f>19.16*(10^3)</f>
        <v>19160</v>
      </c>
      <c r="D15" s="12">
        <v>23043</v>
      </c>
      <c r="E15" s="17">
        <f t="shared" si="0"/>
        <v>0.83148895543115042</v>
      </c>
      <c r="F15" s="19">
        <f>(C15/C14)-1</f>
        <v>0.16474164133738611</v>
      </c>
      <c r="G15" s="19">
        <f>(D15/D14)-1</f>
        <v>7.8489188430216128E-2</v>
      </c>
      <c r="H15" s="18" t="str">
        <f t="shared" si="1"/>
        <v/>
      </c>
    </row>
    <row r="16" spans="2:8" x14ac:dyDescent="0.2">
      <c r="B16" s="11" t="s">
        <v>41</v>
      </c>
      <c r="C16" s="12">
        <f>21.32*(10^3)</f>
        <v>21320</v>
      </c>
      <c r="D16" s="12">
        <v>25085</v>
      </c>
      <c r="E16" s="17">
        <f t="shared" si="0"/>
        <v>0.84991030496312536</v>
      </c>
      <c r="F16" s="19">
        <f>(C16/C15)-1</f>
        <v>0.11273486430062629</v>
      </c>
      <c r="G16" s="19">
        <f>(D16/D15)-1</f>
        <v>8.8616933558998356E-2</v>
      </c>
      <c r="H16" s="18" t="str">
        <f t="shared" si="1"/>
        <v/>
      </c>
    </row>
    <row r="17" spans="2:8" x14ac:dyDescent="0.2">
      <c r="B17" s="11" t="s">
        <v>42</v>
      </c>
      <c r="C17" s="12">
        <f>22.39*(10^3)</f>
        <v>22390</v>
      </c>
      <c r="D17" s="12">
        <v>27339</v>
      </c>
      <c r="E17" s="17">
        <f t="shared" si="0"/>
        <v>0.81897655364131827</v>
      </c>
      <c r="F17" s="19">
        <f>(C17/C16)-1</f>
        <v>5.018761726078802E-2</v>
      </c>
      <c r="G17" s="19">
        <f>(D17/D16)-1</f>
        <v>8.9854494717958922E-2</v>
      </c>
      <c r="H17" s="18" t="str">
        <f t="shared" si="1"/>
        <v>Highest revenue</v>
      </c>
    </row>
  </sheetData>
  <conditionalFormatting sqref="C3:C17">
    <cfRule type="top10" dxfId="21" priority="13" rank="1"/>
    <cfRule type="top10" dxfId="20" priority="14" bottom="1" rank="1"/>
    <cfRule type="top10" dxfId="19" priority="15" rank="1"/>
  </conditionalFormatting>
  <conditionalFormatting sqref="F4:G17 D3:E17">
    <cfRule type="top10" dxfId="18" priority="10" rank="1"/>
    <cfRule type="top10" dxfId="17" priority="11" bottom="1" rank="1"/>
    <cfRule type="top10" dxfId="16" priority="12" rank="1"/>
  </conditionalFormatting>
  <conditionalFormatting sqref="F4:G17 E3:E17">
    <cfRule type="top10" dxfId="15" priority="9" rank="1"/>
  </conditionalFormatting>
  <conditionalFormatting sqref="D3:D17">
    <cfRule type="top10" dxfId="14" priority="8" bottom="1" rank="1"/>
  </conditionalFormatting>
  <conditionalFormatting sqref="F3:G3">
    <cfRule type="top10" dxfId="13" priority="5" rank="1"/>
    <cfRule type="top10" dxfId="12" priority="6" bottom="1" rank="1"/>
    <cfRule type="top10" dxfId="11" priority="7" rank="1"/>
  </conditionalFormatting>
  <conditionalFormatting sqref="F3:G3">
    <cfRule type="top10" dxfId="10" priority="4" rank="1"/>
  </conditionalFormatting>
  <conditionalFormatting sqref="F3:F17">
    <cfRule type="top10" dxfId="9" priority="3" rank="1"/>
  </conditionalFormatting>
  <conditionalFormatting sqref="G4:G17">
    <cfRule type="top10" dxfId="8" priority="1" bottom="1" rank="1"/>
    <cfRule type="top10" dxfId="7" priority="2" rank="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5" zoomScaleNormal="85" workbookViewId="0">
      <selection activeCell="A29" sqref="A29"/>
    </sheetView>
  </sheetViews>
  <sheetFormatPr defaultRowHeight="12.75"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M21"/>
  <sheetViews>
    <sheetView showGridLines="0" tabSelected="1" workbookViewId="0">
      <pane xSplit="2" ySplit="3" topLeftCell="C4" activePane="bottomRight" state="frozen"/>
      <selection pane="topRight" activeCell="C1" sqref="C1"/>
      <selection pane="bottomLeft" activeCell="A3" sqref="A3"/>
      <selection pane="bottomRight" activeCell="B19" sqref="B19"/>
    </sheetView>
  </sheetViews>
  <sheetFormatPr defaultRowHeight="12.75" x14ac:dyDescent="0.2"/>
  <cols>
    <col min="2" max="2" width="30.42578125" customWidth="1"/>
    <col min="3" max="8" width="12" customWidth="1"/>
    <col min="9" max="9" width="11.5703125" customWidth="1"/>
    <col min="10" max="11" width="14.42578125" customWidth="1"/>
    <col min="12" max="12" width="13.5703125" customWidth="1"/>
    <col min="13" max="13" width="14.7109375" customWidth="1"/>
  </cols>
  <sheetData>
    <row r="2" spans="2:13" x14ac:dyDescent="0.2">
      <c r="E2" t="s">
        <v>62</v>
      </c>
      <c r="H2" t="s">
        <v>63</v>
      </c>
      <c r="I2" t="s">
        <v>67</v>
      </c>
    </row>
    <row r="3" spans="2:13" ht="63.75" x14ac:dyDescent="0.2">
      <c r="B3" s="14" t="s">
        <v>59</v>
      </c>
      <c r="C3" s="15" t="s">
        <v>60</v>
      </c>
      <c r="D3" s="15" t="s">
        <v>61</v>
      </c>
      <c r="E3" s="15" t="s">
        <v>60</v>
      </c>
      <c r="F3" s="15" t="s">
        <v>61</v>
      </c>
      <c r="G3" s="15" t="s">
        <v>61</v>
      </c>
      <c r="H3" s="15" t="s">
        <v>60</v>
      </c>
      <c r="I3" s="15" t="s">
        <v>65</v>
      </c>
      <c r="J3" s="15" t="s">
        <v>66</v>
      </c>
      <c r="K3" s="15" t="s">
        <v>68</v>
      </c>
      <c r="L3" s="15" t="s">
        <v>73</v>
      </c>
      <c r="M3" s="15" t="s">
        <v>64</v>
      </c>
    </row>
    <row r="4" spans="2:13" x14ac:dyDescent="0.2">
      <c r="B4" s="11" t="s">
        <v>30</v>
      </c>
      <c r="C4" s="12">
        <v>118</v>
      </c>
      <c r="D4" s="12">
        <v>434</v>
      </c>
      <c r="E4" s="16">
        <f>C4/SUM($C4:$D4)</f>
        <v>0.21376811594202899</v>
      </c>
      <c r="F4" s="16">
        <f>D4/SUM($C4:$D4)</f>
        <v>0.78623188405797106</v>
      </c>
      <c r="G4" s="12">
        <f>D4-0</f>
        <v>434</v>
      </c>
      <c r="H4" s="12">
        <f>C4-0</f>
        <v>118</v>
      </c>
      <c r="I4" s="12">
        <f>VLOOKUP($B4,Worldwide!$B$2:$E$17,4,0)*C4</f>
        <v>73.742798554828639</v>
      </c>
      <c r="J4" s="12">
        <f>VLOOKUP($B4,Worldwide!$B$2:$E$17,4,0)*D4</f>
        <v>271.22351332877651</v>
      </c>
      <c r="K4" t="s">
        <v>74</v>
      </c>
      <c r="L4" t="s">
        <v>74</v>
      </c>
      <c r="M4" t="e">
        <f>K4/C4</f>
        <v>#VALUE!</v>
      </c>
    </row>
    <row r="5" spans="2:13" x14ac:dyDescent="0.2">
      <c r="B5" s="11" t="s">
        <v>31</v>
      </c>
      <c r="C5" s="12">
        <v>178</v>
      </c>
      <c r="D5" s="12">
        <v>508</v>
      </c>
      <c r="E5" s="16">
        <f>C5/SUM($C5:$D5)</f>
        <v>0.25947521865889212</v>
      </c>
      <c r="F5" s="16">
        <f>D5/SUM($C5:$D5)</f>
        <v>0.74052478134110788</v>
      </c>
      <c r="G5" s="12">
        <f>D5-D4</f>
        <v>74</v>
      </c>
      <c r="H5" s="12">
        <f>C5-C4</f>
        <v>60</v>
      </c>
      <c r="I5" s="12">
        <f>VLOOKUP($B5,Worldwide!$B$2:$E$17,4,0)*C5</f>
        <v>111.60771704180064</v>
      </c>
      <c r="J5" s="12">
        <f>VLOOKUP($B5,Worldwide!$B$2:$E$17,4,0)*D5</f>
        <v>318.52090032154337</v>
      </c>
      <c r="K5" t="s">
        <v>74</v>
      </c>
      <c r="L5" t="s">
        <v>74</v>
      </c>
      <c r="M5" t="e">
        <f t="shared" ref="M5:M16" si="0">K5/C5</f>
        <v>#VALUE!</v>
      </c>
    </row>
    <row r="6" spans="2:13" x14ac:dyDescent="0.2">
      <c r="B6" s="11" t="s">
        <v>32</v>
      </c>
      <c r="C6" s="12">
        <v>234</v>
      </c>
      <c r="D6" s="12">
        <v>627</v>
      </c>
      <c r="E6" s="16">
        <f>C6/SUM($C6:$D6)</f>
        <v>0.27177700348432055</v>
      </c>
      <c r="F6" s="16">
        <f>D6/SUM($C6:$D6)</f>
        <v>0.72822299651567945</v>
      </c>
      <c r="G6" s="12">
        <f>D6-D5</f>
        <v>119</v>
      </c>
      <c r="H6" s="12">
        <f>C6-C5</f>
        <v>56</v>
      </c>
      <c r="I6" s="12">
        <f>VLOOKUP($B6,Worldwide!$B$2:$E$17,4,0)*C6</f>
        <v>146.53254280194525</v>
      </c>
      <c r="J6" s="12">
        <f>VLOOKUP($B6,Worldwide!$B$2:$E$17,4,0)*D6</f>
        <v>392.6320698154687</v>
      </c>
      <c r="K6" t="s">
        <v>74</v>
      </c>
      <c r="L6" t="s">
        <v>74</v>
      </c>
      <c r="M6" t="e">
        <f t="shared" si="0"/>
        <v>#VALUE!</v>
      </c>
    </row>
    <row r="7" spans="2:13" x14ac:dyDescent="0.2">
      <c r="B7" s="11" t="s">
        <v>33</v>
      </c>
      <c r="C7" s="12">
        <v>231</v>
      </c>
      <c r="D7" s="12">
        <v>731</v>
      </c>
      <c r="E7" s="16">
        <f>C7/SUM($C7:$D7)</f>
        <v>0.24012474012474014</v>
      </c>
      <c r="F7" s="16">
        <f>D7/SUM($C7:$D7)</f>
        <v>0.75987525987525983</v>
      </c>
      <c r="G7" s="12">
        <f>D7-D6</f>
        <v>104</v>
      </c>
      <c r="H7" s="12">
        <f>C7-C6</f>
        <v>-3</v>
      </c>
      <c r="I7" s="12">
        <f>VLOOKUP($B7,Worldwide!$B$2:$E$17,4,0)*C7</f>
        <v>144.02877697841726</v>
      </c>
      <c r="J7" s="12">
        <f>VLOOKUP($B7,Worldwide!$B$2:$E$17,4,0)*D7</f>
        <v>455.77937649880096</v>
      </c>
      <c r="K7" t="s">
        <v>74</v>
      </c>
      <c r="L7" t="s">
        <v>74</v>
      </c>
      <c r="M7" t="e">
        <f t="shared" si="0"/>
        <v>#VALUE!</v>
      </c>
    </row>
    <row r="8" spans="2:13" x14ac:dyDescent="0.2">
      <c r="B8" s="11" t="s">
        <v>34</v>
      </c>
      <c r="C8" s="12">
        <v>262</v>
      </c>
      <c r="D8" s="12">
        <v>775</v>
      </c>
      <c r="E8" s="16">
        <f>C8/SUM($C8:$D8)</f>
        <v>0.25265188042430087</v>
      </c>
      <c r="F8" s="16">
        <f>D8/SUM($C8:$D8)</f>
        <v>0.74734811957569913</v>
      </c>
      <c r="G8" s="12">
        <f>D8-D7</f>
        <v>44</v>
      </c>
      <c r="H8" s="12">
        <f>C8-C7</f>
        <v>31</v>
      </c>
      <c r="I8" s="12">
        <f>VLOOKUP($B8,Worldwide!$B$2:$E$17,4,0)*C8</f>
        <v>154.3492636008416</v>
      </c>
      <c r="J8" s="12">
        <f>VLOOKUP($B8,Worldwide!$B$2:$E$17,4,0)*D8</f>
        <v>456.56747820859636</v>
      </c>
      <c r="K8" t="s">
        <v>74</v>
      </c>
      <c r="L8" t="s">
        <v>74</v>
      </c>
      <c r="M8" t="e">
        <f t="shared" si="0"/>
        <v>#VALUE!</v>
      </c>
    </row>
    <row r="9" spans="2:13" x14ac:dyDescent="0.2">
      <c r="B9" s="11" t="s">
        <v>35</v>
      </c>
      <c r="C9" s="12">
        <v>274</v>
      </c>
      <c r="D9" s="12">
        <v>799</v>
      </c>
      <c r="E9" s="16">
        <f>C9/SUM($C9:$D9)</f>
        <v>0.25535880708294501</v>
      </c>
      <c r="F9" s="16">
        <f>D9/SUM($C9:$D9)</f>
        <v>0.74464119291705499</v>
      </c>
      <c r="G9" s="12">
        <f>D9-D8</f>
        <v>24</v>
      </c>
      <c r="H9" s="12">
        <f>C9-C8</f>
        <v>12</v>
      </c>
      <c r="I9" s="12">
        <f>VLOOKUP($B9,Worldwide!$B$2:$E$17,4,0)*C9</f>
        <v>173.91149602562581</v>
      </c>
      <c r="J9" s="12">
        <f>VLOOKUP($B9,Worldwide!$B$2:$E$17,4,0)*D9</f>
        <v>507.13607782655123</v>
      </c>
      <c r="K9" t="s">
        <v>74</v>
      </c>
      <c r="L9" t="s">
        <v>74</v>
      </c>
      <c r="M9" t="e">
        <f t="shared" si="0"/>
        <v>#VALUE!</v>
      </c>
    </row>
    <row r="10" spans="2:13" x14ac:dyDescent="0.2">
      <c r="B10" s="11" t="s">
        <v>36</v>
      </c>
      <c r="C10" s="12">
        <v>284</v>
      </c>
      <c r="D10" s="12">
        <v>836</v>
      </c>
      <c r="E10" s="16">
        <f>C10/SUM($C10:$D10)</f>
        <v>0.25357142857142856</v>
      </c>
      <c r="F10" s="16">
        <f>D10/SUM($C10:$D10)</f>
        <v>0.74642857142857144</v>
      </c>
      <c r="G10" s="12">
        <f>D10-D9</f>
        <v>37</v>
      </c>
      <c r="H10" s="12">
        <f>C10-C9</f>
        <v>10</v>
      </c>
      <c r="I10" s="12">
        <f>VLOOKUP($B10,Worldwide!$B$2:$E$17,4,0)*C10</f>
        <v>195.42433688172676</v>
      </c>
      <c r="J10" s="12">
        <f>VLOOKUP($B10,Worldwide!$B$2:$E$17,4,0)*D10</f>
        <v>575.26318884902662</v>
      </c>
      <c r="K10" t="s">
        <v>74</v>
      </c>
      <c r="L10" t="s">
        <v>74</v>
      </c>
      <c r="M10" t="e">
        <f t="shared" si="0"/>
        <v>#VALUE!</v>
      </c>
    </row>
    <row r="11" spans="2:13" x14ac:dyDescent="0.2">
      <c r="B11" s="11" t="s">
        <v>37</v>
      </c>
      <c r="C11" s="12">
        <v>300</v>
      </c>
      <c r="D11" s="12">
        <v>874</v>
      </c>
      <c r="E11" s="16">
        <f>C11/SUM($C11:$D11)</f>
        <v>0.25553662691652468</v>
      </c>
      <c r="F11" s="16">
        <f>D11/SUM($C11:$D11)</f>
        <v>0.74446337308347532</v>
      </c>
      <c r="G11" s="12">
        <f>D11-D10</f>
        <v>38</v>
      </c>
      <c r="H11" s="12">
        <f>C11-C10</f>
        <v>16</v>
      </c>
      <c r="I11" s="12">
        <f>VLOOKUP($B11,Worldwide!$B$2:$E$17,4,0)*C11</f>
        <v>220.85685818664894</v>
      </c>
      <c r="J11" s="12">
        <f>VLOOKUP($B11,Worldwide!$B$2:$E$17,4,0)*D11</f>
        <v>643.42964685043728</v>
      </c>
      <c r="K11" t="s">
        <v>74</v>
      </c>
      <c r="L11" t="s">
        <v>74</v>
      </c>
      <c r="M11" t="e">
        <f t="shared" si="0"/>
        <v>#VALUE!</v>
      </c>
    </row>
    <row r="12" spans="2:13" x14ac:dyDescent="0.2">
      <c r="B12" s="11" t="s">
        <v>38</v>
      </c>
      <c r="C12" s="12">
        <v>397</v>
      </c>
      <c r="D12" s="12">
        <v>940</v>
      </c>
      <c r="E12" s="16">
        <f>C12/SUM($C12:$D12)</f>
        <v>0.29693343305908754</v>
      </c>
      <c r="F12" s="16">
        <f>D12/SUM($C12:$D12)</f>
        <v>0.70306656694091252</v>
      </c>
      <c r="G12" s="12">
        <f>D12-D11</f>
        <v>66</v>
      </c>
      <c r="H12" s="12">
        <f>C12-C11</f>
        <v>97</v>
      </c>
      <c r="I12" s="12">
        <f>VLOOKUP($B12,Worldwide!$B$2:$E$17,4,0)*C12</f>
        <v>299.25127738149445</v>
      </c>
      <c r="J12" s="12">
        <f>VLOOKUP($B12,Worldwide!$B$2:$E$17,4,0)*D12</f>
        <v>708.55466181008751</v>
      </c>
      <c r="K12" t="s">
        <v>74</v>
      </c>
      <c r="L12" t="s">
        <v>74</v>
      </c>
      <c r="M12" t="e">
        <f t="shared" si="0"/>
        <v>#VALUE!</v>
      </c>
    </row>
    <row r="13" spans="2:13" x14ac:dyDescent="0.2">
      <c r="B13" s="11" t="s">
        <v>39</v>
      </c>
      <c r="C13" s="12">
        <v>462</v>
      </c>
      <c r="D13" s="12">
        <v>983</v>
      </c>
      <c r="E13" s="16">
        <f>C13/SUM($C13:$D13)</f>
        <v>0.31972318339100347</v>
      </c>
      <c r="F13" s="16">
        <f>D13/SUM($C13:$D13)</f>
        <v>0.68027681660899653</v>
      </c>
      <c r="G13" s="12">
        <f>D13-D12</f>
        <v>43</v>
      </c>
      <c r="H13" s="12">
        <f>C13-C12</f>
        <v>65</v>
      </c>
      <c r="I13" s="12">
        <f>VLOOKUP($B13,Worldwide!$B$2:$E$17,4,0)*C13</f>
        <v>355.70064588598711</v>
      </c>
      <c r="J13" s="12">
        <f>VLOOKUP($B13,Worldwide!$B$2:$E$17,4,0)*D13</f>
        <v>756.82626603014137</v>
      </c>
      <c r="K13" t="s">
        <v>74</v>
      </c>
      <c r="L13" t="s">
        <v>74</v>
      </c>
      <c r="M13" t="e">
        <f t="shared" si="0"/>
        <v>#VALUE!</v>
      </c>
    </row>
    <row r="14" spans="2:13" x14ac:dyDescent="0.2">
      <c r="B14" s="11" t="s">
        <v>40</v>
      </c>
      <c r="C14" s="12">
        <v>349</v>
      </c>
      <c r="D14" s="12">
        <v>1009</v>
      </c>
      <c r="E14" s="16">
        <f>C14/SUM($C14:$D14)</f>
        <v>0.25699558173784975</v>
      </c>
      <c r="F14" s="16">
        <f>D14/SUM($C14:$D14)</f>
        <v>0.74300441826215025</v>
      </c>
      <c r="G14" s="12">
        <f>D14-D13</f>
        <v>26</v>
      </c>
      <c r="H14" s="12">
        <f>C14-C13</f>
        <v>-113</v>
      </c>
      <c r="I14" s="12">
        <f>VLOOKUP($B14,Worldwide!$B$2:$E$17,4,0)*C14</f>
        <v>290.18964544547151</v>
      </c>
      <c r="J14" s="12">
        <f>VLOOKUP($B14,Worldwide!$B$2:$E$17,4,0)*D14</f>
        <v>838.97235603003082</v>
      </c>
      <c r="K14" t="s">
        <v>74</v>
      </c>
      <c r="L14" t="s">
        <v>74</v>
      </c>
      <c r="M14" t="e">
        <f t="shared" si="0"/>
        <v>#VALUE!</v>
      </c>
    </row>
    <row r="15" spans="2:13" x14ac:dyDescent="0.2">
      <c r="B15" s="11" t="s">
        <v>41</v>
      </c>
      <c r="C15" s="12">
        <v>364</v>
      </c>
      <c r="D15" s="12">
        <v>1035</v>
      </c>
      <c r="E15" s="16">
        <f>C15/SUM($C15:$D15)</f>
        <v>0.26018584703359543</v>
      </c>
      <c r="F15" s="16">
        <f>D15/SUM($C15:$D15)</f>
        <v>0.73981415296640463</v>
      </c>
      <c r="G15" s="12">
        <f>D15-D14</f>
        <v>26</v>
      </c>
      <c r="H15" s="12">
        <f>C15-C14</f>
        <v>15</v>
      </c>
      <c r="I15" s="12">
        <f>VLOOKUP($B15,Worldwide!$B$2:$E$17,4,0)*C15</f>
        <v>309.36735100657762</v>
      </c>
      <c r="J15" s="12">
        <f>VLOOKUP($B15,Worldwide!$B$2:$E$17,4,0)*D15</f>
        <v>879.65716563683475</v>
      </c>
      <c r="K15" t="s">
        <v>74</v>
      </c>
      <c r="L15" t="s">
        <v>74</v>
      </c>
      <c r="M15" t="e">
        <f t="shared" si="0"/>
        <v>#VALUE!</v>
      </c>
    </row>
    <row r="16" spans="2:13" x14ac:dyDescent="0.2">
      <c r="B16" s="11" t="s">
        <v>42</v>
      </c>
      <c r="C16" s="12">
        <v>377</v>
      </c>
      <c r="D16" s="12">
        <v>1083</v>
      </c>
      <c r="E16" s="16">
        <f>C16/SUM($C16:$D16)</f>
        <v>0.2582191780821918</v>
      </c>
      <c r="F16" s="16">
        <f>D16/SUM($C16:$D16)</f>
        <v>0.74178082191780825</v>
      </c>
      <c r="G16" s="12">
        <f>D16-D15</f>
        <v>48</v>
      </c>
      <c r="H16" s="12">
        <f>C16-C15</f>
        <v>13</v>
      </c>
      <c r="I16" s="12">
        <f>VLOOKUP($B16,Worldwide!$B$2:$E$17,4,0)*C16</f>
        <v>308.75416072277699</v>
      </c>
      <c r="J16" s="12">
        <f>VLOOKUP($B16,Worldwide!$B$2:$E$17,4,0)*D16</f>
        <v>886.95160759354769</v>
      </c>
      <c r="K16" t="s">
        <v>74</v>
      </c>
      <c r="L16" t="s">
        <v>74</v>
      </c>
      <c r="M16" t="e">
        <f t="shared" si="0"/>
        <v>#VALUE!</v>
      </c>
    </row>
    <row r="17" spans="2:10" x14ac:dyDescent="0.2">
      <c r="B17" s="9"/>
      <c r="C17" s="9"/>
      <c r="D17" s="9"/>
      <c r="E17" s="21"/>
      <c r="F17" s="21"/>
      <c r="G17" s="9"/>
      <c r="H17" s="9"/>
      <c r="I17" s="9"/>
      <c r="J17" s="9"/>
    </row>
    <row r="18" spans="2:10" x14ac:dyDescent="0.2">
      <c r="B18" s="9"/>
      <c r="C18" s="9"/>
      <c r="D18" s="9"/>
      <c r="E18" s="21"/>
      <c r="F18" s="21"/>
      <c r="G18" s="9"/>
      <c r="H18" s="9"/>
      <c r="I18" s="9"/>
      <c r="J18" s="9"/>
    </row>
    <row r="19" spans="2:10" x14ac:dyDescent="0.2">
      <c r="B19" s="23" t="s">
        <v>78</v>
      </c>
      <c r="C19" s="9"/>
      <c r="D19" s="9"/>
      <c r="E19" s="21"/>
      <c r="F19" s="21"/>
      <c r="G19" s="9"/>
      <c r="H19" s="9"/>
      <c r="I19" s="9"/>
      <c r="J19" s="9"/>
    </row>
    <row r="20" spans="2:10" x14ac:dyDescent="0.2">
      <c r="B20" s="13" t="s">
        <v>76</v>
      </c>
      <c r="C20" s="20">
        <f>ROUND(100/1.4,0)</f>
        <v>71</v>
      </c>
      <c r="D20" s="20" t="s">
        <v>50</v>
      </c>
    </row>
    <row r="21" spans="2:10" x14ac:dyDescent="0.2">
      <c r="B21" s="22" t="s">
        <v>75</v>
      </c>
      <c r="C21" s="20" t="e">
        <f>100/M16*C20</f>
        <v>#VALUE!</v>
      </c>
      <c r="D21" s="20" t="s">
        <v>77</v>
      </c>
    </row>
  </sheetData>
  <conditionalFormatting sqref="G4:J19">
    <cfRule type="cellIs" dxfId="6" priority="15" operator="lessThan">
      <formula>0</formula>
    </cfRule>
  </conditionalFormatting>
  <conditionalFormatting sqref="E4:F19">
    <cfRule type="top10" dxfId="5" priority="29" rank="5"/>
  </conditionalFormatting>
  <conditionalFormatting sqref="G4 H4:H19">
    <cfRule type="cellIs" dxfId="4" priority="31" operator="lessThan">
      <formula>0</formula>
    </cfRule>
    <cfRule type="top10" dxfId="3" priority="32" rank="5"/>
  </conditionalFormatting>
  <conditionalFormatting sqref="G4:G19">
    <cfRule type="top10" dxfId="2" priority="35" rank="5"/>
  </conditionalFormatting>
  <conditionalFormatting sqref="I4:J19">
    <cfRule type="cellIs" dxfId="1" priority="36" operator="lessThan">
      <formula>0</formula>
    </cfRule>
    <cfRule type="top10" dxfId="0" priority="37" rank="5"/>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Overview</vt:lpstr>
      <vt:lpstr>Overview 2</vt:lpstr>
      <vt:lpstr>Overview 3</vt:lpstr>
      <vt:lpstr>Worldwide Revenue</vt:lpstr>
      <vt:lpstr>Worldwide Stores</vt:lpstr>
      <vt:lpstr>Canada Stores</vt:lpstr>
      <vt:lpstr>Worldwide</vt:lpstr>
      <vt:lpstr>Q1&amp;Q3</vt:lpstr>
      <vt:lpstr>Canada</vt:lpstr>
      <vt:lpstr>Q2</vt:lpstr>
      <vt:lpstr>Canada!Table1</vt:lpstr>
      <vt:lpstr>Table1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DELL</cp:lastModifiedBy>
  <dcterms:created xsi:type="dcterms:W3CDTF">2018-09-21T01:45:51Z</dcterms:created>
  <dcterms:modified xsi:type="dcterms:W3CDTF">2018-09-21T03:56:46Z</dcterms:modified>
  <cp:category/>
  <cp:contentStatus/>
</cp:coreProperties>
</file>