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D:\My Folder\Cambrian\Advanced Excel- EXL1002\"/>
    </mc:Choice>
  </mc:AlternateContent>
  <xr:revisionPtr revIDLastSave="0" documentId="10_ncr:100000_{294CFC6A-380D-46B1-BA2A-242066ECA2F0}" xr6:coauthVersionLast="31" xr6:coauthVersionMax="31" xr10:uidLastSave="{00000000-0000-0000-0000-000000000000}"/>
  <bookViews>
    <workbookView xWindow="0" yWindow="0" windowWidth="20490" windowHeight="8130" activeTab="3" xr2:uid="{00000000-000D-0000-FFFF-FFFF00000000}"/>
  </bookViews>
  <sheets>
    <sheet name="Order List" sheetId="3" r:id="rId1"/>
    <sheet name="Sold items list" sheetId="5" r:id="rId2"/>
    <sheet name="Menu items" sheetId="6" r:id="rId3"/>
    <sheet name="Order&amp;DeliverySlip&amp;Invoice" sheetId="1" r:id="rId4"/>
    <sheet name="Questions" sheetId="7" r:id="rId5"/>
  </sheets>
  <definedNames>
    <definedName name="_xlnm._FilterDatabase" localSheetId="2" hidden="1">'Menu items'!$A$2:$I$79</definedName>
    <definedName name="_xlnm._FilterDatabase" localSheetId="0" hidden="1">'Order List'!$B$2:$G$102</definedName>
    <definedName name="_xlnm._FilterDatabase" localSheetId="3" hidden="1">'Menu items'!$A$2:$F$55</definedName>
    <definedName name="_xlnm._FilterDatabase" localSheetId="4" hidden="1">Questions!$B$2:$C$16</definedName>
    <definedName name="_xlnm._FilterDatabase" localSheetId="1" hidden="1">'Sold items list'!$A$2:$K$1043</definedName>
    <definedName name="Customer_Info">'Order&amp;DeliverySlip&amp;Invoice'!$B$3:$E$7</definedName>
    <definedName name="Customer_Info_And_Order">'Order&amp;DeliverySlip&amp;Invoice'!$B$2:$F$19</definedName>
    <definedName name="Delivery_Slip">'Order&amp;DeliverySlip&amp;Invoice'!$B$21:$F$43</definedName>
    <definedName name="Menu_Items">'Menu items'!$B$2:$F$79</definedName>
    <definedName name="Price_List">'Menu items'!$E$2:$F$79</definedName>
    <definedName name="_xlnm.Print_Area" localSheetId="3">'Order&amp;DeliverySlip&amp;Invoice'!$B$21:$F$43,'Order&amp;DeliverySlip&amp;Invoice'!$H$21:$N$52</definedName>
    <definedName name="Store_Info">'Order&amp;DeliverySlip&amp;Invoice'!$B$22:$E$244:'Order&amp;DeliverySlip&amp;Invoice'!$D$26</definedName>
    <definedName name="Tax_Rate">'Menu items'!$I$3</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5" l="1"/>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3" i="5"/>
  <c r="J1043" i="5"/>
  <c r="J1042" i="5"/>
  <c r="J1041" i="5"/>
  <c r="J1040" i="5"/>
  <c r="J1039" i="5"/>
  <c r="J1038" i="5"/>
  <c r="J1037" i="5"/>
  <c r="J1036" i="5"/>
  <c r="J1035" i="5"/>
  <c r="J1034" i="5"/>
  <c r="J1033" i="5"/>
  <c r="J1032" i="5"/>
  <c r="J1031" i="5"/>
  <c r="J1030" i="5"/>
  <c r="J1029" i="5"/>
  <c r="J1028" i="5"/>
  <c r="J1027" i="5"/>
  <c r="J1026" i="5"/>
  <c r="J1025" i="5"/>
  <c r="J1024" i="5"/>
  <c r="J1023" i="5"/>
  <c r="J1022" i="5"/>
  <c r="J1021" i="5"/>
  <c r="J1020" i="5"/>
  <c r="J1019" i="5"/>
  <c r="J1018" i="5"/>
  <c r="J1017" i="5"/>
  <c r="J1016" i="5"/>
  <c r="J1015" i="5"/>
  <c r="J1014" i="5"/>
  <c r="J1013" i="5"/>
  <c r="J1012" i="5"/>
  <c r="J1011" i="5"/>
  <c r="J1010" i="5"/>
  <c r="J1009" i="5"/>
  <c r="J1008" i="5"/>
  <c r="J1007" i="5"/>
  <c r="J1006" i="5"/>
  <c r="J1005" i="5"/>
  <c r="J1004" i="5"/>
  <c r="J1003" i="5"/>
  <c r="J1002" i="5"/>
  <c r="J1001" i="5"/>
  <c r="J1000" i="5"/>
  <c r="J999" i="5"/>
  <c r="J998" i="5"/>
  <c r="J997" i="5"/>
  <c r="J996" i="5"/>
  <c r="J995" i="5"/>
  <c r="J994" i="5"/>
  <c r="J993" i="5"/>
  <c r="J992" i="5"/>
  <c r="J991" i="5"/>
  <c r="J990" i="5"/>
  <c r="J989" i="5"/>
  <c r="J988" i="5"/>
  <c r="J987" i="5"/>
  <c r="J986" i="5"/>
  <c r="J985" i="5"/>
  <c r="J984" i="5"/>
  <c r="J983" i="5"/>
  <c r="J982" i="5"/>
  <c r="J981" i="5"/>
  <c r="J980" i="5"/>
  <c r="J979" i="5"/>
  <c r="J978" i="5"/>
  <c r="J977" i="5"/>
  <c r="J976" i="5"/>
  <c r="J975" i="5"/>
  <c r="J974" i="5"/>
  <c r="J973" i="5"/>
  <c r="J972" i="5"/>
  <c r="J971" i="5"/>
  <c r="J970" i="5"/>
  <c r="J969" i="5"/>
  <c r="J968" i="5"/>
  <c r="J967" i="5"/>
  <c r="J966" i="5"/>
  <c r="J965" i="5"/>
  <c r="J964" i="5"/>
  <c r="J963" i="5"/>
  <c r="J962" i="5"/>
  <c r="J961" i="5"/>
  <c r="J960" i="5"/>
  <c r="J959" i="5"/>
  <c r="J958" i="5"/>
  <c r="J957" i="5"/>
  <c r="J956" i="5"/>
  <c r="J955" i="5"/>
  <c r="J954" i="5"/>
  <c r="J953" i="5"/>
  <c r="J952" i="5"/>
  <c r="J951" i="5"/>
  <c r="J950" i="5"/>
  <c r="J949" i="5"/>
  <c r="J948" i="5"/>
  <c r="J947" i="5"/>
  <c r="J946" i="5"/>
  <c r="J945" i="5"/>
  <c r="J944" i="5"/>
  <c r="J943" i="5"/>
  <c r="J942" i="5"/>
  <c r="J941" i="5"/>
  <c r="J940" i="5"/>
  <c r="J939" i="5"/>
  <c r="J938" i="5"/>
  <c r="J937" i="5"/>
  <c r="J936" i="5"/>
  <c r="J935" i="5"/>
  <c r="J934" i="5"/>
  <c r="J933" i="5"/>
  <c r="J932" i="5"/>
  <c r="J931" i="5"/>
  <c r="J930" i="5"/>
  <c r="J929" i="5"/>
  <c r="J928" i="5"/>
  <c r="J927" i="5"/>
  <c r="J926" i="5"/>
  <c r="J925" i="5"/>
  <c r="J924" i="5"/>
  <c r="J923" i="5"/>
  <c r="J922" i="5"/>
  <c r="J921" i="5"/>
  <c r="J920" i="5"/>
  <c r="J919" i="5"/>
  <c r="J918" i="5"/>
  <c r="J917" i="5"/>
  <c r="J916" i="5"/>
  <c r="J915" i="5"/>
  <c r="J914" i="5"/>
  <c r="J913" i="5"/>
  <c r="J912" i="5"/>
  <c r="J911" i="5"/>
  <c r="J910" i="5"/>
  <c r="J909" i="5"/>
  <c r="J908" i="5"/>
  <c r="J907" i="5"/>
  <c r="J906" i="5"/>
  <c r="J905" i="5"/>
  <c r="J904" i="5"/>
  <c r="J903" i="5"/>
  <c r="J902" i="5"/>
  <c r="J901" i="5"/>
  <c r="J900" i="5"/>
  <c r="J899" i="5"/>
  <c r="J898" i="5"/>
  <c r="J897" i="5"/>
  <c r="J896" i="5"/>
  <c r="J895" i="5"/>
  <c r="J894" i="5"/>
  <c r="J893" i="5"/>
  <c r="J892" i="5"/>
  <c r="J891" i="5"/>
  <c r="J890" i="5"/>
  <c r="J889" i="5"/>
  <c r="J888" i="5"/>
  <c r="J887" i="5"/>
  <c r="J886" i="5"/>
  <c r="J885" i="5"/>
  <c r="J884" i="5"/>
  <c r="J883" i="5"/>
  <c r="J882" i="5"/>
  <c r="J881" i="5"/>
  <c r="J880" i="5"/>
  <c r="J879" i="5"/>
  <c r="J878" i="5"/>
  <c r="J877" i="5"/>
  <c r="J876" i="5"/>
  <c r="J875" i="5"/>
  <c r="J874" i="5"/>
  <c r="J873" i="5"/>
  <c r="J872" i="5"/>
  <c r="J871" i="5"/>
  <c r="J870" i="5"/>
  <c r="J869" i="5"/>
  <c r="J868" i="5"/>
  <c r="J867" i="5"/>
  <c r="J866" i="5"/>
  <c r="J865" i="5"/>
  <c r="J864" i="5"/>
  <c r="J863" i="5"/>
  <c r="J862" i="5"/>
  <c r="J861" i="5"/>
  <c r="J860" i="5"/>
  <c r="J859" i="5"/>
  <c r="J858" i="5"/>
  <c r="J857" i="5"/>
  <c r="J856" i="5"/>
  <c r="J855" i="5"/>
  <c r="J854" i="5"/>
  <c r="J853" i="5"/>
  <c r="J852" i="5"/>
  <c r="J851" i="5"/>
  <c r="J850" i="5"/>
  <c r="J849" i="5"/>
  <c r="J848" i="5"/>
  <c r="J847" i="5"/>
  <c r="J846" i="5"/>
  <c r="J845" i="5"/>
  <c r="J844" i="5"/>
  <c r="J843" i="5"/>
  <c r="J842" i="5"/>
  <c r="J841" i="5"/>
  <c r="J840" i="5"/>
  <c r="J839" i="5"/>
  <c r="J838" i="5"/>
  <c r="J837" i="5"/>
  <c r="J836" i="5"/>
  <c r="J835" i="5"/>
  <c r="J834" i="5"/>
  <c r="J833" i="5"/>
  <c r="J832" i="5"/>
  <c r="J831" i="5"/>
  <c r="J830" i="5"/>
  <c r="J829" i="5"/>
  <c r="J828" i="5"/>
  <c r="J827" i="5"/>
  <c r="J826" i="5"/>
  <c r="J825" i="5"/>
  <c r="J824" i="5"/>
  <c r="J823" i="5"/>
  <c r="J822" i="5"/>
  <c r="J821" i="5"/>
  <c r="J820" i="5"/>
  <c r="J819" i="5"/>
  <c r="J818" i="5"/>
  <c r="J817" i="5"/>
  <c r="J816" i="5"/>
  <c r="J815" i="5"/>
  <c r="J814" i="5"/>
  <c r="J813" i="5"/>
  <c r="J812" i="5"/>
  <c r="J811" i="5"/>
  <c r="J810" i="5"/>
  <c r="J809" i="5"/>
  <c r="J808" i="5"/>
  <c r="J807" i="5"/>
  <c r="J806" i="5"/>
  <c r="J805" i="5"/>
  <c r="J804" i="5"/>
  <c r="J803" i="5"/>
  <c r="J802" i="5"/>
  <c r="J801" i="5"/>
  <c r="J800" i="5"/>
  <c r="J799" i="5"/>
  <c r="J798" i="5"/>
  <c r="J797" i="5"/>
  <c r="J796" i="5"/>
  <c r="J795" i="5"/>
  <c r="J794" i="5"/>
  <c r="J793" i="5"/>
  <c r="J792" i="5"/>
  <c r="J791" i="5"/>
  <c r="J790" i="5"/>
  <c r="J789" i="5"/>
  <c r="J788" i="5"/>
  <c r="J787" i="5"/>
  <c r="J786" i="5"/>
  <c r="J785" i="5"/>
  <c r="J784" i="5"/>
  <c r="J783" i="5"/>
  <c r="J782" i="5"/>
  <c r="J781" i="5"/>
  <c r="J780" i="5"/>
  <c r="J779" i="5"/>
  <c r="J778" i="5"/>
  <c r="J777" i="5"/>
  <c r="J776" i="5"/>
  <c r="J775" i="5"/>
  <c r="J774" i="5"/>
  <c r="J773" i="5"/>
  <c r="J772" i="5"/>
  <c r="J771" i="5"/>
  <c r="J770" i="5"/>
  <c r="J769" i="5"/>
  <c r="J768" i="5"/>
  <c r="J767" i="5"/>
  <c r="J766" i="5"/>
  <c r="J765" i="5"/>
  <c r="J764" i="5"/>
  <c r="J763" i="5"/>
  <c r="J762" i="5"/>
  <c r="J761" i="5"/>
  <c r="J760" i="5"/>
  <c r="J759" i="5"/>
  <c r="J758" i="5"/>
  <c r="J757" i="5"/>
  <c r="J756" i="5"/>
  <c r="J755" i="5"/>
  <c r="J754" i="5"/>
  <c r="J753" i="5"/>
  <c r="J752" i="5"/>
  <c r="J751" i="5"/>
  <c r="J750" i="5"/>
  <c r="J749" i="5"/>
  <c r="J748" i="5"/>
  <c r="J747" i="5"/>
  <c r="J746" i="5"/>
  <c r="J745" i="5"/>
  <c r="J744" i="5"/>
  <c r="J743" i="5"/>
  <c r="J742" i="5"/>
  <c r="J741" i="5"/>
  <c r="J740" i="5"/>
  <c r="J739" i="5"/>
  <c r="J738" i="5"/>
  <c r="J737" i="5"/>
  <c r="J736" i="5"/>
  <c r="J735" i="5"/>
  <c r="J734" i="5"/>
  <c r="J733" i="5"/>
  <c r="J732" i="5"/>
  <c r="J731" i="5"/>
  <c r="J730" i="5"/>
  <c r="J729" i="5"/>
  <c r="J728" i="5"/>
  <c r="J727" i="5"/>
  <c r="J726" i="5"/>
  <c r="J725" i="5"/>
  <c r="J724" i="5"/>
  <c r="J723" i="5"/>
  <c r="J722" i="5"/>
  <c r="J721" i="5"/>
  <c r="J720" i="5"/>
  <c r="J719" i="5"/>
  <c r="J718" i="5"/>
  <c r="J717" i="5"/>
  <c r="J716" i="5"/>
  <c r="J715" i="5"/>
  <c r="J714" i="5"/>
  <c r="J713" i="5"/>
  <c r="J712" i="5"/>
  <c r="J711" i="5"/>
  <c r="J710" i="5"/>
  <c r="J709" i="5"/>
  <c r="J708" i="5"/>
  <c r="J707" i="5"/>
  <c r="J706" i="5"/>
  <c r="J705" i="5"/>
  <c r="J704" i="5"/>
  <c r="J703" i="5"/>
  <c r="J702" i="5"/>
  <c r="J701" i="5"/>
  <c r="J700" i="5"/>
  <c r="J699" i="5"/>
  <c r="J698" i="5"/>
  <c r="J697" i="5"/>
  <c r="J696" i="5"/>
  <c r="J695" i="5"/>
  <c r="J694" i="5"/>
  <c r="J693" i="5"/>
  <c r="J692" i="5"/>
  <c r="J691" i="5"/>
  <c r="J690" i="5"/>
  <c r="J689" i="5"/>
  <c r="J688" i="5"/>
  <c r="J687" i="5"/>
  <c r="J686" i="5"/>
  <c r="J685" i="5"/>
  <c r="J684" i="5"/>
  <c r="J683" i="5"/>
  <c r="J682" i="5"/>
  <c r="J681" i="5"/>
  <c r="J680" i="5"/>
  <c r="J679" i="5"/>
  <c r="J678" i="5"/>
  <c r="J677" i="5"/>
  <c r="J676" i="5"/>
  <c r="J675" i="5"/>
  <c r="J674" i="5"/>
  <c r="J673" i="5"/>
  <c r="J672" i="5"/>
  <c r="J671" i="5"/>
  <c r="J670" i="5"/>
  <c r="J669" i="5"/>
  <c r="J668" i="5"/>
  <c r="J667" i="5"/>
  <c r="J666" i="5"/>
  <c r="J665" i="5"/>
  <c r="J664" i="5"/>
  <c r="J663" i="5"/>
  <c r="J662" i="5"/>
  <c r="J661" i="5"/>
  <c r="J660" i="5"/>
  <c r="J659" i="5"/>
  <c r="J658" i="5"/>
  <c r="J657" i="5"/>
  <c r="J656" i="5"/>
  <c r="J655" i="5"/>
  <c r="J654" i="5"/>
  <c r="J653" i="5"/>
  <c r="J652" i="5"/>
  <c r="J651" i="5"/>
  <c r="J650" i="5"/>
  <c r="J649" i="5"/>
  <c r="J648" i="5"/>
  <c r="J647" i="5"/>
  <c r="J646" i="5"/>
  <c r="J645" i="5"/>
  <c r="J644" i="5"/>
  <c r="J643" i="5"/>
  <c r="J642" i="5"/>
  <c r="J641" i="5"/>
  <c r="J640" i="5"/>
  <c r="J639" i="5"/>
  <c r="J638" i="5"/>
  <c r="J637" i="5"/>
  <c r="J636" i="5"/>
  <c r="J635" i="5"/>
  <c r="J634" i="5"/>
  <c r="J633" i="5"/>
  <c r="J632" i="5"/>
  <c r="J631" i="5"/>
  <c r="J630" i="5"/>
  <c r="J629" i="5"/>
  <c r="J628" i="5"/>
  <c r="J627" i="5"/>
  <c r="J626" i="5"/>
  <c r="J625" i="5"/>
  <c r="J624" i="5"/>
  <c r="J623" i="5"/>
  <c r="J622" i="5"/>
  <c r="J621" i="5"/>
  <c r="J620" i="5"/>
  <c r="J619" i="5"/>
  <c r="J618" i="5"/>
  <c r="J617" i="5"/>
  <c r="J616" i="5"/>
  <c r="J615" i="5"/>
  <c r="J614" i="5"/>
  <c r="J613" i="5"/>
  <c r="J612" i="5"/>
  <c r="J611" i="5"/>
  <c r="J610" i="5"/>
  <c r="J609" i="5"/>
  <c r="J608" i="5"/>
  <c r="J607" i="5"/>
  <c r="J606" i="5"/>
  <c r="J605" i="5"/>
  <c r="J604" i="5"/>
  <c r="J603" i="5"/>
  <c r="J602" i="5"/>
  <c r="J601" i="5"/>
  <c r="J600" i="5"/>
  <c r="J599" i="5"/>
  <c r="J598" i="5"/>
  <c r="J597" i="5"/>
  <c r="J596" i="5"/>
  <c r="J595" i="5"/>
  <c r="J594" i="5"/>
  <c r="J593" i="5"/>
  <c r="J592" i="5"/>
  <c r="J591" i="5"/>
  <c r="J590" i="5"/>
  <c r="J589" i="5"/>
  <c r="J588" i="5"/>
  <c r="J587" i="5"/>
  <c r="J586" i="5"/>
  <c r="J585" i="5"/>
  <c r="J584" i="5"/>
  <c r="J583" i="5"/>
  <c r="J582" i="5"/>
  <c r="J581" i="5"/>
  <c r="J580" i="5"/>
  <c r="J579" i="5"/>
  <c r="J578" i="5"/>
  <c r="J577" i="5"/>
  <c r="J576" i="5"/>
  <c r="J575" i="5"/>
  <c r="J574" i="5"/>
  <c r="J573" i="5"/>
  <c r="J572" i="5"/>
  <c r="J571" i="5"/>
  <c r="J570" i="5"/>
  <c r="J569" i="5"/>
  <c r="J568" i="5"/>
  <c r="J567" i="5"/>
  <c r="J566" i="5"/>
  <c r="J565" i="5"/>
  <c r="J564" i="5"/>
  <c r="J563" i="5"/>
  <c r="J562" i="5"/>
  <c r="J561" i="5"/>
  <c r="J560" i="5"/>
  <c r="J559" i="5"/>
  <c r="J558" i="5"/>
  <c r="J557" i="5"/>
  <c r="J556" i="5"/>
  <c r="J555" i="5"/>
  <c r="J554" i="5"/>
  <c r="J553" i="5"/>
  <c r="J552" i="5"/>
  <c r="J551" i="5"/>
  <c r="J550" i="5"/>
  <c r="J549" i="5"/>
  <c r="J548" i="5"/>
  <c r="J547" i="5"/>
  <c r="J546" i="5"/>
  <c r="J545" i="5"/>
  <c r="J544" i="5"/>
  <c r="J543" i="5"/>
  <c r="J542" i="5"/>
  <c r="J541" i="5"/>
  <c r="J540" i="5"/>
  <c r="J539" i="5"/>
  <c r="J538" i="5"/>
  <c r="J537" i="5"/>
  <c r="J536" i="5"/>
  <c r="J535" i="5"/>
  <c r="J534" i="5"/>
  <c r="J533" i="5"/>
  <c r="J532" i="5"/>
  <c r="J531" i="5"/>
  <c r="J530" i="5"/>
  <c r="J529" i="5"/>
  <c r="J528" i="5"/>
  <c r="J527" i="5"/>
  <c r="J526" i="5"/>
  <c r="J525" i="5"/>
  <c r="J524" i="5"/>
  <c r="J523" i="5"/>
  <c r="J522" i="5"/>
  <c r="J521" i="5"/>
  <c r="J520" i="5"/>
  <c r="J519" i="5"/>
  <c r="J518" i="5"/>
  <c r="J517" i="5"/>
  <c r="J516" i="5"/>
  <c r="J515" i="5"/>
  <c r="J514" i="5"/>
  <c r="J513" i="5"/>
  <c r="J512" i="5"/>
  <c r="J511" i="5"/>
  <c r="J510" i="5"/>
  <c r="J509" i="5"/>
  <c r="J508" i="5"/>
  <c r="J507" i="5"/>
  <c r="J506" i="5"/>
  <c r="J505" i="5"/>
  <c r="J504" i="5"/>
  <c r="J503" i="5"/>
  <c r="J502" i="5"/>
  <c r="J501" i="5"/>
  <c r="J500" i="5"/>
  <c r="J499" i="5"/>
  <c r="J498" i="5"/>
  <c r="J497" i="5"/>
  <c r="J496" i="5"/>
  <c r="J495" i="5"/>
  <c r="J494" i="5"/>
  <c r="J493" i="5"/>
  <c r="J492" i="5"/>
  <c r="J491" i="5"/>
  <c r="J490" i="5"/>
  <c r="J489" i="5"/>
  <c r="J488" i="5"/>
  <c r="J487" i="5"/>
  <c r="J486" i="5"/>
  <c r="J485" i="5"/>
  <c r="J484" i="5"/>
  <c r="J483" i="5"/>
  <c r="J482" i="5"/>
  <c r="J481" i="5"/>
  <c r="J480" i="5"/>
  <c r="J479" i="5"/>
  <c r="J478" i="5"/>
  <c r="J477" i="5"/>
  <c r="J476" i="5"/>
  <c r="J475" i="5"/>
  <c r="J474" i="5"/>
  <c r="J473" i="5"/>
  <c r="J472" i="5"/>
  <c r="J471" i="5"/>
  <c r="J470" i="5"/>
  <c r="J469" i="5"/>
  <c r="J468" i="5"/>
  <c r="J467" i="5"/>
  <c r="J466" i="5"/>
  <c r="J465" i="5"/>
  <c r="J464" i="5"/>
  <c r="J463" i="5"/>
  <c r="J462" i="5"/>
  <c r="J461" i="5"/>
  <c r="J460" i="5"/>
  <c r="J459" i="5"/>
  <c r="J458" i="5"/>
  <c r="J457" i="5"/>
  <c r="J456" i="5"/>
  <c r="J455" i="5"/>
  <c r="J454" i="5"/>
  <c r="J453" i="5"/>
  <c r="J452" i="5"/>
  <c r="J451" i="5"/>
  <c r="J450" i="5"/>
  <c r="J449" i="5"/>
  <c r="J448" i="5"/>
  <c r="J447" i="5"/>
  <c r="J446" i="5"/>
  <c r="J445" i="5"/>
  <c r="J444" i="5"/>
  <c r="J443" i="5"/>
  <c r="J442" i="5"/>
  <c r="J441" i="5"/>
  <c r="J440" i="5"/>
  <c r="J439" i="5"/>
  <c r="J438" i="5"/>
  <c r="J437" i="5"/>
  <c r="J436" i="5"/>
  <c r="J435" i="5"/>
  <c r="J434" i="5"/>
  <c r="J433" i="5"/>
  <c r="J432" i="5"/>
  <c r="J431" i="5"/>
  <c r="J430" i="5"/>
  <c r="J429" i="5"/>
  <c r="J428" i="5"/>
  <c r="J427" i="5"/>
  <c r="J426" i="5"/>
  <c r="J425" i="5"/>
  <c r="J424" i="5"/>
  <c r="J423" i="5"/>
  <c r="J422" i="5"/>
  <c r="J421" i="5"/>
  <c r="J420" i="5"/>
  <c r="J419" i="5"/>
  <c r="J418" i="5"/>
  <c r="J417" i="5"/>
  <c r="J416" i="5"/>
  <c r="J415" i="5"/>
  <c r="J414" i="5"/>
  <c r="J413" i="5"/>
  <c r="J412" i="5"/>
  <c r="J411" i="5"/>
  <c r="J410" i="5"/>
  <c r="J409" i="5"/>
  <c r="J408" i="5"/>
  <c r="J407" i="5"/>
  <c r="J406" i="5"/>
  <c r="J405" i="5"/>
  <c r="J404" i="5"/>
  <c r="J403" i="5"/>
  <c r="J402" i="5"/>
  <c r="J401" i="5"/>
  <c r="J400" i="5"/>
  <c r="J399" i="5"/>
  <c r="J398" i="5"/>
  <c r="J397" i="5"/>
  <c r="J396" i="5"/>
  <c r="J395" i="5"/>
  <c r="J394" i="5"/>
  <c r="J393" i="5"/>
  <c r="J392" i="5"/>
  <c r="J391" i="5"/>
  <c r="J390" i="5"/>
  <c r="J389" i="5"/>
  <c r="J388" i="5"/>
  <c r="J387" i="5"/>
  <c r="J386" i="5"/>
  <c r="J385" i="5"/>
  <c r="J384" i="5"/>
  <c r="J383" i="5"/>
  <c r="J382" i="5"/>
  <c r="J381" i="5"/>
  <c r="J380" i="5"/>
  <c r="J379" i="5"/>
  <c r="J378" i="5"/>
  <c r="J377" i="5"/>
  <c r="J376" i="5"/>
  <c r="J375" i="5"/>
  <c r="J374" i="5"/>
  <c r="J373" i="5"/>
  <c r="J372" i="5"/>
  <c r="J371" i="5"/>
  <c r="J370" i="5"/>
  <c r="J369" i="5"/>
  <c r="J368" i="5"/>
  <c r="J367" i="5"/>
  <c r="J366" i="5"/>
  <c r="J365" i="5"/>
  <c r="J364" i="5"/>
  <c r="J363" i="5"/>
  <c r="J362" i="5"/>
  <c r="J361" i="5"/>
  <c r="J360" i="5"/>
  <c r="J359" i="5"/>
  <c r="J358" i="5"/>
  <c r="J357" i="5"/>
  <c r="J356" i="5"/>
  <c r="J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J299" i="5"/>
  <c r="J298" i="5"/>
  <c r="J297" i="5"/>
  <c r="J296" i="5"/>
  <c r="J295" i="5"/>
  <c r="J294" i="5"/>
  <c r="J293" i="5"/>
  <c r="J292" i="5"/>
  <c r="J291" i="5"/>
  <c r="J290" i="5"/>
  <c r="J289" i="5"/>
  <c r="J288" i="5"/>
  <c r="J287" i="5"/>
  <c r="J286" i="5"/>
  <c r="J285" i="5"/>
  <c r="J284" i="5"/>
  <c r="J283" i="5"/>
  <c r="J282" i="5"/>
  <c r="J281" i="5"/>
  <c r="J280" i="5"/>
  <c r="J279" i="5"/>
  <c r="J278" i="5"/>
  <c r="J277" i="5"/>
  <c r="J276" i="5"/>
  <c r="J275" i="5"/>
  <c r="J274" i="5"/>
  <c r="J273" i="5"/>
  <c r="J272" i="5"/>
  <c r="J271" i="5"/>
  <c r="J270" i="5"/>
  <c r="J269" i="5"/>
  <c r="J268" i="5"/>
  <c r="J267" i="5"/>
  <c r="J266" i="5"/>
  <c r="J265" i="5"/>
  <c r="J264" i="5"/>
  <c r="J263" i="5"/>
  <c r="J262" i="5"/>
  <c r="J261" i="5"/>
  <c r="J260" i="5"/>
  <c r="J259" i="5"/>
  <c r="J258" i="5"/>
  <c r="J257" i="5"/>
  <c r="J256" i="5"/>
  <c r="J255" i="5"/>
  <c r="J254" i="5"/>
  <c r="J253" i="5"/>
  <c r="J252" i="5"/>
  <c r="J251" i="5"/>
  <c r="J250" i="5"/>
  <c r="J249" i="5"/>
  <c r="J248" i="5"/>
  <c r="J247" i="5"/>
  <c r="J246" i="5"/>
  <c r="J245" i="5"/>
  <c r="J244" i="5"/>
  <c r="J243" i="5"/>
  <c r="J242" i="5"/>
  <c r="J241" i="5"/>
  <c r="J240" i="5"/>
  <c r="J239" i="5"/>
  <c r="J238" i="5"/>
  <c r="J237" i="5"/>
  <c r="J236" i="5"/>
  <c r="J235" i="5"/>
  <c r="J234" i="5"/>
  <c r="J233" i="5"/>
  <c r="J232" i="5"/>
  <c r="J231" i="5"/>
  <c r="J230" i="5"/>
  <c r="J229" i="5"/>
  <c r="J228" i="5"/>
  <c r="J227" i="5"/>
  <c r="J226" i="5"/>
  <c r="J225" i="5"/>
  <c r="J224" i="5"/>
  <c r="J223" i="5"/>
  <c r="J222" i="5"/>
  <c r="J221" i="5"/>
  <c r="J220" i="5"/>
  <c r="J219" i="5"/>
  <c r="J218" i="5"/>
  <c r="J217" i="5"/>
  <c r="J216" i="5"/>
  <c r="J215" i="5"/>
  <c r="J214" i="5"/>
  <c r="J213" i="5"/>
  <c r="J212" i="5"/>
  <c r="J211" i="5"/>
  <c r="J210" i="5"/>
  <c r="J209" i="5"/>
  <c r="J208" i="5"/>
  <c r="J207" i="5"/>
  <c r="J206" i="5"/>
  <c r="J205" i="5"/>
  <c r="J204" i="5"/>
  <c r="J203" i="5"/>
  <c r="J202" i="5"/>
  <c r="J201" i="5"/>
  <c r="J200" i="5"/>
  <c r="J199" i="5"/>
  <c r="J198" i="5"/>
  <c r="J197" i="5"/>
  <c r="J196" i="5"/>
  <c r="J195" i="5"/>
  <c r="J194" i="5"/>
  <c r="J193" i="5"/>
  <c r="J192" i="5"/>
  <c r="J191" i="5"/>
  <c r="J190" i="5"/>
  <c r="J189" i="5"/>
  <c r="J188" i="5"/>
  <c r="J187" i="5"/>
  <c r="J186" i="5"/>
  <c r="J185" i="5"/>
  <c r="J184" i="5"/>
  <c r="J183" i="5"/>
  <c r="J182" i="5"/>
  <c r="J181" i="5"/>
  <c r="J180" i="5"/>
  <c r="J179" i="5"/>
  <c r="J178" i="5"/>
  <c r="J177" i="5"/>
  <c r="J176" i="5"/>
  <c r="J175" i="5"/>
  <c r="J174" i="5"/>
  <c r="J173" i="5"/>
  <c r="J172" i="5"/>
  <c r="J171" i="5"/>
  <c r="J170" i="5"/>
  <c r="J169" i="5"/>
  <c r="J168" i="5"/>
  <c r="J167" i="5"/>
  <c r="J166" i="5"/>
  <c r="J165" i="5"/>
  <c r="J164" i="5"/>
  <c r="J163" i="5"/>
  <c r="J162" i="5"/>
  <c r="J161" i="5"/>
  <c r="J160" i="5"/>
  <c r="J159" i="5"/>
  <c r="J158" i="5"/>
  <c r="J157" i="5"/>
  <c r="J156" i="5"/>
  <c r="J155" i="5"/>
  <c r="J154" i="5"/>
  <c r="J153" i="5"/>
  <c r="J152" i="5"/>
  <c r="J151" i="5"/>
  <c r="J150" i="5"/>
  <c r="J149" i="5"/>
  <c r="J148" i="5"/>
  <c r="J147" i="5"/>
  <c r="J146" i="5"/>
  <c r="J145" i="5"/>
  <c r="J144" i="5"/>
  <c r="J143" i="5"/>
  <c r="J142" i="5"/>
  <c r="J141" i="5"/>
  <c r="J140" i="5"/>
  <c r="J139" i="5"/>
  <c r="J138" i="5"/>
  <c r="J137" i="5"/>
  <c r="J136" i="5"/>
  <c r="J135" i="5"/>
  <c r="J134" i="5"/>
  <c r="J133" i="5"/>
  <c r="J132" i="5"/>
  <c r="J131"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F10" i="1" l="1"/>
  <c r="I3" i="1" l="1"/>
  <c r="D926" i="5"/>
  <c r="D927" i="5" s="1"/>
  <c r="D803" i="5"/>
  <c r="D699" i="5"/>
  <c r="D502" i="5"/>
  <c r="D503" i="5" s="1"/>
  <c r="D330" i="5"/>
  <c r="D133" i="5"/>
  <c r="D17" i="5"/>
  <c r="D55" i="5"/>
  <c r="D56" i="5" s="1"/>
  <c r="D1030" i="5"/>
  <c r="D1031" i="5" s="1"/>
  <c r="D1032" i="5" s="1"/>
  <c r="D1033" i="5" s="1"/>
  <c r="D1034" i="5" s="1"/>
  <c r="D1035" i="5" s="1"/>
  <c r="D1036" i="5" s="1"/>
  <c r="D1037" i="5" s="1"/>
  <c r="D1039" i="5" s="1"/>
  <c r="D1040" i="5" s="1"/>
  <c r="D1041" i="5" s="1"/>
  <c r="D1042" i="5" s="1"/>
  <c r="D1043" i="5" s="1"/>
  <c r="D1020" i="5"/>
  <c r="D1021" i="5" s="1"/>
  <c r="D1022" i="5" s="1"/>
  <c r="D1023" i="5" s="1"/>
  <c r="D1011" i="5"/>
  <c r="D1012" i="5" s="1"/>
  <c r="D1013" i="5" s="1"/>
  <c r="D1014" i="5" s="1"/>
  <c r="D1015" i="5" s="1"/>
  <c r="D1016" i="5" s="1"/>
  <c r="D1017" i="5" s="1"/>
  <c r="D1018" i="5" s="1"/>
  <c r="D996" i="5"/>
  <c r="D997" i="5" s="1"/>
  <c r="D998" i="5" s="1"/>
  <c r="D999" i="5" s="1"/>
  <c r="D1000" i="5" s="1"/>
  <c r="D1001" i="5" s="1"/>
  <c r="D1002" i="5" s="1"/>
  <c r="D1003" i="5" s="1"/>
  <c r="D1004" i="5" s="1"/>
  <c r="D1005" i="5" s="1"/>
  <c r="D1006" i="5" s="1"/>
  <c r="D1007" i="5" s="1"/>
  <c r="D1008" i="5" s="1"/>
  <c r="D1009" i="5" s="1"/>
  <c r="D988" i="5"/>
  <c r="D989" i="5" s="1"/>
  <c r="D990" i="5" s="1"/>
  <c r="D991" i="5" s="1"/>
  <c r="D992" i="5" s="1"/>
  <c r="D993" i="5" s="1"/>
  <c r="D994" i="5" s="1"/>
  <c r="D971" i="5"/>
  <c r="D956" i="5"/>
  <c r="D957" i="5" s="1"/>
  <c r="D958" i="5" s="1"/>
  <c r="D959" i="5" s="1"/>
  <c r="D960" i="5" s="1"/>
  <c r="D961" i="5" s="1"/>
  <c r="D962" i="5" s="1"/>
  <c r="D963" i="5" s="1"/>
  <c r="D964" i="5" s="1"/>
  <c r="D965" i="5" s="1"/>
  <c r="D966" i="5" s="1"/>
  <c r="D967" i="5" s="1"/>
  <c r="D968" i="5" s="1"/>
  <c r="D969" i="5" s="1"/>
  <c r="D946" i="5"/>
  <c r="D947" i="5" s="1"/>
  <c r="D948" i="5" s="1"/>
  <c r="D949" i="5" s="1"/>
  <c r="D950" i="5" s="1"/>
  <c r="D951" i="5" s="1"/>
  <c r="D952" i="5" s="1"/>
  <c r="D953" i="5" s="1"/>
  <c r="D954" i="5" s="1"/>
  <c r="D935" i="5"/>
  <c r="D936" i="5" s="1"/>
  <c r="D937" i="5" s="1"/>
  <c r="D938" i="5" s="1"/>
  <c r="D939" i="5" s="1"/>
  <c r="D940" i="5" s="1"/>
  <c r="D941" i="5" s="1"/>
  <c r="D942" i="5" s="1"/>
  <c r="D943" i="5" s="1"/>
  <c r="D944" i="5" s="1"/>
  <c r="D929" i="5"/>
  <c r="D930" i="5" s="1"/>
  <c r="D931" i="5" s="1"/>
  <c r="D919" i="5"/>
  <c r="D920" i="5" s="1"/>
  <c r="D921" i="5" s="1"/>
  <c r="D922" i="5" s="1"/>
  <c r="D923" i="5" s="1"/>
  <c r="D924" i="5" s="1"/>
  <c r="D908" i="5"/>
  <c r="D909" i="5" s="1"/>
  <c r="D910" i="5" s="1"/>
  <c r="D911" i="5" s="1"/>
  <c r="D912" i="5" s="1"/>
  <c r="D913" i="5" s="1"/>
  <c r="D914" i="5" s="1"/>
  <c r="D915" i="5" s="1"/>
  <c r="D916" i="5" s="1"/>
  <c r="D917" i="5" s="1"/>
  <c r="D900" i="5"/>
  <c r="D901" i="5" s="1"/>
  <c r="D888" i="5"/>
  <c r="D889" i="5" s="1"/>
  <c r="D890" i="5" s="1"/>
  <c r="D891" i="5" s="1"/>
  <c r="D892" i="5" s="1"/>
  <c r="D893" i="5" s="1"/>
  <c r="D894" i="5" s="1"/>
  <c r="D895" i="5" s="1"/>
  <c r="D896" i="5" s="1"/>
  <c r="D897" i="5" s="1"/>
  <c r="D898" i="5" s="1"/>
  <c r="D873" i="5"/>
  <c r="D874" i="5" s="1"/>
  <c r="D875" i="5" s="1"/>
  <c r="D876" i="5" s="1"/>
  <c r="D877" i="5" s="1"/>
  <c r="D878" i="5" s="1"/>
  <c r="D879" i="5" s="1"/>
  <c r="D880" i="5" s="1"/>
  <c r="D881" i="5" s="1"/>
  <c r="D882" i="5" s="1"/>
  <c r="D883" i="5" s="1"/>
  <c r="D884" i="5" s="1"/>
  <c r="D885" i="5" s="1"/>
  <c r="D886" i="5" s="1"/>
  <c r="D865" i="5"/>
  <c r="D866" i="5" s="1"/>
  <c r="D867" i="5" s="1"/>
  <c r="D868" i="5" s="1"/>
  <c r="D869" i="5" s="1"/>
  <c r="D870" i="5" s="1"/>
  <c r="D871" i="5" s="1"/>
  <c r="D848" i="5"/>
  <c r="D833" i="5"/>
  <c r="D834" i="5" s="1"/>
  <c r="D835" i="5" s="1"/>
  <c r="D836" i="5" s="1"/>
  <c r="D837" i="5" s="1"/>
  <c r="D838" i="5" s="1"/>
  <c r="D839" i="5" s="1"/>
  <c r="D840" i="5" s="1"/>
  <c r="D841" i="5" s="1"/>
  <c r="D842" i="5" s="1"/>
  <c r="D843" i="5" s="1"/>
  <c r="D844" i="5" s="1"/>
  <c r="D845" i="5" s="1"/>
  <c r="D846" i="5" s="1"/>
  <c r="D823" i="5"/>
  <c r="D824" i="5" s="1"/>
  <c r="D825" i="5" s="1"/>
  <c r="D826" i="5" s="1"/>
  <c r="D827" i="5" s="1"/>
  <c r="D828" i="5" s="1"/>
  <c r="D829" i="5" s="1"/>
  <c r="D830" i="5" s="1"/>
  <c r="D831" i="5" s="1"/>
  <c r="D812" i="5"/>
  <c r="D813" i="5" s="1"/>
  <c r="D814" i="5" s="1"/>
  <c r="D815" i="5" s="1"/>
  <c r="D816" i="5" s="1"/>
  <c r="D817" i="5" s="1"/>
  <c r="D818" i="5" s="1"/>
  <c r="D819" i="5" s="1"/>
  <c r="D820" i="5" s="1"/>
  <c r="D821" i="5" s="1"/>
  <c r="D806" i="5"/>
  <c r="D807" i="5" s="1"/>
  <c r="D808" i="5" s="1"/>
  <c r="D804" i="5"/>
  <c r="D796" i="5"/>
  <c r="D797" i="5" s="1"/>
  <c r="D798" i="5" s="1"/>
  <c r="D799" i="5" s="1"/>
  <c r="D800" i="5" s="1"/>
  <c r="D801" i="5" s="1"/>
  <c r="D793" i="5"/>
  <c r="D794" i="5" s="1"/>
  <c r="D785" i="5"/>
  <c r="D786" i="5" s="1"/>
  <c r="D769" i="5"/>
  <c r="D761" i="5"/>
  <c r="D762" i="5" s="1"/>
  <c r="D763" i="5" s="1"/>
  <c r="D764" i="5" s="1"/>
  <c r="D765" i="5" s="1"/>
  <c r="D766" i="5" s="1"/>
  <c r="D767" i="5" s="1"/>
  <c r="D744" i="5"/>
  <c r="D745" i="5" s="1"/>
  <c r="D746" i="5" s="1"/>
  <c r="D747" i="5" s="1"/>
  <c r="D748" i="5" s="1"/>
  <c r="D749" i="5" s="1"/>
  <c r="D750" i="5" s="1"/>
  <c r="D751" i="5" s="1"/>
  <c r="D752" i="5" s="1"/>
  <c r="D753" i="5" s="1"/>
  <c r="D754" i="5" s="1"/>
  <c r="D755" i="5" s="1"/>
  <c r="D756" i="5" s="1"/>
  <c r="D757" i="5" s="1"/>
  <c r="D758" i="5" s="1"/>
  <c r="D759" i="5" s="1"/>
  <c r="D729" i="5"/>
  <c r="D730" i="5" s="1"/>
  <c r="D719" i="5"/>
  <c r="D720" i="5" s="1"/>
  <c r="D721" i="5" s="1"/>
  <c r="D722" i="5" s="1"/>
  <c r="D723" i="5" s="1"/>
  <c r="D724" i="5" s="1"/>
  <c r="D725" i="5" s="1"/>
  <c r="D726" i="5" s="1"/>
  <c r="D727" i="5" s="1"/>
  <c r="D708" i="5"/>
  <c r="D709" i="5" s="1"/>
  <c r="D710" i="5" s="1"/>
  <c r="D711" i="5" s="1"/>
  <c r="D712" i="5" s="1"/>
  <c r="D713" i="5" s="1"/>
  <c r="D714" i="5" s="1"/>
  <c r="D715" i="5" s="1"/>
  <c r="D716" i="5" s="1"/>
  <c r="D717" i="5" s="1"/>
  <c r="D702" i="5"/>
  <c r="D703" i="5" s="1"/>
  <c r="D704" i="5" s="1"/>
  <c r="D705" i="5" s="1"/>
  <c r="D706" i="5" s="1"/>
  <c r="D692" i="5"/>
  <c r="D693" i="5" s="1"/>
  <c r="D694" i="5" s="1"/>
  <c r="D695" i="5" s="1"/>
  <c r="D696" i="5" s="1"/>
  <c r="D697" i="5" s="1"/>
  <c r="D681" i="5"/>
  <c r="D682" i="5" s="1"/>
  <c r="D683" i="5" s="1"/>
  <c r="D684" i="5" s="1"/>
  <c r="D685" i="5" s="1"/>
  <c r="D686" i="5" s="1"/>
  <c r="D687" i="5" s="1"/>
  <c r="D688" i="5" s="1"/>
  <c r="D689" i="5" s="1"/>
  <c r="D690" i="5" s="1"/>
  <c r="D673" i="5"/>
  <c r="D674" i="5" s="1"/>
  <c r="D675" i="5" s="1"/>
  <c r="D676" i="5" s="1"/>
  <c r="D677" i="5" s="1"/>
  <c r="D678" i="5" s="1"/>
  <c r="D679" i="5" s="1"/>
  <c r="D661" i="5"/>
  <c r="D646" i="5"/>
  <c r="D647" i="5" s="1"/>
  <c r="D648" i="5" s="1"/>
  <c r="D649" i="5" s="1"/>
  <c r="D650" i="5" s="1"/>
  <c r="D651" i="5" s="1"/>
  <c r="D652" i="5" s="1"/>
  <c r="D653" i="5" s="1"/>
  <c r="D654" i="5" s="1"/>
  <c r="D655" i="5" s="1"/>
  <c r="D656" i="5" s="1"/>
  <c r="D657" i="5" s="1"/>
  <c r="D658" i="5" s="1"/>
  <c r="D659" i="5" s="1"/>
  <c r="D638" i="5"/>
  <c r="D639" i="5" s="1"/>
  <c r="D640" i="5" s="1"/>
  <c r="D641" i="5" s="1"/>
  <c r="D642" i="5" s="1"/>
  <c r="D643" i="5" s="1"/>
  <c r="D644" i="5" s="1"/>
  <c r="D621" i="5"/>
  <c r="D622" i="5" s="1"/>
  <c r="D623" i="5" s="1"/>
  <c r="D624" i="5" s="1"/>
  <c r="D625" i="5" s="1"/>
  <c r="D626" i="5" s="1"/>
  <c r="D627" i="5" s="1"/>
  <c r="D628" i="5" s="1"/>
  <c r="D629" i="5" s="1"/>
  <c r="D630" i="5" s="1"/>
  <c r="D631" i="5" s="1"/>
  <c r="D632" i="5" s="1"/>
  <c r="D633" i="5" s="1"/>
  <c r="D634" i="5" s="1"/>
  <c r="D635" i="5" s="1"/>
  <c r="D636" i="5" s="1"/>
  <c r="D606" i="5"/>
  <c r="D607" i="5" s="1"/>
  <c r="D608" i="5" s="1"/>
  <c r="D596" i="5"/>
  <c r="D587" i="5"/>
  <c r="D588" i="5" s="1"/>
  <c r="D589" i="5" s="1"/>
  <c r="D590" i="5" s="1"/>
  <c r="D591" i="5" s="1"/>
  <c r="D592" i="5" s="1"/>
  <c r="D593" i="5" s="1"/>
  <c r="D594" i="5" s="1"/>
  <c r="D572" i="5"/>
  <c r="D573" i="5" s="1"/>
  <c r="D574" i="5" s="1"/>
  <c r="D575" i="5" s="1"/>
  <c r="D576" i="5" s="1"/>
  <c r="D577" i="5" s="1"/>
  <c r="D578" i="5" s="1"/>
  <c r="D579" i="5" s="1"/>
  <c r="D580" i="5" s="1"/>
  <c r="D581" i="5" s="1"/>
  <c r="D582" i="5" s="1"/>
  <c r="D583" i="5" s="1"/>
  <c r="D584" i="5" s="1"/>
  <c r="D585" i="5" s="1"/>
  <c r="D564" i="5"/>
  <c r="D547" i="5"/>
  <c r="D532" i="5"/>
  <c r="D533" i="5" s="1"/>
  <c r="D534" i="5" s="1"/>
  <c r="D535" i="5" s="1"/>
  <c r="D536" i="5" s="1"/>
  <c r="D537" i="5" s="1"/>
  <c r="D538" i="5" s="1"/>
  <c r="D539" i="5" s="1"/>
  <c r="D540" i="5" s="1"/>
  <c r="D541" i="5" s="1"/>
  <c r="D542" i="5" s="1"/>
  <c r="D543" i="5" s="1"/>
  <c r="D544" i="5" s="1"/>
  <c r="D545" i="5" s="1"/>
  <c r="D522" i="5"/>
  <c r="D523" i="5" s="1"/>
  <c r="D524" i="5" s="1"/>
  <c r="D525" i="5" s="1"/>
  <c r="D526" i="5" s="1"/>
  <c r="D527" i="5" s="1"/>
  <c r="D528" i="5" s="1"/>
  <c r="D529" i="5" s="1"/>
  <c r="D530" i="5" s="1"/>
  <c r="D511" i="5"/>
  <c r="D505" i="5"/>
  <c r="D506" i="5" s="1"/>
  <c r="D495" i="5"/>
  <c r="D496" i="5" s="1"/>
  <c r="D497" i="5" s="1"/>
  <c r="D498" i="5" s="1"/>
  <c r="D499" i="5" s="1"/>
  <c r="D500" i="5" s="1"/>
  <c r="D484" i="5"/>
  <c r="D476" i="5"/>
  <c r="D464" i="5"/>
  <c r="D465" i="5" s="1"/>
  <c r="D466" i="5" s="1"/>
  <c r="D467" i="5" s="1"/>
  <c r="D468" i="5" s="1"/>
  <c r="D469" i="5" s="1"/>
  <c r="D470" i="5" s="1"/>
  <c r="D471" i="5" s="1"/>
  <c r="D472" i="5" s="1"/>
  <c r="D473" i="5" s="1"/>
  <c r="D474" i="5" s="1"/>
  <c r="D449" i="5"/>
  <c r="D450" i="5" s="1"/>
  <c r="D451" i="5" s="1"/>
  <c r="D452" i="5" s="1"/>
  <c r="D453" i="5" s="1"/>
  <c r="D454" i="5" s="1"/>
  <c r="D455" i="5" s="1"/>
  <c r="D456" i="5" s="1"/>
  <c r="D457" i="5" s="1"/>
  <c r="D458" i="5" s="1"/>
  <c r="D459" i="5" s="1"/>
  <c r="D441" i="5"/>
  <c r="D424" i="5"/>
  <c r="D415" i="5"/>
  <c r="D416" i="5" s="1"/>
  <c r="D417" i="5" s="1"/>
  <c r="D418" i="5" s="1"/>
  <c r="D419" i="5" s="1"/>
  <c r="D420" i="5" s="1"/>
  <c r="D400" i="5"/>
  <c r="D401" i="5" s="1"/>
  <c r="D402" i="5" s="1"/>
  <c r="D403" i="5" s="1"/>
  <c r="D404" i="5" s="1"/>
  <c r="D392" i="5"/>
  <c r="D375" i="5"/>
  <c r="D376" i="5" s="1"/>
  <c r="D360" i="5"/>
  <c r="D361" i="5" s="1"/>
  <c r="D362" i="5" s="1"/>
  <c r="D363" i="5" s="1"/>
  <c r="D364" i="5" s="1"/>
  <c r="D365" i="5" s="1"/>
  <c r="D366" i="5" s="1"/>
  <c r="D367" i="5" s="1"/>
  <c r="D368" i="5" s="1"/>
  <c r="D369" i="5" s="1"/>
  <c r="D370" i="5" s="1"/>
  <c r="D371" i="5" s="1"/>
  <c r="D372" i="5" s="1"/>
  <c r="D373" i="5" s="1"/>
  <c r="D350" i="5"/>
  <c r="D351" i="5" s="1"/>
  <c r="D339" i="5"/>
  <c r="D333" i="5"/>
  <c r="D323" i="5"/>
  <c r="D312" i="5"/>
  <c r="D304" i="5"/>
  <c r="D292" i="5"/>
  <c r="D293" i="5" s="1"/>
  <c r="D294" i="5" s="1"/>
  <c r="D295" i="5" s="1"/>
  <c r="D296" i="5" s="1"/>
  <c r="D297" i="5" s="1"/>
  <c r="D298" i="5" s="1"/>
  <c r="D299" i="5" s="1"/>
  <c r="D300" i="5" s="1"/>
  <c r="D301" i="5" s="1"/>
  <c r="D302" i="5" s="1"/>
  <c r="D277" i="5"/>
  <c r="D269" i="5"/>
  <c r="D252" i="5"/>
  <c r="D237" i="5"/>
  <c r="D238" i="5" s="1"/>
  <c r="D239" i="5" s="1"/>
  <c r="D240" i="5" s="1"/>
  <c r="D241" i="5" s="1"/>
  <c r="D242" i="5" s="1"/>
  <c r="D243" i="5" s="1"/>
  <c r="D244" i="5" s="1"/>
  <c r="D245" i="5" s="1"/>
  <c r="D246" i="5" s="1"/>
  <c r="D247" i="5" s="1"/>
  <c r="D248" i="5" s="1"/>
  <c r="D249" i="5" s="1"/>
  <c r="D250" i="5" s="1"/>
  <c r="D227" i="5"/>
  <c r="D218" i="5"/>
  <c r="D203" i="5"/>
  <c r="D195" i="5"/>
  <c r="D196" i="5" s="1"/>
  <c r="D197" i="5" s="1"/>
  <c r="D198" i="5" s="1"/>
  <c r="D199" i="5" s="1"/>
  <c r="D200" i="5" s="1"/>
  <c r="D201" i="5" s="1"/>
  <c r="D178" i="5"/>
  <c r="D163" i="5"/>
  <c r="D153" i="5"/>
  <c r="D142" i="5"/>
  <c r="D143" i="5" s="1"/>
  <c r="D144" i="5" s="1"/>
  <c r="D145" i="5" s="1"/>
  <c r="D146" i="5" s="1"/>
  <c r="D147" i="5" s="1"/>
  <c r="D148" i="5" s="1"/>
  <c r="D149" i="5" s="1"/>
  <c r="D150" i="5" s="1"/>
  <c r="D151" i="5" s="1"/>
  <c r="D136" i="5"/>
  <c r="D126" i="5"/>
  <c r="D115" i="5"/>
  <c r="D116" i="5" s="1"/>
  <c r="D117" i="5" s="1"/>
  <c r="D118" i="5" s="1"/>
  <c r="D107" i="5"/>
  <c r="D95" i="5"/>
  <c r="D80" i="5"/>
  <c r="D72" i="5"/>
  <c r="D73" i="5" s="1"/>
  <c r="D74" i="5" s="1"/>
  <c r="D75" i="5" s="1"/>
  <c r="D40" i="5"/>
  <c r="D30" i="5"/>
  <c r="C97" i="3"/>
  <c r="C98" i="3"/>
  <c r="C99" i="3"/>
  <c r="C100" i="3"/>
  <c r="C101" i="3"/>
  <c r="C102" i="3"/>
  <c r="C96" i="3"/>
  <c r="C85" i="3"/>
  <c r="C86" i="3"/>
  <c r="C87" i="3"/>
  <c r="C88" i="3"/>
  <c r="C89" i="3"/>
  <c r="C90" i="3"/>
  <c r="C91" i="3"/>
  <c r="C92" i="3"/>
  <c r="C93" i="3"/>
  <c r="C94" i="3"/>
  <c r="C95" i="3"/>
  <c r="C84" i="3"/>
  <c r="C70" i="3"/>
  <c r="C71" i="3"/>
  <c r="C72" i="3"/>
  <c r="C73" i="3"/>
  <c r="C74" i="3"/>
  <c r="C75" i="3"/>
  <c r="C76" i="3"/>
  <c r="C77" i="3"/>
  <c r="C78" i="3"/>
  <c r="C79" i="3"/>
  <c r="C80" i="3"/>
  <c r="C81" i="3"/>
  <c r="C82" i="3"/>
  <c r="C83" i="3"/>
  <c r="C69" i="3"/>
  <c r="C58" i="3"/>
  <c r="C59" i="3"/>
  <c r="C60" i="3"/>
  <c r="C61" i="3"/>
  <c r="C62" i="3"/>
  <c r="C63" i="3"/>
  <c r="C64" i="3"/>
  <c r="C65" i="3"/>
  <c r="C66" i="3"/>
  <c r="C67" i="3"/>
  <c r="C68" i="3"/>
  <c r="C57" i="3"/>
  <c r="C46" i="3"/>
  <c r="C47" i="3"/>
  <c r="C48" i="3"/>
  <c r="C49" i="3"/>
  <c r="C50" i="3"/>
  <c r="C51" i="3"/>
  <c r="C52" i="3"/>
  <c r="C53" i="3"/>
  <c r="C54" i="3"/>
  <c r="C55" i="3"/>
  <c r="C56" i="3"/>
  <c r="C45" i="3"/>
  <c r="C35" i="3"/>
  <c r="C36" i="3"/>
  <c r="C37" i="3"/>
  <c r="C38" i="3"/>
  <c r="C39" i="3"/>
  <c r="C40" i="3"/>
  <c r="C41" i="3"/>
  <c r="C42" i="3"/>
  <c r="C43" i="3"/>
  <c r="C44" i="3"/>
  <c r="C34" i="3"/>
  <c r="C19" i="3"/>
  <c r="C20" i="3"/>
  <c r="C21" i="3"/>
  <c r="C22" i="3"/>
  <c r="C23" i="3"/>
  <c r="C24" i="3"/>
  <c r="C25" i="3"/>
  <c r="C26" i="3"/>
  <c r="C27" i="3"/>
  <c r="C28" i="3"/>
  <c r="C29" i="3"/>
  <c r="C30" i="3"/>
  <c r="C31" i="3"/>
  <c r="C32" i="3"/>
  <c r="C33" i="3"/>
  <c r="C18" i="3"/>
  <c r="C4" i="3"/>
  <c r="C5" i="3"/>
  <c r="C6" i="3"/>
  <c r="C7" i="3"/>
  <c r="C8" i="3"/>
  <c r="C9" i="3"/>
  <c r="C10" i="3"/>
  <c r="C11" i="3"/>
  <c r="C12" i="3"/>
  <c r="C13" i="3"/>
  <c r="C14" i="3"/>
  <c r="C15" i="3"/>
  <c r="C16" i="3"/>
  <c r="C17" i="3"/>
  <c r="C3" i="3"/>
  <c r="D57" i="5" l="1"/>
  <c r="D58" i="5" s="1"/>
  <c r="D278" i="5"/>
  <c r="D324" i="5"/>
  <c r="D352" i="5"/>
  <c r="D405" i="5"/>
  <c r="D460" i="5"/>
  <c r="D41" i="5"/>
  <c r="D42" i="5" s="1"/>
  <c r="D609" i="5"/>
  <c r="D662" i="5"/>
  <c r="D731" i="5"/>
  <c r="D787" i="5"/>
  <c r="D809" i="5"/>
  <c r="D849" i="5"/>
  <c r="D902" i="5"/>
  <c r="D932" i="5"/>
  <c r="D972" i="5"/>
  <c r="D1024" i="5"/>
  <c r="D770" i="5"/>
  <c r="D31" i="5"/>
  <c r="D154" i="5"/>
  <c r="D305" i="5"/>
  <c r="D377" i="5"/>
  <c r="D425" i="5"/>
  <c r="D477" i="5"/>
  <c r="D507" i="5"/>
  <c r="D548" i="5"/>
  <c r="D597" i="5"/>
  <c r="D127" i="5"/>
  <c r="D204" i="5"/>
  <c r="D334" i="5"/>
  <c r="D219" i="5"/>
  <c r="D393" i="5"/>
  <c r="D81" i="5"/>
  <c r="D253" i="5"/>
  <c r="D96" i="5"/>
  <c r="D164" i="5"/>
  <c r="D270" i="5"/>
  <c r="D313" i="5"/>
  <c r="D340" i="5"/>
  <c r="D442" i="5"/>
  <c r="D485" i="5"/>
  <c r="D512" i="5"/>
  <c r="D565" i="5"/>
  <c r="D108" i="5"/>
  <c r="D137" i="5"/>
  <c r="D179" i="5"/>
  <c r="D228" i="5"/>
  <c r="B3" i="5"/>
  <c r="D421" i="5"/>
  <c r="I31" i="1"/>
  <c r="I29" i="1"/>
  <c r="I28" i="1"/>
  <c r="I27" i="1"/>
  <c r="E71" i="6"/>
  <c r="E72" i="6"/>
  <c r="E73" i="6"/>
  <c r="E74" i="6"/>
  <c r="E75" i="6"/>
  <c r="E76" i="6"/>
  <c r="E77" i="6"/>
  <c r="E78" i="6"/>
  <c r="E79" i="6"/>
  <c r="E65" i="6"/>
  <c r="E66" i="6"/>
  <c r="E67" i="6"/>
  <c r="E68" i="6"/>
  <c r="E69" i="6"/>
  <c r="E70" i="6"/>
  <c r="E56" i="6"/>
  <c r="E57" i="6"/>
  <c r="E58" i="6"/>
  <c r="E59" i="6"/>
  <c r="E60" i="6"/>
  <c r="E61" i="6"/>
  <c r="E62" i="6"/>
  <c r="E63" i="6"/>
  <c r="E64" i="6"/>
  <c r="E5" i="6"/>
  <c r="E6" i="6"/>
  <c r="E4" i="6"/>
  <c r="E7"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3" i="6"/>
  <c r="H34" i="1"/>
  <c r="I23" i="1"/>
  <c r="C25" i="1"/>
  <c r="C29" i="1"/>
  <c r="I25" i="1"/>
  <c r="I24" i="1"/>
  <c r="C27" i="1"/>
  <c r="C28" i="1"/>
  <c r="B34" i="1"/>
  <c r="E34" i="1" s="1"/>
  <c r="A4" i="6"/>
  <c r="A5" i="6" s="1"/>
  <c r="A6" i="6" s="1"/>
  <c r="A7" i="6" s="1"/>
  <c r="B11" i="1"/>
  <c r="B35" i="1" s="1"/>
  <c r="E35" i="1" s="1"/>
  <c r="C3" i="1"/>
  <c r="C30" i="1" s="1"/>
  <c r="D4" i="5"/>
  <c r="J34" i="1" l="1"/>
  <c r="L34" i="1"/>
  <c r="H47" i="5"/>
  <c r="H84" i="5"/>
  <c r="H244" i="5"/>
  <c r="H280" i="5"/>
  <c r="H19" i="5"/>
  <c r="H46" i="5"/>
  <c r="H170" i="5"/>
  <c r="H207" i="5"/>
  <c r="H245" i="5"/>
  <c r="H453" i="5"/>
  <c r="H613" i="5"/>
  <c r="H649" i="5"/>
  <c r="H737" i="5"/>
  <c r="H243" i="5"/>
  <c r="H540" i="5"/>
  <c r="H4" i="5"/>
  <c r="H48" i="5"/>
  <c r="H83" i="5"/>
  <c r="H169" i="5"/>
  <c r="H367" i="5"/>
  <c r="H404" i="5"/>
  <c r="H452" i="5"/>
  <c r="H538" i="5"/>
  <c r="H575" i="5"/>
  <c r="H612" i="5"/>
  <c r="H650" i="5"/>
  <c r="H735" i="5"/>
  <c r="H171" i="5"/>
  <c r="H736" i="5"/>
  <c r="H962" i="5"/>
  <c r="H1038" i="5"/>
  <c r="H366" i="5"/>
  <c r="H5" i="5"/>
  <c r="H20" i="5"/>
  <c r="H206" i="5"/>
  <c r="H368" i="5"/>
  <c r="H539" i="5"/>
  <c r="H576" i="5"/>
  <c r="H840" i="5"/>
  <c r="H876" i="5"/>
  <c r="H964" i="5"/>
  <c r="H1000" i="5"/>
  <c r="H1036" i="5"/>
  <c r="H3" i="5"/>
  <c r="H614" i="5"/>
  <c r="H877" i="5"/>
  <c r="H1037" i="5"/>
  <c r="H963" i="5"/>
  <c r="H281" i="5"/>
  <c r="H839" i="5"/>
  <c r="H999" i="5"/>
  <c r="H403" i="5"/>
  <c r="H841" i="5"/>
  <c r="D973" i="5"/>
  <c r="D732" i="5"/>
  <c r="D406" i="5"/>
  <c r="D325" i="5"/>
  <c r="D810" i="5"/>
  <c r="D1025" i="5"/>
  <c r="D933" i="5"/>
  <c r="D850" i="5"/>
  <c r="D788" i="5"/>
  <c r="D700" i="5"/>
  <c r="D610" i="5"/>
  <c r="D903" i="5"/>
  <c r="D663" i="5"/>
  <c r="D771" i="5"/>
  <c r="D772" i="5" s="1"/>
  <c r="D461" i="5"/>
  <c r="D353" i="5"/>
  <c r="D279" i="5"/>
  <c r="D566" i="5"/>
  <c r="D341" i="5"/>
  <c r="D335" i="5"/>
  <c r="D549" i="5"/>
  <c r="D478" i="5"/>
  <c r="D378" i="5"/>
  <c r="D155" i="5"/>
  <c r="D109" i="5"/>
  <c r="D271" i="5"/>
  <c r="D220" i="5"/>
  <c r="D128" i="5"/>
  <c r="D229" i="5"/>
  <c r="D138" i="5"/>
  <c r="D513" i="5"/>
  <c r="D443" i="5"/>
  <c r="D314" i="5"/>
  <c r="D165" i="5"/>
  <c r="D97" i="5"/>
  <c r="D82" i="5"/>
  <c r="D394" i="5"/>
  <c r="D43" i="5"/>
  <c r="D205" i="5"/>
  <c r="D180" i="5"/>
  <c r="D486" i="5"/>
  <c r="D254" i="5"/>
  <c r="D598" i="5"/>
  <c r="D508" i="5"/>
  <c r="D426" i="5"/>
  <c r="D306" i="5"/>
  <c r="D32" i="5"/>
  <c r="D422" i="5"/>
  <c r="D5" i="5"/>
  <c r="C4" i="5"/>
  <c r="I30" i="1"/>
  <c r="C34" i="1"/>
  <c r="C35" i="1"/>
  <c r="H35" i="1"/>
  <c r="L35" i="1" s="1"/>
  <c r="D34" i="1"/>
  <c r="D35" i="1"/>
  <c r="E8" i="6"/>
  <c r="H31" i="5"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I34" i="1"/>
  <c r="K34" i="1"/>
  <c r="C31" i="1"/>
  <c r="B12" i="1"/>
  <c r="B36" i="1" s="1"/>
  <c r="E36" i="1" s="1"/>
  <c r="H779" i="5" l="1"/>
  <c r="H815" i="5"/>
  <c r="H988" i="5"/>
  <c r="H54" i="5"/>
  <c r="H801" i="5"/>
  <c r="H408" i="5"/>
  <c r="H744" i="5"/>
  <c r="H821" i="5"/>
  <c r="H796" i="5"/>
  <c r="H608" i="5"/>
  <c r="H1035" i="5"/>
  <c r="H961" i="5"/>
  <c r="H720" i="5"/>
  <c r="H382" i="5"/>
  <c r="H1007" i="5"/>
  <c r="H847" i="5"/>
  <c r="H631" i="5"/>
  <c r="H642" i="5"/>
  <c r="H940" i="5"/>
  <c r="H639" i="5"/>
  <c r="H511" i="5"/>
  <c r="H179" i="5"/>
  <c r="H513" i="5"/>
  <c r="H595" i="5"/>
  <c r="H467" i="5"/>
  <c r="H975" i="5"/>
  <c r="H435" i="5"/>
  <c r="H455" i="5"/>
  <c r="H250" i="5"/>
  <c r="H1025" i="5"/>
  <c r="H911" i="5"/>
  <c r="H819" i="5"/>
  <c r="H859" i="5"/>
  <c r="H897" i="5"/>
  <c r="H606" i="5"/>
  <c r="H971" i="5"/>
  <c r="H917" i="5"/>
  <c r="H850" i="5"/>
  <c r="H57" i="5"/>
  <c r="H1027" i="5"/>
  <c r="H762" i="5"/>
  <c r="H993" i="5"/>
  <c r="H865" i="5"/>
  <c r="H769" i="5"/>
  <c r="H550" i="5"/>
  <c r="H182" i="5"/>
  <c r="H624" i="5"/>
  <c r="H879" i="5"/>
  <c r="H783" i="5"/>
  <c r="H574" i="5"/>
  <c r="H53" i="5"/>
  <c r="H695" i="5"/>
  <c r="H1013" i="5"/>
  <c r="H885" i="5"/>
  <c r="H789" i="5"/>
  <c r="H323" i="5"/>
  <c r="H1020" i="5"/>
  <c r="H972" i="5"/>
  <c r="H924" i="5"/>
  <c r="H860" i="5"/>
  <c r="H776" i="5"/>
  <c r="H562" i="5"/>
  <c r="H306" i="5"/>
  <c r="H978" i="5"/>
  <c r="H786" i="5"/>
  <c r="H470" i="5"/>
  <c r="H283" i="5"/>
  <c r="H370" i="5"/>
  <c r="H66" i="5"/>
  <c r="H625" i="5"/>
  <c r="H122" i="5"/>
  <c r="H504" i="5"/>
  <c r="H515" i="5"/>
  <c r="H981" i="5"/>
  <c r="H754" i="5"/>
  <c r="H584" i="5"/>
  <c r="H97" i="5"/>
  <c r="H1004" i="5"/>
  <c r="H908" i="5"/>
  <c r="H732" i="5"/>
  <c r="H285" i="5"/>
  <c r="H703" i="5"/>
  <c r="H447" i="5"/>
  <c r="H265" i="5"/>
  <c r="H401" i="5"/>
  <c r="H955" i="5"/>
  <c r="H360" i="5"/>
  <c r="H929" i="5"/>
  <c r="H833" i="5"/>
  <c r="H663" i="5"/>
  <c r="H875" i="5"/>
  <c r="H1039" i="5"/>
  <c r="H943" i="5"/>
  <c r="H688" i="5"/>
  <c r="H419" i="5"/>
  <c r="H915" i="5"/>
  <c r="H82" i="5"/>
  <c r="H949" i="5"/>
  <c r="H853" i="5"/>
  <c r="H699" i="5"/>
  <c r="H520" i="5"/>
  <c r="H956" i="5"/>
  <c r="H892" i="5"/>
  <c r="H816" i="5"/>
  <c r="H647" i="5"/>
  <c r="H443" i="5"/>
  <c r="H135" i="5"/>
  <c r="H174" i="5"/>
  <c r="H914" i="5"/>
  <c r="H722" i="5"/>
  <c r="H673" i="5"/>
  <c r="H577" i="5"/>
  <c r="H335" i="5"/>
  <c r="H186" i="5"/>
  <c r="H336" i="5"/>
  <c r="H240" i="5"/>
  <c r="H176" i="5"/>
  <c r="H112" i="5"/>
  <c r="H64" i="5"/>
  <c r="H995" i="5"/>
  <c r="H1043" i="5"/>
  <c r="H931" i="5"/>
  <c r="H835" i="5"/>
  <c r="H723" i="5"/>
  <c r="H552" i="5"/>
  <c r="H139" i="5"/>
  <c r="H1017" i="5"/>
  <c r="H985" i="5"/>
  <c r="H953" i="5"/>
  <c r="H921" i="5"/>
  <c r="H889" i="5"/>
  <c r="H857" i="5"/>
  <c r="H825" i="5"/>
  <c r="H793" i="5"/>
  <c r="H759" i="5"/>
  <c r="H706" i="5"/>
  <c r="H648" i="5"/>
  <c r="H592" i="5"/>
  <c r="H531" i="5"/>
  <c r="H446" i="5"/>
  <c r="H350" i="5"/>
  <c r="H125" i="5"/>
  <c r="H947" i="5"/>
  <c r="H851" i="5"/>
  <c r="H751" i="5"/>
  <c r="H582" i="5"/>
  <c r="H310" i="5"/>
  <c r="H1031" i="5"/>
  <c r="H967" i="5"/>
  <c r="H935" i="5"/>
  <c r="H903" i="5"/>
  <c r="H871" i="5"/>
  <c r="H807" i="5"/>
  <c r="H775" i="5"/>
  <c r="H731" i="5"/>
  <c r="H674" i="5"/>
  <c r="H616" i="5"/>
  <c r="H560" i="5"/>
  <c r="H483" i="5"/>
  <c r="H398" i="5"/>
  <c r="H225" i="5"/>
  <c r="H987" i="5"/>
  <c r="H891" i="5"/>
  <c r="H795" i="5"/>
  <c r="H652" i="5"/>
  <c r="H430" i="5"/>
  <c r="H1005" i="5"/>
  <c r="H973" i="5"/>
  <c r="H941" i="5"/>
  <c r="H909" i="5"/>
  <c r="H845" i="5"/>
  <c r="H813" i="5"/>
  <c r="H781" i="5"/>
  <c r="H742" i="5"/>
  <c r="H684" i="5"/>
  <c r="H627" i="5"/>
  <c r="H571" i="5"/>
  <c r="H499" i="5"/>
  <c r="H414" i="5"/>
  <c r="H267" i="5"/>
  <c r="H38" i="5"/>
  <c r="H1032" i="5"/>
  <c r="H1016" i="5"/>
  <c r="H984" i="5"/>
  <c r="H968" i="5"/>
  <c r="H952" i="5"/>
  <c r="H936" i="5"/>
  <c r="H920" i="5"/>
  <c r="H904" i="5"/>
  <c r="H888" i="5"/>
  <c r="H872" i="5"/>
  <c r="H856" i="5"/>
  <c r="H832" i="5"/>
  <c r="H812" i="5"/>
  <c r="H792" i="5"/>
  <c r="H763" i="5"/>
  <c r="H711" i="5"/>
  <c r="H619" i="5"/>
  <c r="H400" i="5"/>
  <c r="H249" i="5"/>
  <c r="H78" i="5"/>
  <c r="H344" i="5"/>
  <c r="H118" i="5"/>
  <c r="H1026" i="5"/>
  <c r="H898" i="5"/>
  <c r="H834" i="5"/>
  <c r="H770" i="5"/>
  <c r="H694" i="5"/>
  <c r="H579" i="5"/>
  <c r="H427" i="5"/>
  <c r="H227" i="5"/>
  <c r="H746" i="5"/>
  <c r="H682" i="5"/>
  <c r="H618" i="5"/>
  <c r="H554" i="5"/>
  <c r="H490" i="5"/>
  <c r="H426" i="5"/>
  <c r="H362" i="5"/>
  <c r="H254" i="5"/>
  <c r="H141" i="5"/>
  <c r="H519" i="5"/>
  <c r="H434" i="5"/>
  <c r="H348" i="5"/>
  <c r="H151" i="5"/>
  <c r="H37" i="5"/>
  <c r="H721" i="5"/>
  <c r="H657" i="5"/>
  <c r="H561" i="5"/>
  <c r="H497" i="5"/>
  <c r="H449" i="5"/>
  <c r="H385" i="5"/>
  <c r="H314" i="5"/>
  <c r="H101" i="5"/>
  <c r="H36" i="5"/>
  <c r="H320" i="5"/>
  <c r="H272" i="5"/>
  <c r="H224" i="5"/>
  <c r="H160" i="5"/>
  <c r="H96" i="5"/>
  <c r="H1003" i="5"/>
  <c r="H907" i="5"/>
  <c r="H811" i="5"/>
  <c r="H680" i="5"/>
  <c r="H494" i="5"/>
  <c r="H1041" i="5"/>
  <c r="H1009" i="5"/>
  <c r="H977" i="5"/>
  <c r="H945" i="5"/>
  <c r="H913" i="5"/>
  <c r="H881" i="5"/>
  <c r="H849" i="5"/>
  <c r="H817" i="5"/>
  <c r="H785" i="5"/>
  <c r="H748" i="5"/>
  <c r="H691" i="5"/>
  <c r="H635" i="5"/>
  <c r="H578" i="5"/>
  <c r="H510" i="5"/>
  <c r="H424" i="5"/>
  <c r="H295" i="5"/>
  <c r="H67" i="5"/>
  <c r="H923" i="5"/>
  <c r="H827" i="5"/>
  <c r="H710" i="5"/>
  <c r="H536" i="5"/>
  <c r="H195" i="5"/>
  <c r="H1023" i="5"/>
  <c r="H991" i="5"/>
  <c r="H959" i="5"/>
  <c r="H927" i="5"/>
  <c r="H895" i="5"/>
  <c r="H863" i="5"/>
  <c r="H831" i="5"/>
  <c r="H799" i="5"/>
  <c r="H767" i="5"/>
  <c r="H716" i="5"/>
  <c r="H659" i="5"/>
  <c r="H603" i="5"/>
  <c r="H546" i="5"/>
  <c r="H462" i="5"/>
  <c r="H376" i="5"/>
  <c r="H167" i="5"/>
  <c r="H867" i="5"/>
  <c r="H771" i="5"/>
  <c r="H610" i="5"/>
  <c r="H387" i="5"/>
  <c r="H1029" i="5"/>
  <c r="H997" i="5"/>
  <c r="H965" i="5"/>
  <c r="H933" i="5"/>
  <c r="H901" i="5"/>
  <c r="H869" i="5"/>
  <c r="H837" i="5"/>
  <c r="H805" i="5"/>
  <c r="H773" i="5"/>
  <c r="H727" i="5"/>
  <c r="H670" i="5"/>
  <c r="H556" i="5"/>
  <c r="H478" i="5"/>
  <c r="H392" i="5"/>
  <c r="H210" i="5"/>
  <c r="H1028" i="5"/>
  <c r="H1012" i="5"/>
  <c r="H996" i="5"/>
  <c r="H980" i="5"/>
  <c r="H948" i="5"/>
  <c r="H932" i="5"/>
  <c r="H916" i="5"/>
  <c r="H900" i="5"/>
  <c r="H884" i="5"/>
  <c r="H868" i="5"/>
  <c r="H848" i="5"/>
  <c r="H828" i="5"/>
  <c r="H808" i="5"/>
  <c r="H784" i="5"/>
  <c r="H758" i="5"/>
  <c r="H704" i="5"/>
  <c r="H590" i="5"/>
  <c r="H528" i="5"/>
  <c r="H289" i="5"/>
  <c r="H61" i="5"/>
  <c r="H1010" i="5"/>
  <c r="H946" i="5"/>
  <c r="H882" i="5"/>
  <c r="H818" i="5"/>
  <c r="H750" i="5"/>
  <c r="H664" i="5"/>
  <c r="H551" i="5"/>
  <c r="H384" i="5"/>
  <c r="H660" i="5"/>
  <c r="H468" i="5"/>
  <c r="H339" i="5"/>
  <c r="H226" i="5"/>
  <c r="H113" i="5"/>
  <c r="H26" i="5"/>
  <c r="H498" i="5"/>
  <c r="H412" i="5"/>
  <c r="H322" i="5"/>
  <c r="H237" i="5"/>
  <c r="H123" i="5"/>
  <c r="H7" i="5"/>
  <c r="H705" i="5"/>
  <c r="H609" i="5"/>
  <c r="H545" i="5"/>
  <c r="H481" i="5"/>
  <c r="H433" i="5"/>
  <c r="H369" i="5"/>
  <c r="H293" i="5"/>
  <c r="H229" i="5"/>
  <c r="H165" i="5"/>
  <c r="H79" i="5"/>
  <c r="H304" i="5"/>
  <c r="H256" i="5"/>
  <c r="H208" i="5"/>
  <c r="H144" i="5"/>
  <c r="H55" i="5"/>
  <c r="H18" i="5"/>
  <c r="H35" i="5"/>
  <c r="H51" i="5"/>
  <c r="H68" i="5"/>
  <c r="H100" i="5"/>
  <c r="H116" i="5"/>
  <c r="H132" i="5"/>
  <c r="H148" i="5"/>
  <c r="H164" i="5"/>
  <c r="H180" i="5"/>
  <c r="H196" i="5"/>
  <c r="H212" i="5"/>
  <c r="H228" i="5"/>
  <c r="H260" i="5"/>
  <c r="H276" i="5"/>
  <c r="H292" i="5"/>
  <c r="H308" i="5"/>
  <c r="H324" i="5"/>
  <c r="H340" i="5"/>
  <c r="H41" i="5"/>
  <c r="H63" i="5"/>
  <c r="H85" i="5"/>
  <c r="H106" i="5"/>
  <c r="H127" i="5"/>
  <c r="H149" i="5"/>
  <c r="H191" i="5"/>
  <c r="H213" i="5"/>
  <c r="H234" i="5"/>
  <c r="H255" i="5"/>
  <c r="H277" i="5"/>
  <c r="H298" i="5"/>
  <c r="H319" i="5"/>
  <c r="H341" i="5"/>
  <c r="H357" i="5"/>
  <c r="H373" i="5"/>
  <c r="H389" i="5"/>
  <c r="H405" i="5"/>
  <c r="H421" i="5"/>
  <c r="H437" i="5"/>
  <c r="H469" i="5"/>
  <c r="H485" i="5"/>
  <c r="H501" i="5"/>
  <c r="H517" i="5"/>
  <c r="H533" i="5"/>
  <c r="H549" i="5"/>
  <c r="H565" i="5"/>
  <c r="H581" i="5"/>
  <c r="H597" i="5"/>
  <c r="H629" i="5"/>
  <c r="H645" i="5"/>
  <c r="H661" i="5"/>
  <c r="H677" i="5"/>
  <c r="H693" i="5"/>
  <c r="H709" i="5"/>
  <c r="H725" i="5"/>
  <c r="H741" i="5"/>
  <c r="H757" i="5"/>
  <c r="H15" i="5"/>
  <c r="H44" i="5"/>
  <c r="H73" i="5"/>
  <c r="H102" i="5"/>
  <c r="H130" i="5"/>
  <c r="H158" i="5"/>
  <c r="H187" i="5"/>
  <c r="H215" i="5"/>
  <c r="H273" i="5"/>
  <c r="H301" i="5"/>
  <c r="H329" i="5"/>
  <c r="H354" i="5"/>
  <c r="H375" i="5"/>
  <c r="H396" i="5"/>
  <c r="H418" i="5"/>
  <c r="H439" i="5"/>
  <c r="H460" i="5"/>
  <c r="H482" i="5"/>
  <c r="H503" i="5"/>
  <c r="H524" i="5"/>
  <c r="H33" i="5"/>
  <c r="H62" i="5"/>
  <c r="H91" i="5"/>
  <c r="H119" i="5"/>
  <c r="H147" i="5"/>
  <c r="H177" i="5"/>
  <c r="H205" i="5"/>
  <c r="H233" i="5"/>
  <c r="H262" i="5"/>
  <c r="H290" i="5"/>
  <c r="H318" i="5"/>
  <c r="H346" i="5"/>
  <c r="H388" i="5"/>
  <c r="H410" i="5"/>
  <c r="H431" i="5"/>
  <c r="H474" i="5"/>
  <c r="H495" i="5"/>
  <c r="H516" i="5"/>
  <c r="H559" i="5"/>
  <c r="H580" i="5"/>
  <c r="H602" i="5"/>
  <c r="H623" i="5"/>
  <c r="H644" i="5"/>
  <c r="H666" i="5"/>
  <c r="H687" i="5"/>
  <c r="H708" i="5"/>
  <c r="H730" i="5"/>
  <c r="H12" i="5"/>
  <c r="H71" i="5"/>
  <c r="H129" i="5"/>
  <c r="H185" i="5"/>
  <c r="H242" i="5"/>
  <c r="H299" i="5"/>
  <c r="H352" i="5"/>
  <c r="H395" i="5"/>
  <c r="H438" i="5"/>
  <c r="H480" i="5"/>
  <c r="H523" i="5"/>
  <c r="H558" i="5"/>
  <c r="H587" i="5"/>
  <c r="H615" i="5"/>
  <c r="H643" i="5"/>
  <c r="H672" i="5"/>
  <c r="H700" i="5"/>
  <c r="H728" i="5"/>
  <c r="H755" i="5"/>
  <c r="H774" i="5"/>
  <c r="H790" i="5"/>
  <c r="H806" i="5"/>
  <c r="H822" i="5"/>
  <c r="H838" i="5"/>
  <c r="H854" i="5"/>
  <c r="H870" i="5"/>
  <c r="H886" i="5"/>
  <c r="H902" i="5"/>
  <c r="H918" i="5"/>
  <c r="H934" i="5"/>
  <c r="H950" i="5"/>
  <c r="H966" i="5"/>
  <c r="H982" i="5"/>
  <c r="H998" i="5"/>
  <c r="H1014" i="5"/>
  <c r="H1030" i="5"/>
  <c r="H16" i="5"/>
  <c r="H75" i="5"/>
  <c r="H131" i="5"/>
  <c r="H189" i="5"/>
  <c r="H246" i="5"/>
  <c r="H302" i="5"/>
  <c r="H355" i="5"/>
  <c r="H34" i="5"/>
  <c r="H93" i="5"/>
  <c r="H150" i="5"/>
  <c r="H263" i="5"/>
  <c r="H321" i="5"/>
  <c r="H411" i="5"/>
  <c r="H454" i="5"/>
  <c r="H496" i="5"/>
  <c r="H568" i="5"/>
  <c r="H598" i="5"/>
  <c r="H626" i="5"/>
  <c r="H654" i="5"/>
  <c r="H683" i="5"/>
  <c r="H6" i="5"/>
  <c r="H23" i="5"/>
  <c r="H39" i="5"/>
  <c r="H56" i="5"/>
  <c r="H72" i="5"/>
  <c r="H88" i="5"/>
  <c r="H104" i="5"/>
  <c r="H120" i="5"/>
  <c r="H136" i="5"/>
  <c r="H152" i="5"/>
  <c r="H168" i="5"/>
  <c r="H184" i="5"/>
  <c r="H200" i="5"/>
  <c r="H216" i="5"/>
  <c r="H232" i="5"/>
  <c r="H248" i="5"/>
  <c r="H264" i="5"/>
  <c r="H296" i="5"/>
  <c r="H312" i="5"/>
  <c r="H328" i="5"/>
  <c r="H22" i="5"/>
  <c r="H25" i="5"/>
  <c r="H69" i="5"/>
  <c r="H90" i="5"/>
  <c r="H111" i="5"/>
  <c r="H133" i="5"/>
  <c r="H154" i="5"/>
  <c r="H175" i="5"/>
  <c r="H197" i="5"/>
  <c r="H218" i="5"/>
  <c r="H239" i="5"/>
  <c r="H261" i="5"/>
  <c r="H282" i="5"/>
  <c r="H303" i="5"/>
  <c r="H325" i="5"/>
  <c r="H345" i="5"/>
  <c r="H361" i="5"/>
  <c r="H377" i="5"/>
  <c r="H393" i="5"/>
  <c r="H409" i="5"/>
  <c r="H425" i="5"/>
  <c r="H441" i="5"/>
  <c r="H457" i="5"/>
  <c r="H473" i="5"/>
  <c r="H489" i="5"/>
  <c r="H505" i="5"/>
  <c r="H521" i="5"/>
  <c r="H537" i="5"/>
  <c r="H553" i="5"/>
  <c r="H569" i="5"/>
  <c r="H585" i="5"/>
  <c r="H601" i="5"/>
  <c r="H617" i="5"/>
  <c r="H633" i="5"/>
  <c r="H665" i="5"/>
  <c r="H681" i="5"/>
  <c r="H697" i="5"/>
  <c r="H713" i="5"/>
  <c r="H729" i="5"/>
  <c r="H745" i="5"/>
  <c r="H761" i="5"/>
  <c r="H21" i="5"/>
  <c r="H50" i="5"/>
  <c r="H81" i="5"/>
  <c r="H109" i="5"/>
  <c r="H137" i="5"/>
  <c r="H166" i="5"/>
  <c r="H194" i="5"/>
  <c r="H222" i="5"/>
  <c r="H251" i="5"/>
  <c r="H279" i="5"/>
  <c r="H307" i="5"/>
  <c r="H337" i="5"/>
  <c r="H359" i="5"/>
  <c r="H380" i="5"/>
  <c r="H402" i="5"/>
  <c r="H423" i="5"/>
  <c r="H444" i="5"/>
  <c r="H466" i="5"/>
  <c r="H487" i="5"/>
  <c r="H508" i="5"/>
  <c r="H530" i="5"/>
  <c r="H11" i="5"/>
  <c r="H40" i="5"/>
  <c r="H70" i="5"/>
  <c r="H98" i="5"/>
  <c r="H126" i="5"/>
  <c r="H155" i="5"/>
  <c r="H183" i="5"/>
  <c r="H211" i="5"/>
  <c r="H241" i="5"/>
  <c r="H269" i="5"/>
  <c r="H297" i="5"/>
  <c r="H326" i="5"/>
  <c r="H351" i="5"/>
  <c r="H372" i="5"/>
  <c r="H394" i="5"/>
  <c r="H415" i="5"/>
  <c r="H436" i="5"/>
  <c r="H458" i="5"/>
  <c r="H479" i="5"/>
  <c r="H500" i="5"/>
  <c r="H522" i="5"/>
  <c r="H543" i="5"/>
  <c r="H564" i="5"/>
  <c r="H586" i="5"/>
  <c r="H607" i="5"/>
  <c r="H628" i="5"/>
  <c r="H671" i="5"/>
  <c r="H692" i="5"/>
  <c r="H714" i="5"/>
  <c r="H28" i="5"/>
  <c r="H86" i="5"/>
  <c r="H142" i="5"/>
  <c r="H199" i="5"/>
  <c r="H257" i="5"/>
  <c r="H313" i="5"/>
  <c r="H363" i="5"/>
  <c r="H406" i="5"/>
  <c r="H448" i="5"/>
  <c r="H491" i="5"/>
  <c r="H534" i="5"/>
  <c r="H566" i="5"/>
  <c r="H594" i="5"/>
  <c r="H622" i="5"/>
  <c r="H651" i="5"/>
  <c r="H679" i="5"/>
  <c r="H707" i="5"/>
  <c r="H760" i="5"/>
  <c r="H778" i="5"/>
  <c r="H794" i="5"/>
  <c r="H810" i="5"/>
  <c r="H826" i="5"/>
  <c r="H842" i="5"/>
  <c r="H858" i="5"/>
  <c r="H874" i="5"/>
  <c r="H890" i="5"/>
  <c r="H906" i="5"/>
  <c r="H922" i="5"/>
  <c r="H938" i="5"/>
  <c r="H954" i="5"/>
  <c r="H970" i="5"/>
  <c r="H986" i="5"/>
  <c r="H1002" i="5"/>
  <c r="H1018" i="5"/>
  <c r="H1034" i="5"/>
  <c r="H32" i="5"/>
  <c r="H89" i="5"/>
  <c r="H146" i="5"/>
  <c r="H203" i="5"/>
  <c r="H259" i="5"/>
  <c r="H317" i="5"/>
  <c r="H49" i="5"/>
  <c r="H107" i="5"/>
  <c r="H163" i="5"/>
  <c r="H221" i="5"/>
  <c r="H278" i="5"/>
  <c r="H334" i="5"/>
  <c r="H379" i="5"/>
  <c r="H422" i="5"/>
  <c r="H464" i="5"/>
  <c r="H507" i="5"/>
  <c r="H547" i="5"/>
  <c r="H604" i="5"/>
  <c r="H632" i="5"/>
  <c r="H662" i="5"/>
  <c r="H690" i="5"/>
  <c r="H718" i="5"/>
  <c r="H747" i="5"/>
  <c r="H768" i="5"/>
  <c r="H10" i="5"/>
  <c r="H27" i="5"/>
  <c r="H43" i="5"/>
  <c r="H60" i="5"/>
  <c r="H76" i="5"/>
  <c r="H92" i="5"/>
  <c r="H108" i="5"/>
  <c r="H124" i="5"/>
  <c r="H140" i="5"/>
  <c r="H156" i="5"/>
  <c r="H172" i="5"/>
  <c r="H188" i="5"/>
  <c r="H204" i="5"/>
  <c r="H220" i="5"/>
  <c r="H236" i="5"/>
  <c r="H252" i="5"/>
  <c r="H268" i="5"/>
  <c r="H284" i="5"/>
  <c r="H300" i="5"/>
  <c r="H316" i="5"/>
  <c r="H332" i="5"/>
  <c r="H8" i="5"/>
  <c r="H30" i="5"/>
  <c r="H52" i="5"/>
  <c r="H74" i="5"/>
  <c r="H95" i="5"/>
  <c r="H117" i="5"/>
  <c r="H138" i="5"/>
  <c r="H159" i="5"/>
  <c r="H181" i="5"/>
  <c r="H202" i="5"/>
  <c r="H223" i="5"/>
  <c r="H266" i="5"/>
  <c r="H287" i="5"/>
  <c r="H309" i="5"/>
  <c r="H330" i="5"/>
  <c r="H349" i="5"/>
  <c r="H365" i="5"/>
  <c r="H381" i="5"/>
  <c r="H397" i="5"/>
  <c r="H413" i="5"/>
  <c r="H429" i="5"/>
  <c r="H445" i="5"/>
  <c r="H461" i="5"/>
  <c r="H477" i="5"/>
  <c r="H493" i="5"/>
  <c r="H509" i="5"/>
  <c r="H525" i="5"/>
  <c r="H541" i="5"/>
  <c r="H557" i="5"/>
  <c r="H573" i="5"/>
  <c r="H589" i="5"/>
  <c r="H605" i="5"/>
  <c r="H621" i="5"/>
  <c r="H637" i="5"/>
  <c r="H653" i="5"/>
  <c r="H669" i="5"/>
  <c r="H685" i="5"/>
  <c r="H701" i="5"/>
  <c r="H717" i="5"/>
  <c r="H733" i="5"/>
  <c r="H749" i="5"/>
  <c r="H765" i="5"/>
  <c r="H29" i="5"/>
  <c r="H59" i="5"/>
  <c r="H87" i="5"/>
  <c r="H115" i="5"/>
  <c r="H145" i="5"/>
  <c r="H173" i="5"/>
  <c r="H201" i="5"/>
  <c r="H230" i="5"/>
  <c r="H258" i="5"/>
  <c r="H286" i="5"/>
  <c r="H315" i="5"/>
  <c r="H343" i="5"/>
  <c r="H364" i="5"/>
  <c r="H386" i="5"/>
  <c r="H407" i="5"/>
  <c r="H428" i="5"/>
  <c r="H450" i="5"/>
  <c r="H471" i="5"/>
  <c r="H492" i="5"/>
  <c r="H514" i="5"/>
  <c r="H535" i="5"/>
  <c r="H17" i="5"/>
  <c r="H77" i="5"/>
  <c r="H105" i="5"/>
  <c r="H134" i="5"/>
  <c r="H162" i="5"/>
  <c r="H190" i="5"/>
  <c r="H219" i="5"/>
  <c r="H247" i="5"/>
  <c r="H275" i="5"/>
  <c r="H305" i="5"/>
  <c r="H333" i="5"/>
  <c r="H356" i="5"/>
  <c r="H378" i="5"/>
  <c r="H399" i="5"/>
  <c r="H420" i="5"/>
  <c r="H442" i="5"/>
  <c r="H463" i="5"/>
  <c r="H484" i="5"/>
  <c r="H506" i="5"/>
  <c r="H527" i="5"/>
  <c r="H548" i="5"/>
  <c r="H570" i="5"/>
  <c r="H591" i="5"/>
  <c r="H634" i="5"/>
  <c r="H655" i="5"/>
  <c r="H676" i="5"/>
  <c r="H698" i="5"/>
  <c r="H719" i="5"/>
  <c r="H740" i="5"/>
  <c r="H42" i="5"/>
  <c r="H99" i="5"/>
  <c r="H157" i="5"/>
  <c r="H214" i="5"/>
  <c r="H270" i="5"/>
  <c r="H327" i="5"/>
  <c r="H374" i="5"/>
  <c r="H416" i="5"/>
  <c r="H459" i="5"/>
  <c r="H502" i="5"/>
  <c r="H544" i="5"/>
  <c r="H572" i="5"/>
  <c r="H600" i="5"/>
  <c r="H630" i="5"/>
  <c r="H658" i="5"/>
  <c r="H686" i="5"/>
  <c r="H715" i="5"/>
  <c r="H743" i="5"/>
  <c r="H766" i="5"/>
  <c r="H782" i="5"/>
  <c r="H798" i="5"/>
  <c r="H814" i="5"/>
  <c r="H830" i="5"/>
  <c r="H846" i="5"/>
  <c r="H862" i="5"/>
  <c r="H878" i="5"/>
  <c r="H894" i="5"/>
  <c r="H910" i="5"/>
  <c r="H926" i="5"/>
  <c r="H942" i="5"/>
  <c r="H958" i="5"/>
  <c r="H974" i="5"/>
  <c r="H990" i="5"/>
  <c r="H1006" i="5"/>
  <c r="H1022" i="5"/>
  <c r="H45" i="5"/>
  <c r="H103" i="5"/>
  <c r="H161" i="5"/>
  <c r="H217" i="5"/>
  <c r="H274" i="5"/>
  <c r="H331" i="5"/>
  <c r="H65" i="5"/>
  <c r="H121" i="5"/>
  <c r="H178" i="5"/>
  <c r="H235" i="5"/>
  <c r="H291" i="5"/>
  <c r="H347" i="5"/>
  <c r="H390" i="5"/>
  <c r="H432" i="5"/>
  <c r="H475" i="5"/>
  <c r="H518" i="5"/>
  <c r="H555" i="5"/>
  <c r="H583" i="5"/>
  <c r="H611" i="5"/>
  <c r="H640" i="5"/>
  <c r="H668" i="5"/>
  <c r="H696" i="5"/>
  <c r="H726" i="5"/>
  <c r="H752" i="5"/>
  <c r="H772" i="5"/>
  <c r="H788" i="5"/>
  <c r="H804" i="5"/>
  <c r="H820" i="5"/>
  <c r="H836" i="5"/>
  <c r="H852" i="5"/>
  <c r="H1011" i="5"/>
  <c r="H1019" i="5"/>
  <c r="H979" i="5"/>
  <c r="H883" i="5"/>
  <c r="H787" i="5"/>
  <c r="H638" i="5"/>
  <c r="H451" i="5"/>
  <c r="H1033" i="5"/>
  <c r="H1001" i="5"/>
  <c r="H969" i="5"/>
  <c r="H937" i="5"/>
  <c r="H905" i="5"/>
  <c r="H873" i="5"/>
  <c r="H809" i="5"/>
  <c r="H777" i="5"/>
  <c r="H734" i="5"/>
  <c r="H678" i="5"/>
  <c r="H620" i="5"/>
  <c r="H563" i="5"/>
  <c r="H488" i="5"/>
  <c r="H238" i="5"/>
  <c r="H9" i="5"/>
  <c r="H899" i="5"/>
  <c r="H803" i="5"/>
  <c r="H667" i="5"/>
  <c r="H472" i="5"/>
  <c r="H24" i="5"/>
  <c r="H1015" i="5"/>
  <c r="H983" i="5"/>
  <c r="H951" i="5"/>
  <c r="H919" i="5"/>
  <c r="H887" i="5"/>
  <c r="H855" i="5"/>
  <c r="H823" i="5"/>
  <c r="H791" i="5"/>
  <c r="H756" i="5"/>
  <c r="H702" i="5"/>
  <c r="H646" i="5"/>
  <c r="H588" i="5"/>
  <c r="H526" i="5"/>
  <c r="H440" i="5"/>
  <c r="H338" i="5"/>
  <c r="H110" i="5"/>
  <c r="H939" i="5"/>
  <c r="H843" i="5"/>
  <c r="H738" i="5"/>
  <c r="H567" i="5"/>
  <c r="H253" i="5"/>
  <c r="H1021" i="5"/>
  <c r="H989" i="5"/>
  <c r="H957" i="5"/>
  <c r="H925" i="5"/>
  <c r="H893" i="5"/>
  <c r="H861" i="5"/>
  <c r="H829" i="5"/>
  <c r="H797" i="5"/>
  <c r="H764" i="5"/>
  <c r="H712" i="5"/>
  <c r="H656" i="5"/>
  <c r="H599" i="5"/>
  <c r="H542" i="5"/>
  <c r="H456" i="5"/>
  <c r="H371" i="5"/>
  <c r="H153" i="5"/>
  <c r="H1040" i="5"/>
  <c r="H1024" i="5"/>
  <c r="H1008" i="5"/>
  <c r="H992" i="5"/>
  <c r="H976" i="5"/>
  <c r="H960" i="5"/>
  <c r="H944" i="5"/>
  <c r="H928" i="5"/>
  <c r="H912" i="5"/>
  <c r="H896" i="5"/>
  <c r="H880" i="5"/>
  <c r="H864" i="5"/>
  <c r="H844" i="5"/>
  <c r="H824" i="5"/>
  <c r="H800" i="5"/>
  <c r="H780" i="5"/>
  <c r="H739" i="5"/>
  <c r="H675" i="5"/>
  <c r="H486" i="5"/>
  <c r="H358" i="5"/>
  <c r="H193" i="5"/>
  <c r="H231" i="5"/>
  <c r="H1042" i="5"/>
  <c r="H994" i="5"/>
  <c r="H930" i="5"/>
  <c r="H866" i="5"/>
  <c r="H802" i="5"/>
  <c r="H636" i="5"/>
  <c r="H512" i="5"/>
  <c r="H342" i="5"/>
  <c r="H114" i="5"/>
  <c r="H724" i="5"/>
  <c r="H596" i="5"/>
  <c r="H532" i="5"/>
  <c r="H383" i="5"/>
  <c r="H311" i="5"/>
  <c r="H198" i="5"/>
  <c r="H476" i="5"/>
  <c r="H391" i="5"/>
  <c r="H294" i="5"/>
  <c r="H209" i="5"/>
  <c r="H94" i="5"/>
  <c r="H753" i="5"/>
  <c r="H689" i="5"/>
  <c r="H641" i="5"/>
  <c r="H593" i="5"/>
  <c r="H529" i="5"/>
  <c r="H465" i="5"/>
  <c r="H417" i="5"/>
  <c r="H353" i="5"/>
  <c r="H271" i="5"/>
  <c r="H143" i="5"/>
  <c r="H58" i="5"/>
  <c r="H13" i="5"/>
  <c r="H288" i="5"/>
  <c r="H192" i="5"/>
  <c r="H128" i="5"/>
  <c r="H80" i="5"/>
  <c r="H14" i="5"/>
  <c r="C5" i="5"/>
  <c r="B5" i="5" s="1"/>
  <c r="D789" i="5"/>
  <c r="D407" i="5"/>
  <c r="D974" i="5"/>
  <c r="D354" i="5"/>
  <c r="D904" i="5"/>
  <c r="D851" i="5"/>
  <c r="D1026" i="5"/>
  <c r="D326" i="5"/>
  <c r="D733" i="5"/>
  <c r="D280" i="5"/>
  <c r="D462" i="5"/>
  <c r="D664" i="5"/>
  <c r="D611" i="5"/>
  <c r="B4" i="5"/>
  <c r="D773" i="5"/>
  <c r="D230" i="5"/>
  <c r="D33" i="5"/>
  <c r="D427" i="5"/>
  <c r="D599" i="5"/>
  <c r="D255" i="5"/>
  <c r="D181" i="5"/>
  <c r="D83" i="5"/>
  <c r="D166" i="5"/>
  <c r="D444" i="5"/>
  <c r="D221" i="5"/>
  <c r="D110" i="5"/>
  <c r="D379" i="5"/>
  <c r="D550" i="5"/>
  <c r="D134" i="5"/>
  <c r="D567" i="5"/>
  <c r="D139" i="5"/>
  <c r="D307" i="5"/>
  <c r="D509" i="5"/>
  <c r="D487" i="5"/>
  <c r="D206" i="5"/>
  <c r="D395" i="5"/>
  <c r="D98" i="5"/>
  <c r="D315" i="5"/>
  <c r="D514" i="5"/>
  <c r="D129" i="5"/>
  <c r="D272" i="5"/>
  <c r="D156" i="5"/>
  <c r="D479" i="5"/>
  <c r="D336" i="5"/>
  <c r="D342" i="5"/>
  <c r="D6" i="5"/>
  <c r="C36" i="1"/>
  <c r="D36" i="1"/>
  <c r="H36" i="1"/>
  <c r="L36" i="1" s="1"/>
  <c r="B13" i="1"/>
  <c r="B37" i="1" s="1"/>
  <c r="E37" i="1" s="1"/>
  <c r="I35" i="1"/>
  <c r="K35" i="1"/>
  <c r="J35" i="1"/>
  <c r="M34" i="1"/>
  <c r="N34" i="1" s="1"/>
  <c r="C6" i="5" l="1"/>
  <c r="B6" i="5" s="1"/>
  <c r="D734" i="5"/>
  <c r="D1027" i="5"/>
  <c r="D408" i="5"/>
  <c r="D612" i="5"/>
  <c r="D355" i="5"/>
  <c r="D665" i="5"/>
  <c r="D281" i="5"/>
  <c r="D327" i="5"/>
  <c r="D852" i="5"/>
  <c r="D905" i="5"/>
  <c r="D975" i="5"/>
  <c r="D790" i="5"/>
  <c r="D7" i="5"/>
  <c r="D774" i="5"/>
  <c r="D480" i="5"/>
  <c r="D515" i="5"/>
  <c r="D256" i="5"/>
  <c r="D428" i="5"/>
  <c r="D343" i="5"/>
  <c r="D273" i="5"/>
  <c r="D207" i="5"/>
  <c r="D568" i="5"/>
  <c r="D337" i="5"/>
  <c r="D157" i="5"/>
  <c r="D130" i="5"/>
  <c r="D316" i="5"/>
  <c r="D396" i="5"/>
  <c r="D488" i="5"/>
  <c r="D140" i="5"/>
  <c r="D380" i="5"/>
  <c r="D222" i="5"/>
  <c r="D167" i="5"/>
  <c r="D18" i="5"/>
  <c r="D308" i="5"/>
  <c r="D551" i="5"/>
  <c r="D445" i="5"/>
  <c r="D182" i="5"/>
  <c r="D600" i="5"/>
  <c r="D34" i="5"/>
  <c r="D231" i="5"/>
  <c r="M35" i="1"/>
  <c r="N35" i="1" s="1"/>
  <c r="C37" i="1"/>
  <c r="D37" i="1"/>
  <c r="B14" i="1"/>
  <c r="B38" i="1" s="1"/>
  <c r="E38" i="1" s="1"/>
  <c r="H37" i="1"/>
  <c r="L37" i="1" s="1"/>
  <c r="J36" i="1"/>
  <c r="I36" i="1"/>
  <c r="K36" i="1"/>
  <c r="D8" i="5" l="1"/>
  <c r="C7" i="5"/>
  <c r="D10" i="5"/>
  <c r="D11" i="5" s="1"/>
  <c r="D12" i="5" s="1"/>
  <c r="D13" i="5" s="1"/>
  <c r="D853" i="5"/>
  <c r="D1028" i="5"/>
  <c r="D791" i="5"/>
  <c r="D906" i="5"/>
  <c r="D328" i="5"/>
  <c r="D666" i="5"/>
  <c r="D409" i="5"/>
  <c r="D735" i="5"/>
  <c r="D976" i="5"/>
  <c r="D282" i="5"/>
  <c r="D356" i="5"/>
  <c r="D613" i="5"/>
  <c r="D775" i="5"/>
  <c r="D274" i="5"/>
  <c r="D168" i="5"/>
  <c r="D381" i="5"/>
  <c r="D489" i="5"/>
  <c r="D317" i="5"/>
  <c r="D158" i="5"/>
  <c r="D516" i="5"/>
  <c r="D183" i="5"/>
  <c r="D309" i="5"/>
  <c r="D429" i="5"/>
  <c r="D232" i="5"/>
  <c r="D601" i="5"/>
  <c r="D552" i="5"/>
  <c r="D208" i="5"/>
  <c r="D344" i="5"/>
  <c r="D257" i="5"/>
  <c r="D446" i="5"/>
  <c r="D569" i="5"/>
  <c r="D35" i="5"/>
  <c r="D223" i="5"/>
  <c r="D397" i="5"/>
  <c r="D131" i="5"/>
  <c r="D481" i="5"/>
  <c r="M36" i="1"/>
  <c r="N36" i="1" s="1"/>
  <c r="D38" i="1"/>
  <c r="C38" i="1"/>
  <c r="K37" i="1"/>
  <c r="J37" i="1"/>
  <c r="I37" i="1"/>
  <c r="B15" i="1"/>
  <c r="B39" i="1" s="1"/>
  <c r="E39" i="1" s="1"/>
  <c r="H38" i="1"/>
  <c r="L38" i="1" s="1"/>
  <c r="C8" i="5" l="1"/>
  <c r="B7" i="5"/>
  <c r="D357" i="5"/>
  <c r="D977" i="5"/>
  <c r="D410" i="5"/>
  <c r="D854" i="5"/>
  <c r="D283" i="5"/>
  <c r="D614" i="5"/>
  <c r="D736" i="5"/>
  <c r="D667" i="5"/>
  <c r="D776" i="5"/>
  <c r="D482" i="5"/>
  <c r="D224" i="5"/>
  <c r="D570" i="5"/>
  <c r="D258" i="5"/>
  <c r="D209" i="5"/>
  <c r="D553" i="5"/>
  <c r="D602" i="5"/>
  <c r="D430" i="5"/>
  <c r="D184" i="5"/>
  <c r="D318" i="5"/>
  <c r="D169" i="5"/>
  <c r="D398" i="5"/>
  <c r="D36" i="5"/>
  <c r="D447" i="5"/>
  <c r="D345" i="5"/>
  <c r="D14" i="5"/>
  <c r="D233" i="5"/>
  <c r="D310" i="5"/>
  <c r="D517" i="5"/>
  <c r="D159" i="5"/>
  <c r="D490" i="5"/>
  <c r="D382" i="5"/>
  <c r="D275" i="5"/>
  <c r="M37" i="1"/>
  <c r="N37" i="1" s="1"/>
  <c r="D39" i="1"/>
  <c r="C39" i="1"/>
  <c r="B16" i="1"/>
  <c r="B40" i="1" s="1"/>
  <c r="E40" i="1" s="1"/>
  <c r="H39" i="1"/>
  <c r="L39" i="1" s="1"/>
  <c r="K38" i="1"/>
  <c r="J38" i="1"/>
  <c r="I38" i="1"/>
  <c r="C9" i="5" l="1"/>
  <c r="B8" i="5"/>
  <c r="D668" i="5"/>
  <c r="D615" i="5"/>
  <c r="D284" i="5"/>
  <c r="D411" i="5"/>
  <c r="D737" i="5"/>
  <c r="D855" i="5"/>
  <c r="D978" i="5"/>
  <c r="D358" i="5"/>
  <c r="D777" i="5"/>
  <c r="D383" i="5"/>
  <c r="D160" i="5"/>
  <c r="D15" i="5"/>
  <c r="D319" i="5"/>
  <c r="D185" i="5"/>
  <c r="D603" i="5"/>
  <c r="D210" i="5"/>
  <c r="D225" i="5"/>
  <c r="D491" i="5"/>
  <c r="D518" i="5"/>
  <c r="D234" i="5"/>
  <c r="D346" i="5"/>
  <c r="D37" i="5"/>
  <c r="D170" i="5"/>
  <c r="D431" i="5"/>
  <c r="D554" i="5"/>
  <c r="D259" i="5"/>
  <c r="C40" i="1"/>
  <c r="D40" i="1"/>
  <c r="I39" i="1"/>
  <c r="K39" i="1"/>
  <c r="J39" i="1"/>
  <c r="M38" i="1"/>
  <c r="N38" i="1" s="1"/>
  <c r="B17" i="1"/>
  <c r="B41" i="1" s="1"/>
  <c r="E41" i="1" s="1"/>
  <c r="H40" i="1"/>
  <c r="L40" i="1" s="1"/>
  <c r="C10" i="5" l="1"/>
  <c r="B9" i="5"/>
  <c r="D979" i="5"/>
  <c r="D738" i="5"/>
  <c r="D412" i="5"/>
  <c r="D616" i="5"/>
  <c r="D856" i="5"/>
  <c r="D285" i="5"/>
  <c r="D669" i="5"/>
  <c r="D778" i="5"/>
  <c r="D555" i="5"/>
  <c r="D38" i="5"/>
  <c r="D235" i="5"/>
  <c r="D492" i="5"/>
  <c r="D211" i="5"/>
  <c r="D186" i="5"/>
  <c r="D161" i="5"/>
  <c r="D260" i="5"/>
  <c r="D432" i="5"/>
  <c r="D171" i="5"/>
  <c r="D347" i="5"/>
  <c r="D519" i="5"/>
  <c r="D604" i="5"/>
  <c r="D320" i="5"/>
  <c r="D384" i="5"/>
  <c r="M39" i="1"/>
  <c r="N39" i="1" s="1"/>
  <c r="C41" i="1"/>
  <c r="D41" i="1"/>
  <c r="B18" i="1"/>
  <c r="B42" i="1" s="1"/>
  <c r="E42" i="1" s="1"/>
  <c r="H41" i="1"/>
  <c r="L41" i="1" s="1"/>
  <c r="J40" i="1"/>
  <c r="I40" i="1"/>
  <c r="K40" i="1"/>
  <c r="C11" i="5" l="1"/>
  <c r="B10" i="5"/>
  <c r="D413" i="5"/>
  <c r="D286" i="5"/>
  <c r="D670" i="5"/>
  <c r="D857" i="5"/>
  <c r="D617" i="5"/>
  <c r="D980" i="5"/>
  <c r="D739" i="5"/>
  <c r="D779" i="5"/>
  <c r="D385" i="5"/>
  <c r="D348" i="5"/>
  <c r="D433" i="5"/>
  <c r="D187" i="5"/>
  <c r="D493" i="5"/>
  <c r="D44" i="5"/>
  <c r="D556" i="5"/>
  <c r="D321" i="5"/>
  <c r="D520" i="5"/>
  <c r="D172" i="5"/>
  <c r="D261" i="5"/>
  <c r="D212" i="5"/>
  <c r="D42" i="1"/>
  <c r="C42" i="1"/>
  <c r="M40" i="1"/>
  <c r="N40" i="1" s="1"/>
  <c r="K41" i="1"/>
  <c r="J41" i="1"/>
  <c r="I41" i="1"/>
  <c r="B19" i="1"/>
  <c r="H42" i="1"/>
  <c r="L42" i="1" s="1"/>
  <c r="C12" i="5" l="1"/>
  <c r="B11" i="5"/>
  <c r="D618" i="5"/>
  <c r="D671" i="5"/>
  <c r="D287" i="5"/>
  <c r="D981" i="5"/>
  <c r="D740" i="5"/>
  <c r="D858" i="5"/>
  <c r="D780" i="5"/>
  <c r="D173" i="5"/>
  <c r="D45" i="5"/>
  <c r="D188" i="5"/>
  <c r="D434" i="5"/>
  <c r="D557" i="5"/>
  <c r="D213" i="5"/>
  <c r="D262" i="5"/>
  <c r="D386" i="5"/>
  <c r="M41" i="1"/>
  <c r="N41" i="1" s="1"/>
  <c r="K42" i="1"/>
  <c r="J42" i="1"/>
  <c r="I42" i="1"/>
  <c r="H43" i="1"/>
  <c r="L43" i="1" s="1"/>
  <c r="B43" i="1"/>
  <c r="E43" i="1" s="1"/>
  <c r="C13" i="5" l="1"/>
  <c r="B12" i="5"/>
  <c r="D741" i="5"/>
  <c r="D982" i="5"/>
  <c r="D859" i="5"/>
  <c r="D288" i="5"/>
  <c r="D619" i="5"/>
  <c r="D781" i="5"/>
  <c r="D558" i="5"/>
  <c r="D189" i="5"/>
  <c r="D174" i="5"/>
  <c r="D387" i="5"/>
  <c r="D263" i="5"/>
  <c r="D214" i="5"/>
  <c r="D435" i="5"/>
  <c r="D46" i="5"/>
  <c r="M42" i="1"/>
  <c r="N42" i="1" s="1"/>
  <c r="C43" i="1"/>
  <c r="I43" i="1"/>
  <c r="K43" i="1"/>
  <c r="J43" i="1"/>
  <c r="D43" i="1"/>
  <c r="C14" i="5" l="1"/>
  <c r="B13" i="5"/>
  <c r="D289" i="5"/>
  <c r="D860" i="5"/>
  <c r="D983" i="5"/>
  <c r="D742" i="5"/>
  <c r="D782" i="5"/>
  <c r="D47" i="5"/>
  <c r="D215" i="5"/>
  <c r="D388" i="5"/>
  <c r="D190" i="5"/>
  <c r="D436" i="5"/>
  <c r="D264" i="5"/>
  <c r="D175" i="5"/>
  <c r="D559" i="5"/>
  <c r="M43" i="1"/>
  <c r="N47" i="1" s="1"/>
  <c r="N48" i="1" s="1"/>
  <c r="N50" i="1" s="1"/>
  <c r="N43" i="1" l="1"/>
  <c r="C15" i="5"/>
  <c r="B14" i="5"/>
  <c r="D861" i="5"/>
  <c r="D290" i="5"/>
  <c r="D984" i="5"/>
  <c r="D783" i="5"/>
  <c r="D176" i="5"/>
  <c r="D437" i="5"/>
  <c r="D191" i="5"/>
  <c r="D216" i="5"/>
  <c r="D560" i="5"/>
  <c r="D265" i="5"/>
  <c r="D389" i="5"/>
  <c r="D48" i="5"/>
  <c r="C16" i="5" l="1"/>
  <c r="B15" i="5"/>
  <c r="D862" i="5"/>
  <c r="D985" i="5"/>
  <c r="D49" i="5"/>
  <c r="D266" i="5"/>
  <c r="D438" i="5"/>
  <c r="D390" i="5"/>
  <c r="D561" i="5"/>
  <c r="D192" i="5"/>
  <c r="C17" i="5" l="1"/>
  <c r="B16" i="5"/>
  <c r="D986" i="5"/>
  <c r="D863" i="5"/>
  <c r="D562" i="5"/>
  <c r="D439" i="5"/>
  <c r="D267" i="5"/>
  <c r="D193" i="5"/>
  <c r="D50" i="5"/>
  <c r="C18" i="5" l="1"/>
  <c r="B17" i="5"/>
  <c r="D51" i="5"/>
  <c r="C19" i="5" l="1"/>
  <c r="B18" i="5"/>
  <c r="D52" i="5"/>
  <c r="C20" i="5" l="1"/>
  <c r="B19" i="5"/>
  <c r="D53" i="5"/>
  <c r="C21" i="5" l="1"/>
  <c r="B20" i="5"/>
  <c r="D59" i="5"/>
  <c r="C22" i="5" l="1"/>
  <c r="B21" i="5"/>
  <c r="D60" i="5"/>
  <c r="C23" i="5" l="1"/>
  <c r="B22" i="5"/>
  <c r="D61" i="5"/>
  <c r="C24" i="5" l="1"/>
  <c r="B23" i="5"/>
  <c r="D62" i="5"/>
  <c r="C25" i="5" l="1"/>
  <c r="B24" i="5"/>
  <c r="D63" i="5"/>
  <c r="C26" i="5" l="1"/>
  <c r="B25" i="5"/>
  <c r="D64" i="5"/>
  <c r="C27" i="5" l="1"/>
  <c r="B26" i="5"/>
  <c r="D65" i="5"/>
  <c r="C28" i="5" l="1"/>
  <c r="B27" i="5"/>
  <c r="D66" i="5"/>
  <c r="C29" i="5" l="1"/>
  <c r="B28" i="5"/>
  <c r="D67" i="5"/>
  <c r="C30" i="5" l="1"/>
  <c r="B29" i="5"/>
  <c r="D68" i="5"/>
  <c r="C31" i="5" l="1"/>
  <c r="B30" i="5"/>
  <c r="D69" i="5"/>
  <c r="C32" i="5" l="1"/>
  <c r="B31" i="5"/>
  <c r="D70" i="5"/>
  <c r="C33" i="5" l="1"/>
  <c r="B32" i="5"/>
  <c r="D76" i="5"/>
  <c r="C34" i="5" l="1"/>
  <c r="B33" i="5"/>
  <c r="D77" i="5"/>
  <c r="C35" i="5" l="1"/>
  <c r="B34" i="5"/>
  <c r="D78" i="5"/>
  <c r="C36" i="5" l="1"/>
  <c r="B35" i="5"/>
  <c r="D84" i="5"/>
  <c r="C37" i="5" l="1"/>
  <c r="B36" i="5"/>
  <c r="D85" i="5"/>
  <c r="C38" i="5" l="1"/>
  <c r="B37" i="5"/>
  <c r="D86" i="5"/>
  <c r="C39" i="5" l="1"/>
  <c r="B38" i="5"/>
  <c r="D87" i="5"/>
  <c r="C40" i="5" l="1"/>
  <c r="B39" i="5"/>
  <c r="D88" i="5"/>
  <c r="C41" i="5" l="1"/>
  <c r="B40" i="5"/>
  <c r="D89" i="5"/>
  <c r="C42" i="5" l="1"/>
  <c r="B41" i="5"/>
  <c r="D90" i="5"/>
  <c r="C43" i="5" l="1"/>
  <c r="B42" i="5"/>
  <c r="D91" i="5"/>
  <c r="C44" i="5" l="1"/>
  <c r="B43" i="5"/>
  <c r="D92" i="5"/>
  <c r="C45" i="5" l="1"/>
  <c r="B44" i="5"/>
  <c r="D93" i="5"/>
  <c r="C46" i="5" l="1"/>
  <c r="B45" i="5"/>
  <c r="D99" i="5"/>
  <c r="C47" i="5" l="1"/>
  <c r="B46" i="5"/>
  <c r="D100" i="5"/>
  <c r="C48" i="5" l="1"/>
  <c r="B47" i="5"/>
  <c r="D101" i="5"/>
  <c r="C49" i="5" l="1"/>
  <c r="B48" i="5"/>
  <c r="D102" i="5"/>
  <c r="C50" i="5" l="1"/>
  <c r="B49" i="5"/>
  <c r="D103" i="5"/>
  <c r="C51" i="5" l="1"/>
  <c r="B50" i="5"/>
  <c r="D104" i="5"/>
  <c r="C52" i="5" l="1"/>
  <c r="B51" i="5"/>
  <c r="D105" i="5"/>
  <c r="C53" i="5" l="1"/>
  <c r="B52" i="5"/>
  <c r="D111" i="5"/>
  <c r="C54" i="5" l="1"/>
  <c r="B53" i="5"/>
  <c r="D112" i="5"/>
  <c r="C55" i="5" l="1"/>
  <c r="B54" i="5"/>
  <c r="D113" i="5"/>
  <c r="C56" i="5" l="1"/>
  <c r="B55" i="5"/>
  <c r="D119" i="5"/>
  <c r="B56" i="5" l="1"/>
  <c r="C57" i="5"/>
  <c r="D120" i="5"/>
  <c r="C58" i="5" l="1"/>
  <c r="B57" i="5"/>
  <c r="D121" i="5"/>
  <c r="C59" i="5" l="1"/>
  <c r="B58" i="5"/>
  <c r="D122" i="5"/>
  <c r="C60" i="5" l="1"/>
  <c r="B59" i="5"/>
  <c r="D123" i="5"/>
  <c r="B60" i="5" l="1"/>
  <c r="C61" i="5"/>
  <c r="D124" i="5"/>
  <c r="B61" i="5" l="1"/>
  <c r="C62" i="5"/>
  <c r="B62" i="5" l="1"/>
  <c r="C63" i="5"/>
  <c r="B63" i="5" l="1"/>
  <c r="C64" i="5"/>
  <c r="B64" i="5" l="1"/>
  <c r="C65" i="5"/>
  <c r="B65" i="5" l="1"/>
  <c r="C66" i="5"/>
  <c r="B66" i="5" l="1"/>
  <c r="C67" i="5"/>
  <c r="B67" i="5" l="1"/>
  <c r="C68" i="5"/>
  <c r="B68" i="5" l="1"/>
  <c r="C69" i="5"/>
  <c r="B69" i="5" l="1"/>
  <c r="C70" i="5"/>
  <c r="B70" i="5" l="1"/>
  <c r="C71" i="5"/>
  <c r="C72" i="5" l="1"/>
  <c r="B71" i="5"/>
  <c r="C73" i="5" l="1"/>
  <c r="B72" i="5"/>
  <c r="C74" i="5" l="1"/>
  <c r="B73" i="5"/>
  <c r="C75" i="5" l="1"/>
  <c r="B74" i="5"/>
  <c r="B75" i="5" l="1"/>
  <c r="C76" i="5"/>
  <c r="B76" i="5" l="1"/>
  <c r="C77" i="5"/>
  <c r="B77" i="5" l="1"/>
  <c r="C78" i="5"/>
  <c r="B78" i="5" l="1"/>
  <c r="C79" i="5"/>
  <c r="C80" i="5" l="1"/>
  <c r="B79" i="5"/>
  <c r="B80" i="5" l="1"/>
  <c r="C81" i="5"/>
  <c r="B81" i="5" l="1"/>
  <c r="C82" i="5"/>
  <c r="B82" i="5" l="1"/>
  <c r="C83" i="5"/>
  <c r="B83" i="5" l="1"/>
  <c r="C84" i="5"/>
  <c r="B84" i="5" l="1"/>
  <c r="C85" i="5"/>
  <c r="B85" i="5" l="1"/>
  <c r="C86" i="5"/>
  <c r="B86" i="5" l="1"/>
  <c r="C87" i="5"/>
  <c r="B87" i="5" l="1"/>
  <c r="C88" i="5"/>
  <c r="B88" i="5" l="1"/>
  <c r="C89" i="5"/>
  <c r="B89" i="5" l="1"/>
  <c r="C90" i="5"/>
  <c r="B90" i="5" l="1"/>
  <c r="C91" i="5"/>
  <c r="B91" i="5" l="1"/>
  <c r="C92" i="5"/>
  <c r="B92" i="5" l="1"/>
  <c r="C93" i="5"/>
  <c r="B93" i="5" l="1"/>
  <c r="C94" i="5"/>
  <c r="B94" i="5" l="1"/>
  <c r="C95" i="5"/>
  <c r="B95" i="5" l="1"/>
  <c r="C96" i="5"/>
  <c r="B96" i="5" l="1"/>
  <c r="C97" i="5"/>
  <c r="B97" i="5" l="1"/>
  <c r="C98" i="5"/>
  <c r="B98" i="5" l="1"/>
  <c r="C99" i="5"/>
  <c r="B99" i="5" l="1"/>
  <c r="C100" i="5"/>
  <c r="B100" i="5" l="1"/>
  <c r="C101" i="5"/>
  <c r="B101" i="5" l="1"/>
  <c r="C102" i="5"/>
  <c r="B102" i="5" l="1"/>
  <c r="C103" i="5"/>
  <c r="B103" i="5" l="1"/>
  <c r="C104" i="5"/>
  <c r="B104" i="5" l="1"/>
  <c r="C105" i="5"/>
  <c r="B105" i="5" l="1"/>
  <c r="C106" i="5"/>
  <c r="B106" i="5" l="1"/>
  <c r="C107" i="5"/>
  <c r="B107" i="5" l="1"/>
  <c r="C108" i="5"/>
  <c r="B108" i="5" l="1"/>
  <c r="C109" i="5"/>
  <c r="C110" i="5" l="1"/>
  <c r="B109" i="5"/>
  <c r="C111" i="5" l="1"/>
  <c r="B110" i="5"/>
  <c r="C112" i="5" l="1"/>
  <c r="B111" i="5"/>
  <c r="C113" i="5" l="1"/>
  <c r="B112" i="5"/>
  <c r="C114" i="5" l="1"/>
  <c r="B113" i="5"/>
  <c r="C115" i="5" l="1"/>
  <c r="B114" i="5"/>
  <c r="C116" i="5" l="1"/>
  <c r="B115" i="5"/>
  <c r="C117" i="5" l="1"/>
  <c r="B116" i="5"/>
  <c r="B117" i="5" l="1"/>
  <c r="C118" i="5"/>
  <c r="C119" i="5" l="1"/>
  <c r="B118" i="5"/>
  <c r="B119" i="5" l="1"/>
  <c r="C120" i="5"/>
  <c r="C121" i="5" l="1"/>
  <c r="B120" i="5"/>
  <c r="C122" i="5" l="1"/>
  <c r="B121" i="5"/>
  <c r="C123" i="5" l="1"/>
  <c r="B122" i="5"/>
  <c r="C124" i="5" l="1"/>
  <c r="B123" i="5"/>
  <c r="C125" i="5" l="1"/>
  <c r="B124" i="5"/>
  <c r="B125" i="5" l="1"/>
  <c r="C126" i="5"/>
  <c r="B126" i="5" l="1"/>
  <c r="C127" i="5"/>
  <c r="C128" i="5" l="1"/>
  <c r="B127" i="5"/>
  <c r="C129" i="5" l="1"/>
  <c r="B128" i="5"/>
  <c r="C130" i="5" l="1"/>
  <c r="B129" i="5"/>
  <c r="C131" i="5" l="1"/>
  <c r="B130" i="5"/>
  <c r="C132" i="5" l="1"/>
  <c r="B131" i="5"/>
  <c r="C133" i="5" l="1"/>
  <c r="B132" i="5"/>
  <c r="B133" i="5" l="1"/>
  <c r="C134" i="5"/>
  <c r="C135" i="5" l="1"/>
  <c r="B134" i="5"/>
  <c r="C136" i="5" l="1"/>
  <c r="B135" i="5"/>
  <c r="C137" i="5" l="1"/>
  <c r="B136" i="5"/>
  <c r="B137" i="5" l="1"/>
  <c r="C138" i="5"/>
  <c r="B138" i="5" l="1"/>
  <c r="C139" i="5"/>
  <c r="C140" i="5" l="1"/>
  <c r="B139" i="5"/>
  <c r="C141" i="5" l="1"/>
  <c r="B140" i="5"/>
  <c r="B141" i="5" l="1"/>
  <c r="C142" i="5"/>
  <c r="B142" i="5" l="1"/>
  <c r="C143" i="5"/>
  <c r="B143" i="5" l="1"/>
  <c r="C144" i="5"/>
  <c r="B144" i="5" l="1"/>
  <c r="C145" i="5"/>
  <c r="B145" i="5" l="1"/>
  <c r="C146" i="5"/>
  <c r="B146" i="5" l="1"/>
  <c r="C147" i="5"/>
  <c r="C148" i="5" l="1"/>
  <c r="B147" i="5"/>
  <c r="B148" i="5" l="1"/>
  <c r="C149" i="5"/>
  <c r="C150" i="5" l="1"/>
  <c r="B149" i="5"/>
  <c r="C151" i="5" l="1"/>
  <c r="B150" i="5"/>
  <c r="C152" i="5" l="1"/>
  <c r="B151" i="5"/>
  <c r="C153" i="5" l="1"/>
  <c r="B152" i="5"/>
  <c r="C154" i="5" l="1"/>
  <c r="B153" i="5"/>
  <c r="C155" i="5" l="1"/>
  <c r="B154" i="5"/>
  <c r="C156" i="5" l="1"/>
  <c r="B155" i="5"/>
  <c r="C157" i="5" l="1"/>
  <c r="B156" i="5"/>
  <c r="C158" i="5" l="1"/>
  <c r="B157" i="5"/>
  <c r="C159" i="5" l="1"/>
  <c r="B158" i="5"/>
  <c r="B159" i="5" l="1"/>
  <c r="C160" i="5"/>
  <c r="C161" i="5" l="1"/>
  <c r="B160" i="5"/>
  <c r="B161" i="5" l="1"/>
  <c r="C162" i="5"/>
  <c r="B162" i="5" l="1"/>
  <c r="C163" i="5"/>
  <c r="C164" i="5" l="1"/>
  <c r="B163" i="5"/>
  <c r="C165" i="5" l="1"/>
  <c r="B164" i="5"/>
  <c r="B165" i="5" l="1"/>
  <c r="C166" i="5"/>
  <c r="C167" i="5" l="1"/>
  <c r="B166" i="5"/>
  <c r="C168" i="5" l="1"/>
  <c r="B167" i="5"/>
  <c r="C169" i="5" l="1"/>
  <c r="B168" i="5"/>
  <c r="C170" i="5" l="1"/>
  <c r="B169" i="5"/>
  <c r="C171" i="5" l="1"/>
  <c r="B170" i="5"/>
  <c r="C172" i="5" l="1"/>
  <c r="B171" i="5"/>
  <c r="C173" i="5" l="1"/>
  <c r="B172" i="5"/>
  <c r="C174" i="5" l="1"/>
  <c r="B173" i="5"/>
  <c r="C175" i="5" l="1"/>
  <c r="B174" i="5"/>
  <c r="C176" i="5" l="1"/>
  <c r="B175" i="5"/>
  <c r="C177" i="5" l="1"/>
  <c r="B176" i="5"/>
  <c r="C178" i="5" l="1"/>
  <c r="B177" i="5"/>
  <c r="C179" i="5" l="1"/>
  <c r="B178" i="5"/>
  <c r="C180" i="5" l="1"/>
  <c r="B179" i="5"/>
  <c r="C181" i="5" l="1"/>
  <c r="B180" i="5"/>
  <c r="C182" i="5" l="1"/>
  <c r="B181" i="5"/>
  <c r="B182" i="5" l="1"/>
  <c r="C183" i="5"/>
  <c r="C184" i="5" l="1"/>
  <c r="B183" i="5"/>
  <c r="C185" i="5" l="1"/>
  <c r="B184" i="5"/>
  <c r="C186" i="5" l="1"/>
  <c r="B185" i="5"/>
  <c r="C187" i="5" l="1"/>
  <c r="B186" i="5"/>
  <c r="C188" i="5" l="1"/>
  <c r="B187" i="5"/>
  <c r="C189" i="5" l="1"/>
  <c r="B188" i="5"/>
  <c r="C190" i="5" l="1"/>
  <c r="B189" i="5"/>
  <c r="B190" i="5" l="1"/>
  <c r="C191" i="5"/>
  <c r="C192" i="5" l="1"/>
  <c r="B191" i="5"/>
  <c r="C193" i="5" l="1"/>
  <c r="B192" i="5"/>
  <c r="C194" i="5" l="1"/>
  <c r="B193" i="5"/>
  <c r="C195" i="5" l="1"/>
  <c r="B194" i="5"/>
  <c r="B195" i="5" l="1"/>
  <c r="C196" i="5"/>
  <c r="C197" i="5" l="1"/>
  <c r="B196" i="5"/>
  <c r="C198" i="5" l="1"/>
  <c r="B197" i="5"/>
  <c r="C199" i="5" l="1"/>
  <c r="B198" i="5"/>
  <c r="C200" i="5" l="1"/>
  <c r="B199" i="5"/>
  <c r="C201" i="5" l="1"/>
  <c r="B200" i="5"/>
  <c r="C202" i="5" l="1"/>
  <c r="B201" i="5"/>
  <c r="C203" i="5" l="1"/>
  <c r="B202" i="5"/>
  <c r="C204" i="5" l="1"/>
  <c r="B203" i="5"/>
  <c r="C205" i="5" l="1"/>
  <c r="B204" i="5"/>
  <c r="C206" i="5" l="1"/>
  <c r="B205" i="5"/>
  <c r="C207" i="5" l="1"/>
  <c r="B206" i="5"/>
  <c r="C208" i="5" l="1"/>
  <c r="B207" i="5"/>
  <c r="C209" i="5" l="1"/>
  <c r="B208" i="5"/>
  <c r="C210" i="5" l="1"/>
  <c r="B209" i="5"/>
  <c r="C211" i="5" l="1"/>
  <c r="B210" i="5"/>
  <c r="C212" i="5" l="1"/>
  <c r="B211" i="5"/>
  <c r="C213" i="5" l="1"/>
  <c r="B212" i="5"/>
  <c r="C214" i="5" l="1"/>
  <c r="B213" i="5"/>
  <c r="C215" i="5" l="1"/>
  <c r="B214" i="5"/>
  <c r="C216" i="5" l="1"/>
  <c r="B215" i="5"/>
  <c r="C217" i="5" l="1"/>
  <c r="B216" i="5"/>
  <c r="C218" i="5" l="1"/>
  <c r="B217" i="5"/>
  <c r="C219" i="5" l="1"/>
  <c r="B218" i="5"/>
  <c r="B219" i="5" l="1"/>
  <c r="C220" i="5"/>
  <c r="C221" i="5" l="1"/>
  <c r="B220" i="5"/>
  <c r="C222" i="5" l="1"/>
  <c r="B221" i="5"/>
  <c r="B222" i="5" l="1"/>
  <c r="C223" i="5"/>
  <c r="C224" i="5" l="1"/>
  <c r="B223" i="5"/>
  <c r="C225" i="5" l="1"/>
  <c r="B224" i="5"/>
  <c r="C226" i="5" l="1"/>
  <c r="B225" i="5"/>
  <c r="C227" i="5" l="1"/>
  <c r="B226" i="5"/>
  <c r="C228" i="5" l="1"/>
  <c r="B227" i="5"/>
  <c r="C229" i="5" l="1"/>
  <c r="B228" i="5"/>
  <c r="C230" i="5" l="1"/>
  <c r="B229" i="5"/>
  <c r="C231" i="5" l="1"/>
  <c r="B230" i="5"/>
  <c r="C232" i="5" l="1"/>
  <c r="B231" i="5"/>
  <c r="C233" i="5" l="1"/>
  <c r="B232" i="5"/>
  <c r="C234" i="5" l="1"/>
  <c r="B233" i="5"/>
  <c r="C235" i="5" l="1"/>
  <c r="B234" i="5"/>
  <c r="C236" i="5" l="1"/>
  <c r="B235" i="5"/>
  <c r="C237" i="5" l="1"/>
  <c r="B236" i="5"/>
  <c r="C238" i="5" l="1"/>
  <c r="B237" i="5"/>
  <c r="C239" i="5" l="1"/>
  <c r="B238" i="5"/>
  <c r="B239" i="5" l="1"/>
  <c r="C240" i="5"/>
  <c r="C241" i="5" l="1"/>
  <c r="B240" i="5"/>
  <c r="C242" i="5" l="1"/>
  <c r="B241" i="5"/>
  <c r="C243" i="5" l="1"/>
  <c r="B242" i="5"/>
  <c r="C244" i="5" l="1"/>
  <c r="B243" i="5"/>
  <c r="C245" i="5" l="1"/>
  <c r="B244" i="5"/>
  <c r="C246" i="5" l="1"/>
  <c r="B245" i="5"/>
  <c r="C247" i="5" l="1"/>
  <c r="B246" i="5"/>
  <c r="C248" i="5" l="1"/>
  <c r="B247" i="5"/>
  <c r="C249" i="5" l="1"/>
  <c r="B248" i="5"/>
  <c r="C250" i="5" l="1"/>
  <c r="B249" i="5"/>
  <c r="C251" i="5" l="1"/>
  <c r="B250" i="5"/>
  <c r="C252" i="5" l="1"/>
  <c r="B251" i="5"/>
  <c r="B252" i="5" l="1"/>
  <c r="C253" i="5"/>
  <c r="C254" i="5" l="1"/>
  <c r="B253" i="5"/>
  <c r="C255" i="5" l="1"/>
  <c r="B254" i="5"/>
  <c r="C256" i="5" l="1"/>
  <c r="B255" i="5"/>
  <c r="C257" i="5" l="1"/>
  <c r="B256" i="5"/>
  <c r="C258" i="5" l="1"/>
  <c r="B257" i="5"/>
  <c r="C259" i="5" l="1"/>
  <c r="B258" i="5"/>
  <c r="C260" i="5" l="1"/>
  <c r="B259" i="5"/>
  <c r="C261" i="5" l="1"/>
  <c r="B260" i="5"/>
  <c r="C262" i="5" l="1"/>
  <c r="B261" i="5"/>
  <c r="C263" i="5" l="1"/>
  <c r="B262" i="5"/>
  <c r="C264" i="5" l="1"/>
  <c r="B263" i="5"/>
  <c r="C265" i="5" l="1"/>
  <c r="B264" i="5"/>
  <c r="C266" i="5" l="1"/>
  <c r="B265" i="5"/>
  <c r="C267" i="5" l="1"/>
  <c r="B266" i="5"/>
  <c r="C268" i="5" l="1"/>
  <c r="B267" i="5"/>
  <c r="C269" i="5" l="1"/>
  <c r="B268" i="5"/>
  <c r="C270" i="5" l="1"/>
  <c r="B269" i="5"/>
  <c r="C271" i="5" l="1"/>
  <c r="B270" i="5"/>
  <c r="C272" i="5" l="1"/>
  <c r="B271" i="5"/>
  <c r="C273" i="5" l="1"/>
  <c r="B272" i="5"/>
  <c r="C274" i="5" l="1"/>
  <c r="B273" i="5"/>
  <c r="C275" i="5" l="1"/>
  <c r="B274" i="5"/>
  <c r="C276" i="5" l="1"/>
  <c r="B275" i="5"/>
  <c r="B276" i="5" l="1"/>
  <c r="C277" i="5"/>
  <c r="C278" i="5" l="1"/>
  <c r="B277" i="5"/>
  <c r="C279" i="5" l="1"/>
  <c r="B278" i="5"/>
  <c r="C280" i="5" l="1"/>
  <c r="B279" i="5"/>
  <c r="C281" i="5" l="1"/>
  <c r="B280" i="5"/>
  <c r="C282" i="5" l="1"/>
  <c r="B281" i="5"/>
  <c r="C283" i="5" l="1"/>
  <c r="B282" i="5"/>
  <c r="C284" i="5" l="1"/>
  <c r="B283" i="5"/>
  <c r="C285" i="5" l="1"/>
  <c r="B284" i="5"/>
  <c r="C286" i="5" l="1"/>
  <c r="B285" i="5"/>
  <c r="C287" i="5" l="1"/>
  <c r="B286" i="5"/>
  <c r="C288" i="5" l="1"/>
  <c r="B287" i="5"/>
  <c r="C289" i="5" l="1"/>
  <c r="B288" i="5"/>
  <c r="C290" i="5" l="1"/>
  <c r="B289" i="5"/>
  <c r="B290" i="5" l="1"/>
  <c r="C291" i="5"/>
  <c r="C292" i="5" l="1"/>
  <c r="B291" i="5"/>
  <c r="C293" i="5" l="1"/>
  <c r="B292" i="5"/>
  <c r="C294" i="5" l="1"/>
  <c r="B293" i="5"/>
  <c r="C295" i="5" l="1"/>
  <c r="B294" i="5"/>
  <c r="C296" i="5" l="1"/>
  <c r="B295" i="5"/>
  <c r="C297" i="5" l="1"/>
  <c r="B296" i="5"/>
  <c r="C298" i="5" l="1"/>
  <c r="B297" i="5"/>
  <c r="C299" i="5" l="1"/>
  <c r="B298" i="5"/>
  <c r="C300" i="5" l="1"/>
  <c r="B299" i="5"/>
  <c r="C301" i="5" l="1"/>
  <c r="B300" i="5"/>
  <c r="B301" i="5" l="1"/>
  <c r="C302" i="5"/>
  <c r="C303" i="5" l="1"/>
  <c r="B302" i="5"/>
  <c r="C304" i="5" l="1"/>
  <c r="B303" i="5"/>
  <c r="C305" i="5" l="1"/>
  <c r="B304" i="5"/>
  <c r="C306" i="5" l="1"/>
  <c r="B305" i="5"/>
  <c r="C307" i="5" l="1"/>
  <c r="B306" i="5"/>
  <c r="C308" i="5" l="1"/>
  <c r="B307" i="5"/>
  <c r="C309" i="5" l="1"/>
  <c r="B308" i="5"/>
  <c r="C310" i="5" l="1"/>
  <c r="B309" i="5"/>
  <c r="C311" i="5" l="1"/>
  <c r="B310" i="5"/>
  <c r="C312" i="5" l="1"/>
  <c r="B311" i="5"/>
  <c r="C313" i="5" l="1"/>
  <c r="B312" i="5"/>
  <c r="C314" i="5" l="1"/>
  <c r="B313" i="5"/>
  <c r="B314" i="5" l="1"/>
  <c r="C315" i="5"/>
  <c r="C316" i="5" l="1"/>
  <c r="B315" i="5"/>
  <c r="C317" i="5" l="1"/>
  <c r="B316" i="5"/>
  <c r="C318" i="5" l="1"/>
  <c r="B317" i="5"/>
  <c r="C319" i="5" l="1"/>
  <c r="B318" i="5"/>
  <c r="C320" i="5" l="1"/>
  <c r="B319" i="5"/>
  <c r="B320" i="5" l="1"/>
  <c r="C321" i="5"/>
  <c r="B321" i="5" l="1"/>
  <c r="C322" i="5"/>
  <c r="B322" i="5" l="1"/>
  <c r="C323" i="5"/>
  <c r="C324" i="5" l="1"/>
  <c r="B323" i="5"/>
  <c r="C325" i="5" l="1"/>
  <c r="B324" i="5"/>
  <c r="C326" i="5" l="1"/>
  <c r="B325" i="5"/>
  <c r="B326" i="5" l="1"/>
  <c r="C327" i="5"/>
  <c r="B327" i="5" l="1"/>
  <c r="C328" i="5"/>
  <c r="C329" i="5" l="1"/>
  <c r="B328" i="5"/>
  <c r="C330" i="5" l="1"/>
  <c r="B330" i="5" s="1"/>
  <c r="B329" i="5"/>
  <c r="D331" i="5" l="1"/>
  <c r="C331" i="5" l="1"/>
  <c r="B331" i="5" s="1"/>
  <c r="C332" i="5" l="1"/>
  <c r="C333" i="5"/>
  <c r="B332" i="5"/>
  <c r="C334" i="5" l="1"/>
  <c r="B333" i="5"/>
  <c r="C335" i="5" l="1"/>
  <c r="B334" i="5"/>
  <c r="C336" i="5" l="1"/>
  <c r="B335" i="5"/>
  <c r="C337" i="5" l="1"/>
  <c r="B336" i="5"/>
  <c r="C338" i="5" l="1"/>
  <c r="B337" i="5"/>
  <c r="C339" i="5" l="1"/>
  <c r="B338" i="5"/>
  <c r="C340" i="5" l="1"/>
  <c r="B339" i="5"/>
  <c r="C341" i="5" l="1"/>
  <c r="B340" i="5"/>
  <c r="C342" i="5" l="1"/>
  <c r="B341" i="5"/>
  <c r="C343" i="5" l="1"/>
  <c r="B342" i="5"/>
  <c r="C344" i="5" l="1"/>
  <c r="B343" i="5"/>
  <c r="C345" i="5" l="1"/>
  <c r="B344" i="5"/>
  <c r="C346" i="5" l="1"/>
  <c r="B345" i="5"/>
  <c r="C347" i="5" l="1"/>
  <c r="B346" i="5"/>
  <c r="C348" i="5" l="1"/>
  <c r="B347" i="5"/>
  <c r="C349" i="5" l="1"/>
  <c r="B348" i="5"/>
  <c r="C350" i="5" l="1"/>
  <c r="B349" i="5"/>
  <c r="C351" i="5" l="1"/>
  <c r="B350" i="5"/>
  <c r="C352" i="5" l="1"/>
  <c r="B351" i="5"/>
  <c r="C353" i="5" l="1"/>
  <c r="B352" i="5"/>
  <c r="C354" i="5" l="1"/>
  <c r="B353" i="5"/>
  <c r="C355" i="5" l="1"/>
  <c r="B354" i="5"/>
  <c r="C356" i="5" l="1"/>
  <c r="B355" i="5"/>
  <c r="C357" i="5" l="1"/>
  <c r="B356" i="5"/>
  <c r="C358" i="5" l="1"/>
  <c r="B357" i="5"/>
  <c r="C359" i="5" l="1"/>
  <c r="B358" i="5"/>
  <c r="C360" i="5" l="1"/>
  <c r="B359" i="5"/>
  <c r="B360" i="5" l="1"/>
  <c r="C361" i="5"/>
  <c r="C362" i="5" l="1"/>
  <c r="B361" i="5"/>
  <c r="C363" i="5" l="1"/>
  <c r="B362" i="5"/>
  <c r="C364" i="5" l="1"/>
  <c r="B363" i="5"/>
  <c r="C365" i="5" l="1"/>
  <c r="B364" i="5"/>
  <c r="C366" i="5" l="1"/>
  <c r="B365" i="5"/>
  <c r="C367" i="5" l="1"/>
  <c r="B366" i="5"/>
  <c r="B367" i="5" l="1"/>
  <c r="C368" i="5"/>
  <c r="C369" i="5" l="1"/>
  <c r="B368" i="5"/>
  <c r="C370" i="5" l="1"/>
  <c r="B369" i="5"/>
  <c r="C371" i="5" l="1"/>
  <c r="B370" i="5"/>
  <c r="C372" i="5" l="1"/>
  <c r="B371" i="5"/>
  <c r="C373" i="5" l="1"/>
  <c r="B372" i="5"/>
  <c r="C374" i="5" l="1"/>
  <c r="B373" i="5"/>
  <c r="C375" i="5" l="1"/>
  <c r="B374" i="5"/>
  <c r="C376" i="5" l="1"/>
  <c r="B375" i="5"/>
  <c r="C377" i="5" l="1"/>
  <c r="B376" i="5"/>
  <c r="C378" i="5" l="1"/>
  <c r="B377" i="5"/>
  <c r="B378" i="5" l="1"/>
  <c r="C379" i="5"/>
  <c r="C380" i="5" l="1"/>
  <c r="B379" i="5"/>
  <c r="B380" i="5" l="1"/>
  <c r="C381" i="5"/>
  <c r="C382" i="5" l="1"/>
  <c r="B381" i="5"/>
  <c r="B382" i="5" l="1"/>
  <c r="C383" i="5"/>
  <c r="C384" i="5" l="1"/>
  <c r="B383" i="5"/>
  <c r="C385" i="5" l="1"/>
  <c r="B384" i="5"/>
  <c r="C386" i="5" l="1"/>
  <c r="B385" i="5"/>
  <c r="B386" i="5" l="1"/>
  <c r="C387" i="5"/>
  <c r="C388" i="5" l="1"/>
  <c r="B387" i="5"/>
  <c r="C389" i="5" l="1"/>
  <c r="B388" i="5"/>
  <c r="C390" i="5" l="1"/>
  <c r="B389" i="5"/>
  <c r="C391" i="5" l="1"/>
  <c r="B390" i="5"/>
  <c r="B391" i="5" l="1"/>
  <c r="C392" i="5"/>
  <c r="B392" i="5" l="1"/>
  <c r="C393" i="5"/>
  <c r="C394" i="5" l="1"/>
  <c r="B393" i="5"/>
  <c r="C395" i="5" l="1"/>
  <c r="B394" i="5"/>
  <c r="C396" i="5" l="1"/>
  <c r="B395" i="5"/>
  <c r="B396" i="5" l="1"/>
  <c r="C397" i="5"/>
  <c r="C398" i="5" l="1"/>
  <c r="B397" i="5"/>
  <c r="C399" i="5" l="1"/>
  <c r="B398" i="5"/>
  <c r="B399" i="5" l="1"/>
  <c r="C400" i="5"/>
  <c r="B400" i="5" l="1"/>
  <c r="C401" i="5"/>
  <c r="B401" i="5" l="1"/>
  <c r="C402" i="5"/>
  <c r="B402" i="5" l="1"/>
  <c r="C403" i="5"/>
  <c r="C404" i="5" l="1"/>
  <c r="B403" i="5"/>
  <c r="C405" i="5" l="1"/>
  <c r="B404" i="5"/>
  <c r="B405" i="5" l="1"/>
  <c r="C406" i="5"/>
  <c r="B406" i="5" l="1"/>
  <c r="C407" i="5"/>
  <c r="B407" i="5" l="1"/>
  <c r="C408" i="5"/>
  <c r="B408" i="5" l="1"/>
  <c r="C409" i="5"/>
  <c r="B409" i="5" l="1"/>
  <c r="C410" i="5"/>
  <c r="B410" i="5" l="1"/>
  <c r="C411" i="5"/>
  <c r="B411" i="5" l="1"/>
  <c r="C412" i="5"/>
  <c r="B412" i="5" l="1"/>
  <c r="C413" i="5"/>
  <c r="C414" i="5" l="1"/>
  <c r="B413" i="5"/>
  <c r="B414" i="5" l="1"/>
  <c r="C415" i="5"/>
  <c r="C416" i="5" l="1"/>
  <c r="B415" i="5"/>
  <c r="B416" i="5" l="1"/>
  <c r="C417" i="5"/>
  <c r="B417" i="5" l="1"/>
  <c r="C418" i="5"/>
  <c r="B418" i="5" l="1"/>
  <c r="C419" i="5"/>
  <c r="C420" i="5" l="1"/>
  <c r="B419" i="5"/>
  <c r="B420" i="5" l="1"/>
  <c r="C421" i="5"/>
  <c r="C422" i="5" l="1"/>
  <c r="B421" i="5"/>
  <c r="B422" i="5" l="1"/>
  <c r="C423" i="5"/>
  <c r="C424" i="5" l="1"/>
  <c r="B423" i="5"/>
  <c r="B424" i="5" l="1"/>
  <c r="C425" i="5"/>
  <c r="C426" i="5" l="1"/>
  <c r="B425" i="5"/>
  <c r="C427" i="5" l="1"/>
  <c r="B426" i="5"/>
  <c r="C428" i="5" l="1"/>
  <c r="B427" i="5"/>
  <c r="B428" i="5" l="1"/>
  <c r="C429" i="5"/>
  <c r="B429" i="5" l="1"/>
  <c r="C430" i="5"/>
  <c r="B430" i="5" l="1"/>
  <c r="C431" i="5"/>
  <c r="C432" i="5" l="1"/>
  <c r="B431" i="5"/>
  <c r="B432" i="5" l="1"/>
  <c r="C433" i="5"/>
  <c r="B433" i="5" l="1"/>
  <c r="C434" i="5"/>
  <c r="C435" i="5" l="1"/>
  <c r="B434" i="5"/>
  <c r="C436" i="5" l="1"/>
  <c r="B435" i="5"/>
  <c r="B436" i="5" l="1"/>
  <c r="C437" i="5"/>
  <c r="C438" i="5" l="1"/>
  <c r="B437" i="5"/>
  <c r="B438" i="5" l="1"/>
  <c r="C439" i="5"/>
  <c r="C440" i="5" l="1"/>
  <c r="B439" i="5"/>
  <c r="B440" i="5" l="1"/>
  <c r="C441" i="5"/>
  <c r="C442" i="5" l="1"/>
  <c r="B441" i="5"/>
  <c r="B442" i="5" l="1"/>
  <c r="C443" i="5"/>
  <c r="B443" i="5" l="1"/>
  <c r="C444" i="5"/>
  <c r="B444" i="5" l="1"/>
  <c r="C445" i="5"/>
  <c r="C446" i="5" l="1"/>
  <c r="B445" i="5"/>
  <c r="C447" i="5" l="1"/>
  <c r="B446" i="5"/>
  <c r="B447" i="5" l="1"/>
  <c r="C448" i="5"/>
  <c r="B448" i="5" l="1"/>
  <c r="C449" i="5"/>
  <c r="B449" i="5" l="1"/>
  <c r="C450" i="5"/>
  <c r="C451" i="5" l="1"/>
  <c r="B450" i="5"/>
  <c r="C452" i="5" l="1"/>
  <c r="B451" i="5"/>
  <c r="C453" i="5" l="1"/>
  <c r="B452" i="5"/>
  <c r="B453" i="5" l="1"/>
  <c r="C454" i="5"/>
  <c r="B454" i="5" l="1"/>
  <c r="C455" i="5"/>
  <c r="C456" i="5" l="1"/>
  <c r="B455" i="5"/>
  <c r="B456" i="5" l="1"/>
  <c r="C457" i="5"/>
  <c r="B457" i="5" l="1"/>
  <c r="C458" i="5"/>
  <c r="C459" i="5" l="1"/>
  <c r="B458" i="5"/>
  <c r="C460" i="5" l="1"/>
  <c r="B459" i="5"/>
  <c r="C461" i="5" l="1"/>
  <c r="B460" i="5"/>
  <c r="C462" i="5" l="1"/>
  <c r="B461" i="5"/>
  <c r="C463" i="5" l="1"/>
  <c r="B462" i="5"/>
  <c r="B463" i="5" l="1"/>
  <c r="C464" i="5"/>
  <c r="C465" i="5" l="1"/>
  <c r="B464" i="5"/>
  <c r="C466" i="5" l="1"/>
  <c r="B465" i="5"/>
  <c r="C467" i="5" l="1"/>
  <c r="B466" i="5"/>
  <c r="B467" i="5" l="1"/>
  <c r="C468" i="5"/>
  <c r="C469" i="5" l="1"/>
  <c r="B468" i="5"/>
  <c r="C470" i="5" l="1"/>
  <c r="B469" i="5"/>
  <c r="C471" i="5" l="1"/>
  <c r="B470" i="5"/>
  <c r="B471" i="5" l="1"/>
  <c r="C472" i="5"/>
  <c r="C473" i="5" l="1"/>
  <c r="B472" i="5"/>
  <c r="B473" i="5" l="1"/>
  <c r="C474" i="5"/>
  <c r="C475" i="5" l="1"/>
  <c r="B474" i="5"/>
  <c r="C476" i="5" l="1"/>
  <c r="B475" i="5"/>
  <c r="C477" i="5" l="1"/>
  <c r="B476" i="5"/>
  <c r="C478" i="5" l="1"/>
  <c r="B477" i="5"/>
  <c r="C479" i="5" l="1"/>
  <c r="B478" i="5"/>
  <c r="B479" i="5" l="1"/>
  <c r="C480" i="5"/>
  <c r="B480" i="5" l="1"/>
  <c r="C481" i="5"/>
  <c r="C482" i="5" l="1"/>
  <c r="B481" i="5"/>
  <c r="C483" i="5" l="1"/>
  <c r="B482" i="5"/>
  <c r="C484" i="5" l="1"/>
  <c r="B483" i="5"/>
  <c r="B484" i="5" l="1"/>
  <c r="C485" i="5"/>
  <c r="B485" i="5" l="1"/>
  <c r="C486" i="5"/>
  <c r="B486" i="5" l="1"/>
  <c r="C487" i="5"/>
  <c r="B487" i="5" l="1"/>
  <c r="C488" i="5"/>
  <c r="C489" i="5" l="1"/>
  <c r="B488" i="5"/>
  <c r="C490" i="5" l="1"/>
  <c r="B489" i="5"/>
  <c r="C491" i="5" l="1"/>
  <c r="B490" i="5"/>
  <c r="B491" i="5" l="1"/>
  <c r="C492" i="5"/>
  <c r="C493" i="5" l="1"/>
  <c r="B492" i="5"/>
  <c r="C494" i="5" l="1"/>
  <c r="B493" i="5"/>
  <c r="B494" i="5" l="1"/>
  <c r="C495" i="5"/>
  <c r="B495" i="5" l="1"/>
  <c r="C496" i="5"/>
  <c r="B496" i="5" l="1"/>
  <c r="C497" i="5"/>
  <c r="C498" i="5" l="1"/>
  <c r="B497" i="5"/>
  <c r="B498" i="5" l="1"/>
  <c r="C499" i="5"/>
  <c r="B499" i="5" l="1"/>
  <c r="C500" i="5"/>
  <c r="C501" i="5" l="1"/>
  <c r="B500" i="5"/>
  <c r="B501" i="5" l="1"/>
  <c r="C502" i="5"/>
  <c r="B502" i="5" l="1"/>
  <c r="C503" i="5"/>
  <c r="C504" i="5" l="1"/>
  <c r="B503" i="5"/>
  <c r="B504" i="5" l="1"/>
  <c r="C505" i="5"/>
  <c r="C506" i="5" l="1"/>
  <c r="B505" i="5"/>
  <c r="C507" i="5" l="1"/>
  <c r="B506" i="5"/>
  <c r="C508" i="5" l="1"/>
  <c r="B507" i="5"/>
  <c r="C509" i="5" l="1"/>
  <c r="B508" i="5"/>
  <c r="C510" i="5" l="1"/>
  <c r="B509" i="5"/>
  <c r="C511" i="5" l="1"/>
  <c r="B510" i="5"/>
  <c r="C512" i="5" l="1"/>
  <c r="B511" i="5"/>
  <c r="C513" i="5" l="1"/>
  <c r="B512" i="5"/>
  <c r="C514" i="5" l="1"/>
  <c r="B513" i="5"/>
  <c r="C515" i="5" l="1"/>
  <c r="B514" i="5"/>
  <c r="C516" i="5" l="1"/>
  <c r="B515" i="5"/>
  <c r="C517" i="5" l="1"/>
  <c r="B516" i="5"/>
  <c r="C518" i="5" l="1"/>
  <c r="B517" i="5"/>
  <c r="C519" i="5" l="1"/>
  <c r="B518" i="5"/>
  <c r="C520" i="5" l="1"/>
  <c r="B519" i="5"/>
  <c r="C521" i="5" l="1"/>
  <c r="B520" i="5"/>
  <c r="B521" i="5" l="1"/>
  <c r="C522" i="5"/>
  <c r="C523" i="5" l="1"/>
  <c r="B522" i="5"/>
  <c r="B523" i="5" l="1"/>
  <c r="C524" i="5"/>
  <c r="B524" i="5" l="1"/>
  <c r="C525" i="5"/>
  <c r="B525" i="5" l="1"/>
  <c r="C526" i="5"/>
  <c r="C527" i="5" l="1"/>
  <c r="B526" i="5"/>
  <c r="B527" i="5" l="1"/>
  <c r="C528" i="5"/>
  <c r="B528" i="5" l="1"/>
  <c r="C529" i="5"/>
  <c r="B529" i="5" l="1"/>
  <c r="C530" i="5"/>
  <c r="C531" i="5" l="1"/>
  <c r="B530" i="5"/>
  <c r="B531" i="5" l="1"/>
  <c r="C532" i="5"/>
  <c r="B532" i="5" l="1"/>
  <c r="C533" i="5"/>
  <c r="B533" i="5" l="1"/>
  <c r="C534" i="5"/>
  <c r="B534" i="5" l="1"/>
  <c r="C535" i="5"/>
  <c r="B535" i="5" l="1"/>
  <c r="C536" i="5"/>
  <c r="B536" i="5" l="1"/>
  <c r="C537" i="5"/>
  <c r="B537" i="5" l="1"/>
  <c r="C538" i="5"/>
  <c r="C539" i="5" l="1"/>
  <c r="B538" i="5"/>
  <c r="C540" i="5" l="1"/>
  <c r="B539" i="5"/>
  <c r="C541" i="5" l="1"/>
  <c r="B540" i="5"/>
  <c r="B541" i="5" l="1"/>
  <c r="C542" i="5"/>
  <c r="C543" i="5" l="1"/>
  <c r="B542" i="5"/>
  <c r="C544" i="5" l="1"/>
  <c r="B543" i="5"/>
  <c r="C545" i="5" l="1"/>
  <c r="B544" i="5"/>
  <c r="C546" i="5" l="1"/>
  <c r="B545" i="5"/>
  <c r="C547" i="5" l="1"/>
  <c r="B546" i="5"/>
  <c r="B547" i="5" l="1"/>
  <c r="C548" i="5"/>
  <c r="C549" i="5" l="1"/>
  <c r="B548" i="5"/>
  <c r="B549" i="5" l="1"/>
  <c r="C550" i="5"/>
  <c r="C551" i="5" l="1"/>
  <c r="B550" i="5"/>
  <c r="B551" i="5" l="1"/>
  <c r="C552" i="5"/>
  <c r="C553" i="5" l="1"/>
  <c r="B552" i="5"/>
  <c r="C554" i="5" l="1"/>
  <c r="B553" i="5"/>
  <c r="C555" i="5" l="1"/>
  <c r="B554" i="5"/>
  <c r="C556" i="5" l="1"/>
  <c r="B555" i="5"/>
  <c r="B556" i="5" l="1"/>
  <c r="C557" i="5"/>
  <c r="C558" i="5" l="1"/>
  <c r="B557" i="5"/>
  <c r="C559" i="5" l="1"/>
  <c r="B558" i="5"/>
  <c r="B559" i="5" l="1"/>
  <c r="C560" i="5"/>
  <c r="B560" i="5" l="1"/>
  <c r="C561" i="5"/>
  <c r="C562" i="5" l="1"/>
  <c r="B561" i="5"/>
  <c r="C563" i="5" l="1"/>
  <c r="B562" i="5"/>
  <c r="C564" i="5" l="1"/>
  <c r="B563" i="5"/>
  <c r="B564" i="5" l="1"/>
  <c r="C565" i="5"/>
  <c r="B565" i="5" l="1"/>
  <c r="C566" i="5"/>
  <c r="C567" i="5" l="1"/>
  <c r="B566" i="5"/>
  <c r="C568" i="5" l="1"/>
  <c r="B567" i="5"/>
  <c r="C569" i="5" l="1"/>
  <c r="B568" i="5"/>
  <c r="B569" i="5" l="1"/>
  <c r="C570" i="5"/>
  <c r="B570" i="5" l="1"/>
  <c r="C571" i="5"/>
  <c r="B571" i="5" l="1"/>
  <c r="C572" i="5"/>
  <c r="C573" i="5" l="1"/>
  <c r="B572" i="5"/>
  <c r="B573" i="5" l="1"/>
  <c r="C574" i="5"/>
  <c r="B574" i="5" l="1"/>
  <c r="C575" i="5"/>
  <c r="B575" i="5" l="1"/>
  <c r="C576" i="5"/>
  <c r="B576" i="5" l="1"/>
  <c r="C577" i="5"/>
  <c r="B577" i="5" l="1"/>
  <c r="C578" i="5"/>
  <c r="B578" i="5" l="1"/>
  <c r="C579" i="5"/>
  <c r="B579" i="5" l="1"/>
  <c r="C580" i="5"/>
  <c r="C581" i="5" l="1"/>
  <c r="B580" i="5"/>
  <c r="B581" i="5" l="1"/>
  <c r="C582" i="5"/>
  <c r="C583" i="5" l="1"/>
  <c r="B582" i="5"/>
  <c r="C584" i="5" l="1"/>
  <c r="B583" i="5"/>
  <c r="C585" i="5" l="1"/>
  <c r="B584" i="5"/>
  <c r="C586" i="5" l="1"/>
  <c r="B585" i="5"/>
  <c r="C587" i="5" l="1"/>
  <c r="B586" i="5"/>
  <c r="C588" i="5" l="1"/>
  <c r="B587" i="5"/>
  <c r="C589" i="5" l="1"/>
  <c r="B588" i="5"/>
  <c r="C590" i="5" l="1"/>
  <c r="B589" i="5"/>
  <c r="B590" i="5" l="1"/>
  <c r="C591" i="5"/>
  <c r="C592" i="5" l="1"/>
  <c r="B591" i="5"/>
  <c r="C593" i="5" l="1"/>
  <c r="B592" i="5"/>
  <c r="C594" i="5" l="1"/>
  <c r="B593" i="5"/>
  <c r="C595" i="5" l="1"/>
  <c r="B594" i="5"/>
  <c r="C596" i="5" l="1"/>
  <c r="B595" i="5"/>
  <c r="C597" i="5" l="1"/>
  <c r="B596" i="5"/>
  <c r="C598" i="5" l="1"/>
  <c r="B597" i="5"/>
  <c r="C599" i="5" l="1"/>
  <c r="B598" i="5"/>
  <c r="C600" i="5" l="1"/>
  <c r="B599" i="5"/>
  <c r="C601" i="5" l="1"/>
  <c r="B600" i="5"/>
  <c r="C602" i="5" l="1"/>
  <c r="B601" i="5"/>
  <c r="B602" i="5" l="1"/>
  <c r="C603" i="5"/>
  <c r="B603" i="5" l="1"/>
  <c r="C604" i="5"/>
  <c r="B604" i="5" l="1"/>
  <c r="C605" i="5"/>
  <c r="B605" i="5" l="1"/>
  <c r="C606" i="5"/>
  <c r="C607" i="5" l="1"/>
  <c r="B606" i="5"/>
  <c r="C608" i="5" l="1"/>
  <c r="B607" i="5"/>
  <c r="C609" i="5" l="1"/>
  <c r="B608" i="5"/>
  <c r="B609" i="5" l="1"/>
  <c r="C610" i="5"/>
  <c r="C611" i="5" l="1"/>
  <c r="B610" i="5"/>
  <c r="C612" i="5" l="1"/>
  <c r="B611" i="5"/>
  <c r="B612" i="5" l="1"/>
  <c r="C613" i="5"/>
  <c r="C614" i="5" l="1"/>
  <c r="B613" i="5"/>
  <c r="B614" i="5" l="1"/>
  <c r="C615" i="5"/>
  <c r="C616" i="5" l="1"/>
  <c r="B615" i="5"/>
  <c r="B616" i="5" l="1"/>
  <c r="C617" i="5"/>
  <c r="B617" i="5" l="1"/>
  <c r="C618" i="5"/>
  <c r="C619" i="5" l="1"/>
  <c r="B618" i="5"/>
  <c r="C620" i="5" l="1"/>
  <c r="B619" i="5"/>
  <c r="C621" i="5" l="1"/>
  <c r="B620" i="5"/>
  <c r="B621" i="5" l="1"/>
  <c r="C622" i="5"/>
  <c r="B622" i="5" l="1"/>
  <c r="C623" i="5"/>
  <c r="C624" i="5" l="1"/>
  <c r="B623" i="5"/>
  <c r="C625" i="5" l="1"/>
  <c r="B624" i="5"/>
  <c r="B625" i="5" l="1"/>
  <c r="C626" i="5"/>
  <c r="B626" i="5" l="1"/>
  <c r="C627" i="5"/>
  <c r="B627" i="5" l="1"/>
  <c r="C628" i="5"/>
  <c r="C629" i="5" l="1"/>
  <c r="B628" i="5"/>
  <c r="C630" i="5" l="1"/>
  <c r="B629" i="5"/>
  <c r="C631" i="5" l="1"/>
  <c r="B630" i="5"/>
  <c r="B631" i="5" l="1"/>
  <c r="C632" i="5"/>
  <c r="C633" i="5" l="1"/>
  <c r="B632" i="5"/>
  <c r="C634" i="5" l="1"/>
  <c r="B633" i="5"/>
  <c r="C635" i="5" l="1"/>
  <c r="B634" i="5"/>
  <c r="C636" i="5" l="1"/>
  <c r="B635" i="5"/>
  <c r="C637" i="5" l="1"/>
  <c r="B636" i="5"/>
  <c r="C638" i="5" l="1"/>
  <c r="B637" i="5"/>
  <c r="C639" i="5" l="1"/>
  <c r="B638" i="5"/>
  <c r="C640" i="5" l="1"/>
  <c r="B639" i="5"/>
  <c r="C641" i="5" l="1"/>
  <c r="B640" i="5"/>
  <c r="B641" i="5" l="1"/>
  <c r="C642" i="5"/>
  <c r="B642" i="5" l="1"/>
  <c r="C643" i="5"/>
  <c r="B643" i="5" l="1"/>
  <c r="C644" i="5"/>
  <c r="B644" i="5" l="1"/>
  <c r="C645" i="5"/>
  <c r="B645" i="5" l="1"/>
  <c r="C646" i="5"/>
  <c r="B646" i="5" l="1"/>
  <c r="C647" i="5"/>
  <c r="B647" i="5" l="1"/>
  <c r="C648" i="5"/>
  <c r="B648" i="5" l="1"/>
  <c r="C649" i="5"/>
  <c r="C650" i="5" l="1"/>
  <c r="B649" i="5"/>
  <c r="B650" i="5" l="1"/>
  <c r="C651" i="5"/>
  <c r="C652" i="5" l="1"/>
  <c r="B651" i="5"/>
  <c r="C653" i="5" l="1"/>
  <c r="B652" i="5"/>
  <c r="C654" i="5" l="1"/>
  <c r="B653" i="5"/>
  <c r="B654" i="5" l="1"/>
  <c r="C655" i="5"/>
  <c r="B655" i="5" l="1"/>
  <c r="C656" i="5"/>
  <c r="B656" i="5" l="1"/>
  <c r="C657" i="5"/>
  <c r="C658" i="5" l="1"/>
  <c r="B657" i="5"/>
  <c r="B658" i="5" l="1"/>
  <c r="C659" i="5"/>
  <c r="B659" i="5" l="1"/>
  <c r="C660" i="5"/>
  <c r="B660" i="5" l="1"/>
  <c r="C661" i="5"/>
  <c r="C662" i="5" l="1"/>
  <c r="B661" i="5"/>
  <c r="C663" i="5" l="1"/>
  <c r="B662" i="5"/>
  <c r="B663" i="5" l="1"/>
  <c r="C664" i="5"/>
  <c r="C665" i="5" l="1"/>
  <c r="B664" i="5"/>
  <c r="C666" i="5" l="1"/>
  <c r="B665" i="5"/>
  <c r="B666" i="5" l="1"/>
  <c r="C667" i="5"/>
  <c r="B667" i="5" l="1"/>
  <c r="C668" i="5"/>
  <c r="B668" i="5" l="1"/>
  <c r="C669" i="5"/>
  <c r="B669" i="5" l="1"/>
  <c r="C670" i="5"/>
  <c r="B670" i="5" l="1"/>
  <c r="C671" i="5"/>
  <c r="C672" i="5" l="1"/>
  <c r="B671" i="5"/>
  <c r="C673" i="5" l="1"/>
  <c r="B672" i="5"/>
  <c r="B673" i="5" l="1"/>
  <c r="C674" i="5"/>
  <c r="B674" i="5" l="1"/>
  <c r="C675" i="5"/>
  <c r="B675" i="5" l="1"/>
  <c r="C676" i="5"/>
  <c r="B676" i="5" l="1"/>
  <c r="C677" i="5"/>
  <c r="C678" i="5" l="1"/>
  <c r="B677" i="5"/>
  <c r="B678" i="5" l="1"/>
  <c r="C679" i="5"/>
  <c r="B679" i="5" l="1"/>
  <c r="C680" i="5"/>
  <c r="B680" i="5" l="1"/>
  <c r="C681" i="5"/>
  <c r="B681" i="5" l="1"/>
  <c r="C682" i="5"/>
  <c r="B682" i="5" l="1"/>
  <c r="C683" i="5"/>
  <c r="B683" i="5" l="1"/>
  <c r="C684" i="5"/>
  <c r="C685" i="5" l="1"/>
  <c r="B684" i="5"/>
  <c r="B685" i="5" l="1"/>
  <c r="C686" i="5"/>
  <c r="C687" i="5" l="1"/>
  <c r="B686" i="5"/>
  <c r="B687" i="5" l="1"/>
  <c r="C688" i="5"/>
  <c r="B688" i="5" l="1"/>
  <c r="C689" i="5"/>
  <c r="B689" i="5" l="1"/>
  <c r="C690" i="5"/>
  <c r="B690" i="5" l="1"/>
  <c r="C691" i="5"/>
  <c r="C692" i="5" l="1"/>
  <c r="B691" i="5"/>
  <c r="C693" i="5" l="1"/>
  <c r="B692" i="5"/>
  <c r="B693" i="5" l="1"/>
  <c r="C694" i="5"/>
  <c r="B694" i="5" l="1"/>
  <c r="C695" i="5"/>
  <c r="B695" i="5" l="1"/>
  <c r="C696" i="5"/>
  <c r="C697" i="5" l="1"/>
  <c r="B696" i="5"/>
  <c r="B697" i="5" l="1"/>
  <c r="C698" i="5"/>
  <c r="B698" i="5" l="1"/>
  <c r="C699" i="5"/>
  <c r="B699" i="5" l="1"/>
  <c r="C700" i="5"/>
  <c r="B700" i="5" l="1"/>
  <c r="C701" i="5"/>
  <c r="B701" i="5" l="1"/>
  <c r="C702" i="5"/>
  <c r="B702" i="5" l="1"/>
  <c r="C703" i="5"/>
  <c r="C704" i="5" l="1"/>
  <c r="B703" i="5"/>
  <c r="B704" i="5" l="1"/>
  <c r="C705" i="5"/>
  <c r="B705" i="5" l="1"/>
  <c r="C706" i="5"/>
  <c r="B706" i="5" l="1"/>
  <c r="C707" i="5"/>
  <c r="B707" i="5" l="1"/>
  <c r="C708" i="5"/>
  <c r="B708" i="5" l="1"/>
  <c r="C709" i="5"/>
  <c r="B709" i="5" l="1"/>
  <c r="C710" i="5"/>
  <c r="B710" i="5" l="1"/>
  <c r="C711" i="5"/>
  <c r="B711" i="5" l="1"/>
  <c r="C712" i="5"/>
  <c r="B712" i="5" l="1"/>
  <c r="C713" i="5"/>
  <c r="B713" i="5" l="1"/>
  <c r="C714" i="5"/>
  <c r="B714" i="5" l="1"/>
  <c r="C715" i="5"/>
  <c r="C716" i="5" l="1"/>
  <c r="B715" i="5"/>
  <c r="C717" i="5" l="1"/>
  <c r="B716" i="5"/>
  <c r="C718" i="5" l="1"/>
  <c r="B717" i="5"/>
  <c r="C719" i="5" l="1"/>
  <c r="B718" i="5"/>
  <c r="C720" i="5" l="1"/>
  <c r="B719" i="5"/>
  <c r="C721" i="5" l="1"/>
  <c r="B720" i="5"/>
  <c r="B721" i="5" l="1"/>
  <c r="C722" i="5"/>
  <c r="B722" i="5" l="1"/>
  <c r="C723" i="5"/>
  <c r="C724" i="5" l="1"/>
  <c r="B723" i="5"/>
  <c r="B724" i="5" l="1"/>
  <c r="C725" i="5"/>
  <c r="B725" i="5" l="1"/>
  <c r="C726" i="5"/>
  <c r="B726" i="5" l="1"/>
  <c r="C727" i="5"/>
  <c r="C728" i="5" l="1"/>
  <c r="B727" i="5"/>
  <c r="B728" i="5" l="1"/>
  <c r="C729" i="5"/>
  <c r="C730" i="5" l="1"/>
  <c r="B729" i="5"/>
  <c r="B730" i="5" l="1"/>
  <c r="C731" i="5"/>
  <c r="B731" i="5" l="1"/>
  <c r="C732" i="5"/>
  <c r="B732" i="5" l="1"/>
  <c r="C733" i="5"/>
  <c r="B733" i="5" l="1"/>
  <c r="C734" i="5"/>
  <c r="C735" i="5" l="1"/>
  <c r="B734" i="5"/>
  <c r="C736" i="5" l="1"/>
  <c r="B735" i="5"/>
  <c r="B736" i="5" l="1"/>
  <c r="C737" i="5"/>
  <c r="C738" i="5" l="1"/>
  <c r="B737" i="5"/>
  <c r="C739" i="5" l="1"/>
  <c r="B738" i="5"/>
  <c r="C740" i="5" l="1"/>
  <c r="B739" i="5"/>
  <c r="C741" i="5" l="1"/>
  <c r="B740" i="5"/>
  <c r="C742" i="5" l="1"/>
  <c r="B741" i="5"/>
  <c r="C743" i="5" l="1"/>
  <c r="B742" i="5"/>
  <c r="C744" i="5" l="1"/>
  <c r="B743" i="5"/>
  <c r="B744" i="5" l="1"/>
  <c r="C745" i="5"/>
  <c r="C746" i="5" l="1"/>
  <c r="B745" i="5"/>
  <c r="B746" i="5" l="1"/>
  <c r="C747" i="5"/>
  <c r="C748" i="5" l="1"/>
  <c r="B747" i="5"/>
  <c r="B748" i="5" l="1"/>
  <c r="C749" i="5"/>
  <c r="B749" i="5" l="1"/>
  <c r="C750" i="5"/>
  <c r="B750" i="5" l="1"/>
  <c r="C751" i="5"/>
  <c r="B751" i="5" l="1"/>
  <c r="C752" i="5"/>
  <c r="B752" i="5" l="1"/>
  <c r="C753" i="5"/>
  <c r="B753" i="5" l="1"/>
  <c r="C754" i="5"/>
  <c r="B754" i="5" l="1"/>
  <c r="C755" i="5"/>
  <c r="B755" i="5" l="1"/>
  <c r="C756" i="5"/>
  <c r="B756" i="5" l="1"/>
  <c r="C757" i="5"/>
  <c r="B757" i="5" l="1"/>
  <c r="C758" i="5"/>
  <c r="B758" i="5" l="1"/>
  <c r="C759" i="5"/>
  <c r="C760" i="5" l="1"/>
  <c r="B759" i="5"/>
  <c r="B760" i="5" l="1"/>
  <c r="C761" i="5"/>
  <c r="B761" i="5" l="1"/>
  <c r="C762" i="5"/>
  <c r="C763" i="5" l="1"/>
  <c r="B762" i="5"/>
  <c r="B763" i="5" l="1"/>
  <c r="C764" i="5"/>
  <c r="B764" i="5" l="1"/>
  <c r="C765" i="5"/>
  <c r="B765" i="5" l="1"/>
  <c r="C766" i="5"/>
  <c r="B766" i="5" l="1"/>
  <c r="C767" i="5"/>
  <c r="C768" i="5" l="1"/>
  <c r="B767" i="5"/>
  <c r="C769" i="5" l="1"/>
  <c r="B768" i="5"/>
  <c r="C770" i="5" l="1"/>
  <c r="B769" i="5"/>
  <c r="C771" i="5" l="1"/>
  <c r="B770" i="5"/>
  <c r="B771" i="5" l="1"/>
  <c r="C772" i="5"/>
  <c r="B772" i="5" l="1"/>
  <c r="C773" i="5"/>
  <c r="C774" i="5" l="1"/>
  <c r="B773" i="5"/>
  <c r="B774" i="5" l="1"/>
  <c r="C775" i="5"/>
  <c r="B775" i="5" l="1"/>
  <c r="C776" i="5"/>
  <c r="C777" i="5" l="1"/>
  <c r="B776" i="5"/>
  <c r="B777" i="5" l="1"/>
  <c r="C778" i="5"/>
  <c r="B778" i="5" l="1"/>
  <c r="C779" i="5"/>
  <c r="B779" i="5" l="1"/>
  <c r="C780" i="5"/>
  <c r="C781" i="5" l="1"/>
  <c r="B780" i="5"/>
  <c r="B781" i="5" l="1"/>
  <c r="C782" i="5"/>
  <c r="B782" i="5" l="1"/>
  <c r="C783" i="5"/>
  <c r="C784" i="5" l="1"/>
  <c r="B783" i="5"/>
  <c r="B784" i="5" l="1"/>
  <c r="C785" i="5"/>
  <c r="B785" i="5" l="1"/>
  <c r="C786" i="5"/>
  <c r="B786" i="5" l="1"/>
  <c r="C787" i="5"/>
  <c r="B787" i="5" l="1"/>
  <c r="C788" i="5"/>
  <c r="B788" i="5" l="1"/>
  <c r="C789" i="5"/>
  <c r="C790" i="5" l="1"/>
  <c r="B789" i="5"/>
  <c r="C791" i="5" l="1"/>
  <c r="B790" i="5"/>
  <c r="C792" i="5" l="1"/>
  <c r="B791" i="5"/>
  <c r="B792" i="5" l="1"/>
  <c r="C793" i="5"/>
  <c r="C794" i="5" l="1"/>
  <c r="B793" i="5"/>
  <c r="B794" i="5" l="1"/>
  <c r="C795" i="5"/>
  <c r="B795" i="5" l="1"/>
  <c r="C796" i="5"/>
  <c r="B796" i="5" l="1"/>
  <c r="C797" i="5"/>
  <c r="C798" i="5" l="1"/>
  <c r="B797" i="5"/>
  <c r="B798" i="5" l="1"/>
  <c r="C799" i="5"/>
  <c r="B799" i="5" l="1"/>
  <c r="C800" i="5"/>
  <c r="B800" i="5" l="1"/>
  <c r="C801" i="5"/>
  <c r="B801" i="5" l="1"/>
  <c r="C802" i="5"/>
  <c r="B802" i="5" l="1"/>
  <c r="C803" i="5"/>
  <c r="B803" i="5" l="1"/>
  <c r="C804" i="5"/>
  <c r="B804" i="5" l="1"/>
  <c r="C805" i="5"/>
  <c r="B805" i="5" l="1"/>
  <c r="C806" i="5"/>
  <c r="B806" i="5" l="1"/>
  <c r="C807" i="5"/>
  <c r="B807" i="5" l="1"/>
  <c r="C808" i="5"/>
  <c r="B808" i="5" l="1"/>
  <c r="C809" i="5"/>
  <c r="B809" i="5" l="1"/>
  <c r="C810" i="5"/>
  <c r="C811" i="5" l="1"/>
  <c r="B810" i="5"/>
  <c r="C812" i="5" l="1"/>
  <c r="B811" i="5"/>
  <c r="B812" i="5" l="1"/>
  <c r="C813" i="5"/>
  <c r="C814" i="5" l="1"/>
  <c r="B813" i="5"/>
  <c r="C815" i="5" l="1"/>
  <c r="B814" i="5"/>
  <c r="C816" i="5" l="1"/>
  <c r="B815" i="5"/>
  <c r="B816" i="5" l="1"/>
  <c r="C817" i="5"/>
  <c r="B817" i="5" l="1"/>
  <c r="C818" i="5"/>
  <c r="C819" i="5" l="1"/>
  <c r="B818" i="5"/>
  <c r="C820" i="5" l="1"/>
  <c r="B819" i="5"/>
  <c r="C821" i="5" l="1"/>
  <c r="B820" i="5"/>
  <c r="B821" i="5" l="1"/>
  <c r="C822" i="5"/>
  <c r="B822" i="5" l="1"/>
  <c r="C823" i="5"/>
  <c r="B823" i="5" l="1"/>
  <c r="C824" i="5"/>
  <c r="B824" i="5" l="1"/>
  <c r="C825" i="5"/>
  <c r="B825" i="5" l="1"/>
  <c r="C826" i="5"/>
  <c r="B826" i="5" l="1"/>
  <c r="C827" i="5"/>
  <c r="B827" i="5" l="1"/>
  <c r="C828" i="5"/>
  <c r="B828" i="5" l="1"/>
  <c r="C829" i="5"/>
  <c r="B829" i="5" l="1"/>
  <c r="C830" i="5"/>
  <c r="C831" i="5" l="1"/>
  <c r="B830" i="5"/>
  <c r="C832" i="5" l="1"/>
  <c r="B831" i="5"/>
  <c r="B832" i="5" l="1"/>
  <c r="C833" i="5"/>
  <c r="B833" i="5" l="1"/>
  <c r="C834" i="5"/>
  <c r="B834" i="5" l="1"/>
  <c r="C835" i="5"/>
  <c r="B835" i="5" l="1"/>
  <c r="C836" i="5"/>
  <c r="C837" i="5" l="1"/>
  <c r="B836" i="5"/>
  <c r="B837" i="5" l="1"/>
  <c r="C838" i="5"/>
  <c r="B838" i="5" l="1"/>
  <c r="C839" i="5"/>
  <c r="B839" i="5" l="1"/>
  <c r="C840" i="5"/>
  <c r="C841" i="5" l="1"/>
  <c r="B840" i="5"/>
  <c r="C842" i="5" l="1"/>
  <c r="B841" i="5"/>
  <c r="B842" i="5" l="1"/>
  <c r="C843" i="5"/>
  <c r="B843" i="5" l="1"/>
  <c r="C844" i="5"/>
  <c r="B844" i="5" l="1"/>
  <c r="C845" i="5"/>
  <c r="B845" i="5" l="1"/>
  <c r="C846" i="5"/>
  <c r="C847" i="5" l="1"/>
  <c r="B846" i="5"/>
  <c r="B847" i="5" l="1"/>
  <c r="C848" i="5"/>
  <c r="C849" i="5" l="1"/>
  <c r="B848" i="5"/>
  <c r="C850" i="5" l="1"/>
  <c r="B849" i="5"/>
  <c r="C851" i="5" l="1"/>
  <c r="B850" i="5"/>
  <c r="C852" i="5" l="1"/>
  <c r="B851" i="5"/>
  <c r="C853" i="5" l="1"/>
  <c r="B852" i="5"/>
  <c r="B853" i="5" l="1"/>
  <c r="C854" i="5"/>
  <c r="B854" i="5" l="1"/>
  <c r="C855" i="5"/>
  <c r="B855" i="5" l="1"/>
  <c r="C856" i="5"/>
  <c r="C857" i="5" l="1"/>
  <c r="B856" i="5"/>
  <c r="B857" i="5" l="1"/>
  <c r="C858" i="5"/>
  <c r="C859" i="5" l="1"/>
  <c r="B858" i="5"/>
  <c r="B859" i="5" l="1"/>
  <c r="C860" i="5"/>
  <c r="B860" i="5" l="1"/>
  <c r="C861" i="5"/>
  <c r="B861" i="5" l="1"/>
  <c r="C862" i="5"/>
  <c r="B862" i="5" l="1"/>
  <c r="C863" i="5"/>
  <c r="C864" i="5" l="1"/>
  <c r="B863" i="5"/>
  <c r="B864" i="5" l="1"/>
  <c r="C865" i="5"/>
  <c r="B865" i="5" l="1"/>
  <c r="C866" i="5"/>
  <c r="C867" i="5" l="1"/>
  <c r="B866" i="5"/>
  <c r="C868" i="5" l="1"/>
  <c r="B867" i="5"/>
  <c r="C869" i="5" l="1"/>
  <c r="B868" i="5"/>
  <c r="C870" i="5" l="1"/>
  <c r="B869" i="5"/>
  <c r="C871" i="5" l="1"/>
  <c r="B870" i="5"/>
  <c r="C872" i="5" l="1"/>
  <c r="B871" i="5"/>
  <c r="C873" i="5" l="1"/>
  <c r="B872" i="5"/>
  <c r="C874" i="5" l="1"/>
  <c r="B873" i="5"/>
  <c r="C875" i="5" l="1"/>
  <c r="B874" i="5"/>
  <c r="C876" i="5" l="1"/>
  <c r="B875" i="5"/>
  <c r="C877" i="5" l="1"/>
  <c r="B876" i="5"/>
  <c r="C878" i="5" l="1"/>
  <c r="B877" i="5"/>
  <c r="C879" i="5" l="1"/>
  <c r="B878" i="5"/>
  <c r="C880" i="5" l="1"/>
  <c r="B879" i="5"/>
  <c r="C881" i="5" l="1"/>
  <c r="B880" i="5"/>
  <c r="C882" i="5" l="1"/>
  <c r="B881" i="5"/>
  <c r="C883" i="5" l="1"/>
  <c r="B882" i="5"/>
  <c r="C884" i="5" l="1"/>
  <c r="B883" i="5"/>
  <c r="B884" i="5" l="1"/>
  <c r="C885" i="5"/>
  <c r="C886" i="5" l="1"/>
  <c r="B885" i="5"/>
  <c r="C887" i="5" l="1"/>
  <c r="B886" i="5"/>
  <c r="C888" i="5" l="1"/>
  <c r="B887" i="5"/>
  <c r="C889" i="5" l="1"/>
  <c r="B888" i="5"/>
  <c r="C890" i="5" l="1"/>
  <c r="B889" i="5"/>
  <c r="C891" i="5" l="1"/>
  <c r="B890" i="5"/>
  <c r="C892" i="5" l="1"/>
  <c r="B891" i="5"/>
  <c r="C893" i="5" l="1"/>
  <c r="B892" i="5"/>
  <c r="C894" i="5" l="1"/>
  <c r="B893" i="5"/>
  <c r="C895" i="5" l="1"/>
  <c r="B894" i="5"/>
  <c r="C896" i="5" l="1"/>
  <c r="B895" i="5"/>
  <c r="C897" i="5" l="1"/>
  <c r="B896" i="5"/>
  <c r="C898" i="5" l="1"/>
  <c r="B897" i="5"/>
  <c r="C899" i="5" l="1"/>
  <c r="B898" i="5"/>
  <c r="C900" i="5" l="1"/>
  <c r="B899" i="5"/>
  <c r="C901" i="5" l="1"/>
  <c r="B900" i="5"/>
  <c r="C902" i="5" l="1"/>
  <c r="B901" i="5"/>
  <c r="C903" i="5" l="1"/>
  <c r="B902" i="5"/>
  <c r="C904" i="5" l="1"/>
  <c r="B903" i="5"/>
  <c r="C905" i="5" l="1"/>
  <c r="B904" i="5"/>
  <c r="C906" i="5" l="1"/>
  <c r="B905" i="5"/>
  <c r="C907" i="5" l="1"/>
  <c r="B906" i="5"/>
  <c r="C908" i="5" l="1"/>
  <c r="B907" i="5"/>
  <c r="C909" i="5" l="1"/>
  <c r="B908" i="5"/>
  <c r="C910" i="5" l="1"/>
  <c r="B909" i="5"/>
  <c r="B910" i="5" l="1"/>
  <c r="C911" i="5"/>
  <c r="B911" i="5" l="1"/>
  <c r="C912" i="5"/>
  <c r="B912" i="5" l="1"/>
  <c r="C913" i="5"/>
  <c r="B913" i="5" l="1"/>
  <c r="C914" i="5"/>
  <c r="B914" i="5" l="1"/>
  <c r="C915" i="5"/>
  <c r="C916" i="5" l="1"/>
  <c r="B915" i="5"/>
  <c r="B916" i="5" l="1"/>
  <c r="C917" i="5"/>
  <c r="B917" i="5" l="1"/>
  <c r="C918" i="5"/>
  <c r="B918" i="5" l="1"/>
  <c r="C919" i="5"/>
  <c r="B919" i="5" l="1"/>
  <c r="C920" i="5"/>
  <c r="C921" i="5" l="1"/>
  <c r="B920" i="5"/>
  <c r="C922" i="5" l="1"/>
  <c r="B921" i="5"/>
  <c r="B922" i="5" l="1"/>
  <c r="C923" i="5"/>
  <c r="C924" i="5" l="1"/>
  <c r="B923" i="5"/>
  <c r="B924" i="5" l="1"/>
  <c r="C925" i="5"/>
  <c r="B925" i="5" l="1"/>
  <c r="C926" i="5"/>
  <c r="B926" i="5" l="1"/>
  <c r="C927" i="5"/>
  <c r="B927" i="5" l="1"/>
  <c r="C928" i="5"/>
  <c r="B928" i="5" l="1"/>
  <c r="C929" i="5"/>
  <c r="C930" i="5" l="1"/>
  <c r="B929" i="5"/>
  <c r="B930" i="5" l="1"/>
  <c r="C931" i="5"/>
  <c r="C932" i="5" l="1"/>
  <c r="B931" i="5"/>
  <c r="B932" i="5" l="1"/>
  <c r="C933" i="5"/>
  <c r="C934" i="5" l="1"/>
  <c r="B933" i="5"/>
  <c r="C935" i="5" l="1"/>
  <c r="B934" i="5"/>
  <c r="C936" i="5" l="1"/>
  <c r="B935" i="5"/>
  <c r="B936" i="5" l="1"/>
  <c r="C937" i="5"/>
  <c r="C938" i="5" l="1"/>
  <c r="B937" i="5"/>
  <c r="C939" i="5" l="1"/>
  <c r="B938" i="5"/>
  <c r="C940" i="5" l="1"/>
  <c r="B939" i="5"/>
  <c r="B940" i="5" l="1"/>
  <c r="C941" i="5"/>
  <c r="B941" i="5" l="1"/>
  <c r="C942" i="5"/>
  <c r="B942" i="5" l="1"/>
  <c r="C943" i="5"/>
  <c r="B943" i="5" l="1"/>
  <c r="C944" i="5"/>
  <c r="B944" i="5" l="1"/>
  <c r="C945" i="5"/>
  <c r="B945" i="5" l="1"/>
  <c r="C946" i="5"/>
  <c r="B946" i="5" l="1"/>
  <c r="C947" i="5"/>
  <c r="B947" i="5" l="1"/>
  <c r="C948" i="5"/>
  <c r="C949" i="5" l="1"/>
  <c r="B948" i="5"/>
  <c r="B949" i="5" l="1"/>
  <c r="C950" i="5"/>
  <c r="B950" i="5" l="1"/>
  <c r="C951" i="5"/>
  <c r="C952" i="5" l="1"/>
  <c r="B951" i="5"/>
  <c r="C953" i="5" l="1"/>
  <c r="B952" i="5"/>
  <c r="C954" i="5" l="1"/>
  <c r="B953" i="5"/>
  <c r="C955" i="5" l="1"/>
  <c r="B954" i="5"/>
  <c r="C956" i="5" l="1"/>
  <c r="B955" i="5"/>
  <c r="C957" i="5" l="1"/>
  <c r="B956" i="5"/>
  <c r="C958" i="5" l="1"/>
  <c r="B957" i="5"/>
  <c r="C959" i="5" l="1"/>
  <c r="B958" i="5"/>
  <c r="C960" i="5" l="1"/>
  <c r="B959" i="5"/>
  <c r="C961" i="5" l="1"/>
  <c r="B960" i="5"/>
  <c r="C962" i="5" l="1"/>
  <c r="B961" i="5"/>
  <c r="C963" i="5" l="1"/>
  <c r="B962" i="5"/>
  <c r="C964" i="5" l="1"/>
  <c r="B963" i="5"/>
  <c r="B964" i="5" l="1"/>
  <c r="C965" i="5"/>
  <c r="C966" i="5" l="1"/>
  <c r="B965" i="5"/>
  <c r="C967" i="5" l="1"/>
  <c r="B966" i="5"/>
  <c r="C968" i="5" l="1"/>
  <c r="B967" i="5"/>
  <c r="C969" i="5" l="1"/>
  <c r="B968" i="5"/>
  <c r="C970" i="5" l="1"/>
  <c r="B969" i="5"/>
  <c r="C971" i="5" l="1"/>
  <c r="B970" i="5"/>
  <c r="C972" i="5" l="1"/>
  <c r="B971" i="5"/>
  <c r="C973" i="5" l="1"/>
  <c r="B972" i="5"/>
  <c r="C974" i="5" l="1"/>
  <c r="B973" i="5"/>
  <c r="C975" i="5" l="1"/>
  <c r="B974" i="5"/>
  <c r="C976" i="5" l="1"/>
  <c r="B975" i="5"/>
  <c r="C977" i="5" l="1"/>
  <c r="B976" i="5"/>
  <c r="C978" i="5" l="1"/>
  <c r="B977" i="5"/>
  <c r="C979" i="5" l="1"/>
  <c r="B978" i="5"/>
  <c r="C980" i="5" l="1"/>
  <c r="B979" i="5"/>
  <c r="C981" i="5" l="1"/>
  <c r="B980" i="5"/>
  <c r="C982" i="5" l="1"/>
  <c r="B981" i="5"/>
  <c r="C983" i="5" l="1"/>
  <c r="B982" i="5"/>
  <c r="C984" i="5" l="1"/>
  <c r="B983" i="5"/>
  <c r="C985" i="5" l="1"/>
  <c r="B984" i="5"/>
  <c r="C986" i="5" l="1"/>
  <c r="B985" i="5"/>
  <c r="C987" i="5" l="1"/>
  <c r="B986" i="5"/>
  <c r="C988" i="5" l="1"/>
  <c r="B987" i="5"/>
  <c r="C989" i="5" l="1"/>
  <c r="B988" i="5"/>
  <c r="C990" i="5" l="1"/>
  <c r="B989" i="5"/>
  <c r="C991" i="5" l="1"/>
  <c r="B990" i="5"/>
  <c r="C992" i="5" l="1"/>
  <c r="B991" i="5"/>
  <c r="C993" i="5" l="1"/>
  <c r="B992" i="5"/>
  <c r="C994" i="5" l="1"/>
  <c r="B993" i="5"/>
  <c r="C995" i="5" l="1"/>
  <c r="B994" i="5"/>
  <c r="C996" i="5" l="1"/>
  <c r="B995" i="5"/>
  <c r="C997" i="5" l="1"/>
  <c r="B996" i="5"/>
  <c r="C998" i="5" l="1"/>
  <c r="B997" i="5"/>
  <c r="C999" i="5" l="1"/>
  <c r="B998" i="5"/>
  <c r="C1000" i="5" l="1"/>
  <c r="B999" i="5"/>
  <c r="C1001" i="5" l="1"/>
  <c r="B1000" i="5"/>
  <c r="C1002" i="5" l="1"/>
  <c r="B1001" i="5"/>
  <c r="C1003" i="5" l="1"/>
  <c r="B1002" i="5"/>
  <c r="C1004" i="5" l="1"/>
  <c r="B1003" i="5"/>
  <c r="C1005" i="5" l="1"/>
  <c r="B1004" i="5"/>
  <c r="C1006" i="5" l="1"/>
  <c r="B1005" i="5"/>
  <c r="C1007" i="5" l="1"/>
  <c r="B1006" i="5"/>
  <c r="C1008" i="5" l="1"/>
  <c r="B1007" i="5"/>
  <c r="C1009" i="5" l="1"/>
  <c r="B1008" i="5"/>
  <c r="C1010" i="5" l="1"/>
  <c r="B1009" i="5"/>
  <c r="C1011" i="5" l="1"/>
  <c r="B1010" i="5"/>
  <c r="C1012" i="5" l="1"/>
  <c r="B1011" i="5"/>
  <c r="B1012" i="5" l="1"/>
  <c r="C1013" i="5"/>
  <c r="C1014" i="5" l="1"/>
  <c r="B1013" i="5"/>
  <c r="C1015" i="5" l="1"/>
  <c r="B1014" i="5"/>
  <c r="C1016" i="5" l="1"/>
  <c r="B1015" i="5"/>
  <c r="C1017" i="5" l="1"/>
  <c r="B1016" i="5"/>
  <c r="C1018" i="5" l="1"/>
  <c r="B1017" i="5"/>
  <c r="C1019" i="5" l="1"/>
  <c r="B1018" i="5"/>
  <c r="C1020" i="5" l="1"/>
  <c r="B1019" i="5"/>
  <c r="C1021" i="5" l="1"/>
  <c r="B1020" i="5"/>
  <c r="C1022" i="5" l="1"/>
  <c r="B1021" i="5"/>
  <c r="C1023" i="5" l="1"/>
  <c r="B1022" i="5"/>
  <c r="C1024" i="5" l="1"/>
  <c r="B1023" i="5"/>
  <c r="C1025" i="5" l="1"/>
  <c r="B1024" i="5"/>
  <c r="C1026" i="5" l="1"/>
  <c r="B1025" i="5"/>
  <c r="C1027" i="5" l="1"/>
  <c r="B1026" i="5"/>
  <c r="C1028" i="5" l="1"/>
  <c r="B1027" i="5"/>
  <c r="C1029" i="5" l="1"/>
  <c r="B1028" i="5"/>
  <c r="C1030" i="5" l="1"/>
  <c r="B1029" i="5"/>
  <c r="C1031" i="5" l="1"/>
  <c r="B1030" i="5"/>
  <c r="C1032" i="5" l="1"/>
  <c r="B1031" i="5"/>
  <c r="C1033" i="5" l="1"/>
  <c r="B1032" i="5"/>
  <c r="C1034" i="5" l="1"/>
  <c r="B1033" i="5"/>
  <c r="C1035" i="5" l="1"/>
  <c r="B1034" i="5"/>
  <c r="C1036" i="5" l="1"/>
  <c r="B1035" i="5"/>
  <c r="C1037" i="5" l="1"/>
  <c r="B1036" i="5"/>
  <c r="C1038" i="5" l="1"/>
  <c r="B1037" i="5"/>
  <c r="C1039" i="5" l="1"/>
  <c r="B1038" i="5"/>
  <c r="C1040" i="5" l="1"/>
  <c r="B1039" i="5"/>
  <c r="C1041" i="5" l="1"/>
  <c r="B1040" i="5"/>
  <c r="C1042" i="5" l="1"/>
  <c r="B1041" i="5"/>
  <c r="C1043" i="5" l="1"/>
  <c r="B1042" i="5"/>
  <c r="B1043" i="5" l="1"/>
  <c r="G4" i="3"/>
  <c r="G3" i="3"/>
  <c r="G43" i="3"/>
  <c r="G41" i="3"/>
  <c r="G78" i="3"/>
  <c r="G16" i="3"/>
  <c r="G53" i="3"/>
  <c r="G49" i="3"/>
  <c r="G86" i="3"/>
  <c r="G67" i="3"/>
  <c r="G37" i="3"/>
  <c r="G74" i="3"/>
  <c r="G12" i="3"/>
  <c r="G8" i="3"/>
  <c r="G45" i="3"/>
  <c r="G58" i="3"/>
  <c r="G63" i="3"/>
  <c r="G33" i="3"/>
  <c r="G70" i="3"/>
  <c r="G66" i="3"/>
  <c r="G31" i="3"/>
  <c r="G17" i="3"/>
  <c r="G54" i="3"/>
  <c r="G99" i="3"/>
  <c r="G29" i="3"/>
  <c r="G25" i="3"/>
  <c r="G38" i="3"/>
  <c r="G83" i="3"/>
  <c r="G13" i="3"/>
  <c r="G50" i="3"/>
  <c r="G35" i="3"/>
  <c r="G95" i="3"/>
  <c r="G96" i="3"/>
  <c r="G34" i="3"/>
  <c r="G51" i="3"/>
  <c r="G9" i="3"/>
  <c r="G46" i="3"/>
  <c r="G42" i="3"/>
  <c r="G15" i="3"/>
  <c r="G92" i="3"/>
  <c r="G30" i="3"/>
  <c r="G19" i="3"/>
  <c r="G5" i="3"/>
  <c r="G100" i="3"/>
  <c r="G14" i="3"/>
  <c r="G91" i="3"/>
  <c r="G88" i="3"/>
  <c r="G26" i="3"/>
  <c r="G79" i="3"/>
  <c r="G47" i="3"/>
  <c r="G72" i="3"/>
  <c r="G10" i="3"/>
  <c r="G75" i="3"/>
  <c r="G84" i="3"/>
  <c r="G22" i="3"/>
  <c r="G18" i="3"/>
  <c r="G11" i="3"/>
  <c r="G68" i="3"/>
  <c r="G6" i="3"/>
  <c r="G59" i="3"/>
  <c r="G80" i="3"/>
  <c r="G76" i="3"/>
  <c r="G89" i="3"/>
  <c r="G87" i="3"/>
  <c r="G64" i="3"/>
  <c r="G101" i="3"/>
  <c r="G97" i="3"/>
  <c r="G27" i="3"/>
  <c r="G48" i="3"/>
  <c r="G85" i="3"/>
  <c r="G71" i="3"/>
  <c r="G60" i="3"/>
  <c r="G56" i="3"/>
  <c r="G93" i="3"/>
  <c r="G7" i="3"/>
  <c r="G44" i="3"/>
  <c r="G81" i="3"/>
  <c r="G55" i="3"/>
  <c r="G39" i="3"/>
  <c r="G52" i="3"/>
  <c r="G65" i="3"/>
  <c r="G102" i="3"/>
  <c r="G40" i="3"/>
  <c r="G77" i="3"/>
  <c r="G73" i="3"/>
  <c r="G23" i="3"/>
  <c r="G24" i="3"/>
  <c r="G61" i="3"/>
  <c r="G98" i="3"/>
  <c r="G36" i="3"/>
  <c r="G32" i="3"/>
  <c r="G69" i="3"/>
  <c r="G82" i="3"/>
  <c r="G20" i="3"/>
  <c r="G57" i="3"/>
  <c r="G94" i="3"/>
  <c r="G90" i="3"/>
  <c r="G28" i="3"/>
  <c r="G21" i="3"/>
  <c r="G6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C3" authorId="0" shapeId="0" xr:uid="{00000000-0006-0000-0300-000001000000}">
      <text>
        <r>
          <rPr>
            <b/>
            <sz val="9"/>
            <color indexed="81"/>
            <rFont val="Tahoma"/>
            <charset val="1"/>
          </rPr>
          <t>Default is today date
Employee updates if order is not today</t>
        </r>
      </text>
    </comment>
    <comment ref="C4" authorId="0" shapeId="0" xr:uid="{00000000-0006-0000-0300-000002000000}">
      <text>
        <r>
          <rPr>
            <b/>
            <sz val="9"/>
            <color indexed="81"/>
            <rFont val="Tahoma"/>
            <charset val="1"/>
          </rPr>
          <t>Based on the previous order number, auto increasing one</t>
        </r>
      </text>
    </comment>
    <comment ref="I25" authorId="0" shapeId="0" xr:uid="{00000000-0006-0000-0300-000003000000}">
      <text>
        <r>
          <rPr>
            <b/>
            <sz val="9"/>
            <color indexed="81"/>
            <rFont val="Tahoma"/>
            <family val="2"/>
            <charset val="163"/>
          </rPr>
          <t>The date that invoice is issued</t>
        </r>
      </text>
    </comment>
    <comment ref="I26" authorId="0" shapeId="0" xr:uid="{00000000-0006-0000-0300-000004000000}">
      <text>
        <r>
          <rPr>
            <b/>
            <sz val="9"/>
            <color indexed="81"/>
            <rFont val="Tahoma"/>
            <family val="2"/>
            <charset val="163"/>
          </rPr>
          <t xml:space="preserve">Invoice number is automatically generated by company's system (as in sequence) </t>
        </r>
      </text>
    </comment>
  </commentList>
</comments>
</file>

<file path=xl/sharedStrings.xml><?xml version="1.0" encoding="utf-8"?>
<sst xmlns="http://schemas.openxmlformats.org/spreadsheetml/2006/main" count="1674" uniqueCount="263">
  <si>
    <t>Customer invoice</t>
  </si>
  <si>
    <t>Delivery slip</t>
  </si>
  <si>
    <t>Price</t>
  </si>
  <si>
    <t>Pizza</t>
  </si>
  <si>
    <t>Category</t>
  </si>
  <si>
    <t>Code</t>
  </si>
  <si>
    <t>Size</t>
  </si>
  <si>
    <t>No.</t>
  </si>
  <si>
    <t>M</t>
  </si>
  <si>
    <t>S</t>
  </si>
  <si>
    <t>Quesadilla</t>
  </si>
  <si>
    <t>Name</t>
  </si>
  <si>
    <t>Address</t>
  </si>
  <si>
    <t>Phone</t>
  </si>
  <si>
    <t>Store</t>
  </si>
  <si>
    <t>Company</t>
  </si>
  <si>
    <t>Order No.</t>
  </si>
  <si>
    <t>Date</t>
  </si>
  <si>
    <t>Customer</t>
  </si>
  <si>
    <t>Invoice</t>
  </si>
  <si>
    <t>Item</t>
  </si>
  <si>
    <t>Qty</t>
  </si>
  <si>
    <t>Amount</t>
  </si>
  <si>
    <t>Subtotal</t>
  </si>
  <si>
    <t>HST</t>
  </si>
  <si>
    <t>Delivery Fee</t>
  </si>
  <si>
    <t>Total</t>
  </si>
  <si>
    <t>Database</t>
  </si>
  <si>
    <t>Total amount</t>
  </si>
  <si>
    <t>Item No.</t>
  </si>
  <si>
    <t>Item description</t>
  </si>
  <si>
    <t>52 Elm Street, Sudbury, ON, P3C1S7</t>
  </si>
  <si>
    <t>705 673-1111</t>
  </si>
  <si>
    <t>PIZZA PIZZA</t>
  </si>
  <si>
    <t>705 234-9876</t>
  </si>
  <si>
    <t>Menu items and prices</t>
  </si>
  <si>
    <t xml:space="preserve"> Pizza Pizza Limited</t>
  </si>
  <si>
    <t>00123456</t>
  </si>
  <si>
    <t>Order Date</t>
  </si>
  <si>
    <t>Del. Date</t>
  </si>
  <si>
    <t>Del. No</t>
  </si>
  <si>
    <t>Customer information &amp; Order</t>
  </si>
  <si>
    <t>L</t>
  </si>
  <si>
    <t>733 St. Andrew Rd, Sudbury, ON, P3C 3W3</t>
  </si>
  <si>
    <t>XL</t>
  </si>
  <si>
    <t>FRESCO - CHICKEN BRUSCHETTA</t>
  </si>
  <si>
    <t>FRESCO - PESTO AMORE</t>
  </si>
  <si>
    <t>FRESCO - CHICKEN ROMANO</t>
  </si>
  <si>
    <t>FRESCO - SPINACH SPLENDITO</t>
  </si>
  <si>
    <t>FRESCO - BUILD YOUR OWN</t>
  </si>
  <si>
    <t>FRESCO - TRIO POMMODORO</t>
  </si>
  <si>
    <t>CHICKEN QUESADILLA</t>
  </si>
  <si>
    <t>STEAK QUESADILLA</t>
  </si>
  <si>
    <t>VEGGIE QUESADILLA</t>
  </si>
  <si>
    <t>VARIETY 3 PACK</t>
  </si>
  <si>
    <t>DIPPING SAUCE</t>
  </si>
  <si>
    <t>Sauce</t>
  </si>
  <si>
    <t>Beverage</t>
  </si>
  <si>
    <t>Wings and Things</t>
  </si>
  <si>
    <t>CHICKEN STRIPS</t>
  </si>
  <si>
    <t>CHICKEN BITES</t>
  </si>
  <si>
    <t>SAUCED AND TOSSED WINGS</t>
  </si>
  <si>
    <t>CHICKEN WINGS</t>
  </si>
  <si>
    <t>XLARGE 1 TOPPING PIZZA</t>
  </si>
  <si>
    <t>MEDIUM 1 TOPPING PIZZA</t>
  </si>
  <si>
    <t>MEDIUM CHEESE PIZZA</t>
  </si>
  <si>
    <t>FRESCO-SWEET CHILI THAI</t>
  </si>
  <si>
    <t>Spotlight on Salads</t>
  </si>
  <si>
    <t>BACON CAESAR SALAD</t>
  </si>
  <si>
    <t>CRISPY CHICKEN CAESAR SALAD</t>
  </si>
  <si>
    <t>GRILLED CHICKEN CAESAR SALAD</t>
  </si>
  <si>
    <t>CAESAR SALAD</t>
  </si>
  <si>
    <t>GARDEN SALAD</t>
  </si>
  <si>
    <t>MEDITERRANEAN GREEK SALAD</t>
  </si>
  <si>
    <t>BACON CAESAR SIDE SALAD</t>
  </si>
  <si>
    <t>CRISPY CHICKEN CAESAR SIDE SALAD</t>
  </si>
  <si>
    <t>GRILLED CHICKEN CAESAR SIDE SALAD</t>
  </si>
  <si>
    <t>SIDE CAESAR SALAD</t>
  </si>
  <si>
    <t>GARDEN SALAD PLATTER</t>
  </si>
  <si>
    <t>SIDE GARDEN SALAD</t>
  </si>
  <si>
    <t>SIDE MEDITERRANEAN GREEK SALAD</t>
  </si>
  <si>
    <t>CAESAR SALAD PLATTER</t>
  </si>
  <si>
    <t>8 JALAPENO POPPERS</t>
  </si>
  <si>
    <t>10 DEEP FRIED PICKLES</t>
  </si>
  <si>
    <t>8 ITALIAN MEATBALLS</t>
  </si>
  <si>
    <t>BOCCI BITS</t>
  </si>
  <si>
    <t>6 SAUCED &amp; TOSSED CHICKEN BITES</t>
  </si>
  <si>
    <t>5 WINGS</t>
  </si>
  <si>
    <t>SMALL BOX OF FRIES</t>
  </si>
  <si>
    <t>Apps &amp; Sides</t>
  </si>
  <si>
    <t>BIG BOX FRIES</t>
  </si>
  <si>
    <t>SMALL BOX OF ONION RINGS</t>
  </si>
  <si>
    <t>BIG BOX ONION RINGS</t>
  </si>
  <si>
    <t>SMALL BOX OF POTATO WEDGES</t>
  </si>
  <si>
    <t>BIG BOX OF POTATO WEDGES</t>
  </si>
  <si>
    <t>SMALL BOX OF SWEET POTATO FRIES</t>
  </si>
  <si>
    <t>BIG BOX SWEET POTATO FRIES</t>
  </si>
  <si>
    <t>3 SMALL BAGS OF CHIPS</t>
  </si>
  <si>
    <t>Drinks - Pop</t>
  </si>
  <si>
    <t>Drinks - Juice</t>
  </si>
  <si>
    <t>Drinks - Water</t>
  </si>
  <si>
    <t>Drinks - Milk</t>
  </si>
  <si>
    <t>FUNNEL CAKE STIX</t>
  </si>
  <si>
    <t>Sweet Treats</t>
  </si>
  <si>
    <t>CARAMEL DIP</t>
  </si>
  <si>
    <t>TWO-BITE BROWNIES</t>
  </si>
  <si>
    <t>GARLIC BREAD</t>
  </si>
  <si>
    <t>GARLIC BREAD WITH CHEESE</t>
  </si>
  <si>
    <t>GARLIC STIX</t>
  </si>
  <si>
    <t>GARLIC STIX WITH CHEESE</t>
  </si>
  <si>
    <t>The Bread Basket</t>
  </si>
  <si>
    <t>HALF MOON CHEESY BREAD</t>
  </si>
  <si>
    <t>COCA-COLA 6 PACK GLASS BOTTLE</t>
  </si>
  <si>
    <t>CAN POP</t>
  </si>
  <si>
    <t>BOTTLE POP</t>
  </si>
  <si>
    <t>MINUTE MAID APPLE JUICE</t>
  </si>
  <si>
    <t>MINUTE MAID CRANBERRY</t>
  </si>
  <si>
    <t>MINUTE MAID ORANGE JUICE</t>
  </si>
  <si>
    <t>NESTEA</t>
  </si>
  <si>
    <t>POWERADE BERRY BLITZ</t>
  </si>
  <si>
    <t>MONSTER ORIGINAL</t>
  </si>
  <si>
    <t>BOTTLED WATER</t>
  </si>
  <si>
    <t>GLACEAU VITAMINWATER XXX</t>
  </si>
  <si>
    <t>GLACEAU VITAMINWATER ESSENTIALS</t>
  </si>
  <si>
    <t>GLACEAU VITAMINWATER MULTI-V</t>
  </si>
  <si>
    <t>GLACEAU SMART WATER</t>
  </si>
  <si>
    <t>SMARTWATER SPARKLING: $2.49</t>
  </si>
  <si>
    <t>WHITE MILK</t>
  </si>
  <si>
    <t>CHOCOLATE MILK</t>
  </si>
  <si>
    <t>You will create an excel document that has the following:</t>
  </si>
  <si>
    <t>1. A table holding the menu items you have selected (which can be on another worksheet)</t>
  </si>
  <si>
    <t>2. A section for the menu</t>
  </si>
  <si>
    <t>1. The menu section must contain at least 50 items (which could include various sizes of the same item eg. plain pizza in small, medium, and large would be three items with three prices)</t>
  </si>
  <si>
    <t>2. A section for the customer information (order number, date, name, address, phone number, etc)</t>
  </si>
  <si>
    <t>3. A section for the delivery slip (date, what is being ordered, where it is being delivered, who is ordering, etc)</t>
  </si>
  <si>
    <t>4. A section for an itemized receipt including prices, tax and total, customer information, etc.</t>
  </si>
  <si>
    <t>5. At least three analysis formulas that will show information we can use for upselling customers (for example, a suggestion to order a larger size, x item is only so much more expensive, listing how many orders the customer has made in the past, would you like to upsize, would you like cookies with that, etc.) that is displayed when the customer order is entered, based on what is ordered.</t>
  </si>
  <si>
    <t>6. The Boss wants to know if we should offer more or less items and options. In your opinion, should we keep it simple and offer less items or should we expand into new areas?</t>
  </si>
  <si>
    <t>Your submission must use the following:</t>
  </si>
  <si>
    <t>1. VLOOKUP or HLOOKUP formulas to copy data from sections Customer Information and Menu items to delivery slip and customer invoice</t>
  </si>
  <si>
    <t>2. Formulas to calculate price and quantity</t>
  </si>
  <si>
    <t>3. Set print area to only print sections delivery slip and customer invoice</t>
  </si>
  <si>
    <t>4. The only field that will be used is the customer information box, everything else will pull from the menu and customer information to populate the delivery and invoice slips.</t>
  </si>
  <si>
    <t>5. You can optionally include a print to PDF macro with a print button, transfer customer information, or clear button</t>
  </si>
  <si>
    <t>in Sheet "Menu Items"</t>
  </si>
  <si>
    <t>From Assignment on Moodle</t>
  </si>
  <si>
    <t>Hannah's Note</t>
  </si>
  <si>
    <t>Done</t>
  </si>
  <si>
    <t>Delivered Item</t>
  </si>
  <si>
    <t>Ordered Item</t>
  </si>
  <si>
    <t>Deliver</t>
  </si>
  <si>
    <t>Yes</t>
  </si>
  <si>
    <t>Not yet</t>
  </si>
  <si>
    <t>Used vlookup</t>
  </si>
  <si>
    <t>Do not understand what it means
Just included what customer ordered (10 items) in the customer info &amp; order table</t>
  </si>
  <si>
    <t>Kevin Smith</t>
  </si>
  <si>
    <t>Jacob Abbe</t>
  </si>
  <si>
    <t>Michael Abbett</t>
  </si>
  <si>
    <t>Joshua Abbey</t>
  </si>
  <si>
    <t>Christopher Abbot</t>
  </si>
  <si>
    <t>Andrew Abbott</t>
  </si>
  <si>
    <t>Daniel Abbs</t>
  </si>
  <si>
    <t>Ethan Abby</t>
  </si>
  <si>
    <t>Joseph Abdon</t>
  </si>
  <si>
    <t>William Able</t>
  </si>
  <si>
    <t>Anthony Abner</t>
  </si>
  <si>
    <t>Nicholas Abney</t>
  </si>
  <si>
    <t>David Aborn</t>
  </si>
  <si>
    <t>Alexander Abrahams</t>
  </si>
  <si>
    <t>Ryan Abram</t>
  </si>
  <si>
    <t>Tyler Abram</t>
  </si>
  <si>
    <t>James Ace</t>
  </si>
  <si>
    <t>John Acey</t>
  </si>
  <si>
    <t>Jonathan Acker</t>
  </si>
  <si>
    <t>Brandon Ackerley</t>
  </si>
  <si>
    <t>Christian Ackerly</t>
  </si>
  <si>
    <t>Dylan Ackerman</t>
  </si>
  <si>
    <t>Zachary Ackers</t>
  </si>
  <si>
    <t>Noah Ackert</t>
  </si>
  <si>
    <t>Benjamin Ackland</t>
  </si>
  <si>
    <t>Nathan Ackley</t>
  </si>
  <si>
    <t>Logan Acklin</t>
  </si>
  <si>
    <t>Justin Ackroyd</t>
  </si>
  <si>
    <t>Jose Acock</t>
  </si>
  <si>
    <t>Gabriel Acomb</t>
  </si>
  <si>
    <t>Austin Acomb</t>
  </si>
  <si>
    <t>Kevin Acors</t>
  </si>
  <si>
    <t>Caleb Acre</t>
  </si>
  <si>
    <t>Robert Acreman</t>
  </si>
  <si>
    <t>Elijah Acres</t>
  </si>
  <si>
    <t>Thomas Acton</t>
  </si>
  <si>
    <t>Jordan Acuff</t>
  </si>
  <si>
    <t>Cameron Acy</t>
  </si>
  <si>
    <t>Hunter Adams</t>
  </si>
  <si>
    <t>Jack Adcock</t>
  </si>
  <si>
    <t>Angel Adcox</t>
  </si>
  <si>
    <t>Isaiah Addams</t>
  </si>
  <si>
    <t>Jackson Adderley</t>
  </si>
  <si>
    <t>Evan Adderly</t>
  </si>
  <si>
    <t>Luke Addicott</t>
  </si>
  <si>
    <t>Jason Addington</t>
  </si>
  <si>
    <t>Isaac Addy</t>
  </si>
  <si>
    <t>Mason Ade</t>
  </si>
  <si>
    <t>Aaron Ades</t>
  </si>
  <si>
    <t>Connor Adey</t>
  </si>
  <si>
    <t>Gavin Adgate</t>
  </si>
  <si>
    <t>Kyle Adkins</t>
  </si>
  <si>
    <t>Jayden Adley</t>
  </si>
  <si>
    <t>Aidan Adney</t>
  </si>
  <si>
    <t>Juan Adney</t>
  </si>
  <si>
    <t>Luis Adney</t>
  </si>
  <si>
    <t>Charles Adrian</t>
  </si>
  <si>
    <t>Aiden Aduddell</t>
  </si>
  <si>
    <t>Adam Adwell</t>
  </si>
  <si>
    <t>Brian Adwell</t>
  </si>
  <si>
    <t>Eric Ady</t>
  </si>
  <si>
    <t>Lucas Afton</t>
  </si>
  <si>
    <t>Sean Agar</t>
  </si>
  <si>
    <t>Nathaniel Agard</t>
  </si>
  <si>
    <t>Alex Agate</t>
  </si>
  <si>
    <t>Adrian Age</t>
  </si>
  <si>
    <t>Carlos Ager</t>
  </si>
  <si>
    <t>Ian Aguillard</t>
  </si>
  <si>
    <t>Jesus Ailes</t>
  </si>
  <si>
    <t>Owen Ailey</t>
  </si>
  <si>
    <t>Julian Ainley</t>
  </si>
  <si>
    <t>Cole Ainsley</t>
  </si>
  <si>
    <t>Landon Ainslie</t>
  </si>
  <si>
    <t>Diego Ainsworth</t>
  </si>
  <si>
    <t>Steven Airington</t>
  </si>
  <si>
    <t>Chase Aiton</t>
  </si>
  <si>
    <t>Timothy Ake</t>
  </si>
  <si>
    <t>Jeremiah Akehurst</t>
  </si>
  <si>
    <t>Sebastian Akerley</t>
  </si>
  <si>
    <t>Xavier Akers</t>
  </si>
  <si>
    <t>Devin Akes</t>
  </si>
  <si>
    <t>Cody Akey</t>
  </si>
  <si>
    <t>Seth Alan</t>
  </si>
  <si>
    <t>Hayden Alban</t>
  </si>
  <si>
    <t>Blake Albert</t>
  </si>
  <si>
    <t>Richard Alberts</t>
  </si>
  <si>
    <t>Carter Albin</t>
  </si>
  <si>
    <t>Wyatt Alborn</t>
  </si>
  <si>
    <t>Dominic Albright</t>
  </si>
  <si>
    <t>Antonio Albro</t>
  </si>
  <si>
    <t>Jaden Albury</t>
  </si>
  <si>
    <t>Miguel Alcock</t>
  </si>
  <si>
    <t>Brayden Alcott</t>
  </si>
  <si>
    <t>Patrick Alday</t>
  </si>
  <si>
    <t>Alejandro Alden</t>
  </si>
  <si>
    <t>Carson Alder</t>
  </si>
  <si>
    <t>Jesse Alder</t>
  </si>
  <si>
    <t>Tristan Alders</t>
  </si>
  <si>
    <t>XXX</t>
  </si>
  <si>
    <t>xxx xxx xxxx</t>
  </si>
  <si>
    <t>Customer &amp; Order</t>
  </si>
  <si>
    <t>Sold items</t>
  </si>
  <si>
    <t>Previous orders</t>
  </si>
  <si>
    <t>Lowest bill</t>
  </si>
  <si>
    <t>Highest bill</t>
  </si>
  <si>
    <t>Most frequent ordered item</t>
  </si>
  <si>
    <t>Promotion</t>
  </si>
  <si>
    <t>Promotions (% of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</si>
</sst>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63"/>
      <scheme val="minor"/>
    </font>
    <font>
      <b/>
      <sz val="11"/>
      <color theme="1"/>
      <name val="Calibri"/>
      <family val="2"/>
      <charset val="163"/>
      <scheme val="minor"/>
    </font>
    <font>
      <b/>
      <sz val="9"/>
      <color indexed="81"/>
      <name val="Tahoma"/>
      <charset val="1"/>
    </font>
    <font>
      <b/>
      <sz val="9"/>
      <color indexed="81"/>
      <name val="Tahoma"/>
      <family val="2"/>
      <charset val="163"/>
    </font>
    <font>
      <sz val="11"/>
      <color rgb="FF333333"/>
      <name val="Calibri"/>
      <family val="2"/>
      <charset val="163"/>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9" tint="0.39997558519241921"/>
        <bgColor indexed="64"/>
      </patternFill>
    </fill>
  </fills>
  <borders count="18">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top/>
      <bottom/>
      <diagonal/>
    </border>
  </borders>
  <cellStyleXfs count="1">
    <xf numFmtId="0" fontId="0" fillId="0" borderId="0"/>
  </cellStyleXfs>
  <cellXfs count="98">
    <xf numFmtId="0" fontId="0" fillId="0" borderId="0" xfId="0"/>
    <xf numFmtId="0" fontId="0" fillId="0" borderId="4" xfId="0" applyBorder="1" applyAlignment="1">
      <alignment horizontal="left"/>
    </xf>
    <xf numFmtId="14" fontId="0" fillId="0" borderId="4" xfId="0" applyNumberFormat="1" applyBorder="1" applyAlignment="1">
      <alignment horizontal="left"/>
    </xf>
    <xf numFmtId="0" fontId="0" fillId="0" borderId="6" xfId="0" applyBorder="1" applyAlignment="1">
      <alignment horizontal="left"/>
    </xf>
    <xf numFmtId="0" fontId="0" fillId="0" borderId="8" xfId="0" applyBorder="1" applyAlignment="1">
      <alignment horizontal="left"/>
    </xf>
    <xf numFmtId="0" fontId="0" fillId="0" borderId="0" xfId="0" applyAlignment="1">
      <alignment horizontal="left"/>
    </xf>
    <xf numFmtId="0" fontId="1" fillId="0" borderId="0" xfId="0" applyFont="1"/>
    <xf numFmtId="0" fontId="0" fillId="0" borderId="11" xfId="0" applyBorder="1"/>
    <xf numFmtId="0" fontId="0" fillId="0" borderId="11" xfId="0" applyBorder="1" applyAlignment="1">
      <alignment horizontal="left"/>
    </xf>
    <xf numFmtId="0" fontId="0" fillId="0" borderId="12" xfId="0" applyBorder="1"/>
    <xf numFmtId="0" fontId="0" fillId="0" borderId="11" xfId="0" applyBorder="1" applyAlignment="1">
      <alignment horizontal="center"/>
    </xf>
    <xf numFmtId="0" fontId="0" fillId="0" borderId="12" xfId="0" applyBorder="1" applyAlignment="1">
      <alignment horizontal="center"/>
    </xf>
    <xf numFmtId="0" fontId="0" fillId="0" borderId="6" xfId="0" applyBorder="1"/>
    <xf numFmtId="0" fontId="0" fillId="0" borderId="3" xfId="0" applyBorder="1" applyAlignment="1">
      <alignment horizontal="left"/>
    </xf>
    <xf numFmtId="0" fontId="0" fillId="0" borderId="4" xfId="0" applyBorder="1"/>
    <xf numFmtId="4" fontId="0" fillId="0" borderId="7" xfId="0" applyNumberFormat="1" applyBorder="1" applyAlignment="1">
      <alignment horizontal="left"/>
    </xf>
    <xf numFmtId="0" fontId="0" fillId="0" borderId="8" xfId="0" applyBorder="1"/>
    <xf numFmtId="0" fontId="0" fillId="0" borderId="12" xfId="0" applyBorder="1" applyAlignment="1">
      <alignment horizontal="left"/>
    </xf>
    <xf numFmtId="0" fontId="0" fillId="0" borderId="7" xfId="0" applyBorder="1" applyAlignment="1">
      <alignment horizontal="left"/>
    </xf>
    <xf numFmtId="0" fontId="1" fillId="0" borderId="6" xfId="0" applyFont="1" applyBorder="1"/>
    <xf numFmtId="0" fontId="1" fillId="3" borderId="9" xfId="0" applyFont="1" applyFill="1" applyBorder="1" applyAlignment="1">
      <alignment horizontal="center"/>
    </xf>
    <xf numFmtId="14" fontId="0" fillId="0" borderId="0" xfId="0" applyNumberFormat="1" applyBorder="1" applyAlignment="1">
      <alignment horizontal="left"/>
    </xf>
    <xf numFmtId="0" fontId="1" fillId="2" borderId="15" xfId="0" applyFont="1" applyFill="1" applyBorder="1"/>
    <xf numFmtId="0" fontId="0" fillId="0" borderId="15" xfId="0" applyBorder="1"/>
    <xf numFmtId="0" fontId="0" fillId="0" borderId="5" xfId="0" applyBorder="1"/>
    <xf numFmtId="0" fontId="0" fillId="0" borderId="3" xfId="0" applyBorder="1"/>
    <xf numFmtId="0" fontId="0" fillId="0" borderId="7" xfId="0" applyBorder="1"/>
    <xf numFmtId="0" fontId="0" fillId="0" borderId="0" xfId="0" applyBorder="1"/>
    <xf numFmtId="0" fontId="1" fillId="3" borderId="3" xfId="0" applyFont="1" applyFill="1" applyBorder="1"/>
    <xf numFmtId="0" fontId="1" fillId="3" borderId="7" xfId="0" applyFont="1" applyFill="1" applyBorder="1"/>
    <xf numFmtId="0" fontId="1" fillId="3" borderId="9" xfId="0" applyFont="1" applyFill="1" applyBorder="1" applyAlignment="1">
      <alignment horizontal="left"/>
    </xf>
    <xf numFmtId="0" fontId="0" fillId="0" borderId="3" xfId="0" applyFill="1" applyBorder="1" applyAlignment="1">
      <alignment horizontal="left"/>
    </xf>
    <xf numFmtId="0" fontId="0" fillId="0" borderId="7" xfId="0" applyFill="1" applyBorder="1" applyAlignment="1">
      <alignment horizontal="left"/>
    </xf>
    <xf numFmtId="0" fontId="1" fillId="4" borderId="10" xfId="0" applyFont="1" applyFill="1" applyBorder="1"/>
    <xf numFmtId="0" fontId="1" fillId="4" borderId="11" xfId="0" applyFont="1" applyFill="1" applyBorder="1"/>
    <xf numFmtId="0" fontId="1" fillId="4" borderId="12" xfId="0" applyFont="1" applyFill="1" applyBorder="1"/>
    <xf numFmtId="14" fontId="0" fillId="0" borderId="3" xfId="0" applyNumberFormat="1" applyBorder="1" applyAlignment="1">
      <alignment horizontal="left"/>
    </xf>
    <xf numFmtId="3" fontId="0" fillId="0" borderId="7" xfId="0" applyNumberFormat="1" applyBorder="1" applyAlignment="1">
      <alignment horizontal="left"/>
    </xf>
    <xf numFmtId="0" fontId="1" fillId="0" borderId="5" xfId="0" applyFont="1" applyBorder="1"/>
    <xf numFmtId="0" fontId="0" fillId="0" borderId="16" xfId="0" applyBorder="1"/>
    <xf numFmtId="0" fontId="1" fillId="0" borderId="16" xfId="0" applyFont="1" applyBorder="1"/>
    <xf numFmtId="0" fontId="1" fillId="0" borderId="3" xfId="0" applyFont="1" applyBorder="1"/>
    <xf numFmtId="0" fontId="1" fillId="0" borderId="0" xfId="0" applyFont="1" applyBorder="1"/>
    <xf numFmtId="0" fontId="1" fillId="0" borderId="7" xfId="0" applyFont="1" applyBorder="1"/>
    <xf numFmtId="0" fontId="0" fillId="0" borderId="13" xfId="0" quotePrefix="1" applyBorder="1"/>
    <xf numFmtId="0" fontId="0" fillId="0" borderId="13" xfId="0" applyBorder="1"/>
    <xf numFmtId="0" fontId="1" fillId="0" borderId="13" xfId="0" applyFont="1" applyBorder="1"/>
    <xf numFmtId="0" fontId="1" fillId="0" borderId="10" xfId="0" applyFont="1" applyBorder="1"/>
    <xf numFmtId="0" fontId="1" fillId="0" borderId="11" xfId="0" applyFont="1" applyBorder="1"/>
    <xf numFmtId="0" fontId="1" fillId="0" borderId="12" xfId="0" applyFont="1" applyBorder="1"/>
    <xf numFmtId="0" fontId="0" fillId="0" borderId="7" xfId="0" quotePrefix="1" applyBorder="1"/>
    <xf numFmtId="0" fontId="0" fillId="0" borderId="2" xfId="0" applyBorder="1"/>
    <xf numFmtId="0" fontId="1" fillId="0" borderId="1" xfId="0" applyFont="1" applyFill="1" applyBorder="1"/>
    <xf numFmtId="0" fontId="0" fillId="0" borderId="14" xfId="0" applyFill="1" applyBorder="1" applyAlignment="1">
      <alignment horizontal="left"/>
    </xf>
    <xf numFmtId="0" fontId="1" fillId="5" borderId="9" xfId="0" applyFont="1" applyFill="1" applyBorder="1" applyAlignment="1">
      <alignment horizontal="center"/>
    </xf>
    <xf numFmtId="0" fontId="1" fillId="2" borderId="17" xfId="0" applyFont="1" applyFill="1" applyBorder="1"/>
    <xf numFmtId="0" fontId="1" fillId="3" borderId="1" xfId="0" applyFont="1" applyFill="1" applyBorder="1" applyAlignment="1">
      <alignment horizontal="center"/>
    </xf>
    <xf numFmtId="0" fontId="0" fillId="0" borderId="14" xfId="0" applyFill="1" applyBorder="1"/>
    <xf numFmtId="0" fontId="1" fillId="4" borderId="12" xfId="0" applyFont="1" applyFill="1" applyBorder="1" applyAlignment="1">
      <alignment horizontal="left"/>
    </xf>
    <xf numFmtId="0" fontId="1" fillId="4" borderId="12" xfId="0" applyFont="1" applyFill="1" applyBorder="1" applyAlignment="1">
      <alignment horizontal="center"/>
    </xf>
    <xf numFmtId="0" fontId="0" fillId="0" borderId="1" xfId="0" applyBorder="1"/>
    <xf numFmtId="14" fontId="0" fillId="0" borderId="14" xfId="0" applyNumberFormat="1" applyBorder="1" applyAlignment="1">
      <alignment horizontal="left"/>
    </xf>
    <xf numFmtId="0" fontId="0" fillId="0" borderId="14" xfId="0" applyBorder="1"/>
    <xf numFmtId="9" fontId="0" fillId="0" borderId="0" xfId="0" applyNumberFormat="1"/>
    <xf numFmtId="0" fontId="1" fillId="0" borderId="4" xfId="0" applyFont="1" applyBorder="1"/>
    <xf numFmtId="0" fontId="1" fillId="5" borderId="9" xfId="0" applyFont="1" applyFill="1" applyBorder="1" applyAlignment="1">
      <alignment horizontal="left"/>
    </xf>
    <xf numFmtId="0" fontId="0" fillId="0" borderId="4" xfId="0" applyBorder="1" applyAlignment="1">
      <alignment wrapText="1"/>
    </xf>
    <xf numFmtId="4" fontId="0" fillId="0" borderId="15" xfId="0" applyNumberFormat="1" applyBorder="1"/>
    <xf numFmtId="0" fontId="0" fillId="0" borderId="16" xfId="0" quotePrefix="1" applyBorder="1"/>
    <xf numFmtId="0" fontId="0" fillId="0" borderId="0" xfId="0" quotePrefix="1" applyBorder="1"/>
    <xf numFmtId="0" fontId="4" fillId="0" borderId="0" xfId="0" applyFont="1" applyAlignment="1">
      <alignment vertical="center" wrapText="1"/>
    </xf>
    <xf numFmtId="0" fontId="4" fillId="0" borderId="0" xfId="0" applyFont="1" applyAlignment="1">
      <alignment horizontal="left" vertical="center" wrapText="1" indent="1"/>
    </xf>
    <xf numFmtId="0" fontId="4" fillId="0" borderId="0" xfId="0" applyFont="1" applyAlignment="1">
      <alignment horizontal="left" vertical="center" wrapText="1" indent="2"/>
    </xf>
    <xf numFmtId="0" fontId="0" fillId="0" borderId="0" xfId="0" applyAlignment="1">
      <alignment wrapText="1"/>
    </xf>
    <xf numFmtId="0" fontId="0" fillId="0" borderId="0" xfId="0" applyBorder="1" applyAlignment="1">
      <alignment horizontal="left"/>
    </xf>
    <xf numFmtId="0" fontId="0" fillId="0" borderId="16" xfId="0" applyBorder="1" applyAlignment="1">
      <alignment horizontal="left"/>
    </xf>
    <xf numFmtId="0" fontId="0" fillId="0" borderId="0" xfId="0" applyBorder="1" applyAlignment="1">
      <alignment horizontal="left" wrapText="1"/>
    </xf>
    <xf numFmtId="14" fontId="0" fillId="0" borderId="15" xfId="0" applyNumberFormat="1" applyBorder="1"/>
    <xf numFmtId="0" fontId="1" fillId="0" borderId="15" xfId="0" applyFont="1" applyBorder="1"/>
    <xf numFmtId="0" fontId="1" fillId="3" borderId="1" xfId="0" applyFont="1" applyFill="1" applyBorder="1" applyAlignment="1"/>
    <xf numFmtId="0" fontId="1" fillId="3" borderId="14" xfId="0" applyFont="1" applyFill="1" applyBorder="1" applyAlignment="1"/>
    <xf numFmtId="0" fontId="1" fillId="3" borderId="2" xfId="0" applyFont="1" applyFill="1" applyBorder="1" applyAlignment="1"/>
    <xf numFmtId="9" fontId="0" fillId="0" borderId="11" xfId="0" applyNumberFormat="1" applyBorder="1" applyAlignment="1">
      <alignment horizontal="right"/>
    </xf>
    <xf numFmtId="9" fontId="0" fillId="0" borderId="12" xfId="0" applyNumberFormat="1" applyBorder="1" applyAlignment="1">
      <alignment horizontal="right"/>
    </xf>
    <xf numFmtId="9" fontId="0" fillId="0" borderId="11" xfId="0" applyNumberFormat="1" applyBorder="1" applyAlignment="1">
      <alignment horizontal="center"/>
    </xf>
    <xf numFmtId="0" fontId="0" fillId="0" borderId="3" xfId="0" applyBorder="1" applyAlignment="1">
      <alignment horizontal="left"/>
    </xf>
    <xf numFmtId="0" fontId="0" fillId="0" borderId="0" xfId="0" applyBorder="1" applyAlignment="1">
      <alignment horizontal="left"/>
    </xf>
    <xf numFmtId="0" fontId="0" fillId="0" borderId="4" xfId="0" applyBorder="1" applyAlignment="1">
      <alignment horizontal="left"/>
    </xf>
    <xf numFmtId="0" fontId="0" fillId="0" borderId="3" xfId="0" applyBorder="1" applyAlignment="1">
      <alignment horizontal="left" wrapText="1"/>
    </xf>
    <xf numFmtId="0" fontId="0" fillId="0" borderId="0" xfId="0" applyBorder="1" applyAlignment="1">
      <alignment horizontal="left" wrapText="1"/>
    </xf>
    <xf numFmtId="0" fontId="1" fillId="4" borderId="1" xfId="0" applyFont="1" applyFill="1" applyBorder="1" applyAlignment="1">
      <alignment horizontal="center"/>
    </xf>
    <xf numFmtId="0" fontId="1" fillId="4" borderId="14" xfId="0" applyFont="1" applyFill="1" applyBorder="1" applyAlignment="1">
      <alignment horizontal="center"/>
    </xf>
    <xf numFmtId="0" fontId="1" fillId="4" borderId="2" xfId="0" applyFont="1" applyFill="1" applyBorder="1" applyAlignment="1">
      <alignment horizontal="center"/>
    </xf>
    <xf numFmtId="0" fontId="1" fillId="5" borderId="1" xfId="0" applyFont="1" applyFill="1" applyBorder="1" applyAlignment="1">
      <alignment horizontal="center"/>
    </xf>
    <xf numFmtId="0" fontId="1" fillId="5" borderId="14" xfId="0" applyFont="1" applyFill="1" applyBorder="1" applyAlignment="1">
      <alignment horizontal="center"/>
    </xf>
    <xf numFmtId="0" fontId="1" fillId="5" borderId="2" xfId="0" applyFont="1" applyFill="1" applyBorder="1" applyAlignment="1">
      <alignment horizontal="center"/>
    </xf>
    <xf numFmtId="0" fontId="0" fillId="0" borderId="5" xfId="0" applyBorder="1" applyAlignment="1">
      <alignment horizontal="left"/>
    </xf>
    <xf numFmtId="0" fontId="0" fillId="0" borderId="16"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2"/>
  <sheetViews>
    <sheetView workbookViewId="0">
      <selection activeCell="H2" sqref="H2"/>
    </sheetView>
  </sheetViews>
  <sheetFormatPr defaultRowHeight="15" x14ac:dyDescent="0.25"/>
  <cols>
    <col min="1" max="1" width="11.28515625" customWidth="1"/>
    <col min="3" max="3" width="10.42578125" bestFit="1" customWidth="1"/>
    <col min="4" max="4" width="15.85546875" bestFit="1" customWidth="1"/>
    <col min="5" max="5" width="14.140625" customWidth="1"/>
    <col min="6" max="6" width="13.85546875" customWidth="1"/>
    <col min="7" max="7" width="13.7109375" customWidth="1"/>
  </cols>
  <sheetData>
    <row r="1" spans="1:7" x14ac:dyDescent="0.25">
      <c r="A1" t="s">
        <v>27</v>
      </c>
      <c r="B1" t="s">
        <v>255</v>
      </c>
    </row>
    <row r="2" spans="1:7" x14ac:dyDescent="0.25">
      <c r="B2" s="78" t="s">
        <v>16</v>
      </c>
      <c r="C2" s="78" t="s">
        <v>17</v>
      </c>
      <c r="D2" s="78" t="s">
        <v>11</v>
      </c>
      <c r="E2" s="78" t="s">
        <v>12</v>
      </c>
      <c r="F2" s="78" t="s">
        <v>13</v>
      </c>
      <c r="G2" s="78" t="s">
        <v>28</v>
      </c>
    </row>
    <row r="3" spans="1:7" x14ac:dyDescent="0.25">
      <c r="B3" s="23">
        <v>1</v>
      </c>
      <c r="C3" s="77">
        <f ca="1">TODAY()-10</f>
        <v>43378</v>
      </c>
      <c r="D3" s="23" t="s">
        <v>156</v>
      </c>
      <c r="E3" s="23" t="s">
        <v>253</v>
      </c>
      <c r="F3" s="23" t="s">
        <v>254</v>
      </c>
      <c r="G3" s="67">
        <f>SUMIF('Sold items list'!C:C,B3,'Sold items list'!I:I)</f>
        <v>63.92</v>
      </c>
    </row>
    <row r="4" spans="1:7" x14ac:dyDescent="0.25">
      <c r="B4" s="23">
        <v>2</v>
      </c>
      <c r="C4" s="77">
        <f t="shared" ref="C4:C17" ca="1" si="0">TODAY()-10</f>
        <v>43378</v>
      </c>
      <c r="D4" s="23" t="s">
        <v>157</v>
      </c>
      <c r="E4" s="23" t="s">
        <v>253</v>
      </c>
      <c r="F4" s="23" t="s">
        <v>254</v>
      </c>
      <c r="G4" s="67">
        <f>SUMIF('Sold items list'!C:C,B4,'Sold items list'!I:I)</f>
        <v>83.69</v>
      </c>
    </row>
    <row r="5" spans="1:7" x14ac:dyDescent="0.25">
      <c r="B5" s="23">
        <v>3</v>
      </c>
      <c r="C5" s="77">
        <f t="shared" ca="1" si="0"/>
        <v>43378</v>
      </c>
      <c r="D5" s="23" t="s">
        <v>158</v>
      </c>
      <c r="E5" s="23" t="s">
        <v>253</v>
      </c>
      <c r="F5" s="23" t="s">
        <v>254</v>
      </c>
      <c r="G5" s="67">
        <f>SUMIF('Sold items list'!C:C,B5,'Sold items list'!I:I)</f>
        <v>59.91</v>
      </c>
    </row>
    <row r="6" spans="1:7" x14ac:dyDescent="0.25">
      <c r="B6" s="23">
        <v>4</v>
      </c>
      <c r="C6" s="77">
        <f t="shared" ca="1" si="0"/>
        <v>43378</v>
      </c>
      <c r="D6" s="23" t="s">
        <v>155</v>
      </c>
      <c r="E6" s="23" t="s">
        <v>253</v>
      </c>
      <c r="F6" s="23" t="s">
        <v>254</v>
      </c>
      <c r="G6" s="67">
        <f>SUMIF('Sold items list'!C:C,B6,'Sold items list'!I:I)</f>
        <v>134.21299999999999</v>
      </c>
    </row>
    <row r="7" spans="1:7" x14ac:dyDescent="0.25">
      <c r="B7" s="23">
        <v>5</v>
      </c>
      <c r="C7" s="77">
        <f t="shared" ca="1" si="0"/>
        <v>43378</v>
      </c>
      <c r="D7" s="23" t="s">
        <v>159</v>
      </c>
      <c r="E7" s="23" t="s">
        <v>253</v>
      </c>
      <c r="F7" s="23" t="s">
        <v>254</v>
      </c>
      <c r="G7" s="67">
        <f>SUMIF('Sold items list'!C:C,B7,'Sold items list'!I:I)</f>
        <v>54.050000000000004</v>
      </c>
    </row>
    <row r="8" spans="1:7" x14ac:dyDescent="0.25">
      <c r="B8" s="23">
        <v>6</v>
      </c>
      <c r="C8" s="77">
        <f t="shared" ca="1" si="0"/>
        <v>43378</v>
      </c>
      <c r="D8" s="23" t="s">
        <v>160</v>
      </c>
      <c r="E8" s="23" t="s">
        <v>253</v>
      </c>
      <c r="F8" s="23" t="s">
        <v>254</v>
      </c>
      <c r="G8" s="67">
        <f>SUMIF('Sold items list'!C:C,B8,'Sold items list'!I:I)</f>
        <v>142.47</v>
      </c>
    </row>
    <row r="9" spans="1:7" x14ac:dyDescent="0.25">
      <c r="B9" s="23">
        <v>7</v>
      </c>
      <c r="C9" s="77">
        <f t="shared" ca="1" si="0"/>
        <v>43378</v>
      </c>
      <c r="D9" s="23" t="s">
        <v>161</v>
      </c>
      <c r="E9" s="23" t="s">
        <v>253</v>
      </c>
      <c r="F9" s="23" t="s">
        <v>254</v>
      </c>
      <c r="G9" s="67">
        <f>SUMIF('Sold items list'!C:C,B9,'Sold items list'!I:I)</f>
        <v>266.25</v>
      </c>
    </row>
    <row r="10" spans="1:7" x14ac:dyDescent="0.25">
      <c r="B10" s="23">
        <v>8</v>
      </c>
      <c r="C10" s="77">
        <f t="shared" ca="1" si="0"/>
        <v>43378</v>
      </c>
      <c r="D10" s="23" t="s">
        <v>162</v>
      </c>
      <c r="E10" s="23" t="s">
        <v>253</v>
      </c>
      <c r="F10" s="23" t="s">
        <v>254</v>
      </c>
      <c r="G10" s="67">
        <f>SUMIF('Sold items list'!C:C,B10,'Sold items list'!I:I)</f>
        <v>51.22</v>
      </c>
    </row>
    <row r="11" spans="1:7" x14ac:dyDescent="0.25">
      <c r="B11" s="23">
        <v>9</v>
      </c>
      <c r="C11" s="77">
        <f t="shared" ca="1" si="0"/>
        <v>43378</v>
      </c>
      <c r="D11" s="23" t="s">
        <v>163</v>
      </c>
      <c r="E11" s="23" t="s">
        <v>253</v>
      </c>
      <c r="F11" s="23" t="s">
        <v>254</v>
      </c>
      <c r="G11" s="67">
        <f>SUMIF('Sold items list'!C:C,B11,'Sold items list'!I:I)</f>
        <v>176.5</v>
      </c>
    </row>
    <row r="12" spans="1:7" x14ac:dyDescent="0.25">
      <c r="B12" s="23">
        <v>10</v>
      </c>
      <c r="C12" s="77">
        <f t="shared" ca="1" si="0"/>
        <v>43378</v>
      </c>
      <c r="D12" s="23" t="s">
        <v>164</v>
      </c>
      <c r="E12" s="23" t="s">
        <v>253</v>
      </c>
      <c r="F12" s="23" t="s">
        <v>254</v>
      </c>
      <c r="G12" s="67">
        <f>SUMIF('Sold items list'!C:C,B12,'Sold items list'!I:I)</f>
        <v>131.13</v>
      </c>
    </row>
    <row r="13" spans="1:7" x14ac:dyDescent="0.25">
      <c r="B13" s="23">
        <v>11</v>
      </c>
      <c r="C13" s="77">
        <f t="shared" ca="1" si="0"/>
        <v>43378</v>
      </c>
      <c r="D13" s="23" t="s">
        <v>165</v>
      </c>
      <c r="E13" s="23" t="s">
        <v>253</v>
      </c>
      <c r="F13" s="23" t="s">
        <v>254</v>
      </c>
      <c r="G13" s="67">
        <f>SUMIF('Sold items list'!C:C,B13,'Sold items list'!I:I)</f>
        <v>69.44</v>
      </c>
    </row>
    <row r="14" spans="1:7" x14ac:dyDescent="0.25">
      <c r="B14" s="23">
        <v>12</v>
      </c>
      <c r="C14" s="77">
        <f t="shared" ca="1" si="0"/>
        <v>43378</v>
      </c>
      <c r="D14" s="23" t="s">
        <v>166</v>
      </c>
      <c r="E14" s="23" t="s">
        <v>253</v>
      </c>
      <c r="F14" s="23" t="s">
        <v>254</v>
      </c>
      <c r="G14" s="67">
        <f>SUMIF('Sold items list'!C:C,B14,'Sold items list'!I:I)</f>
        <v>83.330000000000013</v>
      </c>
    </row>
    <row r="15" spans="1:7" x14ac:dyDescent="0.25">
      <c r="B15" s="23">
        <v>13</v>
      </c>
      <c r="C15" s="77">
        <f t="shared" ca="1" si="0"/>
        <v>43378</v>
      </c>
      <c r="D15" s="23" t="s">
        <v>167</v>
      </c>
      <c r="E15" s="23" t="s">
        <v>253</v>
      </c>
      <c r="F15" s="23" t="s">
        <v>254</v>
      </c>
      <c r="G15" s="67">
        <f>SUMIF('Sold items list'!C:C,B15,'Sold items list'!I:I)</f>
        <v>61.790000000000006</v>
      </c>
    </row>
    <row r="16" spans="1:7" x14ac:dyDescent="0.25">
      <c r="B16" s="23">
        <v>14</v>
      </c>
      <c r="C16" s="77">
        <f t="shared" ca="1" si="0"/>
        <v>43378</v>
      </c>
      <c r="D16" s="23" t="s">
        <v>168</v>
      </c>
      <c r="E16" s="23" t="s">
        <v>253</v>
      </c>
      <c r="F16" s="23" t="s">
        <v>254</v>
      </c>
      <c r="G16" s="67">
        <f>SUMIF('Sold items list'!C:C,B16,'Sold items list'!I:I)</f>
        <v>39.959999999999994</v>
      </c>
    </row>
    <row r="17" spans="2:7" x14ac:dyDescent="0.25">
      <c r="B17" s="23">
        <v>15</v>
      </c>
      <c r="C17" s="77">
        <f t="shared" ca="1" si="0"/>
        <v>43378</v>
      </c>
      <c r="D17" s="23" t="s">
        <v>169</v>
      </c>
      <c r="E17" s="23" t="s">
        <v>253</v>
      </c>
      <c r="F17" s="23" t="s">
        <v>254</v>
      </c>
      <c r="G17" s="67">
        <f>SUMIF('Sold items list'!C:C,B17,'Sold items list'!I:I)</f>
        <v>65.490000000000009</v>
      </c>
    </row>
    <row r="18" spans="2:7" x14ac:dyDescent="0.25">
      <c r="B18" s="23">
        <v>16</v>
      </c>
      <c r="C18" s="77">
        <f ca="1">TODAY()-9</f>
        <v>43379</v>
      </c>
      <c r="D18" s="23" t="s">
        <v>170</v>
      </c>
      <c r="E18" s="23" t="s">
        <v>253</v>
      </c>
      <c r="F18" s="23" t="s">
        <v>254</v>
      </c>
      <c r="G18" s="67">
        <f>SUMIF('Sold items list'!C:C,B18,'Sold items list'!I:I)</f>
        <v>101.41</v>
      </c>
    </row>
    <row r="19" spans="2:7" x14ac:dyDescent="0.25">
      <c r="B19" s="23">
        <v>17</v>
      </c>
      <c r="C19" s="77">
        <f t="shared" ref="C19:C33" ca="1" si="1">TODAY()-9</f>
        <v>43379</v>
      </c>
      <c r="D19" s="23" t="s">
        <v>171</v>
      </c>
      <c r="E19" s="23" t="s">
        <v>253</v>
      </c>
      <c r="F19" s="23" t="s">
        <v>254</v>
      </c>
      <c r="G19" s="67">
        <f>SUMIF('Sold items list'!C:C,B19,'Sold items list'!I:I)</f>
        <v>56.45</v>
      </c>
    </row>
    <row r="20" spans="2:7" x14ac:dyDescent="0.25">
      <c r="B20" s="23">
        <v>18</v>
      </c>
      <c r="C20" s="77">
        <f t="shared" ca="1" si="1"/>
        <v>43379</v>
      </c>
      <c r="D20" s="23" t="s">
        <v>172</v>
      </c>
      <c r="E20" s="23" t="s">
        <v>253</v>
      </c>
      <c r="F20" s="23" t="s">
        <v>254</v>
      </c>
      <c r="G20" s="67">
        <f>SUMIF('Sold items list'!C:C,B20,'Sold items list'!I:I)</f>
        <v>136.13</v>
      </c>
    </row>
    <row r="21" spans="2:7" x14ac:dyDescent="0.25">
      <c r="B21" s="23">
        <v>19</v>
      </c>
      <c r="C21" s="77">
        <f t="shared" ca="1" si="1"/>
        <v>43379</v>
      </c>
      <c r="D21" s="23" t="s">
        <v>173</v>
      </c>
      <c r="E21" s="23" t="s">
        <v>253</v>
      </c>
      <c r="F21" s="23" t="s">
        <v>254</v>
      </c>
      <c r="G21" s="67">
        <f>SUMIF('Sold items list'!C:C,B21,'Sold items list'!I:I)</f>
        <v>221.26999999999998</v>
      </c>
    </row>
    <row r="22" spans="2:7" x14ac:dyDescent="0.25">
      <c r="B22" s="23">
        <v>20</v>
      </c>
      <c r="C22" s="77">
        <f t="shared" ca="1" si="1"/>
        <v>43379</v>
      </c>
      <c r="D22" s="23" t="s">
        <v>174</v>
      </c>
      <c r="E22" s="23" t="s">
        <v>253</v>
      </c>
      <c r="F22" s="23" t="s">
        <v>254</v>
      </c>
      <c r="G22" s="67">
        <f>SUMIF('Sold items list'!C:C,B22,'Sold items list'!I:I)</f>
        <v>47.559999999999995</v>
      </c>
    </row>
    <row r="23" spans="2:7" x14ac:dyDescent="0.25">
      <c r="B23" s="23">
        <v>21</v>
      </c>
      <c r="C23" s="77">
        <f t="shared" ca="1" si="1"/>
        <v>43379</v>
      </c>
      <c r="D23" s="23" t="s">
        <v>175</v>
      </c>
      <c r="E23" s="23" t="s">
        <v>253</v>
      </c>
      <c r="F23" s="23" t="s">
        <v>254</v>
      </c>
      <c r="G23" s="67">
        <f>SUMIF('Sold items list'!C:C,B23,'Sold items list'!I:I)</f>
        <v>221.14</v>
      </c>
    </row>
    <row r="24" spans="2:7" x14ac:dyDescent="0.25">
      <c r="B24" s="23">
        <v>22</v>
      </c>
      <c r="C24" s="77">
        <f t="shared" ca="1" si="1"/>
        <v>43379</v>
      </c>
      <c r="D24" s="23" t="s">
        <v>176</v>
      </c>
      <c r="E24" s="23" t="s">
        <v>253</v>
      </c>
      <c r="F24" s="23" t="s">
        <v>254</v>
      </c>
      <c r="G24" s="67">
        <f>SUMIF('Sold items list'!C:C,B24,'Sold items list'!I:I)</f>
        <v>96.509999999999991</v>
      </c>
    </row>
    <row r="25" spans="2:7" x14ac:dyDescent="0.25">
      <c r="B25" s="23">
        <v>23</v>
      </c>
      <c r="C25" s="77">
        <f t="shared" ca="1" si="1"/>
        <v>43379</v>
      </c>
      <c r="D25" s="23" t="s">
        <v>177</v>
      </c>
      <c r="E25" s="23" t="s">
        <v>253</v>
      </c>
      <c r="F25" s="23" t="s">
        <v>254</v>
      </c>
      <c r="G25" s="67">
        <f>SUMIF('Sold items list'!C:C,B25,'Sold items list'!I:I)</f>
        <v>47.31</v>
      </c>
    </row>
    <row r="26" spans="2:7" x14ac:dyDescent="0.25">
      <c r="B26" s="23">
        <v>24</v>
      </c>
      <c r="C26" s="77">
        <f t="shared" ca="1" si="1"/>
        <v>43379</v>
      </c>
      <c r="D26" s="23" t="s">
        <v>178</v>
      </c>
      <c r="E26" s="23" t="s">
        <v>253</v>
      </c>
      <c r="F26" s="23" t="s">
        <v>254</v>
      </c>
      <c r="G26" s="67">
        <f>SUMIF('Sold items list'!C:C,B26,'Sold items list'!I:I)</f>
        <v>139.54999999999998</v>
      </c>
    </row>
    <row r="27" spans="2:7" x14ac:dyDescent="0.25">
      <c r="B27" s="23">
        <v>25</v>
      </c>
      <c r="C27" s="77">
        <f t="shared" ca="1" si="1"/>
        <v>43379</v>
      </c>
      <c r="D27" s="23" t="s">
        <v>155</v>
      </c>
      <c r="E27" s="23" t="s">
        <v>253</v>
      </c>
      <c r="F27" s="23" t="s">
        <v>254</v>
      </c>
      <c r="G27" s="67">
        <f>SUMIF('Sold items list'!C:C,B27,'Sold items list'!I:I)</f>
        <v>230.93</v>
      </c>
    </row>
    <row r="28" spans="2:7" x14ac:dyDescent="0.25">
      <c r="B28" s="23">
        <v>26</v>
      </c>
      <c r="C28" s="77">
        <f t="shared" ca="1" si="1"/>
        <v>43379</v>
      </c>
      <c r="D28" s="23" t="s">
        <v>179</v>
      </c>
      <c r="E28" s="23" t="s">
        <v>253</v>
      </c>
      <c r="F28" s="23" t="s">
        <v>254</v>
      </c>
      <c r="G28" s="67">
        <f>SUMIF('Sold items list'!C:C,B28,'Sold items list'!I:I)</f>
        <v>60.760000000000005</v>
      </c>
    </row>
    <row r="29" spans="2:7" x14ac:dyDescent="0.25">
      <c r="B29" s="23">
        <v>27</v>
      </c>
      <c r="C29" s="77">
        <f t="shared" ca="1" si="1"/>
        <v>43379</v>
      </c>
      <c r="D29" s="23" t="s">
        <v>180</v>
      </c>
      <c r="E29" s="23" t="s">
        <v>253</v>
      </c>
      <c r="F29" s="23" t="s">
        <v>254</v>
      </c>
      <c r="G29" s="67">
        <f>SUMIF('Sold items list'!C:C,B29,'Sold items list'!I:I)</f>
        <v>173.61999999999998</v>
      </c>
    </row>
    <row r="30" spans="2:7" x14ac:dyDescent="0.25">
      <c r="B30" s="23">
        <v>28</v>
      </c>
      <c r="C30" s="77">
        <f t="shared" ca="1" si="1"/>
        <v>43379</v>
      </c>
      <c r="D30" s="23" t="s">
        <v>181</v>
      </c>
      <c r="E30" s="23" t="s">
        <v>253</v>
      </c>
      <c r="F30" s="23" t="s">
        <v>254</v>
      </c>
      <c r="G30" s="67">
        <f>SUMIF('Sold items list'!C:C,B30,'Sold items list'!I:I)</f>
        <v>160.35</v>
      </c>
    </row>
    <row r="31" spans="2:7" x14ac:dyDescent="0.25">
      <c r="B31" s="23">
        <v>29</v>
      </c>
      <c r="C31" s="77">
        <f t="shared" ca="1" si="1"/>
        <v>43379</v>
      </c>
      <c r="D31" s="23" t="s">
        <v>182</v>
      </c>
      <c r="E31" s="23" t="s">
        <v>253</v>
      </c>
      <c r="F31" s="23" t="s">
        <v>254</v>
      </c>
      <c r="G31" s="67">
        <f>SUMIF('Sold items list'!C:C,B31,'Sold items list'!I:I)</f>
        <v>58.26</v>
      </c>
    </row>
    <row r="32" spans="2:7" x14ac:dyDescent="0.25">
      <c r="B32" s="23">
        <v>30</v>
      </c>
      <c r="C32" s="77">
        <f t="shared" ca="1" si="1"/>
        <v>43379</v>
      </c>
      <c r="D32" s="23" t="s">
        <v>183</v>
      </c>
      <c r="E32" s="23" t="s">
        <v>253</v>
      </c>
      <c r="F32" s="23" t="s">
        <v>254</v>
      </c>
      <c r="G32" s="67">
        <f>SUMIF('Sold items list'!C:C,B32,'Sold items list'!I:I)</f>
        <v>73.239999999999995</v>
      </c>
    </row>
    <row r="33" spans="2:7" x14ac:dyDescent="0.25">
      <c r="B33" s="23">
        <v>31</v>
      </c>
      <c r="C33" s="77">
        <f t="shared" ca="1" si="1"/>
        <v>43379</v>
      </c>
      <c r="D33" s="23" t="s">
        <v>184</v>
      </c>
      <c r="E33" s="23" t="s">
        <v>253</v>
      </c>
      <c r="F33" s="23" t="s">
        <v>254</v>
      </c>
      <c r="G33" s="67">
        <f>SUMIF('Sold items list'!C:C,B33,'Sold items list'!I:I)</f>
        <v>68.41</v>
      </c>
    </row>
    <row r="34" spans="2:7" x14ac:dyDescent="0.25">
      <c r="B34" s="23">
        <v>32</v>
      </c>
      <c r="C34" s="77">
        <f ca="1">TODAY()-8</f>
        <v>43380</v>
      </c>
      <c r="D34" s="23" t="s">
        <v>185</v>
      </c>
      <c r="E34" s="23" t="s">
        <v>253</v>
      </c>
      <c r="F34" s="23" t="s">
        <v>254</v>
      </c>
      <c r="G34" s="67">
        <f>SUMIF('Sold items list'!C:C,B34,'Sold items list'!I:I)</f>
        <v>98.91</v>
      </c>
    </row>
    <row r="35" spans="2:7" x14ac:dyDescent="0.25">
      <c r="B35" s="23">
        <v>33</v>
      </c>
      <c r="C35" s="77">
        <f t="shared" ref="C35:C44" ca="1" si="2">TODAY()-8</f>
        <v>43380</v>
      </c>
      <c r="D35" s="23" t="s">
        <v>186</v>
      </c>
      <c r="E35" s="23" t="s">
        <v>253</v>
      </c>
      <c r="F35" s="23" t="s">
        <v>254</v>
      </c>
      <c r="G35" s="67">
        <f>SUMIF('Sold items list'!C:C,B35,'Sold items list'!I:I)</f>
        <v>50.730000000000004</v>
      </c>
    </row>
    <row r="36" spans="2:7" x14ac:dyDescent="0.25">
      <c r="B36" s="23">
        <v>34</v>
      </c>
      <c r="C36" s="77">
        <f t="shared" ca="1" si="2"/>
        <v>43380</v>
      </c>
      <c r="D36" s="23" t="s">
        <v>187</v>
      </c>
      <c r="E36" s="23" t="s">
        <v>253</v>
      </c>
      <c r="F36" s="23" t="s">
        <v>254</v>
      </c>
      <c r="G36" s="67">
        <f>SUMIF('Sold items list'!C:C,B36,'Sold items list'!I:I)</f>
        <v>116.60000000000002</v>
      </c>
    </row>
    <row r="37" spans="2:7" x14ac:dyDescent="0.25">
      <c r="B37" s="23">
        <v>35</v>
      </c>
      <c r="C37" s="77">
        <f t="shared" ca="1" si="2"/>
        <v>43380</v>
      </c>
      <c r="D37" s="23" t="s">
        <v>188</v>
      </c>
      <c r="E37" s="23" t="s">
        <v>253</v>
      </c>
      <c r="F37" s="23" t="s">
        <v>254</v>
      </c>
      <c r="G37" s="67">
        <f>SUMIF('Sold items list'!C:C,B37,'Sold items list'!I:I)</f>
        <v>54.050000000000004</v>
      </c>
    </row>
    <row r="38" spans="2:7" x14ac:dyDescent="0.25">
      <c r="B38" s="23">
        <v>36</v>
      </c>
      <c r="C38" s="77">
        <f t="shared" ca="1" si="2"/>
        <v>43380</v>
      </c>
      <c r="D38" s="23" t="s">
        <v>189</v>
      </c>
      <c r="E38" s="23" t="s">
        <v>253</v>
      </c>
      <c r="F38" s="23" t="s">
        <v>254</v>
      </c>
      <c r="G38" s="67">
        <f>SUMIF('Sold items list'!C:C,B38,'Sold items list'!I:I)</f>
        <v>142.47</v>
      </c>
    </row>
    <row r="39" spans="2:7" x14ac:dyDescent="0.25">
      <c r="B39" s="23">
        <v>37</v>
      </c>
      <c r="C39" s="77">
        <f t="shared" ca="1" si="2"/>
        <v>43380</v>
      </c>
      <c r="D39" s="23" t="s">
        <v>190</v>
      </c>
      <c r="E39" s="23" t="s">
        <v>253</v>
      </c>
      <c r="F39" s="23" t="s">
        <v>254</v>
      </c>
      <c r="G39" s="67">
        <f>SUMIF('Sold items list'!C:C,B39,'Sold items list'!I:I)</f>
        <v>247.97</v>
      </c>
    </row>
    <row r="40" spans="2:7" x14ac:dyDescent="0.25">
      <c r="B40" s="23">
        <v>38</v>
      </c>
      <c r="C40" s="77">
        <f t="shared" ca="1" si="2"/>
        <v>43380</v>
      </c>
      <c r="D40" s="23" t="s">
        <v>191</v>
      </c>
      <c r="E40" s="23" t="s">
        <v>253</v>
      </c>
      <c r="F40" s="23" t="s">
        <v>254</v>
      </c>
      <c r="G40" s="67">
        <f>SUMIF('Sold items list'!C:C,B40,'Sold items list'!I:I)</f>
        <v>51.22</v>
      </c>
    </row>
    <row r="41" spans="2:7" x14ac:dyDescent="0.25">
      <c r="B41" s="23">
        <v>39</v>
      </c>
      <c r="C41" s="77">
        <f t="shared" ca="1" si="2"/>
        <v>43380</v>
      </c>
      <c r="D41" s="23" t="s">
        <v>192</v>
      </c>
      <c r="E41" s="23" t="s">
        <v>253</v>
      </c>
      <c r="F41" s="23" t="s">
        <v>254</v>
      </c>
      <c r="G41" s="67">
        <f>SUMIF('Sold items list'!C:C,B41,'Sold items list'!I:I)</f>
        <v>194.78</v>
      </c>
    </row>
    <row r="42" spans="2:7" x14ac:dyDescent="0.25">
      <c r="B42" s="23">
        <v>40</v>
      </c>
      <c r="C42" s="77">
        <f t="shared" ca="1" si="2"/>
        <v>43380</v>
      </c>
      <c r="D42" s="23" t="s">
        <v>193</v>
      </c>
      <c r="E42" s="23" t="s">
        <v>253</v>
      </c>
      <c r="F42" s="23" t="s">
        <v>254</v>
      </c>
      <c r="G42" s="67">
        <f>SUMIF('Sold items list'!C:C,B42,'Sold items list'!I:I)</f>
        <v>99.23</v>
      </c>
    </row>
    <row r="43" spans="2:7" x14ac:dyDescent="0.25">
      <c r="B43" s="23">
        <v>41</v>
      </c>
      <c r="C43" s="77">
        <f t="shared" ca="1" si="2"/>
        <v>43380</v>
      </c>
      <c r="D43" s="23" t="s">
        <v>194</v>
      </c>
      <c r="E43" s="23" t="s">
        <v>253</v>
      </c>
      <c r="F43" s="23" t="s">
        <v>254</v>
      </c>
      <c r="G43" s="67">
        <f>SUMIF('Sold items list'!C:C,B43,'Sold items list'!I:I)</f>
        <v>202.24000000000004</v>
      </c>
    </row>
    <row r="44" spans="2:7" x14ac:dyDescent="0.25">
      <c r="B44" s="23">
        <v>42</v>
      </c>
      <c r="C44" s="77">
        <f t="shared" ca="1" si="2"/>
        <v>43380</v>
      </c>
      <c r="D44" s="23" t="s">
        <v>195</v>
      </c>
      <c r="E44" s="23" t="s">
        <v>253</v>
      </c>
      <c r="F44" s="23" t="s">
        <v>254</v>
      </c>
      <c r="G44" s="67">
        <f>SUMIF('Sold items list'!C:C,B44,'Sold items list'!I:I)</f>
        <v>41.230000000000004</v>
      </c>
    </row>
    <row r="45" spans="2:7" x14ac:dyDescent="0.25">
      <c r="B45" s="23">
        <v>43</v>
      </c>
      <c r="C45" s="77">
        <f ca="1">TODAY()-7</f>
        <v>43381</v>
      </c>
      <c r="D45" s="23" t="s">
        <v>196</v>
      </c>
      <c r="E45" s="23" t="s">
        <v>253</v>
      </c>
      <c r="F45" s="23" t="s">
        <v>254</v>
      </c>
      <c r="G45" s="67">
        <f>SUMIF('Sold items list'!C:C,B45,'Sold items list'!I:I)</f>
        <v>168.02</v>
      </c>
    </row>
    <row r="46" spans="2:7" x14ac:dyDescent="0.25">
      <c r="B46" s="23">
        <v>44</v>
      </c>
      <c r="C46" s="77">
        <f t="shared" ref="C46:C56" ca="1" si="3">TODAY()-7</f>
        <v>43381</v>
      </c>
      <c r="D46" s="23" t="s">
        <v>197</v>
      </c>
      <c r="E46" s="23" t="s">
        <v>253</v>
      </c>
      <c r="F46" s="23" t="s">
        <v>254</v>
      </c>
      <c r="G46" s="67">
        <f>SUMIF('Sold items list'!C:C,B46,'Sold items list'!I:I)</f>
        <v>135.11999999999998</v>
      </c>
    </row>
    <row r="47" spans="2:7" x14ac:dyDescent="0.25">
      <c r="B47" s="23">
        <v>45</v>
      </c>
      <c r="C47" s="77">
        <f t="shared" ca="1" si="3"/>
        <v>43381</v>
      </c>
      <c r="D47" s="23" t="s">
        <v>198</v>
      </c>
      <c r="E47" s="23" t="s">
        <v>253</v>
      </c>
      <c r="F47" s="23" t="s">
        <v>254</v>
      </c>
      <c r="G47" s="67">
        <f>SUMIF('Sold items list'!C:C,B47,'Sold items list'!I:I)</f>
        <v>63.050000000000004</v>
      </c>
    </row>
    <row r="48" spans="2:7" x14ac:dyDescent="0.25">
      <c r="B48" s="23">
        <v>46</v>
      </c>
      <c r="C48" s="77">
        <f t="shared" ca="1" si="3"/>
        <v>43381</v>
      </c>
      <c r="D48" s="23" t="s">
        <v>199</v>
      </c>
      <c r="E48" s="23" t="s">
        <v>253</v>
      </c>
      <c r="F48" s="23" t="s">
        <v>254</v>
      </c>
      <c r="G48" s="67">
        <f>SUMIF('Sold items list'!C:C,B48,'Sold items list'!I:I)</f>
        <v>91.72</v>
      </c>
    </row>
    <row r="49" spans="2:7" x14ac:dyDescent="0.25">
      <c r="B49" s="23">
        <v>47</v>
      </c>
      <c r="C49" s="77">
        <f t="shared" ca="1" si="3"/>
        <v>43381</v>
      </c>
      <c r="D49" s="23" t="s">
        <v>200</v>
      </c>
      <c r="E49" s="23" t="s">
        <v>253</v>
      </c>
      <c r="F49" s="23" t="s">
        <v>254</v>
      </c>
      <c r="G49" s="67">
        <f>SUMIF('Sold items list'!C:C,B49,'Sold items list'!I:I)</f>
        <v>68.91</v>
      </c>
    </row>
    <row r="50" spans="2:7" x14ac:dyDescent="0.25">
      <c r="B50" s="23">
        <v>48</v>
      </c>
      <c r="C50" s="77">
        <f t="shared" ca="1" si="3"/>
        <v>43381</v>
      </c>
      <c r="D50" s="23" t="s">
        <v>201</v>
      </c>
      <c r="E50" s="23" t="s">
        <v>253</v>
      </c>
      <c r="F50" s="23" t="s">
        <v>254</v>
      </c>
      <c r="G50" s="67">
        <f>SUMIF('Sold items list'!C:C,B50,'Sold items list'!I:I)</f>
        <v>32.950000000000003</v>
      </c>
    </row>
    <row r="51" spans="2:7" x14ac:dyDescent="0.25">
      <c r="B51" s="23">
        <v>49</v>
      </c>
      <c r="C51" s="77">
        <f t="shared" ca="1" si="3"/>
        <v>43381</v>
      </c>
      <c r="D51" s="23" t="s">
        <v>202</v>
      </c>
      <c r="E51" s="23" t="s">
        <v>253</v>
      </c>
      <c r="F51" s="23" t="s">
        <v>254</v>
      </c>
      <c r="G51" s="67">
        <f>SUMIF('Sold items list'!C:C,B51,'Sold items list'!I:I)</f>
        <v>56.99</v>
      </c>
    </row>
    <row r="52" spans="2:7" x14ac:dyDescent="0.25">
      <c r="B52" s="23">
        <v>50</v>
      </c>
      <c r="C52" s="77">
        <f t="shared" ca="1" si="3"/>
        <v>43381</v>
      </c>
      <c r="D52" s="23" t="s">
        <v>203</v>
      </c>
      <c r="E52" s="23" t="s">
        <v>253</v>
      </c>
      <c r="F52" s="23" t="s">
        <v>254</v>
      </c>
      <c r="G52" s="67">
        <f>SUMIF('Sold items list'!C:C,B52,'Sold items list'!I:I)</f>
        <v>127.99999999999999</v>
      </c>
    </row>
    <row r="53" spans="2:7" x14ac:dyDescent="0.25">
      <c r="B53" s="23">
        <v>51</v>
      </c>
      <c r="C53" s="77">
        <f t="shared" ca="1" si="3"/>
        <v>43381</v>
      </c>
      <c r="D53" s="23" t="s">
        <v>204</v>
      </c>
      <c r="E53" s="23" t="s">
        <v>253</v>
      </c>
      <c r="F53" s="23" t="s">
        <v>254</v>
      </c>
      <c r="G53" s="67">
        <f>SUMIF('Sold items list'!C:C,B53,'Sold items list'!I:I)</f>
        <v>49.150000000000006</v>
      </c>
    </row>
    <row r="54" spans="2:7" x14ac:dyDescent="0.25">
      <c r="B54" s="23">
        <v>52</v>
      </c>
      <c r="C54" s="77">
        <f t="shared" ca="1" si="3"/>
        <v>43381</v>
      </c>
      <c r="D54" s="23" t="s">
        <v>205</v>
      </c>
      <c r="E54" s="23" t="s">
        <v>253</v>
      </c>
      <c r="F54" s="23" t="s">
        <v>254</v>
      </c>
      <c r="G54" s="67">
        <f>SUMIF('Sold items list'!C:C,B54,'Sold items list'!I:I)</f>
        <v>132.76999999999998</v>
      </c>
    </row>
    <row r="55" spans="2:7" x14ac:dyDescent="0.25">
      <c r="B55" s="23">
        <v>53</v>
      </c>
      <c r="C55" s="77">
        <f t="shared" ca="1" si="3"/>
        <v>43381</v>
      </c>
      <c r="D55" s="23" t="s">
        <v>206</v>
      </c>
      <c r="E55" s="23" t="s">
        <v>253</v>
      </c>
      <c r="F55" s="23" t="s">
        <v>254</v>
      </c>
      <c r="G55" s="67">
        <f>SUMIF('Sold items list'!C:C,B55,'Sold items list'!I:I)</f>
        <v>199.18</v>
      </c>
    </row>
    <row r="56" spans="2:7" x14ac:dyDescent="0.25">
      <c r="B56" s="23">
        <v>54</v>
      </c>
      <c r="C56" s="77">
        <f t="shared" ca="1" si="3"/>
        <v>43381</v>
      </c>
      <c r="D56" s="23" t="s">
        <v>207</v>
      </c>
      <c r="E56" s="23" t="s">
        <v>253</v>
      </c>
      <c r="F56" s="23" t="s">
        <v>254</v>
      </c>
      <c r="G56" s="67">
        <f>SUMIF('Sold items list'!C:C,B56,'Sold items list'!I:I)</f>
        <v>52.63000000000001</v>
      </c>
    </row>
    <row r="57" spans="2:7" x14ac:dyDescent="0.25">
      <c r="B57" s="23">
        <v>55</v>
      </c>
      <c r="C57" s="77">
        <f ca="1">TODAY()-6</f>
        <v>43382</v>
      </c>
      <c r="D57" s="23" t="s">
        <v>208</v>
      </c>
      <c r="E57" s="23" t="s">
        <v>253</v>
      </c>
      <c r="F57" s="23" t="s">
        <v>254</v>
      </c>
      <c r="G57" s="67">
        <f>SUMIF('Sold items list'!C:C,B57,'Sold items list'!I:I)</f>
        <v>158.54</v>
      </c>
    </row>
    <row r="58" spans="2:7" x14ac:dyDescent="0.25">
      <c r="B58" s="23">
        <v>56</v>
      </c>
      <c r="C58" s="77">
        <f t="shared" ref="C58:C68" ca="1" si="4">TODAY()-6</f>
        <v>43382</v>
      </c>
      <c r="D58" s="23" t="s">
        <v>209</v>
      </c>
      <c r="E58" s="23" t="s">
        <v>253</v>
      </c>
      <c r="F58" s="23" t="s">
        <v>254</v>
      </c>
      <c r="G58" s="67">
        <f>SUMIF('Sold items list'!C:C,B58,'Sold items list'!I:I)</f>
        <v>139.27000000000004</v>
      </c>
    </row>
    <row r="59" spans="2:7" x14ac:dyDescent="0.25">
      <c r="B59" s="23">
        <v>57</v>
      </c>
      <c r="C59" s="77">
        <f t="shared" ca="1" si="4"/>
        <v>43382</v>
      </c>
      <c r="D59" s="23" t="s">
        <v>210</v>
      </c>
      <c r="E59" s="23" t="s">
        <v>253</v>
      </c>
      <c r="F59" s="23" t="s">
        <v>254</v>
      </c>
      <c r="G59" s="67">
        <f>SUMIF('Sold items list'!C:C,B59,'Sold items list'!I:I)</f>
        <v>49.080000000000005</v>
      </c>
    </row>
    <row r="60" spans="2:7" x14ac:dyDescent="0.25">
      <c r="B60" s="23">
        <v>58</v>
      </c>
      <c r="C60" s="77">
        <f t="shared" ca="1" si="4"/>
        <v>43382</v>
      </c>
      <c r="D60" s="23" t="s">
        <v>211</v>
      </c>
      <c r="E60" s="23" t="s">
        <v>253</v>
      </c>
      <c r="F60" s="23" t="s">
        <v>254</v>
      </c>
      <c r="G60" s="67">
        <f>SUMIF('Sold items list'!C:C,B60,'Sold items list'!I:I)</f>
        <v>149.71</v>
      </c>
    </row>
    <row r="61" spans="2:7" x14ac:dyDescent="0.25">
      <c r="B61" s="23">
        <v>59</v>
      </c>
      <c r="C61" s="77">
        <f t="shared" ca="1" si="4"/>
        <v>43382</v>
      </c>
      <c r="D61" s="23" t="s">
        <v>212</v>
      </c>
      <c r="E61" s="23" t="s">
        <v>253</v>
      </c>
      <c r="F61" s="23" t="s">
        <v>254</v>
      </c>
      <c r="G61" s="67">
        <f>SUMIF('Sold items list'!C:C,B61,'Sold items list'!I:I)</f>
        <v>235.85999999999999</v>
      </c>
    </row>
    <row r="62" spans="2:7" x14ac:dyDescent="0.25">
      <c r="B62" s="23">
        <v>60</v>
      </c>
      <c r="C62" s="77">
        <f t="shared" ca="1" si="4"/>
        <v>43382</v>
      </c>
      <c r="D62" s="23" t="s">
        <v>213</v>
      </c>
      <c r="E62" s="23" t="s">
        <v>253</v>
      </c>
      <c r="F62" s="23" t="s">
        <v>254</v>
      </c>
      <c r="G62" s="67">
        <f>SUMIF('Sold items list'!C:C,B62,'Sold items list'!I:I)</f>
        <v>49.41</v>
      </c>
    </row>
    <row r="63" spans="2:7" x14ac:dyDescent="0.25">
      <c r="B63" s="23">
        <v>61</v>
      </c>
      <c r="C63" s="77">
        <f t="shared" ca="1" si="4"/>
        <v>43382</v>
      </c>
      <c r="D63" s="23" t="s">
        <v>214</v>
      </c>
      <c r="E63" s="23" t="s">
        <v>253</v>
      </c>
      <c r="F63" s="23" t="s">
        <v>254</v>
      </c>
      <c r="G63" s="67">
        <f>SUMIF('Sold items list'!C:C,B63,'Sold items list'!I:I)</f>
        <v>155.42000000000002</v>
      </c>
    </row>
    <row r="64" spans="2:7" x14ac:dyDescent="0.25">
      <c r="B64" s="23">
        <v>62</v>
      </c>
      <c r="C64" s="77">
        <f t="shared" ca="1" si="4"/>
        <v>43382</v>
      </c>
      <c r="D64" s="23" t="s">
        <v>215</v>
      </c>
      <c r="E64" s="23" t="s">
        <v>253</v>
      </c>
      <c r="F64" s="23" t="s">
        <v>254</v>
      </c>
      <c r="G64" s="67">
        <f>SUMIF('Sold items list'!C:C,B64,'Sold items list'!I:I)</f>
        <v>157.32</v>
      </c>
    </row>
    <row r="65" spans="2:7" x14ac:dyDescent="0.25">
      <c r="B65" s="23">
        <v>63</v>
      </c>
      <c r="C65" s="77">
        <f t="shared" ca="1" si="4"/>
        <v>43382</v>
      </c>
      <c r="D65" s="23" t="s">
        <v>216</v>
      </c>
      <c r="E65" s="23" t="s">
        <v>253</v>
      </c>
      <c r="F65" s="23" t="s">
        <v>254</v>
      </c>
      <c r="G65" s="67">
        <f>SUMIF('Sold items list'!C:C,B65,'Sold items list'!I:I)</f>
        <v>53.67</v>
      </c>
    </row>
    <row r="66" spans="2:7" x14ac:dyDescent="0.25">
      <c r="B66" s="23">
        <v>64</v>
      </c>
      <c r="C66" s="77">
        <f t="shared" ca="1" si="4"/>
        <v>43382</v>
      </c>
      <c r="D66" s="23" t="s">
        <v>217</v>
      </c>
      <c r="E66" s="23" t="s">
        <v>253</v>
      </c>
      <c r="F66" s="23" t="s">
        <v>254</v>
      </c>
      <c r="G66" s="67">
        <f>SUMIF('Sold items list'!C:C,B66,'Sold items list'!I:I)</f>
        <v>93.340000000000018</v>
      </c>
    </row>
    <row r="67" spans="2:7" x14ac:dyDescent="0.25">
      <c r="B67" s="23">
        <v>65</v>
      </c>
      <c r="C67" s="77">
        <f t="shared" ca="1" si="4"/>
        <v>43382</v>
      </c>
      <c r="D67" s="23" t="s">
        <v>218</v>
      </c>
      <c r="E67" s="23" t="s">
        <v>253</v>
      </c>
      <c r="F67" s="23" t="s">
        <v>254</v>
      </c>
      <c r="G67" s="67">
        <f>SUMIF('Sold items list'!C:C,B67,'Sold items list'!I:I)</f>
        <v>55.47</v>
      </c>
    </row>
    <row r="68" spans="2:7" x14ac:dyDescent="0.25">
      <c r="B68" s="23">
        <v>66</v>
      </c>
      <c r="C68" s="77">
        <f t="shared" ca="1" si="4"/>
        <v>43382</v>
      </c>
      <c r="D68" s="23" t="s">
        <v>219</v>
      </c>
      <c r="E68" s="23" t="s">
        <v>253</v>
      </c>
      <c r="F68" s="23" t="s">
        <v>254</v>
      </c>
      <c r="G68" s="67">
        <f>SUMIF('Sold items list'!C:C,B68,'Sold items list'!I:I)</f>
        <v>60.37</v>
      </c>
    </row>
    <row r="69" spans="2:7" x14ac:dyDescent="0.25">
      <c r="B69" s="23">
        <v>67</v>
      </c>
      <c r="C69" s="77">
        <f ca="1">TODAY()-5</f>
        <v>43383</v>
      </c>
      <c r="D69" s="23" t="s">
        <v>220</v>
      </c>
      <c r="E69" s="23" t="s">
        <v>253</v>
      </c>
      <c r="F69" s="23" t="s">
        <v>254</v>
      </c>
      <c r="G69" s="67">
        <f>SUMIF('Sold items list'!C:C,B69,'Sold items list'!I:I)</f>
        <v>61.49</v>
      </c>
    </row>
    <row r="70" spans="2:7" x14ac:dyDescent="0.25">
      <c r="B70" s="23">
        <v>68</v>
      </c>
      <c r="C70" s="77">
        <f t="shared" ref="C70:C83" ca="1" si="5">TODAY()-5</f>
        <v>43383</v>
      </c>
      <c r="D70" s="23" t="s">
        <v>221</v>
      </c>
      <c r="E70" s="23" t="s">
        <v>253</v>
      </c>
      <c r="F70" s="23" t="s">
        <v>254</v>
      </c>
      <c r="G70" s="67">
        <f>SUMIF('Sold items list'!C:C,B70,'Sold items list'!I:I)</f>
        <v>108.00000000000001</v>
      </c>
    </row>
    <row r="71" spans="2:7" x14ac:dyDescent="0.25">
      <c r="B71" s="23">
        <v>69</v>
      </c>
      <c r="C71" s="77">
        <f t="shared" ca="1" si="5"/>
        <v>43383</v>
      </c>
      <c r="D71" s="23" t="s">
        <v>155</v>
      </c>
      <c r="E71" s="23" t="s">
        <v>253</v>
      </c>
      <c r="F71" s="23" t="s">
        <v>254</v>
      </c>
      <c r="G71" s="67">
        <f>SUMIF('Sold items list'!C:C,B71,'Sold items list'!I:I)</f>
        <v>51.040000000000013</v>
      </c>
    </row>
    <row r="72" spans="2:7" x14ac:dyDescent="0.25">
      <c r="B72" s="23">
        <v>70</v>
      </c>
      <c r="C72" s="77">
        <f t="shared" ca="1" si="5"/>
        <v>43383</v>
      </c>
      <c r="D72" s="23" t="s">
        <v>222</v>
      </c>
      <c r="E72" s="23" t="s">
        <v>253</v>
      </c>
      <c r="F72" s="23" t="s">
        <v>254</v>
      </c>
      <c r="G72" s="67">
        <f>SUMIF('Sold items list'!C:C,B72,'Sold items list'!I:I)</f>
        <v>146.03</v>
      </c>
    </row>
    <row r="73" spans="2:7" x14ac:dyDescent="0.25">
      <c r="B73" s="23">
        <v>71</v>
      </c>
      <c r="C73" s="77">
        <f t="shared" ca="1" si="5"/>
        <v>43383</v>
      </c>
      <c r="D73" s="23" t="s">
        <v>223</v>
      </c>
      <c r="E73" s="23" t="s">
        <v>253</v>
      </c>
      <c r="F73" s="23" t="s">
        <v>254</v>
      </c>
      <c r="G73" s="67">
        <f>SUMIF('Sold items list'!C:C,B73,'Sold items list'!I:I)</f>
        <v>202.24000000000004</v>
      </c>
    </row>
    <row r="74" spans="2:7" x14ac:dyDescent="0.25">
      <c r="B74" s="23">
        <v>72</v>
      </c>
      <c r="C74" s="77">
        <f t="shared" ca="1" si="5"/>
        <v>43383</v>
      </c>
      <c r="D74" s="23" t="s">
        <v>224</v>
      </c>
      <c r="E74" s="23" t="s">
        <v>253</v>
      </c>
      <c r="F74" s="23" t="s">
        <v>254</v>
      </c>
      <c r="G74" s="67">
        <f>SUMIF('Sold items list'!C:C,B74,'Sold items list'!I:I)</f>
        <v>41.230000000000004</v>
      </c>
    </row>
    <row r="75" spans="2:7" x14ac:dyDescent="0.25">
      <c r="B75" s="23">
        <v>73</v>
      </c>
      <c r="C75" s="77">
        <f t="shared" ca="1" si="5"/>
        <v>43383</v>
      </c>
      <c r="D75" s="23" t="s">
        <v>225</v>
      </c>
      <c r="E75" s="23" t="s">
        <v>253</v>
      </c>
      <c r="F75" s="23" t="s">
        <v>254</v>
      </c>
      <c r="G75" s="67">
        <f>SUMIF('Sold items list'!C:C,B75,'Sold items list'!I:I)</f>
        <v>187.3</v>
      </c>
    </row>
    <row r="76" spans="2:7" x14ac:dyDescent="0.25">
      <c r="B76" s="23">
        <v>74</v>
      </c>
      <c r="C76" s="77">
        <f t="shared" ca="1" si="5"/>
        <v>43383</v>
      </c>
      <c r="D76" s="23" t="s">
        <v>226</v>
      </c>
      <c r="E76" s="23" t="s">
        <v>253</v>
      </c>
      <c r="F76" s="23" t="s">
        <v>254</v>
      </c>
      <c r="G76" s="67">
        <f>SUMIF('Sold items list'!C:C,B76,'Sold items list'!I:I)</f>
        <v>56.4</v>
      </c>
    </row>
    <row r="77" spans="2:7" x14ac:dyDescent="0.25">
      <c r="B77" s="23">
        <v>75</v>
      </c>
      <c r="C77" s="77">
        <f t="shared" ca="1" si="5"/>
        <v>43383</v>
      </c>
      <c r="D77" s="23" t="s">
        <v>227</v>
      </c>
      <c r="E77" s="23" t="s">
        <v>253</v>
      </c>
      <c r="F77" s="23" t="s">
        <v>254</v>
      </c>
      <c r="G77" s="67">
        <f>SUMIF('Sold items list'!C:C,B77,'Sold items list'!I:I)</f>
        <v>44.43</v>
      </c>
    </row>
    <row r="78" spans="2:7" x14ac:dyDescent="0.25">
      <c r="B78" s="23">
        <v>76</v>
      </c>
      <c r="C78" s="77">
        <f t="shared" ca="1" si="5"/>
        <v>43383</v>
      </c>
      <c r="D78" s="23" t="s">
        <v>228</v>
      </c>
      <c r="E78" s="23" t="s">
        <v>253</v>
      </c>
      <c r="F78" s="23" t="s">
        <v>254</v>
      </c>
      <c r="G78" s="67">
        <f>SUMIF('Sold items list'!C:C,B78,'Sold items list'!I:I)</f>
        <v>68.91</v>
      </c>
    </row>
    <row r="79" spans="2:7" x14ac:dyDescent="0.25">
      <c r="B79" s="23">
        <v>77</v>
      </c>
      <c r="C79" s="77">
        <f t="shared" ca="1" si="5"/>
        <v>43383</v>
      </c>
      <c r="D79" s="23" t="s">
        <v>229</v>
      </c>
      <c r="E79" s="23" t="s">
        <v>253</v>
      </c>
      <c r="F79" s="23" t="s">
        <v>254</v>
      </c>
      <c r="G79" s="67">
        <f>SUMIF('Sold items list'!C:C,B79,'Sold items list'!I:I)</f>
        <v>32.950000000000003</v>
      </c>
    </row>
    <row r="80" spans="2:7" x14ac:dyDescent="0.25">
      <c r="B80" s="23">
        <v>78</v>
      </c>
      <c r="C80" s="77">
        <f t="shared" ca="1" si="5"/>
        <v>43383</v>
      </c>
      <c r="D80" s="23" t="s">
        <v>230</v>
      </c>
      <c r="E80" s="23" t="s">
        <v>253</v>
      </c>
      <c r="F80" s="23" t="s">
        <v>254</v>
      </c>
      <c r="G80" s="67">
        <f>SUMIF('Sold items list'!C:C,B80,'Sold items list'!I:I)</f>
        <v>56.99</v>
      </c>
    </row>
    <row r="81" spans="2:7" x14ac:dyDescent="0.25">
      <c r="B81" s="23">
        <v>79</v>
      </c>
      <c r="C81" s="77">
        <f t="shared" ca="1" si="5"/>
        <v>43383</v>
      </c>
      <c r="D81" s="23" t="s">
        <v>231</v>
      </c>
      <c r="E81" s="23" t="s">
        <v>253</v>
      </c>
      <c r="F81" s="23" t="s">
        <v>254</v>
      </c>
      <c r="G81" s="67">
        <f>SUMIF('Sold items list'!C:C,B81,'Sold items list'!I:I)</f>
        <v>127.99999999999999</v>
      </c>
    </row>
    <row r="82" spans="2:7" x14ac:dyDescent="0.25">
      <c r="B82" s="23">
        <v>80</v>
      </c>
      <c r="C82" s="77">
        <f t="shared" ca="1" si="5"/>
        <v>43383</v>
      </c>
      <c r="D82" s="23" t="s">
        <v>232</v>
      </c>
      <c r="E82" s="23" t="s">
        <v>253</v>
      </c>
      <c r="F82" s="23" t="s">
        <v>254</v>
      </c>
      <c r="G82" s="67">
        <f>SUMIF('Sold items list'!C:C,B82,'Sold items list'!I:I)</f>
        <v>49.150000000000006</v>
      </c>
    </row>
    <row r="83" spans="2:7" x14ac:dyDescent="0.25">
      <c r="B83" s="23">
        <v>81</v>
      </c>
      <c r="C83" s="77">
        <f t="shared" ca="1" si="5"/>
        <v>43383</v>
      </c>
      <c r="D83" s="23" t="s">
        <v>233</v>
      </c>
      <c r="E83" s="23" t="s">
        <v>253</v>
      </c>
      <c r="F83" s="23" t="s">
        <v>254</v>
      </c>
      <c r="G83" s="67">
        <f>SUMIF('Sold items list'!C:C,B83,'Sold items list'!I:I)</f>
        <v>132.76999999999998</v>
      </c>
    </row>
    <row r="84" spans="2:7" x14ac:dyDescent="0.25">
      <c r="B84" s="23">
        <v>82</v>
      </c>
      <c r="C84" s="77">
        <f ca="1">TODAY()-4</f>
        <v>43384</v>
      </c>
      <c r="D84" s="23" t="s">
        <v>234</v>
      </c>
      <c r="E84" s="23" t="s">
        <v>253</v>
      </c>
      <c r="F84" s="23" t="s">
        <v>254</v>
      </c>
      <c r="G84" s="67">
        <f>SUMIF('Sold items list'!C:C,B84,'Sold items list'!I:I)</f>
        <v>199.18</v>
      </c>
    </row>
    <row r="85" spans="2:7" x14ac:dyDescent="0.25">
      <c r="B85" s="23">
        <v>83</v>
      </c>
      <c r="C85" s="77">
        <f t="shared" ref="C85:C95" ca="1" si="6">TODAY()-4</f>
        <v>43384</v>
      </c>
      <c r="D85" s="23" t="s">
        <v>235</v>
      </c>
      <c r="E85" s="23" t="s">
        <v>253</v>
      </c>
      <c r="F85" s="23" t="s">
        <v>254</v>
      </c>
      <c r="G85" s="67">
        <f>SUMIF('Sold items list'!C:C,B85,'Sold items list'!I:I)</f>
        <v>52.63000000000001</v>
      </c>
    </row>
    <row r="86" spans="2:7" x14ac:dyDescent="0.25">
      <c r="B86" s="23">
        <v>84</v>
      </c>
      <c r="C86" s="77">
        <f t="shared" ca="1" si="6"/>
        <v>43384</v>
      </c>
      <c r="D86" s="23" t="s">
        <v>236</v>
      </c>
      <c r="E86" s="23" t="s">
        <v>253</v>
      </c>
      <c r="F86" s="23" t="s">
        <v>254</v>
      </c>
      <c r="G86" s="67">
        <f>SUMIF('Sold items list'!C:C,B86,'Sold items list'!I:I)</f>
        <v>163.82</v>
      </c>
    </row>
    <row r="87" spans="2:7" x14ac:dyDescent="0.25">
      <c r="B87" s="23">
        <v>85</v>
      </c>
      <c r="C87" s="77">
        <f t="shared" ca="1" si="6"/>
        <v>43384</v>
      </c>
      <c r="D87" s="23" t="s">
        <v>237</v>
      </c>
      <c r="E87" s="23" t="s">
        <v>253</v>
      </c>
      <c r="F87" s="23" t="s">
        <v>254</v>
      </c>
      <c r="G87" s="67">
        <f>SUMIF('Sold items list'!C:C,B87,'Sold items list'!I:I)</f>
        <v>171.11</v>
      </c>
    </row>
    <row r="88" spans="2:7" x14ac:dyDescent="0.25">
      <c r="B88" s="23">
        <v>86</v>
      </c>
      <c r="C88" s="77">
        <f t="shared" ca="1" si="6"/>
        <v>43384</v>
      </c>
      <c r="D88" s="23" t="s">
        <v>238</v>
      </c>
      <c r="E88" s="23" t="s">
        <v>253</v>
      </c>
      <c r="F88" s="23" t="s">
        <v>254</v>
      </c>
      <c r="G88" s="67">
        <f>SUMIF('Sold items list'!C:C,B88,'Sold items list'!I:I)</f>
        <v>64.040000000000006</v>
      </c>
    </row>
    <row r="89" spans="2:7" x14ac:dyDescent="0.25">
      <c r="B89" s="23">
        <v>87</v>
      </c>
      <c r="C89" s="77">
        <f t="shared" ca="1" si="6"/>
        <v>43384</v>
      </c>
      <c r="D89" s="23" t="s">
        <v>239</v>
      </c>
      <c r="E89" s="23" t="s">
        <v>253</v>
      </c>
      <c r="F89" s="23" t="s">
        <v>254</v>
      </c>
      <c r="G89" s="67">
        <f>SUMIF('Sold items list'!C:C,B89,'Sold items list'!I:I)</f>
        <v>75.17</v>
      </c>
    </row>
    <row r="90" spans="2:7" x14ac:dyDescent="0.25">
      <c r="B90" s="23">
        <v>88</v>
      </c>
      <c r="C90" s="77">
        <f t="shared" ca="1" si="6"/>
        <v>43384</v>
      </c>
      <c r="D90" s="23" t="s">
        <v>240</v>
      </c>
      <c r="E90" s="23" t="s">
        <v>253</v>
      </c>
      <c r="F90" s="23" t="s">
        <v>254</v>
      </c>
      <c r="G90" s="67">
        <f>SUMIF('Sold items list'!C:C,B90,'Sold items list'!I:I)</f>
        <v>89.36</v>
      </c>
    </row>
    <row r="91" spans="2:7" x14ac:dyDescent="0.25">
      <c r="B91" s="23">
        <v>89</v>
      </c>
      <c r="C91" s="77">
        <f t="shared" ca="1" si="6"/>
        <v>43384</v>
      </c>
      <c r="D91" s="23" t="s">
        <v>241</v>
      </c>
      <c r="E91" s="23" t="s">
        <v>253</v>
      </c>
      <c r="F91" s="23" t="s">
        <v>254</v>
      </c>
      <c r="G91" s="67">
        <f>SUMIF('Sold items list'!C:C,B91,'Sold items list'!I:I)</f>
        <v>26.96</v>
      </c>
    </row>
    <row r="92" spans="2:7" x14ac:dyDescent="0.25">
      <c r="B92" s="23">
        <v>90</v>
      </c>
      <c r="C92" s="77">
        <f t="shared" ca="1" si="6"/>
        <v>43384</v>
      </c>
      <c r="D92" s="23" t="s">
        <v>242</v>
      </c>
      <c r="E92" s="23" t="s">
        <v>253</v>
      </c>
      <c r="F92" s="23" t="s">
        <v>254</v>
      </c>
      <c r="G92" s="67">
        <f>SUMIF('Sold items list'!C:C,B92,'Sold items list'!I:I)</f>
        <v>53.97</v>
      </c>
    </row>
    <row r="93" spans="2:7" x14ac:dyDescent="0.25">
      <c r="B93" s="23">
        <v>91</v>
      </c>
      <c r="C93" s="77">
        <f t="shared" ca="1" si="6"/>
        <v>43384</v>
      </c>
      <c r="D93" s="23" t="s">
        <v>243</v>
      </c>
      <c r="E93" s="23" t="s">
        <v>253</v>
      </c>
      <c r="F93" s="23" t="s">
        <v>254</v>
      </c>
      <c r="G93" s="67">
        <f>SUMIF('Sold items list'!C:C,B93,'Sold items list'!I:I)</f>
        <v>173.17</v>
      </c>
    </row>
    <row r="94" spans="2:7" x14ac:dyDescent="0.25">
      <c r="B94" s="23">
        <v>92</v>
      </c>
      <c r="C94" s="77">
        <f t="shared" ca="1" si="6"/>
        <v>43384</v>
      </c>
      <c r="D94" s="23" t="s">
        <v>244</v>
      </c>
      <c r="E94" s="23" t="s">
        <v>253</v>
      </c>
      <c r="F94" s="23" t="s">
        <v>254</v>
      </c>
      <c r="G94" s="67">
        <f>SUMIF('Sold items list'!C:C,B94,'Sold items list'!I:I)</f>
        <v>49.02</v>
      </c>
    </row>
    <row r="95" spans="2:7" x14ac:dyDescent="0.25">
      <c r="B95" s="23">
        <v>93</v>
      </c>
      <c r="C95" s="77">
        <f t="shared" ca="1" si="6"/>
        <v>43384</v>
      </c>
      <c r="D95" s="23" t="s">
        <v>245</v>
      </c>
      <c r="E95" s="23" t="s">
        <v>253</v>
      </c>
      <c r="F95" s="23" t="s">
        <v>254</v>
      </c>
      <c r="G95" s="67">
        <f>SUMIF('Sold items list'!C:C,B95,'Sold items list'!I:I)</f>
        <v>131.72999999999999</v>
      </c>
    </row>
    <row r="96" spans="2:7" x14ac:dyDescent="0.25">
      <c r="B96" s="23">
        <v>94</v>
      </c>
      <c r="C96" s="77">
        <f ca="1">TODAY()-3</f>
        <v>43385</v>
      </c>
      <c r="D96" s="23" t="s">
        <v>246</v>
      </c>
      <c r="E96" s="23" t="s">
        <v>253</v>
      </c>
      <c r="F96" s="23" t="s">
        <v>254</v>
      </c>
      <c r="G96" s="67">
        <f>SUMIF('Sold items list'!C:C,B96,'Sold items list'!I:I)</f>
        <v>199.01000000000002</v>
      </c>
    </row>
    <row r="97" spans="2:7" x14ac:dyDescent="0.25">
      <c r="B97" s="23">
        <v>95</v>
      </c>
      <c r="C97" s="77">
        <f t="shared" ref="C97:C102" ca="1" si="7">TODAY()-3</f>
        <v>43385</v>
      </c>
      <c r="D97" s="23" t="s">
        <v>247</v>
      </c>
      <c r="E97" s="23" t="s">
        <v>253</v>
      </c>
      <c r="F97" s="23" t="s">
        <v>254</v>
      </c>
      <c r="G97" s="67">
        <f>SUMIF('Sold items list'!C:C,B97,'Sold items list'!I:I)</f>
        <v>56.4</v>
      </c>
    </row>
    <row r="98" spans="2:7" x14ac:dyDescent="0.25">
      <c r="B98" s="23">
        <v>96</v>
      </c>
      <c r="C98" s="77">
        <f t="shared" ca="1" si="7"/>
        <v>43385</v>
      </c>
      <c r="D98" s="23" t="s">
        <v>248</v>
      </c>
      <c r="E98" s="23" t="s">
        <v>253</v>
      </c>
      <c r="F98" s="23" t="s">
        <v>254</v>
      </c>
      <c r="G98" s="67">
        <f>SUMIF('Sold items list'!C:C,B98,'Sold items list'!I:I)</f>
        <v>175.09</v>
      </c>
    </row>
    <row r="99" spans="2:7" x14ac:dyDescent="0.25">
      <c r="B99" s="23">
        <v>97</v>
      </c>
      <c r="C99" s="77">
        <f t="shared" ca="1" si="7"/>
        <v>43385</v>
      </c>
      <c r="D99" s="23" t="s">
        <v>249</v>
      </c>
      <c r="E99" s="23" t="s">
        <v>253</v>
      </c>
      <c r="F99" s="23" t="s">
        <v>254</v>
      </c>
      <c r="G99" s="67">
        <f>SUMIF('Sold items list'!C:C,B99,'Sold items list'!I:I)</f>
        <v>99.750000000000014</v>
      </c>
    </row>
    <row r="100" spans="2:7" x14ac:dyDescent="0.25">
      <c r="B100" s="23">
        <v>98</v>
      </c>
      <c r="C100" s="77">
        <f t="shared" ca="1" si="7"/>
        <v>43385</v>
      </c>
      <c r="D100" s="23" t="s">
        <v>250</v>
      </c>
      <c r="E100" s="23" t="s">
        <v>253</v>
      </c>
      <c r="F100" s="23" t="s">
        <v>254</v>
      </c>
      <c r="G100" s="67">
        <f>SUMIF('Sold items list'!C:C,B100,'Sold items list'!I:I)</f>
        <v>51.040000000000013</v>
      </c>
    </row>
    <row r="101" spans="2:7" x14ac:dyDescent="0.25">
      <c r="B101" s="23">
        <v>99</v>
      </c>
      <c r="C101" s="77">
        <f t="shared" ca="1" si="7"/>
        <v>43385</v>
      </c>
      <c r="D101" s="23" t="s">
        <v>251</v>
      </c>
      <c r="E101" s="23" t="s">
        <v>253</v>
      </c>
      <c r="F101" s="23" t="s">
        <v>254</v>
      </c>
      <c r="G101" s="67">
        <f>SUMIF('Sold items list'!C:C,B101,'Sold items list'!I:I)</f>
        <v>76.489999999999995</v>
      </c>
    </row>
    <row r="102" spans="2:7" x14ac:dyDescent="0.25">
      <c r="B102" s="23">
        <v>100</v>
      </c>
      <c r="C102" s="77">
        <f t="shared" ca="1" si="7"/>
        <v>43385</v>
      </c>
      <c r="D102" s="23" t="s">
        <v>252</v>
      </c>
      <c r="E102" s="23" t="s">
        <v>253</v>
      </c>
      <c r="F102" s="23" t="s">
        <v>254</v>
      </c>
      <c r="G102" s="67">
        <f>SUMIF('Sold items list'!C:C,B102,'Sold items list'!I:I)</f>
        <v>69.540000000000006</v>
      </c>
    </row>
  </sheetData>
  <autoFilter ref="B2:G102"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43"/>
  <sheetViews>
    <sheetView workbookViewId="0">
      <selection activeCell="A3" sqref="A3"/>
    </sheetView>
  </sheetViews>
  <sheetFormatPr defaultRowHeight="15" x14ac:dyDescent="0.25"/>
  <cols>
    <col min="2" max="2" width="10.42578125" bestFit="1" customWidth="1"/>
    <col min="3" max="3" width="8.85546875" customWidth="1"/>
    <col min="5" max="5" width="37.140625" bestFit="1" customWidth="1"/>
    <col min="6" max="6" width="9" customWidth="1"/>
    <col min="10" max="10" width="27.85546875" bestFit="1" customWidth="1"/>
  </cols>
  <sheetData>
    <row r="1" spans="1:10" x14ac:dyDescent="0.25">
      <c r="A1" t="s">
        <v>27</v>
      </c>
      <c r="B1" t="s">
        <v>256</v>
      </c>
    </row>
    <row r="2" spans="1:10" x14ac:dyDescent="0.25">
      <c r="B2" s="78" t="s">
        <v>17</v>
      </c>
      <c r="C2" s="78" t="s">
        <v>16</v>
      </c>
      <c r="D2" s="78" t="s">
        <v>29</v>
      </c>
      <c r="E2" s="78" t="s">
        <v>30</v>
      </c>
      <c r="F2" s="78" t="s">
        <v>6</v>
      </c>
      <c r="G2" s="78" t="s">
        <v>21</v>
      </c>
      <c r="H2" s="78" t="s">
        <v>2</v>
      </c>
      <c r="I2" s="78" t="s">
        <v>22</v>
      </c>
      <c r="J2" s="78" t="s">
        <v>262</v>
      </c>
    </row>
    <row r="3" spans="1:10" x14ac:dyDescent="0.25">
      <c r="B3" s="77">
        <f ca="1">VLOOKUP(C3,'Order List'!$B$2:$D$102,2,0)</f>
        <v>43378</v>
      </c>
      <c r="C3" s="23">
        <v>1</v>
      </c>
      <c r="D3" s="23">
        <v>1</v>
      </c>
      <c r="E3" s="23" t="s">
        <v>63</v>
      </c>
      <c r="F3" s="23" t="s">
        <v>44</v>
      </c>
      <c r="G3" s="23">
        <v>1</v>
      </c>
      <c r="H3" s="23">
        <f>VLOOKUP(E3&amp;"-"&amp;F3,'Menu items'!E:F,2,0)</f>
        <v>9.99</v>
      </c>
      <c r="I3" s="67">
        <f>(G3*H3)-((G3*H3)*(J3/100))</f>
        <v>9.99</v>
      </c>
      <c r="J3" s="23">
        <f>IF(AND(F3="XL",G3&gt;1),15,0)</f>
        <v>0</v>
      </c>
    </row>
    <row r="4" spans="1:10" x14ac:dyDescent="0.25">
      <c r="B4" s="77">
        <f ca="1">VLOOKUP(C4,'Order List'!$B$2:$D$102,2,0)</f>
        <v>43378</v>
      </c>
      <c r="C4" s="23">
        <f>IF(D4&gt;D3,C3,C3+1)</f>
        <v>1</v>
      </c>
      <c r="D4" s="23">
        <f>D3+1</f>
        <v>2</v>
      </c>
      <c r="E4" s="23" t="s">
        <v>64</v>
      </c>
      <c r="F4" s="23" t="s">
        <v>8</v>
      </c>
      <c r="G4" s="23">
        <v>2</v>
      </c>
      <c r="H4" s="23">
        <f>VLOOKUP(E4&amp;"-"&amp;F4,'Menu items'!E:F,2,0)</f>
        <v>6.99</v>
      </c>
      <c r="I4" s="67">
        <f t="shared" ref="I4:I67" si="0">(G4*H4)-((G4*H4)*(J4/100))</f>
        <v>13.98</v>
      </c>
      <c r="J4" s="23">
        <f>IF(AND(F4="XL",G4&gt;1),15,0)</f>
        <v>0</v>
      </c>
    </row>
    <row r="5" spans="1:10" x14ac:dyDescent="0.25">
      <c r="B5" s="77">
        <f ca="1">VLOOKUP(C5,'Order List'!$B$2:$D$102,2,0)</f>
        <v>43378</v>
      </c>
      <c r="C5" s="23">
        <f t="shared" ref="C5:C68" si="1">IF(D5&gt;D4,C4,C4+1)</f>
        <v>1</v>
      </c>
      <c r="D5" s="23">
        <f t="shared" ref="D5:D59" si="2">D4+1</f>
        <v>3</v>
      </c>
      <c r="E5" s="23" t="s">
        <v>66</v>
      </c>
      <c r="F5" s="23"/>
      <c r="G5" s="23">
        <v>1</v>
      </c>
      <c r="H5" s="23">
        <f>VLOOKUP(E5&amp;"-"&amp;F5,'Menu items'!E:F,2,0)</f>
        <v>5</v>
      </c>
      <c r="I5" s="67">
        <f t="shared" si="0"/>
        <v>5</v>
      </c>
      <c r="J5" s="23">
        <f>IF(AND(F5="XL",G5&gt;1),15,0)</f>
        <v>0</v>
      </c>
    </row>
    <row r="6" spans="1:10" x14ac:dyDescent="0.25">
      <c r="B6" s="77">
        <f ca="1">VLOOKUP(C6,'Order List'!$B$2:$D$102,2,0)</f>
        <v>43378</v>
      </c>
      <c r="C6" s="23">
        <f t="shared" si="1"/>
        <v>1</v>
      </c>
      <c r="D6" s="23">
        <f t="shared" si="2"/>
        <v>4</v>
      </c>
      <c r="E6" s="23" t="s">
        <v>46</v>
      </c>
      <c r="F6" s="23"/>
      <c r="G6" s="23">
        <v>3</v>
      </c>
      <c r="H6" s="23">
        <f>VLOOKUP(E6&amp;"-"&amp;F6,'Menu items'!E:F,2,0)</f>
        <v>6.99</v>
      </c>
      <c r="I6" s="67">
        <f t="shared" si="0"/>
        <v>20.97</v>
      </c>
      <c r="J6" s="23">
        <f>IF(AND(F6="XL",G6&gt;1),15,0)</f>
        <v>0</v>
      </c>
    </row>
    <row r="7" spans="1:10" x14ac:dyDescent="0.25">
      <c r="B7" s="77">
        <f ca="1">VLOOKUP(C7,'Order List'!$B$2:$D$102,2,0)</f>
        <v>43378</v>
      </c>
      <c r="C7" s="23">
        <f t="shared" si="1"/>
        <v>1</v>
      </c>
      <c r="D7" s="23">
        <f t="shared" si="2"/>
        <v>5</v>
      </c>
      <c r="E7" s="23" t="s">
        <v>47</v>
      </c>
      <c r="F7" s="23"/>
      <c r="G7" s="23">
        <v>1</v>
      </c>
      <c r="H7" s="23">
        <f>VLOOKUP(E7&amp;"-"&amp;F7,'Menu items'!E:F,2,0)</f>
        <v>6.99</v>
      </c>
      <c r="I7" s="67">
        <f t="shared" si="0"/>
        <v>6.99</v>
      </c>
      <c r="J7" s="23">
        <f>IF(AND(F7="XL",G7&gt;1),15,0)</f>
        <v>0</v>
      </c>
    </row>
    <row r="8" spans="1:10" x14ac:dyDescent="0.25">
      <c r="B8" s="77">
        <f ca="1">VLOOKUP(C8,'Order List'!$B$2:$D$102,2,0)</f>
        <v>43378</v>
      </c>
      <c r="C8" s="23">
        <f t="shared" si="1"/>
        <v>1</v>
      </c>
      <c r="D8" s="23">
        <f t="shared" si="2"/>
        <v>6</v>
      </c>
      <c r="E8" s="23" t="s">
        <v>49</v>
      </c>
      <c r="F8" s="23"/>
      <c r="G8" s="23">
        <v>1</v>
      </c>
      <c r="H8" s="23">
        <f>VLOOKUP(E8&amp;"-"&amp;F8,'Menu items'!E:F,2,0)</f>
        <v>6.99</v>
      </c>
      <c r="I8" s="67">
        <f t="shared" si="0"/>
        <v>6.99</v>
      </c>
      <c r="J8" s="23">
        <f>IF(AND(F8="XL",G8&gt;1),15,0)</f>
        <v>0</v>
      </c>
    </row>
    <row r="9" spans="1:10" x14ac:dyDescent="0.25">
      <c r="B9" s="77">
        <f ca="1">VLOOKUP(C9,'Order List'!$B$2:$D$102,2,0)</f>
        <v>43378</v>
      </c>
      <c r="C9" s="23">
        <f t="shared" si="1"/>
        <v>2</v>
      </c>
      <c r="D9" s="23">
        <v>1</v>
      </c>
      <c r="E9" s="23" t="s">
        <v>50</v>
      </c>
      <c r="F9" s="23"/>
      <c r="G9" s="23">
        <v>2</v>
      </c>
      <c r="H9" s="23">
        <f>VLOOKUP(E9&amp;"-"&amp;F9,'Menu items'!E:F,2,0)</f>
        <v>6.99</v>
      </c>
      <c r="I9" s="67">
        <f t="shared" si="0"/>
        <v>13.98</v>
      </c>
      <c r="J9" s="23">
        <f>IF(AND(F9="XL",G9&gt;1),15,0)</f>
        <v>0</v>
      </c>
    </row>
    <row r="10" spans="1:10" x14ac:dyDescent="0.25">
      <c r="B10" s="77">
        <f ca="1">VLOOKUP(C10,'Order List'!$B$2:$D$102,2,0)</f>
        <v>43378</v>
      </c>
      <c r="C10" s="23">
        <f t="shared" si="1"/>
        <v>2</v>
      </c>
      <c r="D10" s="23">
        <f t="shared" si="2"/>
        <v>2</v>
      </c>
      <c r="E10" s="23" t="s">
        <v>51</v>
      </c>
      <c r="F10" s="23"/>
      <c r="G10" s="23">
        <v>4</v>
      </c>
      <c r="H10" s="23">
        <f>VLOOKUP(E10&amp;"-"&amp;F10,'Menu items'!E:F,2,0)</f>
        <v>6.25</v>
      </c>
      <c r="I10" s="67">
        <f t="shared" si="0"/>
        <v>25</v>
      </c>
      <c r="J10" s="23">
        <f>IF(AND(F10="XL",G10&gt;1),15,0)</f>
        <v>0</v>
      </c>
    </row>
    <row r="11" spans="1:10" x14ac:dyDescent="0.25">
      <c r="B11" s="77">
        <f ca="1">VLOOKUP(C11,'Order List'!$B$2:$D$102,2,0)</f>
        <v>43378</v>
      </c>
      <c r="C11" s="23">
        <f t="shared" si="1"/>
        <v>2</v>
      </c>
      <c r="D11" s="23">
        <f t="shared" si="2"/>
        <v>3</v>
      </c>
      <c r="E11" s="23" t="s">
        <v>54</v>
      </c>
      <c r="F11" s="23"/>
      <c r="G11" s="23">
        <v>2</v>
      </c>
      <c r="H11" s="23">
        <f>VLOOKUP(E11&amp;"-"&amp;F11,'Menu items'!E:F,2,0)</f>
        <v>3.29</v>
      </c>
      <c r="I11" s="67">
        <f t="shared" si="0"/>
        <v>6.58</v>
      </c>
      <c r="J11" s="23">
        <f>IF(AND(F11="XL",G11&gt;1),15,0)</f>
        <v>0</v>
      </c>
    </row>
    <row r="12" spans="1:10" x14ac:dyDescent="0.25">
      <c r="B12" s="77">
        <f ca="1">VLOOKUP(C12,'Order List'!$B$2:$D$102,2,0)</f>
        <v>43378</v>
      </c>
      <c r="C12" s="23">
        <f t="shared" si="1"/>
        <v>2</v>
      </c>
      <c r="D12" s="23">
        <f t="shared" si="2"/>
        <v>4</v>
      </c>
      <c r="E12" s="23" t="s">
        <v>55</v>
      </c>
      <c r="F12" s="23"/>
      <c r="G12" s="23">
        <v>5</v>
      </c>
      <c r="H12" s="23">
        <f>VLOOKUP(E12&amp;"-"&amp;F12,'Menu items'!E:F,2,0)</f>
        <v>0.79</v>
      </c>
      <c r="I12" s="67">
        <f t="shared" si="0"/>
        <v>3.95</v>
      </c>
      <c r="J12" s="23">
        <f>IF(AND(F12="XL",G12&gt;1),15,0)</f>
        <v>0</v>
      </c>
    </row>
    <row r="13" spans="1:10" x14ac:dyDescent="0.25">
      <c r="B13" s="77">
        <f ca="1">VLOOKUP(C13,'Order List'!$B$2:$D$102,2,0)</f>
        <v>43378</v>
      </c>
      <c r="C13" s="23">
        <f t="shared" si="1"/>
        <v>2</v>
      </c>
      <c r="D13" s="23">
        <f t="shared" si="2"/>
        <v>5</v>
      </c>
      <c r="E13" s="23" t="s">
        <v>59</v>
      </c>
      <c r="F13" s="23"/>
      <c r="G13" s="23">
        <v>1</v>
      </c>
      <c r="H13" s="23">
        <f>VLOOKUP(E13&amp;"-"&amp;F13,'Menu items'!E:F,2,0)</f>
        <v>8.49</v>
      </c>
      <c r="I13" s="67">
        <f t="shared" si="0"/>
        <v>8.49</v>
      </c>
      <c r="J13" s="23">
        <f>IF(AND(F13="XL",G13&gt;1),15,0)</f>
        <v>0</v>
      </c>
    </row>
    <row r="14" spans="1:10" x14ac:dyDescent="0.25">
      <c r="B14" s="77">
        <f ca="1">VLOOKUP(C14,'Order List'!$B$2:$D$102,2,0)</f>
        <v>43378</v>
      </c>
      <c r="C14" s="23">
        <f t="shared" si="1"/>
        <v>2</v>
      </c>
      <c r="D14" s="23">
        <f t="shared" si="2"/>
        <v>6</v>
      </c>
      <c r="E14" s="23" t="s">
        <v>60</v>
      </c>
      <c r="F14" s="23">
        <v>10</v>
      </c>
      <c r="G14" s="23">
        <v>2</v>
      </c>
      <c r="H14" s="23">
        <f>VLOOKUP(E14&amp;"-"&amp;F14,'Menu items'!E:F,2,0)</f>
        <v>9.85</v>
      </c>
      <c r="I14" s="67">
        <f t="shared" si="0"/>
        <v>19.7</v>
      </c>
      <c r="J14" s="23">
        <f>IF(AND(F14="XL",G14&gt;1),15,0)</f>
        <v>0</v>
      </c>
    </row>
    <row r="15" spans="1:10" x14ac:dyDescent="0.25">
      <c r="B15" s="77">
        <f ca="1">VLOOKUP(C15,'Order List'!$B$2:$D$102,2,0)</f>
        <v>43378</v>
      </c>
      <c r="C15" s="23">
        <f t="shared" si="1"/>
        <v>2</v>
      </c>
      <c r="D15" s="23">
        <f t="shared" si="2"/>
        <v>7</v>
      </c>
      <c r="E15" s="23" t="s">
        <v>102</v>
      </c>
      <c r="F15" s="23"/>
      <c r="G15" s="23">
        <v>1</v>
      </c>
      <c r="H15" s="23">
        <f>VLOOKUP(E15&amp;"-"&amp;F15,'Menu items'!E:F,2,0)</f>
        <v>5.99</v>
      </c>
      <c r="I15" s="67">
        <f t="shared" si="0"/>
        <v>5.99</v>
      </c>
      <c r="J15" s="23">
        <f>IF(AND(F15="XL",G15&gt;1),15,0)</f>
        <v>0</v>
      </c>
    </row>
    <row r="16" spans="1:10" x14ac:dyDescent="0.25">
      <c r="B16" s="77">
        <f ca="1">VLOOKUP(C16,'Order List'!$B$2:$D$102,2,0)</f>
        <v>43378</v>
      </c>
      <c r="C16" s="23">
        <f t="shared" si="1"/>
        <v>3</v>
      </c>
      <c r="D16" s="23">
        <v>1</v>
      </c>
      <c r="E16" s="23" t="s">
        <v>62</v>
      </c>
      <c r="F16" s="23">
        <v>5</v>
      </c>
      <c r="G16" s="23">
        <v>3</v>
      </c>
      <c r="H16" s="23">
        <f>VLOOKUP(E16&amp;"-"&amp;F16,'Menu items'!E:F,2,0)</f>
        <v>5.99</v>
      </c>
      <c r="I16" s="67">
        <f t="shared" si="0"/>
        <v>17.97</v>
      </c>
      <c r="J16" s="23">
        <f>IF(AND(F16="XL",G16&gt;1),15,0)</f>
        <v>0</v>
      </c>
    </row>
    <row r="17" spans="2:10" x14ac:dyDescent="0.25">
      <c r="B17" s="77">
        <f ca="1">VLOOKUP(C17,'Order List'!$B$2:$D$102,2,0)</f>
        <v>43378</v>
      </c>
      <c r="C17" s="23">
        <f t="shared" si="1"/>
        <v>3</v>
      </c>
      <c r="D17" s="23">
        <f>D16+1</f>
        <v>2</v>
      </c>
      <c r="E17" s="23" t="s">
        <v>68</v>
      </c>
      <c r="F17" s="23"/>
      <c r="G17" s="23">
        <v>2</v>
      </c>
      <c r="H17" s="23">
        <f>VLOOKUP(E17&amp;"-"&amp;F17,'Menu items'!E:F,2,0)</f>
        <v>6.99</v>
      </c>
      <c r="I17" s="67">
        <f t="shared" si="0"/>
        <v>13.98</v>
      </c>
      <c r="J17" s="23">
        <f>IF(AND(F17="XL",G17&gt;1),15,0)</f>
        <v>0</v>
      </c>
    </row>
    <row r="18" spans="2:10" x14ac:dyDescent="0.25">
      <c r="B18" s="77">
        <f ca="1">VLOOKUP(C18,'Order List'!$B$2:$D$102,2,0)</f>
        <v>43378</v>
      </c>
      <c r="C18" s="23">
        <f t="shared" si="1"/>
        <v>3</v>
      </c>
      <c r="D18" s="23">
        <f t="shared" si="2"/>
        <v>3</v>
      </c>
      <c r="E18" s="23" t="s">
        <v>69</v>
      </c>
      <c r="F18" s="23"/>
      <c r="G18" s="23">
        <v>4</v>
      </c>
      <c r="H18" s="23">
        <f>VLOOKUP(E18&amp;"-"&amp;F18,'Menu items'!E:F,2,0)</f>
        <v>6.99</v>
      </c>
      <c r="I18" s="67">
        <f t="shared" si="0"/>
        <v>27.96</v>
      </c>
      <c r="J18" s="23">
        <f>IF(AND(F18="XL",G18&gt;1),15,0)</f>
        <v>0</v>
      </c>
    </row>
    <row r="19" spans="2:10" x14ac:dyDescent="0.25">
      <c r="B19" s="77">
        <f ca="1">VLOOKUP(C19,'Order List'!$B$2:$D$102,2,0)</f>
        <v>43378</v>
      </c>
      <c r="C19" s="23">
        <f t="shared" si="1"/>
        <v>4</v>
      </c>
      <c r="D19" s="23">
        <v>1</v>
      </c>
      <c r="E19" s="23" t="s">
        <v>63</v>
      </c>
      <c r="F19" s="23" t="s">
        <v>44</v>
      </c>
      <c r="G19" s="23">
        <v>2</v>
      </c>
      <c r="H19" s="23">
        <f>VLOOKUP(E19&amp;"-"&amp;F19,'Menu items'!E:F,2,0)</f>
        <v>9.99</v>
      </c>
      <c r="I19" s="67">
        <f t="shared" si="0"/>
        <v>16.983000000000001</v>
      </c>
      <c r="J19" s="23">
        <f>IF(AND(F19="XL",G19&gt;1),15,0)</f>
        <v>15</v>
      </c>
    </row>
    <row r="20" spans="2:10" x14ac:dyDescent="0.25">
      <c r="B20" s="77">
        <f ca="1">VLOOKUP(C20,'Order List'!$B$2:$D$102,2,0)</f>
        <v>43378</v>
      </c>
      <c r="C20" s="23">
        <f t="shared" si="1"/>
        <v>4</v>
      </c>
      <c r="D20" s="23">
        <v>2</v>
      </c>
      <c r="E20" s="23" t="s">
        <v>45</v>
      </c>
      <c r="F20" s="23"/>
      <c r="G20" s="23">
        <v>1</v>
      </c>
      <c r="H20" s="23">
        <f>VLOOKUP(E20&amp;"-"&amp;F20,'Menu items'!E:F,2,0)</f>
        <v>6.99</v>
      </c>
      <c r="I20" s="67">
        <f t="shared" si="0"/>
        <v>6.99</v>
      </c>
      <c r="J20" s="23">
        <f>IF(AND(F20="XL",G20&gt;1),15,0)</f>
        <v>0</v>
      </c>
    </row>
    <row r="21" spans="2:10" x14ac:dyDescent="0.25">
      <c r="B21" s="77">
        <f ca="1">VLOOKUP(C21,'Order List'!$B$2:$D$102,2,0)</f>
        <v>43378</v>
      </c>
      <c r="C21" s="23">
        <f t="shared" si="1"/>
        <v>4</v>
      </c>
      <c r="D21" s="23">
        <v>3</v>
      </c>
      <c r="E21" s="23" t="s">
        <v>59</v>
      </c>
      <c r="F21" s="23"/>
      <c r="G21" s="23">
        <v>2</v>
      </c>
      <c r="H21" s="23">
        <f>VLOOKUP(E21&amp;"-"&amp;F21,'Menu items'!E:F,2,0)</f>
        <v>8.49</v>
      </c>
      <c r="I21" s="67">
        <f t="shared" si="0"/>
        <v>16.98</v>
      </c>
      <c r="J21" s="23">
        <f>IF(AND(F21="XL",G21&gt;1),15,0)</f>
        <v>0</v>
      </c>
    </row>
    <row r="22" spans="2:10" x14ac:dyDescent="0.25">
      <c r="B22" s="77">
        <f ca="1">VLOOKUP(C22,'Order List'!$B$2:$D$102,2,0)</f>
        <v>43378</v>
      </c>
      <c r="C22" s="23">
        <f t="shared" si="1"/>
        <v>4</v>
      </c>
      <c r="D22" s="23">
        <v>4</v>
      </c>
      <c r="E22" s="23" t="s">
        <v>62</v>
      </c>
      <c r="F22" s="23">
        <v>20</v>
      </c>
      <c r="G22" s="23">
        <v>1</v>
      </c>
      <c r="H22" s="23">
        <f>VLOOKUP(E22&amp;"-"&amp;F22,'Menu items'!E:F,2,0)</f>
        <v>18.989999999999998</v>
      </c>
      <c r="I22" s="67">
        <f t="shared" si="0"/>
        <v>18.989999999999998</v>
      </c>
      <c r="J22" s="23">
        <f>IF(AND(F22="XL",G22&gt;1),15,0)</f>
        <v>0</v>
      </c>
    </row>
    <row r="23" spans="2:10" x14ac:dyDescent="0.25">
      <c r="B23" s="77">
        <f ca="1">VLOOKUP(C23,'Order List'!$B$2:$D$102,2,0)</f>
        <v>43378</v>
      </c>
      <c r="C23" s="23">
        <f t="shared" si="1"/>
        <v>4</v>
      </c>
      <c r="D23" s="23">
        <v>5</v>
      </c>
      <c r="E23" s="23" t="s">
        <v>52</v>
      </c>
      <c r="F23" s="23"/>
      <c r="G23" s="23">
        <v>3</v>
      </c>
      <c r="H23" s="23">
        <f>VLOOKUP(E23&amp;"-"&amp;F23,'Menu items'!E:F,2,0)</f>
        <v>6.25</v>
      </c>
      <c r="I23" s="67">
        <f t="shared" si="0"/>
        <v>18.75</v>
      </c>
      <c r="J23" s="23">
        <f>IF(AND(F23="XL",G23&gt;1),15,0)</f>
        <v>0</v>
      </c>
    </row>
    <row r="24" spans="2:10" x14ac:dyDescent="0.25">
      <c r="B24" s="77">
        <f ca="1">VLOOKUP(C24,'Order List'!$B$2:$D$102,2,0)</f>
        <v>43378</v>
      </c>
      <c r="C24" s="23">
        <f t="shared" si="1"/>
        <v>4</v>
      </c>
      <c r="D24" s="23">
        <v>6</v>
      </c>
      <c r="E24" s="23" t="s">
        <v>72</v>
      </c>
      <c r="F24" s="23"/>
      <c r="G24" s="23">
        <v>1</v>
      </c>
      <c r="H24" s="23">
        <f>VLOOKUP(E24&amp;"-"&amp;F24,'Menu items'!E:F,2,0)</f>
        <v>5.75</v>
      </c>
      <c r="I24" s="67">
        <f t="shared" si="0"/>
        <v>5.75</v>
      </c>
      <c r="J24" s="23">
        <f>IF(AND(F24="XL",G24&gt;1),15,0)</f>
        <v>0</v>
      </c>
    </row>
    <row r="25" spans="2:10" x14ac:dyDescent="0.25">
      <c r="B25" s="77">
        <f ca="1">VLOOKUP(C25,'Order List'!$B$2:$D$102,2,0)</f>
        <v>43378</v>
      </c>
      <c r="C25" s="23">
        <f t="shared" si="1"/>
        <v>4</v>
      </c>
      <c r="D25" s="23">
        <v>7</v>
      </c>
      <c r="E25" s="23" t="s">
        <v>60</v>
      </c>
      <c r="F25" s="23">
        <v>10</v>
      </c>
      <c r="G25" s="23">
        <v>1</v>
      </c>
      <c r="H25" s="23">
        <f>VLOOKUP(E25&amp;"-"&amp;F25,'Menu items'!E:F,2,0)</f>
        <v>9.85</v>
      </c>
      <c r="I25" s="67">
        <f t="shared" si="0"/>
        <v>9.85</v>
      </c>
      <c r="J25" s="23">
        <f>IF(AND(F25="XL",G25&gt;1),15,0)</f>
        <v>0</v>
      </c>
    </row>
    <row r="26" spans="2:10" x14ac:dyDescent="0.25">
      <c r="B26" s="77">
        <f ca="1">VLOOKUP(C26,'Order List'!$B$2:$D$102,2,0)</f>
        <v>43378</v>
      </c>
      <c r="C26" s="23">
        <f t="shared" si="1"/>
        <v>4</v>
      </c>
      <c r="D26" s="23">
        <v>8</v>
      </c>
      <c r="E26" s="23" t="s">
        <v>95</v>
      </c>
      <c r="F26" s="23"/>
      <c r="G26" s="23">
        <v>2</v>
      </c>
      <c r="H26" s="23">
        <f>VLOOKUP(E26&amp;"-"&amp;F26,'Menu items'!E:F,2,0)</f>
        <v>4.99</v>
      </c>
      <c r="I26" s="67">
        <f t="shared" si="0"/>
        <v>9.98</v>
      </c>
      <c r="J26" s="23">
        <f>IF(AND(F26="XL",G26&gt;1),15,0)</f>
        <v>0</v>
      </c>
    </row>
    <row r="27" spans="2:10" x14ac:dyDescent="0.25">
      <c r="B27" s="77">
        <f ca="1">VLOOKUP(C27,'Order List'!$B$2:$D$102,2,0)</f>
        <v>43378</v>
      </c>
      <c r="C27" s="23">
        <f t="shared" si="1"/>
        <v>4</v>
      </c>
      <c r="D27" s="23">
        <v>9</v>
      </c>
      <c r="E27" s="23" t="s">
        <v>111</v>
      </c>
      <c r="F27" s="23"/>
      <c r="G27" s="23">
        <v>4</v>
      </c>
      <c r="H27" s="23">
        <f>VLOOKUP(E27&amp;"-"&amp;F27,'Menu items'!E:F,2,0)</f>
        <v>4.99</v>
      </c>
      <c r="I27" s="67">
        <f t="shared" si="0"/>
        <v>19.96</v>
      </c>
      <c r="J27" s="23">
        <f>IF(AND(F27="XL",G27&gt;1),15,0)</f>
        <v>0</v>
      </c>
    </row>
    <row r="28" spans="2:10" x14ac:dyDescent="0.25">
      <c r="B28" s="77">
        <f ca="1">VLOOKUP(C28,'Order List'!$B$2:$D$102,2,0)</f>
        <v>43378</v>
      </c>
      <c r="C28" s="23">
        <f t="shared" si="1"/>
        <v>4</v>
      </c>
      <c r="D28" s="23">
        <v>10</v>
      </c>
      <c r="E28" s="23" t="s">
        <v>112</v>
      </c>
      <c r="F28" s="23"/>
      <c r="G28" s="23">
        <v>2</v>
      </c>
      <c r="H28" s="23">
        <f>VLOOKUP(E28&amp;"-"&amp;F28,'Menu items'!E:F,2,0)</f>
        <v>4.99</v>
      </c>
      <c r="I28" s="67">
        <f t="shared" si="0"/>
        <v>9.98</v>
      </c>
      <c r="J28" s="23">
        <f>IF(AND(F28="XL",G28&gt;1),15,0)</f>
        <v>0</v>
      </c>
    </row>
    <row r="29" spans="2:10" x14ac:dyDescent="0.25">
      <c r="B29" s="77">
        <f ca="1">VLOOKUP(C29,'Order List'!$B$2:$D$102,2,0)</f>
        <v>43378</v>
      </c>
      <c r="C29" s="23">
        <f t="shared" si="1"/>
        <v>5</v>
      </c>
      <c r="D29" s="23">
        <v>1</v>
      </c>
      <c r="E29" s="23" t="s">
        <v>97</v>
      </c>
      <c r="F29" s="23"/>
      <c r="G29" s="23">
        <v>4</v>
      </c>
      <c r="H29" s="23">
        <f>VLOOKUP(E29&amp;"-"&amp;F29,'Menu items'!E:F,2,0)</f>
        <v>1.99</v>
      </c>
      <c r="I29" s="67">
        <f t="shared" si="0"/>
        <v>7.96</v>
      </c>
      <c r="J29" s="23">
        <f>IF(AND(F29="XL",G29&gt;1),15,0)</f>
        <v>0</v>
      </c>
    </row>
    <row r="30" spans="2:10" x14ac:dyDescent="0.25">
      <c r="B30" s="77">
        <f ca="1">VLOOKUP(C30,'Order List'!$B$2:$D$102,2,0)</f>
        <v>43378</v>
      </c>
      <c r="C30" s="23">
        <f t="shared" si="1"/>
        <v>5</v>
      </c>
      <c r="D30" s="23">
        <f t="shared" si="2"/>
        <v>2</v>
      </c>
      <c r="E30" s="23" t="s">
        <v>112</v>
      </c>
      <c r="F30" s="23"/>
      <c r="G30" s="23">
        <v>2</v>
      </c>
      <c r="H30" s="23">
        <f>VLOOKUP(E30&amp;"-"&amp;F30,'Menu items'!E:F,2,0)</f>
        <v>4.99</v>
      </c>
      <c r="I30" s="67">
        <f t="shared" si="0"/>
        <v>9.98</v>
      </c>
      <c r="J30" s="23">
        <f>IF(AND(F30="XL",G30&gt;1),15,0)</f>
        <v>0</v>
      </c>
    </row>
    <row r="31" spans="2:10" x14ac:dyDescent="0.25">
      <c r="B31" s="77">
        <f ca="1">VLOOKUP(C31,'Order List'!$B$2:$D$102,2,0)</f>
        <v>43378</v>
      </c>
      <c r="C31" s="23">
        <f t="shared" si="1"/>
        <v>5</v>
      </c>
      <c r="D31" s="23">
        <f t="shared" si="2"/>
        <v>3</v>
      </c>
      <c r="E31" s="23" t="s">
        <v>114</v>
      </c>
      <c r="F31" s="23"/>
      <c r="G31" s="23">
        <v>1</v>
      </c>
      <c r="H31" s="23">
        <f>VLOOKUP(E31&amp;"-"&amp;F31,'Menu items'!E:F,2,0)</f>
        <v>1.99</v>
      </c>
      <c r="I31" s="67">
        <f t="shared" si="0"/>
        <v>1.99</v>
      </c>
      <c r="J31" s="23">
        <f>IF(AND(F31="XL",G31&gt;1),15,0)</f>
        <v>0</v>
      </c>
    </row>
    <row r="32" spans="2:10" x14ac:dyDescent="0.25">
      <c r="B32" s="77">
        <f ca="1">VLOOKUP(C32,'Order List'!$B$2:$D$102,2,0)</f>
        <v>43378</v>
      </c>
      <c r="C32" s="23">
        <f t="shared" si="1"/>
        <v>5</v>
      </c>
      <c r="D32" s="23">
        <f t="shared" si="2"/>
        <v>4</v>
      </c>
      <c r="E32" s="23" t="s">
        <v>115</v>
      </c>
      <c r="F32" s="23"/>
      <c r="G32" s="23">
        <v>2</v>
      </c>
      <c r="H32" s="23">
        <f>VLOOKUP(E32&amp;"-"&amp;F32,'Menu items'!E:F,2,0)</f>
        <v>2.25</v>
      </c>
      <c r="I32" s="67">
        <f t="shared" si="0"/>
        <v>4.5</v>
      </c>
      <c r="J32" s="23">
        <f>IF(AND(F32="XL",G32&gt;1),15,0)</f>
        <v>0</v>
      </c>
    </row>
    <row r="33" spans="2:10" x14ac:dyDescent="0.25">
      <c r="B33" s="77">
        <f ca="1">VLOOKUP(C33,'Order List'!$B$2:$D$102,2,0)</f>
        <v>43378</v>
      </c>
      <c r="C33" s="23">
        <f t="shared" si="1"/>
        <v>5</v>
      </c>
      <c r="D33" s="23">
        <f t="shared" si="2"/>
        <v>5</v>
      </c>
      <c r="E33" s="23" t="s">
        <v>116</v>
      </c>
      <c r="F33" s="23"/>
      <c r="G33" s="23">
        <v>1</v>
      </c>
      <c r="H33" s="23">
        <f>VLOOKUP(E33&amp;"-"&amp;F33,'Menu items'!E:F,2,0)</f>
        <v>2.25</v>
      </c>
      <c r="I33" s="67">
        <f t="shared" si="0"/>
        <v>2.25</v>
      </c>
      <c r="J33" s="23">
        <f>IF(AND(F33="XL",G33&gt;1),15,0)</f>
        <v>0</v>
      </c>
    </row>
    <row r="34" spans="2:10" x14ac:dyDescent="0.25">
      <c r="B34" s="77">
        <f ca="1">VLOOKUP(C34,'Order List'!$B$2:$D$102,2,0)</f>
        <v>43378</v>
      </c>
      <c r="C34" s="23">
        <f t="shared" si="1"/>
        <v>5</v>
      </c>
      <c r="D34" s="23">
        <f t="shared" si="2"/>
        <v>6</v>
      </c>
      <c r="E34" s="23" t="s">
        <v>119</v>
      </c>
      <c r="F34" s="23"/>
      <c r="G34" s="23">
        <v>3</v>
      </c>
      <c r="H34" s="23">
        <f>VLOOKUP(E34&amp;"-"&amp;F34,'Menu items'!E:F,2,0)</f>
        <v>2.25</v>
      </c>
      <c r="I34" s="67">
        <f t="shared" si="0"/>
        <v>6.75</v>
      </c>
      <c r="J34" s="23">
        <f>IF(AND(F34="XL",G34&gt;1),15,0)</f>
        <v>0</v>
      </c>
    </row>
    <row r="35" spans="2:10" x14ac:dyDescent="0.25">
      <c r="B35" s="77">
        <f ca="1">VLOOKUP(C35,'Order List'!$B$2:$D$102,2,0)</f>
        <v>43378</v>
      </c>
      <c r="C35" s="23">
        <f t="shared" si="1"/>
        <v>5</v>
      </c>
      <c r="D35" s="23">
        <f t="shared" si="2"/>
        <v>7</v>
      </c>
      <c r="E35" s="23" t="s">
        <v>120</v>
      </c>
      <c r="F35" s="23"/>
      <c r="G35" s="23">
        <v>1</v>
      </c>
      <c r="H35" s="23">
        <f>VLOOKUP(E35&amp;"-"&amp;F35,'Menu items'!E:F,2,0)</f>
        <v>3.19</v>
      </c>
      <c r="I35" s="67">
        <f t="shared" si="0"/>
        <v>3.19</v>
      </c>
      <c r="J35" s="23">
        <f>IF(AND(F35="XL",G35&gt;1),15,0)</f>
        <v>0</v>
      </c>
    </row>
    <row r="36" spans="2:10" x14ac:dyDescent="0.25">
      <c r="B36" s="77">
        <f ca="1">VLOOKUP(C36,'Order List'!$B$2:$D$102,2,0)</f>
        <v>43378</v>
      </c>
      <c r="C36" s="23">
        <f t="shared" si="1"/>
        <v>5</v>
      </c>
      <c r="D36" s="23">
        <f t="shared" si="2"/>
        <v>8</v>
      </c>
      <c r="E36" s="23" t="s">
        <v>122</v>
      </c>
      <c r="F36" s="23"/>
      <c r="G36" s="23">
        <v>1</v>
      </c>
      <c r="H36" s="23">
        <f>VLOOKUP(E36&amp;"-"&amp;F36,'Menu items'!E:F,2,0)</f>
        <v>2.4900000000000002</v>
      </c>
      <c r="I36" s="67">
        <f t="shared" si="0"/>
        <v>2.4900000000000002</v>
      </c>
      <c r="J36" s="23">
        <f>IF(AND(F36="XL",G36&gt;1),15,0)</f>
        <v>0</v>
      </c>
    </row>
    <row r="37" spans="2:10" x14ac:dyDescent="0.25">
      <c r="B37" s="77">
        <f ca="1">VLOOKUP(C37,'Order List'!$B$2:$D$102,2,0)</f>
        <v>43378</v>
      </c>
      <c r="C37" s="23">
        <f t="shared" si="1"/>
        <v>5</v>
      </c>
      <c r="D37" s="23">
        <f t="shared" si="2"/>
        <v>9</v>
      </c>
      <c r="E37" s="23" t="s">
        <v>124</v>
      </c>
      <c r="F37" s="23"/>
      <c r="G37" s="23">
        <v>2</v>
      </c>
      <c r="H37" s="23">
        <f>VLOOKUP(E37&amp;"-"&amp;F37,'Menu items'!E:F,2,0)</f>
        <v>2.4900000000000002</v>
      </c>
      <c r="I37" s="67">
        <f t="shared" si="0"/>
        <v>4.9800000000000004</v>
      </c>
      <c r="J37" s="23">
        <f>IF(AND(F37="XL",G37&gt;1),15,0)</f>
        <v>0</v>
      </c>
    </row>
    <row r="38" spans="2:10" x14ac:dyDescent="0.25">
      <c r="B38" s="77">
        <f ca="1">VLOOKUP(C38,'Order List'!$B$2:$D$102,2,0)</f>
        <v>43378</v>
      </c>
      <c r="C38" s="23">
        <f t="shared" si="1"/>
        <v>5</v>
      </c>
      <c r="D38" s="23">
        <f t="shared" si="2"/>
        <v>10</v>
      </c>
      <c r="E38" s="23" t="s">
        <v>125</v>
      </c>
      <c r="F38" s="23"/>
      <c r="G38" s="23">
        <v>4</v>
      </c>
      <c r="H38" s="23">
        <f>VLOOKUP(E38&amp;"-"&amp;F38,'Menu items'!E:F,2,0)</f>
        <v>2.4900000000000002</v>
      </c>
      <c r="I38" s="67">
        <f t="shared" si="0"/>
        <v>9.9600000000000009</v>
      </c>
      <c r="J38" s="23">
        <f>IF(AND(F38="XL",G38&gt;1),15,0)</f>
        <v>0</v>
      </c>
    </row>
    <row r="39" spans="2:10" x14ac:dyDescent="0.25">
      <c r="B39" s="77">
        <f ca="1">VLOOKUP(C39,'Order List'!$B$2:$D$102,2,0)</f>
        <v>43378</v>
      </c>
      <c r="C39" s="23">
        <f t="shared" si="1"/>
        <v>6</v>
      </c>
      <c r="D39" s="23">
        <v>1</v>
      </c>
      <c r="E39" s="23" t="s">
        <v>126</v>
      </c>
      <c r="F39" s="23"/>
      <c r="G39" s="23">
        <v>2</v>
      </c>
      <c r="H39" s="23">
        <f>VLOOKUP(E39&amp;"-"&amp;F39,'Menu items'!E:F,2,0)</f>
        <v>2.4900000000000002</v>
      </c>
      <c r="I39" s="67">
        <f t="shared" si="0"/>
        <v>4.9800000000000004</v>
      </c>
      <c r="J39" s="23">
        <f>IF(AND(F39="XL",G39&gt;1),15,0)</f>
        <v>0</v>
      </c>
    </row>
    <row r="40" spans="2:10" x14ac:dyDescent="0.25">
      <c r="B40" s="77">
        <f ca="1">VLOOKUP(C40,'Order List'!$B$2:$D$102,2,0)</f>
        <v>43378</v>
      </c>
      <c r="C40" s="23">
        <f t="shared" si="1"/>
        <v>6</v>
      </c>
      <c r="D40" s="23">
        <f t="shared" si="2"/>
        <v>2</v>
      </c>
      <c r="E40" s="23" t="s">
        <v>127</v>
      </c>
      <c r="F40" s="23"/>
      <c r="G40" s="23">
        <v>1</v>
      </c>
      <c r="H40" s="23">
        <f>VLOOKUP(E40&amp;"-"&amp;F40,'Menu items'!E:F,2,0)</f>
        <v>2.09</v>
      </c>
      <c r="I40" s="67">
        <f t="shared" si="0"/>
        <v>2.09</v>
      </c>
      <c r="J40" s="23">
        <f>IF(AND(F40="XL",G40&gt;1),15,0)</f>
        <v>0</v>
      </c>
    </row>
    <row r="41" spans="2:10" x14ac:dyDescent="0.25">
      <c r="B41" s="77">
        <f ca="1">VLOOKUP(C41,'Order List'!$B$2:$D$102,2,0)</f>
        <v>43378</v>
      </c>
      <c r="C41" s="23">
        <f t="shared" si="1"/>
        <v>6</v>
      </c>
      <c r="D41" s="23">
        <f t="shared" si="2"/>
        <v>3</v>
      </c>
      <c r="E41" s="23" t="s">
        <v>105</v>
      </c>
      <c r="F41" s="23"/>
      <c r="G41" s="23">
        <v>2</v>
      </c>
      <c r="H41" s="23">
        <f>VLOOKUP(E41&amp;"-"&amp;F41,'Menu items'!E:F,2,0)</f>
        <v>3.99</v>
      </c>
      <c r="I41" s="67">
        <f t="shared" si="0"/>
        <v>7.98</v>
      </c>
      <c r="J41" s="23">
        <f>IF(AND(F41="XL",G41&gt;1),15,0)</f>
        <v>0</v>
      </c>
    </row>
    <row r="42" spans="2:10" x14ac:dyDescent="0.25">
      <c r="B42" s="77">
        <f ca="1">VLOOKUP(C42,'Order List'!$B$2:$D$102,2,0)</f>
        <v>43378</v>
      </c>
      <c r="C42" s="23">
        <f t="shared" si="1"/>
        <v>6</v>
      </c>
      <c r="D42" s="23">
        <f t="shared" si="2"/>
        <v>4</v>
      </c>
      <c r="E42" s="23" t="s">
        <v>106</v>
      </c>
      <c r="F42" s="23"/>
      <c r="G42" s="23">
        <v>1</v>
      </c>
      <c r="H42" s="23">
        <f>VLOOKUP(E42&amp;"-"&amp;F42,'Menu items'!E:F,2,0)</f>
        <v>4.5</v>
      </c>
      <c r="I42" s="67">
        <f t="shared" si="0"/>
        <v>4.5</v>
      </c>
      <c r="J42" s="23">
        <f>IF(AND(F42="XL",G42&gt;1),15,0)</f>
        <v>0</v>
      </c>
    </row>
    <row r="43" spans="2:10" x14ac:dyDescent="0.25">
      <c r="B43" s="77">
        <f ca="1">VLOOKUP(C43,'Order List'!$B$2:$D$102,2,0)</f>
        <v>43378</v>
      </c>
      <c r="C43" s="23">
        <f t="shared" si="1"/>
        <v>6</v>
      </c>
      <c r="D43" s="23">
        <f t="shared" si="2"/>
        <v>5</v>
      </c>
      <c r="E43" s="23" t="s">
        <v>108</v>
      </c>
      <c r="F43" s="23"/>
      <c r="G43" s="23">
        <v>3</v>
      </c>
      <c r="H43" s="23">
        <f>VLOOKUP(E43&amp;"-"&amp;F43,'Menu items'!E:F,2,0)</f>
        <v>4.5</v>
      </c>
      <c r="I43" s="67">
        <f t="shared" si="0"/>
        <v>13.5</v>
      </c>
      <c r="J43" s="23">
        <f>IF(AND(F43="XL",G43&gt;1),15,0)</f>
        <v>0</v>
      </c>
    </row>
    <row r="44" spans="2:10" x14ac:dyDescent="0.25">
      <c r="B44" s="77">
        <f ca="1">VLOOKUP(C44,'Order List'!$B$2:$D$102,2,0)</f>
        <v>43378</v>
      </c>
      <c r="C44" s="23">
        <f t="shared" si="1"/>
        <v>6</v>
      </c>
      <c r="D44" s="23">
        <f t="shared" si="2"/>
        <v>6</v>
      </c>
      <c r="E44" s="23" t="s">
        <v>109</v>
      </c>
      <c r="F44" s="23"/>
      <c r="G44" s="23">
        <v>1</v>
      </c>
      <c r="H44" s="23">
        <f>VLOOKUP(E44&amp;"-"&amp;F44,'Menu items'!E:F,2,0)</f>
        <v>4.99</v>
      </c>
      <c r="I44" s="67">
        <f t="shared" si="0"/>
        <v>4.99</v>
      </c>
      <c r="J44" s="23">
        <f>IF(AND(F44="XL",G44&gt;1),15,0)</f>
        <v>0</v>
      </c>
    </row>
    <row r="45" spans="2:10" x14ac:dyDescent="0.25">
      <c r="B45" s="77">
        <f ca="1">VLOOKUP(C45,'Order List'!$B$2:$D$102,2,0)</f>
        <v>43378</v>
      </c>
      <c r="C45" s="23">
        <f t="shared" si="1"/>
        <v>6</v>
      </c>
      <c r="D45" s="23">
        <f t="shared" si="2"/>
        <v>7</v>
      </c>
      <c r="E45" s="23" t="s">
        <v>111</v>
      </c>
      <c r="F45" s="23"/>
      <c r="G45" s="23">
        <v>1</v>
      </c>
      <c r="H45" s="23">
        <f>VLOOKUP(E45&amp;"-"&amp;F45,'Menu items'!E:F,2,0)</f>
        <v>4.99</v>
      </c>
      <c r="I45" s="67">
        <f t="shared" si="0"/>
        <v>4.99</v>
      </c>
      <c r="J45" s="23">
        <f>IF(AND(F45="XL",G45&gt;1),15,0)</f>
        <v>0</v>
      </c>
    </row>
    <row r="46" spans="2:10" x14ac:dyDescent="0.25">
      <c r="B46" s="77">
        <f ca="1">VLOOKUP(C46,'Order List'!$B$2:$D$102,2,0)</f>
        <v>43378</v>
      </c>
      <c r="C46" s="23">
        <f t="shared" si="1"/>
        <v>6</v>
      </c>
      <c r="D46" s="23">
        <f t="shared" si="2"/>
        <v>8</v>
      </c>
      <c r="E46" s="23" t="s">
        <v>64</v>
      </c>
      <c r="F46" s="23" t="s">
        <v>8</v>
      </c>
      <c r="G46" s="23">
        <v>2</v>
      </c>
      <c r="H46" s="23">
        <f>VLOOKUP(E46&amp;"-"&amp;F46,'Menu items'!E:F,2,0)</f>
        <v>6.99</v>
      </c>
      <c r="I46" s="67">
        <f t="shared" si="0"/>
        <v>13.98</v>
      </c>
      <c r="J46" s="23">
        <f>IF(AND(F46="XL",G46&gt;1),15,0)</f>
        <v>0</v>
      </c>
    </row>
    <row r="47" spans="2:10" x14ac:dyDescent="0.25">
      <c r="B47" s="77">
        <f ca="1">VLOOKUP(C47,'Order List'!$B$2:$D$102,2,0)</f>
        <v>43378</v>
      </c>
      <c r="C47" s="23">
        <f t="shared" si="1"/>
        <v>6</v>
      </c>
      <c r="D47" s="23">
        <f t="shared" si="2"/>
        <v>9</v>
      </c>
      <c r="E47" s="23" t="s">
        <v>65</v>
      </c>
      <c r="F47" s="23" t="s">
        <v>8</v>
      </c>
      <c r="G47" s="23">
        <v>4</v>
      </c>
      <c r="H47" s="23">
        <f>VLOOKUP(E47&amp;"-"&amp;F47,'Menu items'!E:F,2,0)</f>
        <v>6.99</v>
      </c>
      <c r="I47" s="67">
        <f t="shared" si="0"/>
        <v>27.96</v>
      </c>
      <c r="J47" s="23">
        <f>IF(AND(F47="XL",G47&gt;1),15,0)</f>
        <v>0</v>
      </c>
    </row>
    <row r="48" spans="2:10" x14ac:dyDescent="0.25">
      <c r="B48" s="77">
        <f ca="1">VLOOKUP(C48,'Order List'!$B$2:$D$102,2,0)</f>
        <v>43378</v>
      </c>
      <c r="C48" s="23">
        <f t="shared" si="1"/>
        <v>6</v>
      </c>
      <c r="D48" s="23">
        <f t="shared" si="2"/>
        <v>10</v>
      </c>
      <c r="E48" s="23" t="s">
        <v>66</v>
      </c>
      <c r="F48" s="23"/>
      <c r="G48" s="23">
        <v>2</v>
      </c>
      <c r="H48" s="23">
        <f>VLOOKUP(E48&amp;"-"&amp;F48,'Menu items'!E:F,2,0)</f>
        <v>5</v>
      </c>
      <c r="I48" s="67">
        <f t="shared" si="0"/>
        <v>10</v>
      </c>
      <c r="J48" s="23">
        <f>IF(AND(F48="XL",G48&gt;1),15,0)</f>
        <v>0</v>
      </c>
    </row>
    <row r="49" spans="2:10" x14ac:dyDescent="0.25">
      <c r="B49" s="77">
        <f ca="1">VLOOKUP(C49,'Order List'!$B$2:$D$102,2,0)</f>
        <v>43378</v>
      </c>
      <c r="C49" s="23">
        <f t="shared" si="1"/>
        <v>6</v>
      </c>
      <c r="D49" s="23">
        <f t="shared" si="2"/>
        <v>11</v>
      </c>
      <c r="E49" s="23" t="s">
        <v>47</v>
      </c>
      <c r="F49" s="23"/>
      <c r="G49" s="23">
        <v>1</v>
      </c>
      <c r="H49" s="23">
        <f>VLOOKUP(E49&amp;"-"&amp;F49,'Menu items'!E:F,2,0)</f>
        <v>6.99</v>
      </c>
      <c r="I49" s="67">
        <f t="shared" si="0"/>
        <v>6.99</v>
      </c>
      <c r="J49" s="23">
        <f>IF(AND(F49="XL",G49&gt;1),15,0)</f>
        <v>0</v>
      </c>
    </row>
    <row r="50" spans="2:10" x14ac:dyDescent="0.25">
      <c r="B50" s="77">
        <f ca="1">VLOOKUP(C50,'Order List'!$B$2:$D$102,2,0)</f>
        <v>43378</v>
      </c>
      <c r="C50" s="23">
        <f t="shared" si="1"/>
        <v>6</v>
      </c>
      <c r="D50" s="23">
        <f t="shared" si="2"/>
        <v>12</v>
      </c>
      <c r="E50" s="23" t="s">
        <v>48</v>
      </c>
      <c r="F50" s="23"/>
      <c r="G50" s="23">
        <v>2</v>
      </c>
      <c r="H50" s="23">
        <f>VLOOKUP(E50&amp;"-"&amp;F50,'Menu items'!E:F,2,0)</f>
        <v>6.99</v>
      </c>
      <c r="I50" s="67">
        <f t="shared" si="0"/>
        <v>13.98</v>
      </c>
      <c r="J50" s="23">
        <f>IF(AND(F50="XL",G50&gt;1),15,0)</f>
        <v>0</v>
      </c>
    </row>
    <row r="51" spans="2:10" x14ac:dyDescent="0.25">
      <c r="B51" s="77">
        <f ca="1">VLOOKUP(C51,'Order List'!$B$2:$D$102,2,0)</f>
        <v>43378</v>
      </c>
      <c r="C51" s="23">
        <f t="shared" si="1"/>
        <v>6</v>
      </c>
      <c r="D51" s="23">
        <f t="shared" si="2"/>
        <v>13</v>
      </c>
      <c r="E51" s="23" t="s">
        <v>49</v>
      </c>
      <c r="F51" s="23"/>
      <c r="G51" s="23">
        <v>1</v>
      </c>
      <c r="H51" s="23">
        <f>VLOOKUP(E51&amp;"-"&amp;F51,'Menu items'!E:F,2,0)</f>
        <v>6.99</v>
      </c>
      <c r="I51" s="67">
        <f t="shared" si="0"/>
        <v>6.99</v>
      </c>
      <c r="J51" s="23">
        <f>IF(AND(F51="XL",G51&gt;1),15,0)</f>
        <v>0</v>
      </c>
    </row>
    <row r="52" spans="2:10" x14ac:dyDescent="0.25">
      <c r="B52" s="77">
        <f ca="1">VLOOKUP(C52,'Order List'!$B$2:$D$102,2,0)</f>
        <v>43378</v>
      </c>
      <c r="C52" s="23">
        <f t="shared" si="1"/>
        <v>6</v>
      </c>
      <c r="D52" s="23">
        <f t="shared" si="2"/>
        <v>14</v>
      </c>
      <c r="E52" s="23" t="s">
        <v>51</v>
      </c>
      <c r="F52" s="23"/>
      <c r="G52" s="23">
        <v>3</v>
      </c>
      <c r="H52" s="23">
        <f>VLOOKUP(E52&amp;"-"&amp;F52,'Menu items'!E:F,2,0)</f>
        <v>6.25</v>
      </c>
      <c r="I52" s="67">
        <f t="shared" si="0"/>
        <v>18.75</v>
      </c>
      <c r="J52" s="23">
        <f>IF(AND(F52="XL",G52&gt;1),15,0)</f>
        <v>0</v>
      </c>
    </row>
    <row r="53" spans="2:10" x14ac:dyDescent="0.25">
      <c r="B53" s="77">
        <f ca="1">VLOOKUP(C53,'Order List'!$B$2:$D$102,2,0)</f>
        <v>43378</v>
      </c>
      <c r="C53" s="23">
        <f t="shared" si="1"/>
        <v>6</v>
      </c>
      <c r="D53" s="23">
        <f t="shared" si="2"/>
        <v>15</v>
      </c>
      <c r="E53" s="23" t="s">
        <v>55</v>
      </c>
      <c r="F53" s="23"/>
      <c r="G53" s="23">
        <v>1</v>
      </c>
      <c r="H53" s="23">
        <f>VLOOKUP(E53&amp;"-"&amp;F53,'Menu items'!E:F,2,0)</f>
        <v>0.79</v>
      </c>
      <c r="I53" s="67">
        <f t="shared" si="0"/>
        <v>0.79</v>
      </c>
      <c r="J53" s="23">
        <f>IF(AND(F53="XL",G53&gt;1),15,0)</f>
        <v>0</v>
      </c>
    </row>
    <row r="54" spans="2:10" x14ac:dyDescent="0.25">
      <c r="B54" s="77">
        <f ca="1">VLOOKUP(C54,'Order List'!$B$2:$D$102,2,0)</f>
        <v>43378</v>
      </c>
      <c r="C54" s="23">
        <f t="shared" si="1"/>
        <v>7</v>
      </c>
      <c r="D54" s="23">
        <v>1</v>
      </c>
      <c r="E54" s="23" t="s">
        <v>59</v>
      </c>
      <c r="F54" s="23"/>
      <c r="G54" s="23">
        <v>1</v>
      </c>
      <c r="H54" s="23">
        <f>VLOOKUP(E54&amp;"-"&amp;F54,'Menu items'!E:F,2,0)</f>
        <v>8.49</v>
      </c>
      <c r="I54" s="67">
        <f t="shared" si="0"/>
        <v>8.49</v>
      </c>
      <c r="J54" s="23">
        <f>IF(AND(F54="XL",G54&gt;1),15,0)</f>
        <v>0</v>
      </c>
    </row>
    <row r="55" spans="2:10" x14ac:dyDescent="0.25">
      <c r="B55" s="77">
        <f ca="1">VLOOKUP(C55,'Order List'!$B$2:$D$102,2,0)</f>
        <v>43378</v>
      </c>
      <c r="C55" s="23">
        <f t="shared" si="1"/>
        <v>7</v>
      </c>
      <c r="D55" s="23">
        <f t="shared" si="2"/>
        <v>2</v>
      </c>
      <c r="E55" s="23" t="s">
        <v>60</v>
      </c>
      <c r="F55" s="23">
        <v>20</v>
      </c>
      <c r="G55" s="23">
        <v>2</v>
      </c>
      <c r="H55" s="23">
        <f>VLOOKUP(E55&amp;"-"&amp;F55,'Menu items'!E:F,2,0)</f>
        <v>18.989999999999998</v>
      </c>
      <c r="I55" s="67">
        <f t="shared" si="0"/>
        <v>37.979999999999997</v>
      </c>
      <c r="J55" s="23">
        <f>IF(AND(F55="XL",G55&gt;1),15,0)</f>
        <v>0</v>
      </c>
    </row>
    <row r="56" spans="2:10" x14ac:dyDescent="0.25">
      <c r="B56" s="77">
        <f ca="1">VLOOKUP(C56,'Order List'!$B$2:$D$102,2,0)</f>
        <v>43378</v>
      </c>
      <c r="C56" s="23">
        <f t="shared" si="1"/>
        <v>7</v>
      </c>
      <c r="D56" s="23">
        <f>D55+1</f>
        <v>3</v>
      </c>
      <c r="E56" s="23" t="s">
        <v>102</v>
      </c>
      <c r="F56" s="23"/>
      <c r="G56" s="23">
        <v>4</v>
      </c>
      <c r="H56" s="23">
        <f>VLOOKUP(E56&amp;"-"&amp;F56,'Menu items'!E:F,2,0)</f>
        <v>5.99</v>
      </c>
      <c r="I56" s="67">
        <f t="shared" si="0"/>
        <v>23.96</v>
      </c>
      <c r="J56" s="23">
        <f>IF(AND(F56="XL",G56&gt;1),15,0)</f>
        <v>0</v>
      </c>
    </row>
    <row r="57" spans="2:10" x14ac:dyDescent="0.25">
      <c r="B57" s="77">
        <f ca="1">VLOOKUP(C57,'Order List'!$B$2:$D$102,2,0)</f>
        <v>43378</v>
      </c>
      <c r="C57" s="23">
        <f t="shared" si="1"/>
        <v>7</v>
      </c>
      <c r="D57" s="23">
        <f t="shared" si="2"/>
        <v>4</v>
      </c>
      <c r="E57" s="23" t="s">
        <v>69</v>
      </c>
      <c r="F57" s="23"/>
      <c r="G57" s="23">
        <v>2</v>
      </c>
      <c r="H57" s="23">
        <f>VLOOKUP(E57&amp;"-"&amp;F57,'Menu items'!E:F,2,0)</f>
        <v>6.99</v>
      </c>
      <c r="I57" s="67">
        <f t="shared" si="0"/>
        <v>13.98</v>
      </c>
      <c r="J57" s="23">
        <f>IF(AND(F57="XL",G57&gt;1),15,0)</f>
        <v>0</v>
      </c>
    </row>
    <row r="58" spans="2:10" x14ac:dyDescent="0.25">
      <c r="B58" s="77">
        <f ca="1">VLOOKUP(C58,'Order List'!$B$2:$D$102,2,0)</f>
        <v>43378</v>
      </c>
      <c r="C58" s="23">
        <f t="shared" si="1"/>
        <v>7</v>
      </c>
      <c r="D58" s="23">
        <f t="shared" si="2"/>
        <v>5</v>
      </c>
      <c r="E58" s="23" t="s">
        <v>71</v>
      </c>
      <c r="F58" s="23"/>
      <c r="G58" s="23">
        <v>1</v>
      </c>
      <c r="H58" s="23">
        <f>VLOOKUP(E58&amp;"-"&amp;F58,'Menu items'!E:F,2,0)</f>
        <v>5.75</v>
      </c>
      <c r="I58" s="67">
        <f t="shared" si="0"/>
        <v>5.75</v>
      </c>
      <c r="J58" s="23">
        <f>IF(AND(F58="XL",G58&gt;1),15,0)</f>
        <v>0</v>
      </c>
    </row>
    <row r="59" spans="2:10" x14ac:dyDescent="0.25">
      <c r="B59" s="77">
        <f ca="1">VLOOKUP(C59,'Order List'!$B$2:$D$102,2,0)</f>
        <v>43378</v>
      </c>
      <c r="C59" s="23">
        <f t="shared" si="1"/>
        <v>7</v>
      </c>
      <c r="D59" s="23">
        <f t="shared" si="2"/>
        <v>6</v>
      </c>
      <c r="E59" s="23" t="s">
        <v>72</v>
      </c>
      <c r="F59" s="23"/>
      <c r="G59" s="23">
        <v>2</v>
      </c>
      <c r="H59" s="23">
        <f>VLOOKUP(E59&amp;"-"&amp;F59,'Menu items'!E:F,2,0)</f>
        <v>5.75</v>
      </c>
      <c r="I59" s="67">
        <f t="shared" si="0"/>
        <v>11.5</v>
      </c>
      <c r="J59" s="23">
        <f>IF(AND(F59="XL",G59&gt;1),15,0)</f>
        <v>0</v>
      </c>
    </row>
    <row r="60" spans="2:10" x14ac:dyDescent="0.25">
      <c r="B60" s="77">
        <f ca="1">VLOOKUP(C60,'Order List'!$B$2:$D$102,2,0)</f>
        <v>43378</v>
      </c>
      <c r="C60" s="23">
        <f t="shared" si="1"/>
        <v>7</v>
      </c>
      <c r="D60" s="23">
        <f t="shared" ref="D60:D123" si="3">D59+1</f>
        <v>7</v>
      </c>
      <c r="E60" s="23" t="s">
        <v>73</v>
      </c>
      <c r="F60" s="23"/>
      <c r="G60" s="23">
        <v>1</v>
      </c>
      <c r="H60" s="23">
        <f>VLOOKUP(E60&amp;"-"&amp;F60,'Menu items'!E:F,2,0)</f>
        <v>6.99</v>
      </c>
      <c r="I60" s="67">
        <f t="shared" si="0"/>
        <v>6.99</v>
      </c>
      <c r="J60" s="23">
        <f>IF(AND(F60="XL",G60&gt;1),15,0)</f>
        <v>0</v>
      </c>
    </row>
    <row r="61" spans="2:10" x14ac:dyDescent="0.25">
      <c r="B61" s="77">
        <f ca="1">VLOOKUP(C61,'Order List'!$B$2:$D$102,2,0)</f>
        <v>43378</v>
      </c>
      <c r="C61" s="23">
        <f t="shared" si="1"/>
        <v>7</v>
      </c>
      <c r="D61" s="23">
        <f t="shared" si="3"/>
        <v>8</v>
      </c>
      <c r="E61" s="23" t="s">
        <v>74</v>
      </c>
      <c r="F61" s="23"/>
      <c r="G61" s="23">
        <v>3</v>
      </c>
      <c r="H61" s="23">
        <f>VLOOKUP(E61&amp;"-"&amp;F61,'Menu items'!E:F,2,0)</f>
        <v>4.5</v>
      </c>
      <c r="I61" s="67">
        <f t="shared" si="0"/>
        <v>13.5</v>
      </c>
      <c r="J61" s="23">
        <f>IF(AND(F61="XL",G61&gt;1),15,0)</f>
        <v>0</v>
      </c>
    </row>
    <row r="62" spans="2:10" x14ac:dyDescent="0.25">
      <c r="B62" s="77">
        <f ca="1">VLOOKUP(C62,'Order List'!$B$2:$D$102,2,0)</f>
        <v>43378</v>
      </c>
      <c r="C62" s="23">
        <f t="shared" si="1"/>
        <v>7</v>
      </c>
      <c r="D62" s="23">
        <f t="shared" si="3"/>
        <v>9</v>
      </c>
      <c r="E62" s="23" t="s">
        <v>76</v>
      </c>
      <c r="F62" s="23"/>
      <c r="G62" s="23">
        <v>1</v>
      </c>
      <c r="H62" s="23">
        <f>VLOOKUP(E62&amp;"-"&amp;F62,'Menu items'!E:F,2,0)</f>
        <v>4.5</v>
      </c>
      <c r="I62" s="67">
        <f t="shared" si="0"/>
        <v>4.5</v>
      </c>
      <c r="J62" s="23">
        <f>IF(AND(F62="XL",G62&gt;1),15,0)</f>
        <v>0</v>
      </c>
    </row>
    <row r="63" spans="2:10" x14ac:dyDescent="0.25">
      <c r="B63" s="77">
        <f ca="1">VLOOKUP(C63,'Order List'!$B$2:$D$102,2,0)</f>
        <v>43378</v>
      </c>
      <c r="C63" s="23">
        <f t="shared" si="1"/>
        <v>7</v>
      </c>
      <c r="D63" s="23">
        <f t="shared" si="3"/>
        <v>10</v>
      </c>
      <c r="E63" s="23" t="s">
        <v>77</v>
      </c>
      <c r="F63" s="23"/>
      <c r="G63" s="23">
        <v>1</v>
      </c>
      <c r="H63" s="23">
        <f>VLOOKUP(E63&amp;"-"&amp;F63,'Menu items'!E:F,2,0)</f>
        <v>3.75</v>
      </c>
      <c r="I63" s="67">
        <f t="shared" si="0"/>
        <v>3.75</v>
      </c>
      <c r="J63" s="23">
        <f>IF(AND(F63="XL",G63&gt;1),15,0)</f>
        <v>0</v>
      </c>
    </row>
    <row r="64" spans="2:10" x14ac:dyDescent="0.25">
      <c r="B64" s="77">
        <f ca="1">VLOOKUP(C64,'Order List'!$B$2:$D$102,2,0)</f>
        <v>43378</v>
      </c>
      <c r="C64" s="23">
        <f t="shared" si="1"/>
        <v>7</v>
      </c>
      <c r="D64" s="23">
        <f t="shared" si="3"/>
        <v>11</v>
      </c>
      <c r="E64" s="23" t="s">
        <v>80</v>
      </c>
      <c r="F64" s="23"/>
      <c r="G64" s="23">
        <v>2</v>
      </c>
      <c r="H64" s="23">
        <f>VLOOKUP(E64&amp;"-"&amp;F64,'Menu items'!E:F,2,0)</f>
        <v>3.99</v>
      </c>
      <c r="I64" s="67">
        <f t="shared" si="0"/>
        <v>7.98</v>
      </c>
      <c r="J64" s="23">
        <f>IF(AND(F64="XL",G64&gt;1),15,0)</f>
        <v>0</v>
      </c>
    </row>
    <row r="65" spans="2:10" x14ac:dyDescent="0.25">
      <c r="B65" s="77">
        <f ca="1">VLOOKUP(C65,'Order List'!$B$2:$D$102,2,0)</f>
        <v>43378</v>
      </c>
      <c r="C65" s="23">
        <f t="shared" si="1"/>
        <v>7</v>
      </c>
      <c r="D65" s="23">
        <f t="shared" si="3"/>
        <v>12</v>
      </c>
      <c r="E65" s="23" t="s">
        <v>78</v>
      </c>
      <c r="F65" s="23"/>
      <c r="G65" s="23">
        <v>4</v>
      </c>
      <c r="H65" s="23">
        <f>VLOOKUP(E65&amp;"-"&amp;F65,'Menu items'!E:F,2,0)</f>
        <v>19.989999999999998</v>
      </c>
      <c r="I65" s="67">
        <f t="shared" si="0"/>
        <v>79.959999999999994</v>
      </c>
      <c r="J65" s="23">
        <f>IF(AND(F65="XL",G65&gt;1),15,0)</f>
        <v>0</v>
      </c>
    </row>
    <row r="66" spans="2:10" x14ac:dyDescent="0.25">
      <c r="B66" s="77">
        <f ca="1">VLOOKUP(C66,'Order List'!$B$2:$D$102,2,0)</f>
        <v>43378</v>
      </c>
      <c r="C66" s="23">
        <f t="shared" si="1"/>
        <v>7</v>
      </c>
      <c r="D66" s="23">
        <f t="shared" si="3"/>
        <v>13</v>
      </c>
      <c r="E66" s="23" t="s">
        <v>82</v>
      </c>
      <c r="F66" s="23"/>
      <c r="G66" s="23">
        <v>2</v>
      </c>
      <c r="H66" s="23">
        <f>VLOOKUP(E66&amp;"-"&amp;F66,'Menu items'!E:F,2,0)</f>
        <v>5.99</v>
      </c>
      <c r="I66" s="67">
        <f t="shared" si="0"/>
        <v>11.98</v>
      </c>
      <c r="J66" s="23">
        <f>IF(AND(F66="XL",G66&gt;1),15,0)</f>
        <v>0</v>
      </c>
    </row>
    <row r="67" spans="2:10" x14ac:dyDescent="0.25">
      <c r="B67" s="77">
        <f ca="1">VLOOKUP(C67,'Order List'!$B$2:$D$102,2,0)</f>
        <v>43378</v>
      </c>
      <c r="C67" s="23">
        <f t="shared" si="1"/>
        <v>7</v>
      </c>
      <c r="D67" s="23">
        <f t="shared" si="3"/>
        <v>14</v>
      </c>
      <c r="E67" s="23" t="s">
        <v>83</v>
      </c>
      <c r="F67" s="23"/>
      <c r="G67" s="23">
        <v>1</v>
      </c>
      <c r="H67" s="23">
        <f>VLOOKUP(E67&amp;"-"&amp;F67,'Menu items'!E:F,2,0)</f>
        <v>5.99</v>
      </c>
      <c r="I67" s="67">
        <f t="shared" si="0"/>
        <v>5.99</v>
      </c>
      <c r="J67" s="23">
        <f>IF(AND(F67="XL",G67&gt;1),15,0)</f>
        <v>0</v>
      </c>
    </row>
    <row r="68" spans="2:10" x14ac:dyDescent="0.25">
      <c r="B68" s="77">
        <f ca="1">VLOOKUP(C68,'Order List'!$B$2:$D$102,2,0)</f>
        <v>43378</v>
      </c>
      <c r="C68" s="23">
        <f t="shared" si="1"/>
        <v>7</v>
      </c>
      <c r="D68" s="23">
        <f t="shared" si="3"/>
        <v>15</v>
      </c>
      <c r="E68" s="23" t="s">
        <v>85</v>
      </c>
      <c r="F68" s="23"/>
      <c r="G68" s="23">
        <v>2</v>
      </c>
      <c r="H68" s="23">
        <f>VLOOKUP(E68&amp;"-"&amp;F68,'Menu items'!E:F,2,0)</f>
        <v>2.99</v>
      </c>
      <c r="I68" s="67">
        <f t="shared" ref="I68:I131" si="4">(G68*H68)-((G68*H68)*(J68/100))</f>
        <v>5.98</v>
      </c>
      <c r="J68" s="23">
        <f>IF(AND(F68="XL",G68&gt;1),15,0)</f>
        <v>0</v>
      </c>
    </row>
    <row r="69" spans="2:10" x14ac:dyDescent="0.25">
      <c r="B69" s="77">
        <f ca="1">VLOOKUP(C69,'Order List'!$B$2:$D$102,2,0)</f>
        <v>43378</v>
      </c>
      <c r="C69" s="23">
        <f t="shared" ref="C69:C132" si="5">IF(D69&gt;D68,C68,C68+1)</f>
        <v>7</v>
      </c>
      <c r="D69" s="23">
        <f t="shared" si="3"/>
        <v>16</v>
      </c>
      <c r="E69" s="23" t="s">
        <v>86</v>
      </c>
      <c r="F69" s="23"/>
      <c r="G69" s="23">
        <v>1</v>
      </c>
      <c r="H69" s="23">
        <f>VLOOKUP(E69&amp;"-"&amp;F69,'Menu items'!E:F,2,0)</f>
        <v>5.99</v>
      </c>
      <c r="I69" s="67">
        <f t="shared" si="4"/>
        <v>5.99</v>
      </c>
      <c r="J69" s="23">
        <f>IF(AND(F69="XL",G69&gt;1),15,0)</f>
        <v>0</v>
      </c>
    </row>
    <row r="70" spans="2:10" x14ac:dyDescent="0.25">
      <c r="B70" s="77">
        <f ca="1">VLOOKUP(C70,'Order List'!$B$2:$D$102,2,0)</f>
        <v>43378</v>
      </c>
      <c r="C70" s="23">
        <f t="shared" si="5"/>
        <v>7</v>
      </c>
      <c r="D70" s="23">
        <f t="shared" si="3"/>
        <v>17</v>
      </c>
      <c r="E70" s="23" t="s">
        <v>87</v>
      </c>
      <c r="F70" s="23"/>
      <c r="G70" s="23">
        <v>3</v>
      </c>
      <c r="H70" s="23">
        <f>VLOOKUP(E70&amp;"-"&amp;F70,'Menu items'!E:F,2,0)</f>
        <v>5.99</v>
      </c>
      <c r="I70" s="67">
        <f t="shared" si="4"/>
        <v>17.97</v>
      </c>
      <c r="J70" s="23">
        <f>IF(AND(F70="XL",G70&gt;1),15,0)</f>
        <v>0</v>
      </c>
    </row>
    <row r="71" spans="2:10" x14ac:dyDescent="0.25">
      <c r="B71" s="77">
        <f ca="1">VLOOKUP(C71,'Order List'!$B$2:$D$102,2,0)</f>
        <v>43378</v>
      </c>
      <c r="C71" s="23">
        <f t="shared" si="5"/>
        <v>8</v>
      </c>
      <c r="D71" s="23">
        <v>1</v>
      </c>
      <c r="E71" s="23" t="s">
        <v>88</v>
      </c>
      <c r="F71" s="23"/>
      <c r="G71" s="23">
        <v>1</v>
      </c>
      <c r="H71" s="23">
        <f>VLOOKUP(E71&amp;"-"&amp;F71,'Menu items'!E:F,2,0)</f>
        <v>3.79</v>
      </c>
      <c r="I71" s="67">
        <f t="shared" si="4"/>
        <v>3.79</v>
      </c>
      <c r="J71" s="23">
        <f>IF(AND(F71="XL",G71&gt;1),15,0)</f>
        <v>0</v>
      </c>
    </row>
    <row r="72" spans="2:10" x14ac:dyDescent="0.25">
      <c r="B72" s="77">
        <f ca="1">VLOOKUP(C72,'Order List'!$B$2:$D$102,2,0)</f>
        <v>43378</v>
      </c>
      <c r="C72" s="23">
        <f t="shared" si="5"/>
        <v>8</v>
      </c>
      <c r="D72" s="23">
        <f t="shared" ref="D72:D75" si="6">D71+1</f>
        <v>2</v>
      </c>
      <c r="E72" s="23" t="s">
        <v>94</v>
      </c>
      <c r="F72" s="23"/>
      <c r="G72" s="23">
        <v>1</v>
      </c>
      <c r="H72" s="23">
        <f>VLOOKUP(E72&amp;"-"&amp;F72,'Menu items'!E:F,2,0)</f>
        <v>4.79</v>
      </c>
      <c r="I72" s="67">
        <f t="shared" si="4"/>
        <v>4.79</v>
      </c>
      <c r="J72" s="23">
        <f>IF(AND(F72="XL",G72&gt;1),15,0)</f>
        <v>0</v>
      </c>
    </row>
    <row r="73" spans="2:10" x14ac:dyDescent="0.25">
      <c r="B73" s="77">
        <f ca="1">VLOOKUP(C73,'Order List'!$B$2:$D$102,2,0)</f>
        <v>43378</v>
      </c>
      <c r="C73" s="23">
        <f t="shared" si="5"/>
        <v>8</v>
      </c>
      <c r="D73" s="23">
        <f t="shared" si="6"/>
        <v>3</v>
      </c>
      <c r="E73" s="23" t="s">
        <v>96</v>
      </c>
      <c r="F73" s="23"/>
      <c r="G73" s="23">
        <v>2</v>
      </c>
      <c r="H73" s="23">
        <f>VLOOKUP(E73&amp;"-"&amp;F73,'Menu items'!E:F,2,0)</f>
        <v>5.99</v>
      </c>
      <c r="I73" s="67">
        <f t="shared" si="4"/>
        <v>11.98</v>
      </c>
      <c r="J73" s="23">
        <f>IF(AND(F73="XL",G73&gt;1),15,0)</f>
        <v>0</v>
      </c>
    </row>
    <row r="74" spans="2:10" x14ac:dyDescent="0.25">
      <c r="B74" s="77">
        <f ca="1">VLOOKUP(C74,'Order List'!$B$2:$D$102,2,0)</f>
        <v>43378</v>
      </c>
      <c r="C74" s="23">
        <f t="shared" si="5"/>
        <v>8</v>
      </c>
      <c r="D74" s="23">
        <f t="shared" si="6"/>
        <v>4</v>
      </c>
      <c r="E74" s="23" t="s">
        <v>112</v>
      </c>
      <c r="F74" s="23"/>
      <c r="G74" s="23">
        <v>4</v>
      </c>
      <c r="H74" s="23">
        <f>VLOOKUP(E74&amp;"-"&amp;F74,'Menu items'!E:F,2,0)</f>
        <v>4.99</v>
      </c>
      <c r="I74" s="67">
        <f t="shared" si="4"/>
        <v>19.96</v>
      </c>
      <c r="J74" s="23">
        <f>IF(AND(F74="XL",G74&gt;1),15,0)</f>
        <v>0</v>
      </c>
    </row>
    <row r="75" spans="2:10" x14ac:dyDescent="0.25">
      <c r="B75" s="77">
        <f ca="1">VLOOKUP(C75,'Order List'!$B$2:$D$102,2,0)</f>
        <v>43378</v>
      </c>
      <c r="C75" s="23">
        <f t="shared" si="5"/>
        <v>8</v>
      </c>
      <c r="D75" s="23">
        <f t="shared" si="6"/>
        <v>5</v>
      </c>
      <c r="E75" s="23" t="s">
        <v>113</v>
      </c>
      <c r="F75" s="23"/>
      <c r="G75" s="23">
        <v>2</v>
      </c>
      <c r="H75" s="23">
        <f>VLOOKUP(E75&amp;"-"&amp;F75,'Menu items'!E:F,2,0)</f>
        <v>1.29</v>
      </c>
      <c r="I75" s="67">
        <f t="shared" si="4"/>
        <v>2.58</v>
      </c>
      <c r="J75" s="23">
        <f>IF(AND(F75="XL",G75&gt;1),15,0)</f>
        <v>0</v>
      </c>
    </row>
    <row r="76" spans="2:10" x14ac:dyDescent="0.25">
      <c r="B76" s="77">
        <f ca="1">VLOOKUP(C76,'Order List'!$B$2:$D$102,2,0)</f>
        <v>43378</v>
      </c>
      <c r="C76" s="23">
        <f t="shared" si="5"/>
        <v>8</v>
      </c>
      <c r="D76" s="23">
        <f t="shared" si="3"/>
        <v>6</v>
      </c>
      <c r="E76" s="23" t="s">
        <v>115</v>
      </c>
      <c r="F76" s="23"/>
      <c r="G76" s="23">
        <v>1</v>
      </c>
      <c r="H76" s="23">
        <f>VLOOKUP(E76&amp;"-"&amp;F76,'Menu items'!E:F,2,0)</f>
        <v>2.25</v>
      </c>
      <c r="I76" s="67">
        <f t="shared" si="4"/>
        <v>2.25</v>
      </c>
      <c r="J76" s="23">
        <f>IF(AND(F76="XL",G76&gt;1),15,0)</f>
        <v>0</v>
      </c>
    </row>
    <row r="77" spans="2:10" x14ac:dyDescent="0.25">
      <c r="B77" s="77">
        <f ca="1">VLOOKUP(C77,'Order List'!$B$2:$D$102,2,0)</f>
        <v>43378</v>
      </c>
      <c r="C77" s="23">
        <f t="shared" si="5"/>
        <v>8</v>
      </c>
      <c r="D77" s="23">
        <f t="shared" si="3"/>
        <v>7</v>
      </c>
      <c r="E77" s="23" t="s">
        <v>118</v>
      </c>
      <c r="F77" s="23"/>
      <c r="G77" s="23">
        <v>2</v>
      </c>
      <c r="H77" s="23">
        <f>VLOOKUP(E77&amp;"-"&amp;F77,'Menu items'!E:F,2,0)</f>
        <v>1.99</v>
      </c>
      <c r="I77" s="67">
        <f t="shared" si="4"/>
        <v>3.98</v>
      </c>
      <c r="J77" s="23">
        <f>IF(AND(F77="XL",G77&gt;1),15,0)</f>
        <v>0</v>
      </c>
    </row>
    <row r="78" spans="2:10" x14ac:dyDescent="0.25">
      <c r="B78" s="77">
        <f ca="1">VLOOKUP(C78,'Order List'!$B$2:$D$102,2,0)</f>
        <v>43378</v>
      </c>
      <c r="C78" s="23">
        <f t="shared" si="5"/>
        <v>8</v>
      </c>
      <c r="D78" s="23">
        <f t="shared" si="3"/>
        <v>8</v>
      </c>
      <c r="E78" s="23" t="s">
        <v>121</v>
      </c>
      <c r="F78" s="23"/>
      <c r="G78" s="23">
        <v>1</v>
      </c>
      <c r="H78" s="23">
        <f>VLOOKUP(E78&amp;"-"&amp;F78,'Menu items'!E:F,2,0)</f>
        <v>1.89</v>
      </c>
      <c r="I78" s="67">
        <f t="shared" si="4"/>
        <v>1.89</v>
      </c>
      <c r="J78" s="23">
        <f>IF(AND(F78="XL",G78&gt;1),15,0)</f>
        <v>0</v>
      </c>
    </row>
    <row r="79" spans="2:10" x14ac:dyDescent="0.25">
      <c r="B79" s="77">
        <f ca="1">VLOOKUP(C79,'Order List'!$B$2:$D$102,2,0)</f>
        <v>43378</v>
      </c>
      <c r="C79" s="23">
        <f t="shared" si="5"/>
        <v>9</v>
      </c>
      <c r="D79" s="23">
        <v>1</v>
      </c>
      <c r="E79" s="23" t="s">
        <v>124</v>
      </c>
      <c r="F79" s="23"/>
      <c r="G79" s="23">
        <v>3</v>
      </c>
      <c r="H79" s="23">
        <f>VLOOKUP(E79&amp;"-"&amp;F79,'Menu items'!E:F,2,0)</f>
        <v>2.4900000000000002</v>
      </c>
      <c r="I79" s="67">
        <f t="shared" si="4"/>
        <v>7.4700000000000006</v>
      </c>
      <c r="J79" s="23">
        <f>IF(AND(F79="XL",G79&gt;1),15,0)</f>
        <v>0</v>
      </c>
    </row>
    <row r="80" spans="2:10" x14ac:dyDescent="0.25">
      <c r="B80" s="77">
        <f ca="1">VLOOKUP(C80,'Order List'!$B$2:$D$102,2,0)</f>
        <v>43378</v>
      </c>
      <c r="C80" s="23">
        <f t="shared" si="5"/>
        <v>9</v>
      </c>
      <c r="D80" s="23">
        <f t="shared" ref="D80:D83" si="7">D79+1</f>
        <v>2</v>
      </c>
      <c r="E80" s="23" t="s">
        <v>125</v>
      </c>
      <c r="F80" s="23"/>
      <c r="G80" s="23">
        <v>1</v>
      </c>
      <c r="H80" s="23">
        <f>VLOOKUP(E80&amp;"-"&amp;F80,'Menu items'!E:F,2,0)</f>
        <v>2.4900000000000002</v>
      </c>
      <c r="I80" s="67">
        <f t="shared" si="4"/>
        <v>2.4900000000000002</v>
      </c>
      <c r="J80" s="23">
        <f>IF(AND(F80="XL",G80&gt;1),15,0)</f>
        <v>0</v>
      </c>
    </row>
    <row r="81" spans="2:10" x14ac:dyDescent="0.25">
      <c r="B81" s="77">
        <f ca="1">VLOOKUP(C81,'Order List'!$B$2:$D$102,2,0)</f>
        <v>43378</v>
      </c>
      <c r="C81" s="23">
        <f t="shared" si="5"/>
        <v>9</v>
      </c>
      <c r="D81" s="23">
        <f t="shared" si="7"/>
        <v>3</v>
      </c>
      <c r="E81" s="23" t="s">
        <v>104</v>
      </c>
      <c r="F81" s="23"/>
      <c r="G81" s="23">
        <v>1</v>
      </c>
      <c r="H81" s="23">
        <f>VLOOKUP(E81&amp;"-"&amp;F81,'Menu items'!E:F,2,0)</f>
        <v>0.75</v>
      </c>
      <c r="I81" s="67">
        <f t="shared" si="4"/>
        <v>0.75</v>
      </c>
      <c r="J81" s="23">
        <f>IF(AND(F81="XL",G81&gt;1),15,0)</f>
        <v>0</v>
      </c>
    </row>
    <row r="82" spans="2:10" x14ac:dyDescent="0.25">
      <c r="B82" s="77">
        <f ca="1">VLOOKUP(C82,'Order List'!$B$2:$D$102,2,0)</f>
        <v>43378</v>
      </c>
      <c r="C82" s="23">
        <f t="shared" si="5"/>
        <v>9</v>
      </c>
      <c r="D82" s="23">
        <f t="shared" si="7"/>
        <v>4</v>
      </c>
      <c r="E82" s="23" t="s">
        <v>108</v>
      </c>
      <c r="F82" s="23"/>
      <c r="G82" s="23">
        <v>2</v>
      </c>
      <c r="H82" s="23">
        <f>VLOOKUP(E82&amp;"-"&amp;F82,'Menu items'!E:F,2,0)</f>
        <v>4.5</v>
      </c>
      <c r="I82" s="67">
        <f t="shared" si="4"/>
        <v>9</v>
      </c>
      <c r="J82" s="23">
        <f>IF(AND(F82="XL",G82&gt;1),15,0)</f>
        <v>0</v>
      </c>
    </row>
    <row r="83" spans="2:10" x14ac:dyDescent="0.25">
      <c r="B83" s="77">
        <f ca="1">VLOOKUP(C83,'Order List'!$B$2:$D$102,2,0)</f>
        <v>43378</v>
      </c>
      <c r="C83" s="23">
        <f t="shared" si="5"/>
        <v>9</v>
      </c>
      <c r="D83" s="23">
        <f t="shared" si="7"/>
        <v>5</v>
      </c>
      <c r="E83" s="23" t="s">
        <v>65</v>
      </c>
      <c r="F83" s="23" t="s">
        <v>8</v>
      </c>
      <c r="G83" s="23">
        <v>4</v>
      </c>
      <c r="H83" s="23">
        <f>VLOOKUP(E83&amp;"-"&amp;F83,'Menu items'!E:F,2,0)</f>
        <v>6.99</v>
      </c>
      <c r="I83" s="67">
        <f t="shared" si="4"/>
        <v>27.96</v>
      </c>
      <c r="J83" s="23">
        <f>IF(AND(F83="XL",G83&gt;1),15,0)</f>
        <v>0</v>
      </c>
    </row>
    <row r="84" spans="2:10" x14ac:dyDescent="0.25">
      <c r="B84" s="77">
        <f ca="1">VLOOKUP(C84,'Order List'!$B$2:$D$102,2,0)</f>
        <v>43378</v>
      </c>
      <c r="C84" s="23">
        <f t="shared" si="5"/>
        <v>9</v>
      </c>
      <c r="D84" s="23">
        <f t="shared" si="3"/>
        <v>6</v>
      </c>
      <c r="E84" s="23" t="s">
        <v>45</v>
      </c>
      <c r="F84" s="23"/>
      <c r="G84" s="23">
        <v>2</v>
      </c>
      <c r="H84" s="23">
        <f>VLOOKUP(E84&amp;"-"&amp;F84,'Menu items'!E:F,2,0)</f>
        <v>6.99</v>
      </c>
      <c r="I84" s="67">
        <f t="shared" si="4"/>
        <v>13.98</v>
      </c>
      <c r="J84" s="23">
        <f>IF(AND(F84="XL",G84&gt;1),15,0)</f>
        <v>0</v>
      </c>
    </row>
    <row r="85" spans="2:10" x14ac:dyDescent="0.25">
      <c r="B85" s="77">
        <f ca="1">VLOOKUP(C85,'Order List'!$B$2:$D$102,2,0)</f>
        <v>43378</v>
      </c>
      <c r="C85" s="23">
        <f t="shared" si="5"/>
        <v>9</v>
      </c>
      <c r="D85" s="23">
        <f t="shared" si="3"/>
        <v>7</v>
      </c>
      <c r="E85" s="23" t="s">
        <v>46</v>
      </c>
      <c r="F85" s="23"/>
      <c r="G85" s="23">
        <v>1</v>
      </c>
      <c r="H85" s="23">
        <f>VLOOKUP(E85&amp;"-"&amp;F85,'Menu items'!E:F,2,0)</f>
        <v>6.99</v>
      </c>
      <c r="I85" s="67">
        <f t="shared" si="4"/>
        <v>6.99</v>
      </c>
      <c r="J85" s="23">
        <f>IF(AND(F85="XL",G85&gt;1),15,0)</f>
        <v>0</v>
      </c>
    </row>
    <row r="86" spans="2:10" x14ac:dyDescent="0.25">
      <c r="B86" s="77">
        <f ca="1">VLOOKUP(C86,'Order List'!$B$2:$D$102,2,0)</f>
        <v>43378</v>
      </c>
      <c r="C86" s="23">
        <f t="shared" si="5"/>
        <v>9</v>
      </c>
      <c r="D86" s="23">
        <f t="shared" si="3"/>
        <v>8</v>
      </c>
      <c r="E86" s="23" t="s">
        <v>48</v>
      </c>
      <c r="F86" s="23"/>
      <c r="G86" s="23">
        <v>2</v>
      </c>
      <c r="H86" s="23">
        <f>VLOOKUP(E86&amp;"-"&amp;F86,'Menu items'!E:F,2,0)</f>
        <v>6.99</v>
      </c>
      <c r="I86" s="67">
        <f t="shared" si="4"/>
        <v>13.98</v>
      </c>
      <c r="J86" s="23">
        <f>IF(AND(F86="XL",G86&gt;1),15,0)</f>
        <v>0</v>
      </c>
    </row>
    <row r="87" spans="2:10" x14ac:dyDescent="0.25">
      <c r="B87" s="77">
        <f ca="1">VLOOKUP(C87,'Order List'!$B$2:$D$102,2,0)</f>
        <v>43378</v>
      </c>
      <c r="C87" s="23">
        <f t="shared" si="5"/>
        <v>9</v>
      </c>
      <c r="D87" s="23">
        <f t="shared" si="3"/>
        <v>9</v>
      </c>
      <c r="E87" s="23" t="s">
        <v>49</v>
      </c>
      <c r="F87" s="23"/>
      <c r="G87" s="23">
        <v>1</v>
      </c>
      <c r="H87" s="23">
        <f>VLOOKUP(E87&amp;"-"&amp;F87,'Menu items'!E:F,2,0)</f>
        <v>6.99</v>
      </c>
      <c r="I87" s="67">
        <f t="shared" si="4"/>
        <v>6.99</v>
      </c>
      <c r="J87" s="23">
        <f>IF(AND(F87="XL",G87&gt;1),15,0)</f>
        <v>0</v>
      </c>
    </row>
    <row r="88" spans="2:10" x14ac:dyDescent="0.25">
      <c r="B88" s="77">
        <f ca="1">VLOOKUP(C88,'Order List'!$B$2:$D$102,2,0)</f>
        <v>43378</v>
      </c>
      <c r="C88" s="23">
        <f t="shared" si="5"/>
        <v>9</v>
      </c>
      <c r="D88" s="23">
        <f t="shared" si="3"/>
        <v>10</v>
      </c>
      <c r="E88" s="23" t="s">
        <v>51</v>
      </c>
      <c r="F88" s="23"/>
      <c r="G88" s="23">
        <v>3</v>
      </c>
      <c r="H88" s="23">
        <f>VLOOKUP(E88&amp;"-"&amp;F88,'Menu items'!E:F,2,0)</f>
        <v>6.25</v>
      </c>
      <c r="I88" s="67">
        <f t="shared" si="4"/>
        <v>18.75</v>
      </c>
      <c r="J88" s="23">
        <f>IF(AND(F88="XL",G88&gt;1),15,0)</f>
        <v>0</v>
      </c>
    </row>
    <row r="89" spans="2:10" x14ac:dyDescent="0.25">
      <c r="B89" s="77">
        <f ca="1">VLOOKUP(C89,'Order List'!$B$2:$D$102,2,0)</f>
        <v>43378</v>
      </c>
      <c r="C89" s="23">
        <f t="shared" si="5"/>
        <v>9</v>
      </c>
      <c r="D89" s="23">
        <f t="shared" si="3"/>
        <v>11</v>
      </c>
      <c r="E89" s="23" t="s">
        <v>52</v>
      </c>
      <c r="F89" s="23"/>
      <c r="G89" s="23">
        <v>1</v>
      </c>
      <c r="H89" s="23">
        <f>VLOOKUP(E89&amp;"-"&amp;F89,'Menu items'!E:F,2,0)</f>
        <v>6.25</v>
      </c>
      <c r="I89" s="67">
        <f t="shared" si="4"/>
        <v>6.25</v>
      </c>
      <c r="J89" s="23">
        <f>IF(AND(F89="XL",G89&gt;1),15,0)</f>
        <v>0</v>
      </c>
    </row>
    <row r="90" spans="2:10" x14ac:dyDescent="0.25">
      <c r="B90" s="77">
        <f ca="1">VLOOKUP(C90,'Order List'!$B$2:$D$102,2,0)</f>
        <v>43378</v>
      </c>
      <c r="C90" s="23">
        <f t="shared" si="5"/>
        <v>9</v>
      </c>
      <c r="D90" s="23">
        <f t="shared" si="3"/>
        <v>12</v>
      </c>
      <c r="E90" s="23" t="s">
        <v>53</v>
      </c>
      <c r="F90" s="23"/>
      <c r="G90" s="23">
        <v>1</v>
      </c>
      <c r="H90" s="23">
        <f>VLOOKUP(E90&amp;"-"&amp;F90,'Menu items'!E:F,2,0)</f>
        <v>6.25</v>
      </c>
      <c r="I90" s="67">
        <f t="shared" si="4"/>
        <v>6.25</v>
      </c>
      <c r="J90" s="23">
        <f>IF(AND(F90="XL",G90&gt;1),15,0)</f>
        <v>0</v>
      </c>
    </row>
    <row r="91" spans="2:10" x14ac:dyDescent="0.25">
      <c r="B91" s="77">
        <f ca="1">VLOOKUP(C91,'Order List'!$B$2:$D$102,2,0)</f>
        <v>43378</v>
      </c>
      <c r="C91" s="23">
        <f t="shared" si="5"/>
        <v>9</v>
      </c>
      <c r="D91" s="23">
        <f t="shared" si="3"/>
        <v>13</v>
      </c>
      <c r="E91" s="23" t="s">
        <v>61</v>
      </c>
      <c r="F91" s="23">
        <v>10</v>
      </c>
      <c r="G91" s="23">
        <v>2</v>
      </c>
      <c r="H91" s="23">
        <f>VLOOKUP(E91&amp;"-"&amp;F91,'Menu items'!E:F,2,0)</f>
        <v>9.85</v>
      </c>
      <c r="I91" s="67">
        <f t="shared" si="4"/>
        <v>19.7</v>
      </c>
      <c r="J91" s="23">
        <f>IF(AND(F91="XL",G91&gt;1),15,0)</f>
        <v>0</v>
      </c>
    </row>
    <row r="92" spans="2:10" x14ac:dyDescent="0.25">
      <c r="B92" s="77">
        <f ca="1">VLOOKUP(C92,'Order List'!$B$2:$D$102,2,0)</f>
        <v>43378</v>
      </c>
      <c r="C92" s="23">
        <f t="shared" si="5"/>
        <v>9</v>
      </c>
      <c r="D92" s="23">
        <f t="shared" si="3"/>
        <v>14</v>
      </c>
      <c r="E92" s="23" t="s">
        <v>102</v>
      </c>
      <c r="F92" s="23"/>
      <c r="G92" s="23">
        <v>4</v>
      </c>
      <c r="H92" s="23">
        <f>VLOOKUP(E92&amp;"-"&amp;F92,'Menu items'!E:F,2,0)</f>
        <v>5.99</v>
      </c>
      <c r="I92" s="67">
        <f t="shared" si="4"/>
        <v>23.96</v>
      </c>
      <c r="J92" s="23">
        <f>IF(AND(F92="XL",G92&gt;1),15,0)</f>
        <v>0</v>
      </c>
    </row>
    <row r="93" spans="2:10" x14ac:dyDescent="0.25">
      <c r="B93" s="77">
        <f ca="1">VLOOKUP(C93,'Order List'!$B$2:$D$102,2,0)</f>
        <v>43378</v>
      </c>
      <c r="C93" s="23">
        <f t="shared" si="5"/>
        <v>9</v>
      </c>
      <c r="D93" s="23">
        <f t="shared" si="3"/>
        <v>15</v>
      </c>
      <c r="E93" s="23" t="s">
        <v>62</v>
      </c>
      <c r="F93" s="23">
        <v>5</v>
      </c>
      <c r="G93" s="23">
        <v>2</v>
      </c>
      <c r="H93" s="23">
        <f>VLOOKUP(E93&amp;"-"&amp;F93,'Menu items'!E:F,2,0)</f>
        <v>5.99</v>
      </c>
      <c r="I93" s="67">
        <f t="shared" si="4"/>
        <v>11.98</v>
      </c>
      <c r="J93" s="23">
        <f>IF(AND(F93="XL",G93&gt;1),15,0)</f>
        <v>0</v>
      </c>
    </row>
    <row r="94" spans="2:10" x14ac:dyDescent="0.25">
      <c r="B94" s="77">
        <f ca="1">VLOOKUP(C94,'Order List'!$B$2:$D$102,2,0)</f>
        <v>43378</v>
      </c>
      <c r="C94" s="23">
        <f t="shared" si="5"/>
        <v>10</v>
      </c>
      <c r="D94" s="23">
        <v>1</v>
      </c>
      <c r="E94" s="23" t="s">
        <v>62</v>
      </c>
      <c r="F94" s="23">
        <v>5</v>
      </c>
      <c r="G94" s="23">
        <v>1</v>
      </c>
      <c r="H94" s="23">
        <f>VLOOKUP(E94&amp;"-"&amp;F94,'Menu items'!E:F,2,0)</f>
        <v>5.99</v>
      </c>
      <c r="I94" s="67">
        <f t="shared" si="4"/>
        <v>5.99</v>
      </c>
      <c r="J94" s="23">
        <f>IF(AND(F94="XL",G94&gt;1),15,0)</f>
        <v>0</v>
      </c>
    </row>
    <row r="95" spans="2:10" x14ac:dyDescent="0.25">
      <c r="B95" s="77">
        <f ca="1">VLOOKUP(C95,'Order List'!$B$2:$D$102,2,0)</f>
        <v>43378</v>
      </c>
      <c r="C95" s="23">
        <f t="shared" si="5"/>
        <v>10</v>
      </c>
      <c r="D95" s="23">
        <f t="shared" ref="D95:D98" si="8">D94+1</f>
        <v>2</v>
      </c>
      <c r="E95" s="23" t="s">
        <v>102</v>
      </c>
      <c r="F95" s="23"/>
      <c r="G95" s="23">
        <v>2</v>
      </c>
      <c r="H95" s="23">
        <f>VLOOKUP(E95&amp;"-"&amp;F95,'Menu items'!E:F,2,0)</f>
        <v>5.99</v>
      </c>
      <c r="I95" s="67">
        <f t="shared" si="4"/>
        <v>11.98</v>
      </c>
      <c r="J95" s="23">
        <f>IF(AND(F95="XL",G95&gt;1),15,0)</f>
        <v>0</v>
      </c>
    </row>
    <row r="96" spans="2:10" x14ac:dyDescent="0.25">
      <c r="B96" s="77">
        <f ca="1">VLOOKUP(C96,'Order List'!$B$2:$D$102,2,0)</f>
        <v>43378</v>
      </c>
      <c r="C96" s="23">
        <f t="shared" si="5"/>
        <v>10</v>
      </c>
      <c r="D96" s="23">
        <f t="shared" si="8"/>
        <v>3</v>
      </c>
      <c r="E96" s="23" t="s">
        <v>68</v>
      </c>
      <c r="F96" s="23"/>
      <c r="G96" s="23">
        <v>1</v>
      </c>
      <c r="H96" s="23">
        <f>VLOOKUP(E96&amp;"-"&amp;F96,'Menu items'!E:F,2,0)</f>
        <v>6.99</v>
      </c>
      <c r="I96" s="67">
        <f t="shared" si="4"/>
        <v>6.99</v>
      </c>
      <c r="J96" s="23">
        <f>IF(AND(F96="XL",G96&gt;1),15,0)</f>
        <v>0</v>
      </c>
    </row>
    <row r="97" spans="2:10" x14ac:dyDescent="0.25">
      <c r="B97" s="77">
        <f ca="1">VLOOKUP(C97,'Order List'!$B$2:$D$102,2,0)</f>
        <v>43378</v>
      </c>
      <c r="C97" s="23">
        <f t="shared" si="5"/>
        <v>10</v>
      </c>
      <c r="D97" s="23">
        <f t="shared" si="8"/>
        <v>4</v>
      </c>
      <c r="E97" s="23" t="s">
        <v>70</v>
      </c>
      <c r="F97" s="23"/>
      <c r="G97" s="23">
        <v>3</v>
      </c>
      <c r="H97" s="23">
        <f>VLOOKUP(E97&amp;"-"&amp;F97,'Menu items'!E:F,2,0)</f>
        <v>6.99</v>
      </c>
      <c r="I97" s="67">
        <f t="shared" si="4"/>
        <v>20.97</v>
      </c>
      <c r="J97" s="23">
        <f>IF(AND(F97="XL",G97&gt;1),15,0)</f>
        <v>0</v>
      </c>
    </row>
    <row r="98" spans="2:10" x14ac:dyDescent="0.25">
      <c r="B98" s="77">
        <f ca="1">VLOOKUP(C98,'Order List'!$B$2:$D$102,2,0)</f>
        <v>43378</v>
      </c>
      <c r="C98" s="23">
        <f t="shared" si="5"/>
        <v>10</v>
      </c>
      <c r="D98" s="23">
        <f t="shared" si="8"/>
        <v>5</v>
      </c>
      <c r="E98" s="23" t="s">
        <v>72</v>
      </c>
      <c r="F98" s="23"/>
      <c r="G98" s="23">
        <v>1</v>
      </c>
      <c r="H98" s="23">
        <f>VLOOKUP(E98&amp;"-"&amp;F98,'Menu items'!E:F,2,0)</f>
        <v>5.75</v>
      </c>
      <c r="I98" s="67">
        <f t="shared" si="4"/>
        <v>5.75</v>
      </c>
      <c r="J98" s="23">
        <f>IF(AND(F98="XL",G98&gt;1),15,0)</f>
        <v>0</v>
      </c>
    </row>
    <row r="99" spans="2:10" x14ac:dyDescent="0.25">
      <c r="B99" s="77">
        <f ca="1">VLOOKUP(C99,'Order List'!$B$2:$D$102,2,0)</f>
        <v>43378</v>
      </c>
      <c r="C99" s="23">
        <f t="shared" si="5"/>
        <v>10</v>
      </c>
      <c r="D99" s="23">
        <f t="shared" si="3"/>
        <v>6</v>
      </c>
      <c r="E99" s="23" t="s">
        <v>73</v>
      </c>
      <c r="F99" s="23"/>
      <c r="G99" s="23">
        <v>1</v>
      </c>
      <c r="H99" s="23">
        <f>VLOOKUP(E99&amp;"-"&amp;F99,'Menu items'!E:F,2,0)</f>
        <v>6.99</v>
      </c>
      <c r="I99" s="67">
        <f t="shared" si="4"/>
        <v>6.99</v>
      </c>
      <c r="J99" s="23">
        <f>IF(AND(F99="XL",G99&gt;1),15,0)</f>
        <v>0</v>
      </c>
    </row>
    <row r="100" spans="2:10" x14ac:dyDescent="0.25">
      <c r="B100" s="77">
        <f ca="1">VLOOKUP(C100,'Order List'!$B$2:$D$102,2,0)</f>
        <v>43378</v>
      </c>
      <c r="C100" s="23">
        <f t="shared" si="5"/>
        <v>10</v>
      </c>
      <c r="D100" s="23">
        <f t="shared" si="3"/>
        <v>7</v>
      </c>
      <c r="E100" s="23" t="s">
        <v>74</v>
      </c>
      <c r="F100" s="23"/>
      <c r="G100" s="23">
        <v>2</v>
      </c>
      <c r="H100" s="23">
        <f>VLOOKUP(E100&amp;"-"&amp;F100,'Menu items'!E:F,2,0)</f>
        <v>4.5</v>
      </c>
      <c r="I100" s="67">
        <f t="shared" si="4"/>
        <v>9</v>
      </c>
      <c r="J100" s="23">
        <f>IF(AND(F100="XL",G100&gt;1),15,0)</f>
        <v>0</v>
      </c>
    </row>
    <row r="101" spans="2:10" x14ac:dyDescent="0.25">
      <c r="B101" s="77">
        <f ca="1">VLOOKUP(C101,'Order List'!$B$2:$D$102,2,0)</f>
        <v>43378</v>
      </c>
      <c r="C101" s="23">
        <f t="shared" si="5"/>
        <v>10</v>
      </c>
      <c r="D101" s="23">
        <f t="shared" si="3"/>
        <v>8</v>
      </c>
      <c r="E101" s="23" t="s">
        <v>75</v>
      </c>
      <c r="F101" s="23"/>
      <c r="G101" s="23">
        <v>4</v>
      </c>
      <c r="H101" s="23">
        <f>VLOOKUP(E101&amp;"-"&amp;F101,'Menu items'!E:F,2,0)</f>
        <v>4.5</v>
      </c>
      <c r="I101" s="67">
        <f t="shared" si="4"/>
        <v>18</v>
      </c>
      <c r="J101" s="23">
        <f>IF(AND(F101="XL",G101&gt;1),15,0)</f>
        <v>0</v>
      </c>
    </row>
    <row r="102" spans="2:10" x14ac:dyDescent="0.25">
      <c r="B102" s="77">
        <f ca="1">VLOOKUP(C102,'Order List'!$B$2:$D$102,2,0)</f>
        <v>43378</v>
      </c>
      <c r="C102" s="23">
        <f t="shared" si="5"/>
        <v>10</v>
      </c>
      <c r="D102" s="23">
        <f t="shared" si="3"/>
        <v>9</v>
      </c>
      <c r="E102" s="23" t="s">
        <v>79</v>
      </c>
      <c r="F102" s="23"/>
      <c r="G102" s="23">
        <v>2</v>
      </c>
      <c r="H102" s="23">
        <f>VLOOKUP(E102&amp;"-"&amp;F102,'Menu items'!E:F,2,0)</f>
        <v>3.75</v>
      </c>
      <c r="I102" s="67">
        <f t="shared" si="4"/>
        <v>7.5</v>
      </c>
      <c r="J102" s="23">
        <f>IF(AND(F102="XL",G102&gt;1),15,0)</f>
        <v>0</v>
      </c>
    </row>
    <row r="103" spans="2:10" x14ac:dyDescent="0.25">
      <c r="B103" s="77">
        <f ca="1">VLOOKUP(C103,'Order List'!$B$2:$D$102,2,0)</f>
        <v>43378</v>
      </c>
      <c r="C103" s="23">
        <f t="shared" si="5"/>
        <v>10</v>
      </c>
      <c r="D103" s="23">
        <f t="shared" si="3"/>
        <v>10</v>
      </c>
      <c r="E103" s="23" t="s">
        <v>81</v>
      </c>
      <c r="F103" s="23"/>
      <c r="G103" s="23">
        <v>1</v>
      </c>
      <c r="H103" s="23">
        <f>VLOOKUP(E103&amp;"-"&amp;F103,'Menu items'!E:F,2,0)</f>
        <v>19.989999999999998</v>
      </c>
      <c r="I103" s="67">
        <f t="shared" si="4"/>
        <v>19.989999999999998</v>
      </c>
      <c r="J103" s="23">
        <f>IF(AND(F103="XL",G103&gt;1),15,0)</f>
        <v>0</v>
      </c>
    </row>
    <row r="104" spans="2:10" x14ac:dyDescent="0.25">
      <c r="B104" s="77">
        <f ca="1">VLOOKUP(C104,'Order List'!$B$2:$D$102,2,0)</f>
        <v>43378</v>
      </c>
      <c r="C104" s="23">
        <f t="shared" si="5"/>
        <v>10</v>
      </c>
      <c r="D104" s="23">
        <f t="shared" si="3"/>
        <v>11</v>
      </c>
      <c r="E104" s="23" t="s">
        <v>84</v>
      </c>
      <c r="F104" s="23"/>
      <c r="G104" s="23">
        <v>2</v>
      </c>
      <c r="H104" s="23">
        <f>VLOOKUP(E104&amp;"-"&amp;F104,'Menu items'!E:F,2,0)</f>
        <v>5.99</v>
      </c>
      <c r="I104" s="67">
        <f t="shared" si="4"/>
        <v>11.98</v>
      </c>
      <c r="J104" s="23">
        <f>IF(AND(F104="XL",G104&gt;1),15,0)</f>
        <v>0</v>
      </c>
    </row>
    <row r="105" spans="2:10" x14ac:dyDescent="0.25">
      <c r="B105" s="77">
        <f ca="1">VLOOKUP(C105,'Order List'!$B$2:$D$102,2,0)</f>
        <v>43378</v>
      </c>
      <c r="C105" s="23">
        <f t="shared" si="5"/>
        <v>10</v>
      </c>
      <c r="D105" s="23">
        <f t="shared" si="3"/>
        <v>12</v>
      </c>
      <c r="E105" s="23" t="s">
        <v>86</v>
      </c>
      <c r="F105" s="23"/>
      <c r="G105" s="23">
        <v>1</v>
      </c>
      <c r="H105" s="23">
        <f>VLOOKUP(E105&amp;"-"&amp;F105,'Menu items'!E:F,2,0)</f>
        <v>5.99</v>
      </c>
      <c r="I105" s="67">
        <f t="shared" si="4"/>
        <v>5.99</v>
      </c>
      <c r="J105" s="23">
        <f>IF(AND(F105="XL",G105&gt;1),15,0)</f>
        <v>0</v>
      </c>
    </row>
    <row r="106" spans="2:10" x14ac:dyDescent="0.25">
      <c r="B106" s="77">
        <f ca="1">VLOOKUP(C106,'Order List'!$B$2:$D$102,2,0)</f>
        <v>43378</v>
      </c>
      <c r="C106" s="23">
        <f t="shared" si="5"/>
        <v>11</v>
      </c>
      <c r="D106" s="23">
        <v>1</v>
      </c>
      <c r="E106" s="23" t="s">
        <v>88</v>
      </c>
      <c r="F106" s="23"/>
      <c r="G106" s="23">
        <v>3</v>
      </c>
      <c r="H106" s="23">
        <f>VLOOKUP(E106&amp;"-"&amp;F106,'Menu items'!E:F,2,0)</f>
        <v>3.79</v>
      </c>
      <c r="I106" s="67">
        <f t="shared" si="4"/>
        <v>11.370000000000001</v>
      </c>
      <c r="J106" s="23">
        <f>IF(AND(F106="XL",G106&gt;1),15,0)</f>
        <v>0</v>
      </c>
    </row>
    <row r="107" spans="2:10" x14ac:dyDescent="0.25">
      <c r="B107" s="77">
        <f ca="1">VLOOKUP(C107,'Order List'!$B$2:$D$102,2,0)</f>
        <v>43378</v>
      </c>
      <c r="C107" s="23">
        <f t="shared" si="5"/>
        <v>11</v>
      </c>
      <c r="D107" s="23">
        <f t="shared" ref="D107:D110" si="9">D106+1</f>
        <v>2</v>
      </c>
      <c r="E107" s="23" t="s">
        <v>92</v>
      </c>
      <c r="F107" s="23"/>
      <c r="G107" s="23">
        <v>1</v>
      </c>
      <c r="H107" s="23">
        <f>VLOOKUP(E107&amp;"-"&amp;F107,'Menu items'!E:F,2,0)</f>
        <v>4.79</v>
      </c>
      <c r="I107" s="67">
        <f t="shared" si="4"/>
        <v>4.79</v>
      </c>
      <c r="J107" s="23">
        <f>IF(AND(F107="XL",G107&gt;1),15,0)</f>
        <v>0</v>
      </c>
    </row>
    <row r="108" spans="2:10" x14ac:dyDescent="0.25">
      <c r="B108" s="77">
        <f ca="1">VLOOKUP(C108,'Order List'!$B$2:$D$102,2,0)</f>
        <v>43378</v>
      </c>
      <c r="C108" s="23">
        <f t="shared" si="5"/>
        <v>11</v>
      </c>
      <c r="D108" s="23">
        <f t="shared" si="9"/>
        <v>3</v>
      </c>
      <c r="E108" s="23" t="s">
        <v>93</v>
      </c>
      <c r="F108" s="23"/>
      <c r="G108" s="23">
        <v>1</v>
      </c>
      <c r="H108" s="23">
        <f>VLOOKUP(E108&amp;"-"&amp;F108,'Menu items'!E:F,2,0)</f>
        <v>3.79</v>
      </c>
      <c r="I108" s="67">
        <f t="shared" si="4"/>
        <v>3.79</v>
      </c>
      <c r="J108" s="23">
        <f>IF(AND(F108="XL",G108&gt;1),15,0)</f>
        <v>0</v>
      </c>
    </row>
    <row r="109" spans="2:10" x14ac:dyDescent="0.25">
      <c r="B109" s="77">
        <f ca="1">VLOOKUP(C109,'Order List'!$B$2:$D$102,2,0)</f>
        <v>43378</v>
      </c>
      <c r="C109" s="23">
        <f t="shared" si="5"/>
        <v>11</v>
      </c>
      <c r="D109" s="23">
        <f t="shared" si="9"/>
        <v>4</v>
      </c>
      <c r="E109" s="23" t="s">
        <v>94</v>
      </c>
      <c r="F109" s="23"/>
      <c r="G109" s="23">
        <v>2</v>
      </c>
      <c r="H109" s="23">
        <f>VLOOKUP(E109&amp;"-"&amp;F109,'Menu items'!E:F,2,0)</f>
        <v>4.79</v>
      </c>
      <c r="I109" s="67">
        <f t="shared" si="4"/>
        <v>9.58</v>
      </c>
      <c r="J109" s="23">
        <f>IF(AND(F109="XL",G109&gt;1),15,0)</f>
        <v>0</v>
      </c>
    </row>
    <row r="110" spans="2:10" x14ac:dyDescent="0.25">
      <c r="B110" s="77">
        <f ca="1">VLOOKUP(C110,'Order List'!$B$2:$D$102,2,0)</f>
        <v>43378</v>
      </c>
      <c r="C110" s="23">
        <f t="shared" si="5"/>
        <v>11</v>
      </c>
      <c r="D110" s="23">
        <f t="shared" si="9"/>
        <v>5</v>
      </c>
      <c r="E110" s="23" t="s">
        <v>96</v>
      </c>
      <c r="F110" s="23"/>
      <c r="G110" s="23">
        <v>4</v>
      </c>
      <c r="H110" s="23">
        <f>VLOOKUP(E110&amp;"-"&amp;F110,'Menu items'!E:F,2,0)</f>
        <v>5.99</v>
      </c>
      <c r="I110" s="67">
        <f t="shared" si="4"/>
        <v>23.96</v>
      </c>
      <c r="J110" s="23">
        <f>IF(AND(F110="XL",G110&gt;1),15,0)</f>
        <v>0</v>
      </c>
    </row>
    <row r="111" spans="2:10" x14ac:dyDescent="0.25">
      <c r="B111" s="77">
        <f ca="1">VLOOKUP(C111,'Order List'!$B$2:$D$102,2,0)</f>
        <v>43378</v>
      </c>
      <c r="C111" s="23">
        <f t="shared" si="5"/>
        <v>11</v>
      </c>
      <c r="D111" s="23">
        <f t="shared" si="3"/>
        <v>6</v>
      </c>
      <c r="E111" s="23" t="s">
        <v>112</v>
      </c>
      <c r="F111" s="23"/>
      <c r="G111" s="23">
        <v>2</v>
      </c>
      <c r="H111" s="23">
        <f>VLOOKUP(E111&amp;"-"&amp;F111,'Menu items'!E:F,2,0)</f>
        <v>4.99</v>
      </c>
      <c r="I111" s="67">
        <f t="shared" si="4"/>
        <v>9.98</v>
      </c>
      <c r="J111" s="23">
        <f>IF(AND(F111="XL",G111&gt;1),15,0)</f>
        <v>0</v>
      </c>
    </row>
    <row r="112" spans="2:10" x14ac:dyDescent="0.25">
      <c r="B112" s="77">
        <f ca="1">VLOOKUP(C112,'Order List'!$B$2:$D$102,2,0)</f>
        <v>43378</v>
      </c>
      <c r="C112" s="23">
        <f t="shared" si="5"/>
        <v>11</v>
      </c>
      <c r="D112" s="23">
        <f t="shared" si="3"/>
        <v>7</v>
      </c>
      <c r="E112" s="23" t="s">
        <v>114</v>
      </c>
      <c r="F112" s="23"/>
      <c r="G112" s="23">
        <v>1</v>
      </c>
      <c r="H112" s="23">
        <f>VLOOKUP(E112&amp;"-"&amp;F112,'Menu items'!E:F,2,0)</f>
        <v>1.99</v>
      </c>
      <c r="I112" s="67">
        <f t="shared" si="4"/>
        <v>1.99</v>
      </c>
      <c r="J112" s="23">
        <f>IF(AND(F112="XL",G112&gt;1),15,0)</f>
        <v>0</v>
      </c>
    </row>
    <row r="113" spans="2:10" x14ac:dyDescent="0.25">
      <c r="B113" s="77">
        <f ca="1">VLOOKUP(C113,'Order List'!$B$2:$D$102,2,0)</f>
        <v>43378</v>
      </c>
      <c r="C113" s="23">
        <f t="shared" si="5"/>
        <v>11</v>
      </c>
      <c r="D113" s="23">
        <f t="shared" si="3"/>
        <v>8</v>
      </c>
      <c r="E113" s="23" t="s">
        <v>118</v>
      </c>
      <c r="F113" s="23"/>
      <c r="G113" s="23">
        <v>2</v>
      </c>
      <c r="H113" s="23">
        <f>VLOOKUP(E113&amp;"-"&amp;F113,'Menu items'!E:F,2,0)</f>
        <v>1.99</v>
      </c>
      <c r="I113" s="67">
        <f t="shared" si="4"/>
        <v>3.98</v>
      </c>
      <c r="J113" s="23">
        <f>IF(AND(F113="XL",G113&gt;1),15,0)</f>
        <v>0</v>
      </c>
    </row>
    <row r="114" spans="2:10" x14ac:dyDescent="0.25">
      <c r="B114" s="77">
        <f ca="1">VLOOKUP(C114,'Order List'!$B$2:$D$102,2,0)</f>
        <v>43378</v>
      </c>
      <c r="C114" s="23">
        <f t="shared" si="5"/>
        <v>12</v>
      </c>
      <c r="D114" s="23">
        <v>1</v>
      </c>
      <c r="E114" s="23" t="s">
        <v>121</v>
      </c>
      <c r="F114" s="23"/>
      <c r="G114" s="23">
        <v>1</v>
      </c>
      <c r="H114" s="23">
        <f>VLOOKUP(E114&amp;"-"&amp;F114,'Menu items'!E:F,2,0)</f>
        <v>1.89</v>
      </c>
      <c r="I114" s="67">
        <f t="shared" si="4"/>
        <v>1.89</v>
      </c>
      <c r="J114" s="23">
        <f>IF(AND(F114="XL",G114&gt;1),15,0)</f>
        <v>0</v>
      </c>
    </row>
    <row r="115" spans="2:10" x14ac:dyDescent="0.25">
      <c r="B115" s="77">
        <f ca="1">VLOOKUP(C115,'Order List'!$B$2:$D$102,2,0)</f>
        <v>43378</v>
      </c>
      <c r="C115" s="23">
        <f t="shared" si="5"/>
        <v>12</v>
      </c>
      <c r="D115" s="23">
        <f t="shared" ref="D115:D118" si="10">D114+1</f>
        <v>2</v>
      </c>
      <c r="E115" s="23" t="s">
        <v>122</v>
      </c>
      <c r="F115" s="23"/>
      <c r="G115" s="23">
        <v>3</v>
      </c>
      <c r="H115" s="23">
        <f>VLOOKUP(E115&amp;"-"&amp;F115,'Menu items'!E:F,2,0)</f>
        <v>2.4900000000000002</v>
      </c>
      <c r="I115" s="67">
        <f t="shared" si="4"/>
        <v>7.4700000000000006</v>
      </c>
      <c r="J115" s="23">
        <f>IF(AND(F115="XL",G115&gt;1),15,0)</f>
        <v>0</v>
      </c>
    </row>
    <row r="116" spans="2:10" x14ac:dyDescent="0.25">
      <c r="B116" s="77">
        <f ca="1">VLOOKUP(C116,'Order List'!$B$2:$D$102,2,0)</f>
        <v>43378</v>
      </c>
      <c r="C116" s="23">
        <f t="shared" si="5"/>
        <v>12</v>
      </c>
      <c r="D116" s="23">
        <f t="shared" si="10"/>
        <v>3</v>
      </c>
      <c r="E116" s="23" t="s">
        <v>123</v>
      </c>
      <c r="F116" s="23"/>
      <c r="G116" s="23">
        <v>1</v>
      </c>
      <c r="H116" s="23">
        <f>VLOOKUP(E116&amp;"-"&amp;F116,'Menu items'!E:F,2,0)</f>
        <v>2.4900000000000002</v>
      </c>
      <c r="I116" s="67">
        <f t="shared" si="4"/>
        <v>2.4900000000000002</v>
      </c>
      <c r="J116" s="23">
        <f>IF(AND(F116="XL",G116&gt;1),15,0)</f>
        <v>0</v>
      </c>
    </row>
    <row r="117" spans="2:10" x14ac:dyDescent="0.25">
      <c r="B117" s="77">
        <f ca="1">VLOOKUP(C117,'Order List'!$B$2:$D$102,2,0)</f>
        <v>43378</v>
      </c>
      <c r="C117" s="23">
        <f t="shared" si="5"/>
        <v>12</v>
      </c>
      <c r="D117" s="23">
        <f t="shared" si="10"/>
        <v>4</v>
      </c>
      <c r="E117" s="23" t="s">
        <v>128</v>
      </c>
      <c r="F117" s="23"/>
      <c r="G117" s="23">
        <v>1</v>
      </c>
      <c r="H117" s="23">
        <f>VLOOKUP(E117&amp;"-"&amp;F117,'Menu items'!E:F,2,0)</f>
        <v>2.09</v>
      </c>
      <c r="I117" s="67">
        <f t="shared" si="4"/>
        <v>2.09</v>
      </c>
      <c r="J117" s="23">
        <f>IF(AND(F117="XL",G117&gt;1),15,0)</f>
        <v>0</v>
      </c>
    </row>
    <row r="118" spans="2:10" x14ac:dyDescent="0.25">
      <c r="B118" s="77">
        <f ca="1">VLOOKUP(C118,'Order List'!$B$2:$D$102,2,0)</f>
        <v>43378</v>
      </c>
      <c r="C118" s="23">
        <f t="shared" si="5"/>
        <v>12</v>
      </c>
      <c r="D118" s="23">
        <f t="shared" si="10"/>
        <v>5</v>
      </c>
      <c r="E118" s="23" t="s">
        <v>104</v>
      </c>
      <c r="F118" s="23"/>
      <c r="G118" s="23">
        <v>2</v>
      </c>
      <c r="H118" s="23">
        <f>VLOOKUP(E118&amp;"-"&amp;F118,'Menu items'!E:F,2,0)</f>
        <v>0.75</v>
      </c>
      <c r="I118" s="67">
        <f t="shared" si="4"/>
        <v>1.5</v>
      </c>
      <c r="J118" s="23">
        <f>IF(AND(F118="XL",G118&gt;1),15,0)</f>
        <v>0</v>
      </c>
    </row>
    <row r="119" spans="2:10" x14ac:dyDescent="0.25">
      <c r="B119" s="77">
        <f ca="1">VLOOKUP(C119,'Order List'!$B$2:$D$102,2,0)</f>
        <v>43378</v>
      </c>
      <c r="C119" s="23">
        <f t="shared" si="5"/>
        <v>12</v>
      </c>
      <c r="D119" s="23">
        <f t="shared" si="3"/>
        <v>6</v>
      </c>
      <c r="E119" s="23" t="s">
        <v>105</v>
      </c>
      <c r="F119" s="23"/>
      <c r="G119" s="23">
        <v>4</v>
      </c>
      <c r="H119" s="23">
        <f>VLOOKUP(E119&amp;"-"&amp;F119,'Menu items'!E:F,2,0)</f>
        <v>3.99</v>
      </c>
      <c r="I119" s="67">
        <f t="shared" si="4"/>
        <v>15.96</v>
      </c>
      <c r="J119" s="23">
        <f>IF(AND(F119="XL",G119&gt;1),15,0)</f>
        <v>0</v>
      </c>
    </row>
    <row r="120" spans="2:10" x14ac:dyDescent="0.25">
      <c r="B120" s="77">
        <f ca="1">VLOOKUP(C120,'Order List'!$B$2:$D$102,2,0)</f>
        <v>43378</v>
      </c>
      <c r="C120" s="23">
        <f t="shared" si="5"/>
        <v>12</v>
      </c>
      <c r="D120" s="23">
        <f t="shared" si="3"/>
        <v>7</v>
      </c>
      <c r="E120" s="23" t="s">
        <v>108</v>
      </c>
      <c r="F120" s="23"/>
      <c r="G120" s="23">
        <v>2</v>
      </c>
      <c r="H120" s="23">
        <f>VLOOKUP(E120&amp;"-"&amp;F120,'Menu items'!E:F,2,0)</f>
        <v>4.5</v>
      </c>
      <c r="I120" s="67">
        <f t="shared" si="4"/>
        <v>9</v>
      </c>
      <c r="J120" s="23">
        <f>IF(AND(F120="XL",G120&gt;1),15,0)</f>
        <v>0</v>
      </c>
    </row>
    <row r="121" spans="2:10" x14ac:dyDescent="0.25">
      <c r="B121" s="77">
        <f ca="1">VLOOKUP(C121,'Order List'!$B$2:$D$102,2,0)</f>
        <v>43378</v>
      </c>
      <c r="C121" s="23">
        <f t="shared" si="5"/>
        <v>12</v>
      </c>
      <c r="D121" s="23">
        <f t="shared" si="3"/>
        <v>8</v>
      </c>
      <c r="E121" s="23" t="s">
        <v>109</v>
      </c>
      <c r="F121" s="23"/>
      <c r="G121" s="23">
        <v>1</v>
      </c>
      <c r="H121" s="23">
        <f>VLOOKUP(E121&amp;"-"&amp;F121,'Menu items'!E:F,2,0)</f>
        <v>4.99</v>
      </c>
      <c r="I121" s="67">
        <f t="shared" si="4"/>
        <v>4.99</v>
      </c>
      <c r="J121" s="23">
        <f>IF(AND(F121="XL",G121&gt;1),15,0)</f>
        <v>0</v>
      </c>
    </row>
    <row r="122" spans="2:10" x14ac:dyDescent="0.25">
      <c r="B122" s="77">
        <f ca="1">VLOOKUP(C122,'Order List'!$B$2:$D$102,2,0)</f>
        <v>43378</v>
      </c>
      <c r="C122" s="23">
        <f t="shared" si="5"/>
        <v>12</v>
      </c>
      <c r="D122" s="23">
        <f t="shared" si="3"/>
        <v>9</v>
      </c>
      <c r="E122" s="23" t="s">
        <v>111</v>
      </c>
      <c r="F122" s="23"/>
      <c r="G122" s="23">
        <v>2</v>
      </c>
      <c r="H122" s="23">
        <f>VLOOKUP(E122&amp;"-"&amp;F122,'Menu items'!E:F,2,0)</f>
        <v>4.99</v>
      </c>
      <c r="I122" s="67">
        <f t="shared" si="4"/>
        <v>9.98</v>
      </c>
      <c r="J122" s="23">
        <f>IF(AND(F122="XL",G122&gt;1),15,0)</f>
        <v>0</v>
      </c>
    </row>
    <row r="123" spans="2:10" x14ac:dyDescent="0.25">
      <c r="B123" s="77">
        <f ca="1">VLOOKUP(C123,'Order List'!$B$2:$D$102,2,0)</f>
        <v>43378</v>
      </c>
      <c r="C123" s="23">
        <f t="shared" si="5"/>
        <v>12</v>
      </c>
      <c r="D123" s="23">
        <f t="shared" si="3"/>
        <v>10</v>
      </c>
      <c r="E123" s="23" t="s">
        <v>47</v>
      </c>
      <c r="F123" s="23"/>
      <c r="G123" s="23">
        <v>1</v>
      </c>
      <c r="H123" s="23">
        <f>VLOOKUP(E123&amp;"-"&amp;F123,'Menu items'!E:F,2,0)</f>
        <v>6.99</v>
      </c>
      <c r="I123" s="67">
        <f t="shared" si="4"/>
        <v>6.99</v>
      </c>
      <c r="J123" s="23">
        <f>IF(AND(F123="XL",G123&gt;1),15,0)</f>
        <v>0</v>
      </c>
    </row>
    <row r="124" spans="2:10" x14ac:dyDescent="0.25">
      <c r="B124" s="77">
        <f ca="1">VLOOKUP(C124,'Order List'!$B$2:$D$102,2,0)</f>
        <v>43378</v>
      </c>
      <c r="C124" s="23">
        <f t="shared" si="5"/>
        <v>12</v>
      </c>
      <c r="D124" s="23">
        <f t="shared" ref="D124:D185" si="11">D123+1</f>
        <v>11</v>
      </c>
      <c r="E124" s="23" t="s">
        <v>49</v>
      </c>
      <c r="F124" s="23"/>
      <c r="G124" s="23">
        <v>3</v>
      </c>
      <c r="H124" s="23">
        <f>VLOOKUP(E124&amp;"-"&amp;F124,'Menu items'!E:F,2,0)</f>
        <v>6.99</v>
      </c>
      <c r="I124" s="67">
        <f t="shared" si="4"/>
        <v>20.97</v>
      </c>
      <c r="J124" s="23">
        <f>IF(AND(F124="XL",G124&gt;1),15,0)</f>
        <v>0</v>
      </c>
    </row>
    <row r="125" spans="2:10" x14ac:dyDescent="0.25">
      <c r="B125" s="77">
        <f ca="1">VLOOKUP(C125,'Order List'!$B$2:$D$102,2,0)</f>
        <v>43378</v>
      </c>
      <c r="C125" s="23">
        <f t="shared" si="5"/>
        <v>13</v>
      </c>
      <c r="D125" s="23">
        <v>1</v>
      </c>
      <c r="E125" s="23" t="s">
        <v>50</v>
      </c>
      <c r="F125" s="23"/>
      <c r="G125" s="23">
        <v>1</v>
      </c>
      <c r="H125" s="23">
        <f>VLOOKUP(E125&amp;"-"&amp;F125,'Menu items'!E:F,2,0)</f>
        <v>6.99</v>
      </c>
      <c r="I125" s="67">
        <f t="shared" si="4"/>
        <v>6.99</v>
      </c>
      <c r="J125" s="23">
        <f>IF(AND(F125="XL",G125&gt;1),15,0)</f>
        <v>0</v>
      </c>
    </row>
    <row r="126" spans="2:10" x14ac:dyDescent="0.25">
      <c r="B126" s="77">
        <f ca="1">VLOOKUP(C126,'Order List'!$B$2:$D$102,2,0)</f>
        <v>43378</v>
      </c>
      <c r="C126" s="23">
        <f t="shared" si="5"/>
        <v>13</v>
      </c>
      <c r="D126" s="23">
        <f t="shared" si="11"/>
        <v>2</v>
      </c>
      <c r="E126" s="23" t="s">
        <v>51</v>
      </c>
      <c r="F126" s="23"/>
      <c r="G126" s="23">
        <v>1</v>
      </c>
      <c r="H126" s="23">
        <f>VLOOKUP(E126&amp;"-"&amp;F126,'Menu items'!E:F,2,0)</f>
        <v>6.25</v>
      </c>
      <c r="I126" s="67">
        <f t="shared" si="4"/>
        <v>6.25</v>
      </c>
      <c r="J126" s="23">
        <f>IF(AND(F126="XL",G126&gt;1),15,0)</f>
        <v>0</v>
      </c>
    </row>
    <row r="127" spans="2:10" x14ac:dyDescent="0.25">
      <c r="B127" s="77">
        <f ca="1">VLOOKUP(C127,'Order List'!$B$2:$D$102,2,0)</f>
        <v>43378</v>
      </c>
      <c r="C127" s="23">
        <f t="shared" si="5"/>
        <v>13</v>
      </c>
      <c r="D127" s="23">
        <f t="shared" si="11"/>
        <v>3</v>
      </c>
      <c r="E127" s="23" t="s">
        <v>54</v>
      </c>
      <c r="F127" s="23"/>
      <c r="G127" s="23">
        <v>2</v>
      </c>
      <c r="H127" s="23">
        <f>VLOOKUP(E127&amp;"-"&amp;F127,'Menu items'!E:F,2,0)</f>
        <v>3.29</v>
      </c>
      <c r="I127" s="67">
        <f t="shared" si="4"/>
        <v>6.58</v>
      </c>
      <c r="J127" s="23">
        <f>IF(AND(F127="XL",G127&gt;1),15,0)</f>
        <v>0</v>
      </c>
    </row>
    <row r="128" spans="2:10" x14ac:dyDescent="0.25">
      <c r="B128" s="77">
        <f ca="1">VLOOKUP(C128,'Order List'!$B$2:$D$102,2,0)</f>
        <v>43378</v>
      </c>
      <c r="C128" s="23">
        <f t="shared" si="5"/>
        <v>13</v>
      </c>
      <c r="D128" s="23">
        <f t="shared" si="11"/>
        <v>4</v>
      </c>
      <c r="E128" s="23" t="s">
        <v>55</v>
      </c>
      <c r="F128" s="23"/>
      <c r="G128" s="23">
        <v>4</v>
      </c>
      <c r="H128" s="23">
        <f>VLOOKUP(E128&amp;"-"&amp;F128,'Menu items'!E:F,2,0)</f>
        <v>0.79</v>
      </c>
      <c r="I128" s="67">
        <f t="shared" si="4"/>
        <v>3.16</v>
      </c>
      <c r="J128" s="23">
        <f>IF(AND(F128="XL",G128&gt;1),15,0)</f>
        <v>0</v>
      </c>
    </row>
    <row r="129" spans="2:10" x14ac:dyDescent="0.25">
      <c r="B129" s="77">
        <f ca="1">VLOOKUP(C129,'Order List'!$B$2:$D$102,2,0)</f>
        <v>43378</v>
      </c>
      <c r="C129" s="23">
        <f t="shared" si="5"/>
        <v>13</v>
      </c>
      <c r="D129" s="23">
        <f t="shared" si="11"/>
        <v>5</v>
      </c>
      <c r="E129" s="23" t="s">
        <v>59</v>
      </c>
      <c r="F129" s="23"/>
      <c r="G129" s="23">
        <v>2</v>
      </c>
      <c r="H129" s="23">
        <f>VLOOKUP(E129&amp;"-"&amp;F129,'Menu items'!E:F,2,0)</f>
        <v>8.49</v>
      </c>
      <c r="I129" s="67">
        <f t="shared" si="4"/>
        <v>16.98</v>
      </c>
      <c r="J129" s="23">
        <f>IF(AND(F129="XL",G129&gt;1),15,0)</f>
        <v>0</v>
      </c>
    </row>
    <row r="130" spans="2:10" x14ac:dyDescent="0.25">
      <c r="B130" s="77">
        <f ca="1">VLOOKUP(C130,'Order List'!$B$2:$D$102,2,0)</f>
        <v>43378</v>
      </c>
      <c r="C130" s="23">
        <f t="shared" si="5"/>
        <v>13</v>
      </c>
      <c r="D130" s="23">
        <f t="shared" si="11"/>
        <v>6</v>
      </c>
      <c r="E130" s="23" t="s">
        <v>60</v>
      </c>
      <c r="F130" s="23">
        <v>10</v>
      </c>
      <c r="G130" s="23">
        <v>1</v>
      </c>
      <c r="H130" s="23">
        <f>VLOOKUP(E130&amp;"-"&amp;F130,'Menu items'!E:F,2,0)</f>
        <v>9.85</v>
      </c>
      <c r="I130" s="67">
        <f t="shared" si="4"/>
        <v>9.85</v>
      </c>
      <c r="J130" s="23">
        <f>IF(AND(F130="XL",G130&gt;1),15,0)</f>
        <v>0</v>
      </c>
    </row>
    <row r="131" spans="2:10" x14ac:dyDescent="0.25">
      <c r="B131" s="77">
        <f ca="1">VLOOKUP(C131,'Order List'!$B$2:$D$102,2,0)</f>
        <v>43378</v>
      </c>
      <c r="C131" s="23">
        <f t="shared" si="5"/>
        <v>13</v>
      </c>
      <c r="D131" s="23">
        <f t="shared" si="11"/>
        <v>7</v>
      </c>
      <c r="E131" s="23" t="s">
        <v>102</v>
      </c>
      <c r="F131" s="23"/>
      <c r="G131" s="23">
        <v>2</v>
      </c>
      <c r="H131" s="23">
        <f>VLOOKUP(E131&amp;"-"&amp;F131,'Menu items'!E:F,2,0)</f>
        <v>5.99</v>
      </c>
      <c r="I131" s="67">
        <f t="shared" si="4"/>
        <v>11.98</v>
      </c>
      <c r="J131" s="23">
        <f>IF(AND(F131="XL",G131&gt;1),15,0)</f>
        <v>0</v>
      </c>
    </row>
    <row r="132" spans="2:10" x14ac:dyDescent="0.25">
      <c r="B132" s="77">
        <f ca="1">VLOOKUP(C132,'Order List'!$B$2:$D$102,2,0)</f>
        <v>43378</v>
      </c>
      <c r="C132" s="23">
        <f t="shared" si="5"/>
        <v>14</v>
      </c>
      <c r="D132" s="23">
        <v>1</v>
      </c>
      <c r="E132" s="23" t="s">
        <v>62</v>
      </c>
      <c r="F132" s="23">
        <v>20</v>
      </c>
      <c r="G132" s="23">
        <v>1</v>
      </c>
      <c r="H132" s="23">
        <f>VLOOKUP(E132&amp;"-"&amp;F132,'Menu items'!E:F,2,0)</f>
        <v>18.989999999999998</v>
      </c>
      <c r="I132" s="67">
        <f t="shared" ref="I132:I195" si="12">(G132*H132)-((G132*H132)*(J132/100))</f>
        <v>18.989999999999998</v>
      </c>
      <c r="J132" s="23">
        <f>IF(AND(F132="XL",G132&gt;1),15,0)</f>
        <v>0</v>
      </c>
    </row>
    <row r="133" spans="2:10" x14ac:dyDescent="0.25">
      <c r="B133" s="77">
        <f ca="1">VLOOKUP(C133,'Order List'!$B$2:$D$102,2,0)</f>
        <v>43378</v>
      </c>
      <c r="C133" s="23">
        <f t="shared" ref="C133:C196" si="13">IF(D133&gt;D132,C132,C132+1)</f>
        <v>14</v>
      </c>
      <c r="D133" s="23">
        <f>D132+1</f>
        <v>2</v>
      </c>
      <c r="E133" s="23" t="s">
        <v>68</v>
      </c>
      <c r="F133" s="23"/>
      <c r="G133" s="23">
        <v>1</v>
      </c>
      <c r="H133" s="23">
        <f>VLOOKUP(E133&amp;"-"&amp;F133,'Menu items'!E:F,2,0)</f>
        <v>6.99</v>
      </c>
      <c r="I133" s="67">
        <f t="shared" si="12"/>
        <v>6.99</v>
      </c>
      <c r="J133" s="23">
        <f>IF(AND(F133="XL",G133&gt;1),15,0)</f>
        <v>0</v>
      </c>
    </row>
    <row r="134" spans="2:10" x14ac:dyDescent="0.25">
      <c r="B134" s="77">
        <f ca="1">VLOOKUP(C134,'Order List'!$B$2:$D$102,2,0)</f>
        <v>43378</v>
      </c>
      <c r="C134" s="23">
        <f t="shared" si="13"/>
        <v>14</v>
      </c>
      <c r="D134" s="23">
        <f t="shared" si="11"/>
        <v>3</v>
      </c>
      <c r="E134" s="23" t="s">
        <v>69</v>
      </c>
      <c r="F134" s="23"/>
      <c r="G134" s="23">
        <v>2</v>
      </c>
      <c r="H134" s="23">
        <f>VLOOKUP(E134&amp;"-"&amp;F134,'Menu items'!E:F,2,0)</f>
        <v>6.99</v>
      </c>
      <c r="I134" s="67">
        <f t="shared" si="12"/>
        <v>13.98</v>
      </c>
      <c r="J134" s="23">
        <f>IF(AND(F134="XL",G134&gt;1),15,0)</f>
        <v>0</v>
      </c>
    </row>
    <row r="135" spans="2:10" x14ac:dyDescent="0.25">
      <c r="B135" s="77">
        <f ca="1">VLOOKUP(C135,'Order List'!$B$2:$D$102,2,0)</f>
        <v>43378</v>
      </c>
      <c r="C135" s="23">
        <f t="shared" si="13"/>
        <v>15</v>
      </c>
      <c r="D135" s="23">
        <v>1</v>
      </c>
      <c r="E135" s="23" t="s">
        <v>71</v>
      </c>
      <c r="F135" s="23"/>
      <c r="G135" s="23">
        <v>4</v>
      </c>
      <c r="H135" s="23">
        <f>VLOOKUP(E135&amp;"-"&amp;F135,'Menu items'!E:F,2,0)</f>
        <v>5.75</v>
      </c>
      <c r="I135" s="67">
        <f t="shared" si="12"/>
        <v>23</v>
      </c>
      <c r="J135" s="23">
        <f>IF(AND(F135="XL",G135&gt;1),15,0)</f>
        <v>0</v>
      </c>
    </row>
    <row r="136" spans="2:10" x14ac:dyDescent="0.25">
      <c r="B136" s="77">
        <f ca="1">VLOOKUP(C136,'Order List'!$B$2:$D$102,2,0)</f>
        <v>43378</v>
      </c>
      <c r="C136" s="23">
        <f t="shared" si="13"/>
        <v>15</v>
      </c>
      <c r="D136" s="23">
        <f t="shared" si="11"/>
        <v>2</v>
      </c>
      <c r="E136" s="23" t="s">
        <v>72</v>
      </c>
      <c r="F136" s="23"/>
      <c r="G136" s="23">
        <v>2</v>
      </c>
      <c r="H136" s="23">
        <f>VLOOKUP(E136&amp;"-"&amp;F136,'Menu items'!E:F,2,0)</f>
        <v>5.75</v>
      </c>
      <c r="I136" s="67">
        <f t="shared" si="12"/>
        <v>11.5</v>
      </c>
      <c r="J136" s="23">
        <f>IF(AND(F136="XL",G136&gt;1),15,0)</f>
        <v>0</v>
      </c>
    </row>
    <row r="137" spans="2:10" x14ac:dyDescent="0.25">
      <c r="B137" s="77">
        <f ca="1">VLOOKUP(C137,'Order List'!$B$2:$D$102,2,0)</f>
        <v>43378</v>
      </c>
      <c r="C137" s="23">
        <f t="shared" si="13"/>
        <v>15</v>
      </c>
      <c r="D137" s="23">
        <f t="shared" si="11"/>
        <v>3</v>
      </c>
      <c r="E137" s="23" t="s">
        <v>73</v>
      </c>
      <c r="F137" s="23"/>
      <c r="G137" s="23">
        <v>1</v>
      </c>
      <c r="H137" s="23">
        <f>VLOOKUP(E137&amp;"-"&amp;F137,'Menu items'!E:F,2,0)</f>
        <v>6.99</v>
      </c>
      <c r="I137" s="67">
        <f t="shared" si="12"/>
        <v>6.99</v>
      </c>
      <c r="J137" s="23">
        <f>IF(AND(F137="XL",G137&gt;1),15,0)</f>
        <v>0</v>
      </c>
    </row>
    <row r="138" spans="2:10" x14ac:dyDescent="0.25">
      <c r="B138" s="77">
        <f ca="1">VLOOKUP(C138,'Order List'!$B$2:$D$102,2,0)</f>
        <v>43378</v>
      </c>
      <c r="C138" s="23">
        <f t="shared" si="13"/>
        <v>15</v>
      </c>
      <c r="D138" s="23">
        <f t="shared" si="11"/>
        <v>4</v>
      </c>
      <c r="E138" s="23" t="s">
        <v>76</v>
      </c>
      <c r="F138" s="23"/>
      <c r="G138" s="23">
        <v>2</v>
      </c>
      <c r="H138" s="23">
        <f>VLOOKUP(E138&amp;"-"&amp;F138,'Menu items'!E:F,2,0)</f>
        <v>4.5</v>
      </c>
      <c r="I138" s="67">
        <f t="shared" si="12"/>
        <v>9</v>
      </c>
      <c r="J138" s="23">
        <f>IF(AND(F138="XL",G138&gt;1),15,0)</f>
        <v>0</v>
      </c>
    </row>
    <row r="139" spans="2:10" x14ac:dyDescent="0.25">
      <c r="B139" s="77">
        <f ca="1">VLOOKUP(C139,'Order List'!$B$2:$D$102,2,0)</f>
        <v>43378</v>
      </c>
      <c r="C139" s="23">
        <f t="shared" si="13"/>
        <v>15</v>
      </c>
      <c r="D139" s="23">
        <f t="shared" si="11"/>
        <v>5</v>
      </c>
      <c r="E139" s="23" t="s">
        <v>77</v>
      </c>
      <c r="F139" s="23"/>
      <c r="G139" s="23">
        <v>1</v>
      </c>
      <c r="H139" s="23">
        <f>VLOOKUP(E139&amp;"-"&amp;F139,'Menu items'!E:F,2,0)</f>
        <v>3.75</v>
      </c>
      <c r="I139" s="67">
        <f t="shared" si="12"/>
        <v>3.75</v>
      </c>
      <c r="J139" s="23">
        <f>IF(AND(F139="XL",G139&gt;1),15,0)</f>
        <v>0</v>
      </c>
    </row>
    <row r="140" spans="2:10" x14ac:dyDescent="0.25">
      <c r="B140" s="77">
        <f ca="1">VLOOKUP(C140,'Order List'!$B$2:$D$102,2,0)</f>
        <v>43378</v>
      </c>
      <c r="C140" s="23">
        <f t="shared" si="13"/>
        <v>15</v>
      </c>
      <c r="D140" s="23">
        <f t="shared" si="11"/>
        <v>6</v>
      </c>
      <c r="E140" s="23" t="s">
        <v>79</v>
      </c>
      <c r="F140" s="23"/>
      <c r="G140" s="23">
        <v>3</v>
      </c>
      <c r="H140" s="23">
        <f>VLOOKUP(E140&amp;"-"&amp;F140,'Menu items'!E:F,2,0)</f>
        <v>3.75</v>
      </c>
      <c r="I140" s="67">
        <f t="shared" si="12"/>
        <v>11.25</v>
      </c>
      <c r="J140" s="23">
        <f>IF(AND(F140="XL",G140&gt;1),15,0)</f>
        <v>0</v>
      </c>
    </row>
    <row r="141" spans="2:10" x14ac:dyDescent="0.25">
      <c r="B141" s="77">
        <f ca="1">VLOOKUP(C141,'Order List'!$B$2:$D$102,2,0)</f>
        <v>43379</v>
      </c>
      <c r="C141" s="23">
        <f t="shared" si="13"/>
        <v>16</v>
      </c>
      <c r="D141" s="23">
        <v>1</v>
      </c>
      <c r="E141" s="23" t="s">
        <v>81</v>
      </c>
      <c r="F141" s="23"/>
      <c r="G141" s="23">
        <v>1</v>
      </c>
      <c r="H141" s="23">
        <f>VLOOKUP(E141&amp;"-"&amp;F141,'Menu items'!E:F,2,0)</f>
        <v>19.989999999999998</v>
      </c>
      <c r="I141" s="67">
        <f t="shared" si="12"/>
        <v>19.989999999999998</v>
      </c>
      <c r="J141" s="23">
        <f>IF(AND(F141="XL",G141&gt;1),15,0)</f>
        <v>0</v>
      </c>
    </row>
    <row r="142" spans="2:10" x14ac:dyDescent="0.25">
      <c r="B142" s="77">
        <f ca="1">VLOOKUP(C142,'Order List'!$B$2:$D$102,2,0)</f>
        <v>43379</v>
      </c>
      <c r="C142" s="23">
        <f t="shared" si="13"/>
        <v>16</v>
      </c>
      <c r="D142" s="23">
        <f t="shared" si="11"/>
        <v>2</v>
      </c>
      <c r="E142" s="23" t="s">
        <v>83</v>
      </c>
      <c r="F142" s="23"/>
      <c r="G142" s="23">
        <v>1</v>
      </c>
      <c r="H142" s="23">
        <f>VLOOKUP(E142&amp;"-"&amp;F142,'Menu items'!E:F,2,0)</f>
        <v>5.99</v>
      </c>
      <c r="I142" s="67">
        <f t="shared" si="12"/>
        <v>5.99</v>
      </c>
      <c r="J142" s="23">
        <f>IF(AND(F142="XL",G142&gt;1),15,0)</f>
        <v>0</v>
      </c>
    </row>
    <row r="143" spans="2:10" x14ac:dyDescent="0.25">
      <c r="B143" s="77">
        <f ca="1">VLOOKUP(C143,'Order List'!$B$2:$D$102,2,0)</f>
        <v>43379</v>
      </c>
      <c r="C143" s="23">
        <f t="shared" si="13"/>
        <v>16</v>
      </c>
      <c r="D143" s="23">
        <f t="shared" si="11"/>
        <v>3</v>
      </c>
      <c r="E143" s="23" t="s">
        <v>84</v>
      </c>
      <c r="F143" s="23"/>
      <c r="G143" s="23">
        <v>2</v>
      </c>
      <c r="H143" s="23">
        <f>VLOOKUP(E143&amp;"-"&amp;F143,'Menu items'!E:F,2,0)</f>
        <v>5.99</v>
      </c>
      <c r="I143" s="67">
        <f t="shared" si="12"/>
        <v>11.98</v>
      </c>
      <c r="J143" s="23">
        <f>IF(AND(F143="XL",G143&gt;1),15,0)</f>
        <v>0</v>
      </c>
    </row>
    <row r="144" spans="2:10" x14ac:dyDescent="0.25">
      <c r="B144" s="77">
        <f ca="1">VLOOKUP(C144,'Order List'!$B$2:$D$102,2,0)</f>
        <v>43379</v>
      </c>
      <c r="C144" s="23">
        <f t="shared" si="13"/>
        <v>16</v>
      </c>
      <c r="D144" s="23">
        <f t="shared" si="11"/>
        <v>4</v>
      </c>
      <c r="E144" s="23" t="s">
        <v>85</v>
      </c>
      <c r="F144" s="23"/>
      <c r="G144" s="23">
        <v>4</v>
      </c>
      <c r="H144" s="23">
        <f>VLOOKUP(E144&amp;"-"&amp;F144,'Menu items'!E:F,2,0)</f>
        <v>2.99</v>
      </c>
      <c r="I144" s="67">
        <f t="shared" si="12"/>
        <v>11.96</v>
      </c>
      <c r="J144" s="23">
        <f>IF(AND(F144="XL",G144&gt;1),15,0)</f>
        <v>0</v>
      </c>
    </row>
    <row r="145" spans="2:10" x14ac:dyDescent="0.25">
      <c r="B145" s="77">
        <f ca="1">VLOOKUP(C145,'Order List'!$B$2:$D$102,2,0)</f>
        <v>43379</v>
      </c>
      <c r="C145" s="23">
        <f t="shared" si="13"/>
        <v>16</v>
      </c>
      <c r="D145" s="23">
        <f t="shared" si="11"/>
        <v>5</v>
      </c>
      <c r="E145" s="23" t="s">
        <v>86</v>
      </c>
      <c r="F145" s="23"/>
      <c r="G145" s="23">
        <v>2</v>
      </c>
      <c r="H145" s="23">
        <f>VLOOKUP(E145&amp;"-"&amp;F145,'Menu items'!E:F,2,0)</f>
        <v>5.99</v>
      </c>
      <c r="I145" s="67">
        <f t="shared" si="12"/>
        <v>11.98</v>
      </c>
      <c r="J145" s="23">
        <f>IF(AND(F145="XL",G145&gt;1),15,0)</f>
        <v>0</v>
      </c>
    </row>
    <row r="146" spans="2:10" x14ac:dyDescent="0.25">
      <c r="B146" s="77">
        <f ca="1">VLOOKUP(C146,'Order List'!$B$2:$D$102,2,0)</f>
        <v>43379</v>
      </c>
      <c r="C146" s="23">
        <f t="shared" si="13"/>
        <v>16</v>
      </c>
      <c r="D146" s="23">
        <f t="shared" si="11"/>
        <v>6</v>
      </c>
      <c r="E146" s="23" t="s">
        <v>87</v>
      </c>
      <c r="F146" s="23"/>
      <c r="G146" s="23">
        <v>1</v>
      </c>
      <c r="H146" s="23">
        <f>VLOOKUP(E146&amp;"-"&amp;F146,'Menu items'!E:F,2,0)</f>
        <v>5.99</v>
      </c>
      <c r="I146" s="67">
        <f t="shared" si="12"/>
        <v>5.99</v>
      </c>
      <c r="J146" s="23">
        <f>IF(AND(F146="XL",G146&gt;1),15,0)</f>
        <v>0</v>
      </c>
    </row>
    <row r="147" spans="2:10" x14ac:dyDescent="0.25">
      <c r="B147" s="77">
        <f ca="1">VLOOKUP(C147,'Order List'!$B$2:$D$102,2,0)</f>
        <v>43379</v>
      </c>
      <c r="C147" s="23">
        <f t="shared" si="13"/>
        <v>16</v>
      </c>
      <c r="D147" s="23">
        <f t="shared" si="11"/>
        <v>7</v>
      </c>
      <c r="E147" s="23" t="s">
        <v>88</v>
      </c>
      <c r="F147" s="23"/>
      <c r="G147" s="23">
        <v>2</v>
      </c>
      <c r="H147" s="23">
        <f>VLOOKUP(E147&amp;"-"&amp;F147,'Menu items'!E:F,2,0)</f>
        <v>3.79</v>
      </c>
      <c r="I147" s="67">
        <f t="shared" si="12"/>
        <v>7.58</v>
      </c>
      <c r="J147" s="23">
        <f>IF(AND(F147="XL",G147&gt;1),15,0)</f>
        <v>0</v>
      </c>
    </row>
    <row r="148" spans="2:10" x14ac:dyDescent="0.25">
      <c r="B148" s="77">
        <f ca="1">VLOOKUP(C148,'Order List'!$B$2:$D$102,2,0)</f>
        <v>43379</v>
      </c>
      <c r="C148" s="23">
        <f t="shared" si="13"/>
        <v>16</v>
      </c>
      <c r="D148" s="23">
        <f t="shared" si="11"/>
        <v>8</v>
      </c>
      <c r="E148" s="23" t="s">
        <v>90</v>
      </c>
      <c r="F148" s="23"/>
      <c r="G148" s="23">
        <v>1</v>
      </c>
      <c r="H148" s="23">
        <f>VLOOKUP(E148&amp;"-"&amp;F148,'Menu items'!E:F,2,0)</f>
        <v>4.79</v>
      </c>
      <c r="I148" s="67">
        <f t="shared" si="12"/>
        <v>4.79</v>
      </c>
      <c r="J148" s="23">
        <f>IF(AND(F148="XL",G148&gt;1),15,0)</f>
        <v>0</v>
      </c>
    </row>
    <row r="149" spans="2:10" x14ac:dyDescent="0.25">
      <c r="B149" s="77">
        <f ca="1">VLOOKUP(C149,'Order List'!$B$2:$D$102,2,0)</f>
        <v>43379</v>
      </c>
      <c r="C149" s="23">
        <f t="shared" si="13"/>
        <v>16</v>
      </c>
      <c r="D149" s="23">
        <f t="shared" si="11"/>
        <v>9</v>
      </c>
      <c r="E149" s="23" t="s">
        <v>91</v>
      </c>
      <c r="F149" s="23"/>
      <c r="G149" s="23">
        <v>3</v>
      </c>
      <c r="H149" s="23">
        <f>VLOOKUP(E149&amp;"-"&amp;F149,'Menu items'!E:F,2,0)</f>
        <v>3.79</v>
      </c>
      <c r="I149" s="67">
        <f t="shared" si="12"/>
        <v>11.370000000000001</v>
      </c>
      <c r="J149" s="23">
        <f>IF(AND(F149="XL",G149&gt;1),15,0)</f>
        <v>0</v>
      </c>
    </row>
    <row r="150" spans="2:10" x14ac:dyDescent="0.25">
      <c r="B150" s="77">
        <f ca="1">VLOOKUP(C150,'Order List'!$B$2:$D$102,2,0)</f>
        <v>43379</v>
      </c>
      <c r="C150" s="23">
        <f t="shared" si="13"/>
        <v>16</v>
      </c>
      <c r="D150" s="23">
        <f t="shared" si="11"/>
        <v>10</v>
      </c>
      <c r="E150" s="23" t="s">
        <v>94</v>
      </c>
      <c r="F150" s="23"/>
      <c r="G150" s="23">
        <v>1</v>
      </c>
      <c r="H150" s="23">
        <f>VLOOKUP(E150&amp;"-"&amp;F150,'Menu items'!E:F,2,0)</f>
        <v>4.79</v>
      </c>
      <c r="I150" s="67">
        <f t="shared" si="12"/>
        <v>4.79</v>
      </c>
      <c r="J150" s="23">
        <f>IF(AND(F150="XL",G150&gt;1),15,0)</f>
        <v>0</v>
      </c>
    </row>
    <row r="151" spans="2:10" x14ac:dyDescent="0.25">
      <c r="B151" s="77">
        <f ca="1">VLOOKUP(C151,'Order List'!$B$2:$D$102,2,0)</f>
        <v>43379</v>
      </c>
      <c r="C151" s="23">
        <f t="shared" si="13"/>
        <v>16</v>
      </c>
      <c r="D151" s="23">
        <f t="shared" si="11"/>
        <v>11</v>
      </c>
      <c r="E151" s="23" t="s">
        <v>95</v>
      </c>
      <c r="F151" s="23"/>
      <c r="G151" s="23">
        <v>1</v>
      </c>
      <c r="H151" s="23">
        <f>VLOOKUP(E151&amp;"-"&amp;F151,'Menu items'!E:F,2,0)</f>
        <v>4.99</v>
      </c>
      <c r="I151" s="67">
        <f t="shared" si="12"/>
        <v>4.99</v>
      </c>
      <c r="J151" s="23">
        <f>IF(AND(F151="XL",G151&gt;1),15,0)</f>
        <v>0</v>
      </c>
    </row>
    <row r="152" spans="2:10" x14ac:dyDescent="0.25">
      <c r="B152" s="77">
        <f ca="1">VLOOKUP(C152,'Order List'!$B$2:$D$102,2,0)</f>
        <v>43379</v>
      </c>
      <c r="C152" s="23">
        <f t="shared" si="13"/>
        <v>17</v>
      </c>
      <c r="D152" s="23">
        <v>1</v>
      </c>
      <c r="E152" s="23" t="s">
        <v>97</v>
      </c>
      <c r="F152" s="23"/>
      <c r="G152" s="23">
        <v>2</v>
      </c>
      <c r="H152" s="23">
        <f>VLOOKUP(E152&amp;"-"&amp;F152,'Menu items'!E:F,2,0)</f>
        <v>1.99</v>
      </c>
      <c r="I152" s="67">
        <f t="shared" si="12"/>
        <v>3.98</v>
      </c>
      <c r="J152" s="23">
        <f>IF(AND(F152="XL",G152&gt;1),15,0)</f>
        <v>0</v>
      </c>
    </row>
    <row r="153" spans="2:10" x14ac:dyDescent="0.25">
      <c r="B153" s="77">
        <f ca="1">VLOOKUP(C153,'Order List'!$B$2:$D$102,2,0)</f>
        <v>43379</v>
      </c>
      <c r="C153" s="23">
        <f t="shared" si="13"/>
        <v>17</v>
      </c>
      <c r="D153" s="23">
        <f t="shared" si="11"/>
        <v>2</v>
      </c>
      <c r="E153" s="23" t="s">
        <v>112</v>
      </c>
      <c r="F153" s="23"/>
      <c r="G153" s="23">
        <v>4</v>
      </c>
      <c r="H153" s="23">
        <f>VLOOKUP(E153&amp;"-"&amp;F153,'Menu items'!E:F,2,0)</f>
        <v>4.99</v>
      </c>
      <c r="I153" s="67">
        <f t="shared" si="12"/>
        <v>19.96</v>
      </c>
      <c r="J153" s="23">
        <f>IF(AND(F153="XL",G153&gt;1),15,0)</f>
        <v>0</v>
      </c>
    </row>
    <row r="154" spans="2:10" x14ac:dyDescent="0.25">
      <c r="B154" s="77">
        <f ca="1">VLOOKUP(C154,'Order List'!$B$2:$D$102,2,0)</f>
        <v>43379</v>
      </c>
      <c r="C154" s="23">
        <f t="shared" si="13"/>
        <v>17</v>
      </c>
      <c r="D154" s="23">
        <f t="shared" si="11"/>
        <v>3</v>
      </c>
      <c r="E154" s="23" t="s">
        <v>114</v>
      </c>
      <c r="F154" s="23"/>
      <c r="G154" s="23">
        <v>2</v>
      </c>
      <c r="H154" s="23">
        <f>VLOOKUP(E154&amp;"-"&amp;F154,'Menu items'!E:F,2,0)</f>
        <v>1.99</v>
      </c>
      <c r="I154" s="67">
        <f t="shared" si="12"/>
        <v>3.98</v>
      </c>
      <c r="J154" s="23">
        <f>IF(AND(F154="XL",G154&gt;1),15,0)</f>
        <v>0</v>
      </c>
    </row>
    <row r="155" spans="2:10" x14ac:dyDescent="0.25">
      <c r="B155" s="77">
        <f ca="1">VLOOKUP(C155,'Order List'!$B$2:$D$102,2,0)</f>
        <v>43379</v>
      </c>
      <c r="C155" s="23">
        <f t="shared" si="13"/>
        <v>17</v>
      </c>
      <c r="D155" s="23">
        <f t="shared" si="11"/>
        <v>4</v>
      </c>
      <c r="E155" s="23" t="s">
        <v>115</v>
      </c>
      <c r="F155" s="23"/>
      <c r="G155" s="23">
        <v>1</v>
      </c>
      <c r="H155" s="23">
        <f>VLOOKUP(E155&amp;"-"&amp;F155,'Menu items'!E:F,2,0)</f>
        <v>2.25</v>
      </c>
      <c r="I155" s="67">
        <f t="shared" si="12"/>
        <v>2.25</v>
      </c>
      <c r="J155" s="23">
        <f>IF(AND(F155="XL",G155&gt;1),15,0)</f>
        <v>0</v>
      </c>
    </row>
    <row r="156" spans="2:10" x14ac:dyDescent="0.25">
      <c r="B156" s="77">
        <f ca="1">VLOOKUP(C156,'Order List'!$B$2:$D$102,2,0)</f>
        <v>43379</v>
      </c>
      <c r="C156" s="23">
        <f t="shared" si="13"/>
        <v>17</v>
      </c>
      <c r="D156" s="23">
        <f t="shared" si="11"/>
        <v>5</v>
      </c>
      <c r="E156" s="23" t="s">
        <v>116</v>
      </c>
      <c r="F156" s="23"/>
      <c r="G156" s="23">
        <v>2</v>
      </c>
      <c r="H156" s="23">
        <f>VLOOKUP(E156&amp;"-"&amp;F156,'Menu items'!E:F,2,0)</f>
        <v>2.25</v>
      </c>
      <c r="I156" s="67">
        <f t="shared" si="12"/>
        <v>4.5</v>
      </c>
      <c r="J156" s="23">
        <f>IF(AND(F156="XL",G156&gt;1),15,0)</f>
        <v>0</v>
      </c>
    </row>
    <row r="157" spans="2:10" x14ac:dyDescent="0.25">
      <c r="B157" s="77">
        <f ca="1">VLOOKUP(C157,'Order List'!$B$2:$D$102,2,0)</f>
        <v>43379</v>
      </c>
      <c r="C157" s="23">
        <f t="shared" si="13"/>
        <v>17</v>
      </c>
      <c r="D157" s="23">
        <f t="shared" si="11"/>
        <v>6</v>
      </c>
      <c r="E157" s="23" t="s">
        <v>119</v>
      </c>
      <c r="F157" s="23"/>
      <c r="G157" s="23">
        <v>1</v>
      </c>
      <c r="H157" s="23">
        <f>VLOOKUP(E157&amp;"-"&amp;F157,'Menu items'!E:F,2,0)</f>
        <v>2.25</v>
      </c>
      <c r="I157" s="67">
        <f t="shared" si="12"/>
        <v>2.25</v>
      </c>
      <c r="J157" s="23">
        <f>IF(AND(F157="XL",G157&gt;1),15,0)</f>
        <v>0</v>
      </c>
    </row>
    <row r="158" spans="2:10" x14ac:dyDescent="0.25">
      <c r="B158" s="77">
        <f ca="1">VLOOKUP(C158,'Order List'!$B$2:$D$102,2,0)</f>
        <v>43379</v>
      </c>
      <c r="C158" s="23">
        <f t="shared" si="13"/>
        <v>17</v>
      </c>
      <c r="D158" s="23">
        <f t="shared" si="11"/>
        <v>7</v>
      </c>
      <c r="E158" s="23" t="s">
        <v>120</v>
      </c>
      <c r="F158" s="23"/>
      <c r="G158" s="23">
        <v>3</v>
      </c>
      <c r="H158" s="23">
        <f>VLOOKUP(E158&amp;"-"&amp;F158,'Menu items'!E:F,2,0)</f>
        <v>3.19</v>
      </c>
      <c r="I158" s="67">
        <f t="shared" si="12"/>
        <v>9.57</v>
      </c>
      <c r="J158" s="23">
        <f>IF(AND(F158="XL",G158&gt;1),15,0)</f>
        <v>0</v>
      </c>
    </row>
    <row r="159" spans="2:10" x14ac:dyDescent="0.25">
      <c r="B159" s="77">
        <f ca="1">VLOOKUP(C159,'Order List'!$B$2:$D$102,2,0)</f>
        <v>43379</v>
      </c>
      <c r="C159" s="23">
        <f t="shared" si="13"/>
        <v>17</v>
      </c>
      <c r="D159" s="23">
        <f t="shared" si="11"/>
        <v>8</v>
      </c>
      <c r="E159" s="23" t="s">
        <v>122</v>
      </c>
      <c r="F159" s="23"/>
      <c r="G159" s="23">
        <v>1</v>
      </c>
      <c r="H159" s="23">
        <f>VLOOKUP(E159&amp;"-"&amp;F159,'Menu items'!E:F,2,0)</f>
        <v>2.4900000000000002</v>
      </c>
      <c r="I159" s="67">
        <f t="shared" si="12"/>
        <v>2.4900000000000002</v>
      </c>
      <c r="J159" s="23">
        <f>IF(AND(F159="XL",G159&gt;1),15,0)</f>
        <v>0</v>
      </c>
    </row>
    <row r="160" spans="2:10" x14ac:dyDescent="0.25">
      <c r="B160" s="77">
        <f ca="1">VLOOKUP(C160,'Order List'!$B$2:$D$102,2,0)</f>
        <v>43379</v>
      </c>
      <c r="C160" s="23">
        <f t="shared" si="13"/>
        <v>17</v>
      </c>
      <c r="D160" s="23">
        <f t="shared" si="11"/>
        <v>9</v>
      </c>
      <c r="E160" s="23" t="s">
        <v>124</v>
      </c>
      <c r="F160" s="23"/>
      <c r="G160" s="23">
        <v>1</v>
      </c>
      <c r="H160" s="23">
        <f>VLOOKUP(E160&amp;"-"&amp;F160,'Menu items'!E:F,2,0)</f>
        <v>2.4900000000000002</v>
      </c>
      <c r="I160" s="67">
        <f t="shared" si="12"/>
        <v>2.4900000000000002</v>
      </c>
      <c r="J160" s="23">
        <f>IF(AND(F160="XL",G160&gt;1),15,0)</f>
        <v>0</v>
      </c>
    </row>
    <row r="161" spans="2:10" x14ac:dyDescent="0.25">
      <c r="B161" s="77">
        <f ca="1">VLOOKUP(C161,'Order List'!$B$2:$D$102,2,0)</f>
        <v>43379</v>
      </c>
      <c r="C161" s="23">
        <f t="shared" si="13"/>
        <v>17</v>
      </c>
      <c r="D161" s="23">
        <f t="shared" si="11"/>
        <v>10</v>
      </c>
      <c r="E161" s="23" t="s">
        <v>125</v>
      </c>
      <c r="F161" s="23"/>
      <c r="G161" s="23">
        <v>2</v>
      </c>
      <c r="H161" s="23">
        <f>VLOOKUP(E161&amp;"-"&amp;F161,'Menu items'!E:F,2,0)</f>
        <v>2.4900000000000002</v>
      </c>
      <c r="I161" s="67">
        <f t="shared" si="12"/>
        <v>4.9800000000000004</v>
      </c>
      <c r="J161" s="23">
        <f>IF(AND(F161="XL",G161&gt;1),15,0)</f>
        <v>0</v>
      </c>
    </row>
    <row r="162" spans="2:10" x14ac:dyDescent="0.25">
      <c r="B162" s="77">
        <f ca="1">VLOOKUP(C162,'Order List'!$B$2:$D$102,2,0)</f>
        <v>43379</v>
      </c>
      <c r="C162" s="23">
        <f t="shared" si="13"/>
        <v>18</v>
      </c>
      <c r="D162" s="23">
        <v>1</v>
      </c>
      <c r="E162" s="23" t="s">
        <v>126</v>
      </c>
      <c r="F162" s="23"/>
      <c r="G162" s="23">
        <v>4</v>
      </c>
      <c r="H162" s="23">
        <f>VLOOKUP(E162&amp;"-"&amp;F162,'Menu items'!E:F,2,0)</f>
        <v>2.4900000000000002</v>
      </c>
      <c r="I162" s="67">
        <f t="shared" si="12"/>
        <v>9.9600000000000009</v>
      </c>
      <c r="J162" s="23">
        <f>IF(AND(F162="XL",G162&gt;1),15,0)</f>
        <v>0</v>
      </c>
    </row>
    <row r="163" spans="2:10" x14ac:dyDescent="0.25">
      <c r="B163" s="77">
        <f ca="1">VLOOKUP(C163,'Order List'!$B$2:$D$102,2,0)</f>
        <v>43379</v>
      </c>
      <c r="C163" s="23">
        <f t="shared" si="13"/>
        <v>18</v>
      </c>
      <c r="D163" s="23">
        <f t="shared" si="11"/>
        <v>2</v>
      </c>
      <c r="E163" s="23" t="s">
        <v>127</v>
      </c>
      <c r="F163" s="23"/>
      <c r="G163" s="23">
        <v>2</v>
      </c>
      <c r="H163" s="23">
        <f>VLOOKUP(E163&amp;"-"&amp;F163,'Menu items'!E:F,2,0)</f>
        <v>2.09</v>
      </c>
      <c r="I163" s="67">
        <f t="shared" si="12"/>
        <v>4.18</v>
      </c>
      <c r="J163" s="23">
        <f>IF(AND(F163="XL",G163&gt;1),15,0)</f>
        <v>0</v>
      </c>
    </row>
    <row r="164" spans="2:10" x14ac:dyDescent="0.25">
      <c r="B164" s="77">
        <f ca="1">VLOOKUP(C164,'Order List'!$B$2:$D$102,2,0)</f>
        <v>43379</v>
      </c>
      <c r="C164" s="23">
        <f t="shared" si="13"/>
        <v>18</v>
      </c>
      <c r="D164" s="23">
        <f t="shared" si="11"/>
        <v>3</v>
      </c>
      <c r="E164" s="23" t="s">
        <v>105</v>
      </c>
      <c r="F164" s="23"/>
      <c r="G164" s="23">
        <v>1</v>
      </c>
      <c r="H164" s="23">
        <f>VLOOKUP(E164&amp;"-"&amp;F164,'Menu items'!E:F,2,0)</f>
        <v>3.99</v>
      </c>
      <c r="I164" s="67">
        <f t="shared" si="12"/>
        <v>3.99</v>
      </c>
      <c r="J164" s="23">
        <f>IF(AND(F164="XL",G164&gt;1),15,0)</f>
        <v>0</v>
      </c>
    </row>
    <row r="165" spans="2:10" x14ac:dyDescent="0.25">
      <c r="B165" s="77">
        <f ca="1">VLOOKUP(C165,'Order List'!$B$2:$D$102,2,0)</f>
        <v>43379</v>
      </c>
      <c r="C165" s="23">
        <f t="shared" si="13"/>
        <v>18</v>
      </c>
      <c r="D165" s="23">
        <f t="shared" si="11"/>
        <v>4</v>
      </c>
      <c r="E165" s="23" t="s">
        <v>106</v>
      </c>
      <c r="F165" s="23"/>
      <c r="G165" s="23">
        <v>2</v>
      </c>
      <c r="H165" s="23">
        <f>VLOOKUP(E165&amp;"-"&amp;F165,'Menu items'!E:F,2,0)</f>
        <v>4.5</v>
      </c>
      <c r="I165" s="67">
        <f t="shared" si="12"/>
        <v>9</v>
      </c>
      <c r="J165" s="23">
        <f>IF(AND(F165="XL",G165&gt;1),15,0)</f>
        <v>0</v>
      </c>
    </row>
    <row r="166" spans="2:10" x14ac:dyDescent="0.25">
      <c r="B166" s="77">
        <f ca="1">VLOOKUP(C166,'Order List'!$B$2:$D$102,2,0)</f>
        <v>43379</v>
      </c>
      <c r="C166" s="23">
        <f t="shared" si="13"/>
        <v>18</v>
      </c>
      <c r="D166" s="23">
        <f t="shared" si="11"/>
        <v>5</v>
      </c>
      <c r="E166" s="23" t="s">
        <v>108</v>
      </c>
      <c r="F166" s="23"/>
      <c r="G166" s="23">
        <v>1</v>
      </c>
      <c r="H166" s="23">
        <f>VLOOKUP(E166&amp;"-"&amp;F166,'Menu items'!E:F,2,0)</f>
        <v>4.5</v>
      </c>
      <c r="I166" s="67">
        <f t="shared" si="12"/>
        <v>4.5</v>
      </c>
      <c r="J166" s="23">
        <f>IF(AND(F166="XL",G166&gt;1),15,0)</f>
        <v>0</v>
      </c>
    </row>
    <row r="167" spans="2:10" x14ac:dyDescent="0.25">
      <c r="B167" s="77">
        <f ca="1">VLOOKUP(C167,'Order List'!$B$2:$D$102,2,0)</f>
        <v>43379</v>
      </c>
      <c r="C167" s="23">
        <f t="shared" si="13"/>
        <v>18</v>
      </c>
      <c r="D167" s="23">
        <f t="shared" si="11"/>
        <v>6</v>
      </c>
      <c r="E167" s="23" t="s">
        <v>109</v>
      </c>
      <c r="F167" s="23"/>
      <c r="G167" s="23">
        <v>3</v>
      </c>
      <c r="H167" s="23">
        <f>VLOOKUP(E167&amp;"-"&amp;F167,'Menu items'!E:F,2,0)</f>
        <v>4.99</v>
      </c>
      <c r="I167" s="67">
        <f t="shared" si="12"/>
        <v>14.97</v>
      </c>
      <c r="J167" s="23">
        <f>IF(AND(F167="XL",G167&gt;1),15,0)</f>
        <v>0</v>
      </c>
    </row>
    <row r="168" spans="2:10" x14ac:dyDescent="0.25">
      <c r="B168" s="77">
        <f ca="1">VLOOKUP(C168,'Order List'!$B$2:$D$102,2,0)</f>
        <v>43379</v>
      </c>
      <c r="C168" s="23">
        <f t="shared" si="13"/>
        <v>18</v>
      </c>
      <c r="D168" s="23">
        <f t="shared" si="11"/>
        <v>7</v>
      </c>
      <c r="E168" s="23" t="s">
        <v>111</v>
      </c>
      <c r="F168" s="23"/>
      <c r="G168" s="23">
        <v>1</v>
      </c>
      <c r="H168" s="23">
        <f>VLOOKUP(E168&amp;"-"&amp;F168,'Menu items'!E:F,2,0)</f>
        <v>4.99</v>
      </c>
      <c r="I168" s="67">
        <f t="shared" si="12"/>
        <v>4.99</v>
      </c>
      <c r="J168" s="23">
        <f>IF(AND(F168="XL",G168&gt;1),15,0)</f>
        <v>0</v>
      </c>
    </row>
    <row r="169" spans="2:10" x14ac:dyDescent="0.25">
      <c r="B169" s="77">
        <f ca="1">VLOOKUP(C169,'Order List'!$B$2:$D$102,2,0)</f>
        <v>43379</v>
      </c>
      <c r="C169" s="23">
        <f t="shared" si="13"/>
        <v>18</v>
      </c>
      <c r="D169" s="23">
        <f t="shared" si="11"/>
        <v>8</v>
      </c>
      <c r="E169" s="23" t="s">
        <v>64</v>
      </c>
      <c r="F169" s="23" t="s">
        <v>8</v>
      </c>
      <c r="G169" s="23">
        <v>1</v>
      </c>
      <c r="H169" s="23">
        <f>VLOOKUP(E169&amp;"-"&amp;F169,'Menu items'!E:F,2,0)</f>
        <v>6.99</v>
      </c>
      <c r="I169" s="67">
        <f t="shared" si="12"/>
        <v>6.99</v>
      </c>
      <c r="J169" s="23">
        <f>IF(AND(F169="XL",G169&gt;1),15,0)</f>
        <v>0</v>
      </c>
    </row>
    <row r="170" spans="2:10" x14ac:dyDescent="0.25">
      <c r="B170" s="77">
        <f ca="1">VLOOKUP(C170,'Order List'!$B$2:$D$102,2,0)</f>
        <v>43379</v>
      </c>
      <c r="C170" s="23">
        <f t="shared" si="13"/>
        <v>18</v>
      </c>
      <c r="D170" s="23">
        <f t="shared" si="11"/>
        <v>9</v>
      </c>
      <c r="E170" s="23" t="s">
        <v>65</v>
      </c>
      <c r="F170" s="23" t="s">
        <v>8</v>
      </c>
      <c r="G170" s="23">
        <v>2</v>
      </c>
      <c r="H170" s="23">
        <f>VLOOKUP(E170&amp;"-"&amp;F170,'Menu items'!E:F,2,0)</f>
        <v>6.99</v>
      </c>
      <c r="I170" s="67">
        <f t="shared" si="12"/>
        <v>13.98</v>
      </c>
      <c r="J170" s="23">
        <f>IF(AND(F170="XL",G170&gt;1),15,0)</f>
        <v>0</v>
      </c>
    </row>
    <row r="171" spans="2:10" x14ac:dyDescent="0.25">
      <c r="B171" s="77">
        <f ca="1">VLOOKUP(C171,'Order List'!$B$2:$D$102,2,0)</f>
        <v>43379</v>
      </c>
      <c r="C171" s="23">
        <f t="shared" si="13"/>
        <v>18</v>
      </c>
      <c r="D171" s="23">
        <f t="shared" si="11"/>
        <v>10</v>
      </c>
      <c r="E171" s="23" t="s">
        <v>66</v>
      </c>
      <c r="F171" s="23"/>
      <c r="G171" s="23">
        <v>4</v>
      </c>
      <c r="H171" s="23">
        <f>VLOOKUP(E171&amp;"-"&amp;F171,'Menu items'!E:F,2,0)</f>
        <v>5</v>
      </c>
      <c r="I171" s="67">
        <f t="shared" si="12"/>
        <v>20</v>
      </c>
      <c r="J171" s="23">
        <f>IF(AND(F171="XL",G171&gt;1),15,0)</f>
        <v>0</v>
      </c>
    </row>
    <row r="172" spans="2:10" x14ac:dyDescent="0.25">
      <c r="B172" s="77">
        <f ca="1">VLOOKUP(C172,'Order List'!$B$2:$D$102,2,0)</f>
        <v>43379</v>
      </c>
      <c r="C172" s="23">
        <f t="shared" si="13"/>
        <v>18</v>
      </c>
      <c r="D172" s="23">
        <f t="shared" si="11"/>
        <v>11</v>
      </c>
      <c r="E172" s="23" t="s">
        <v>47</v>
      </c>
      <c r="F172" s="23"/>
      <c r="G172" s="23">
        <v>2</v>
      </c>
      <c r="H172" s="23">
        <f>VLOOKUP(E172&amp;"-"&amp;F172,'Menu items'!E:F,2,0)</f>
        <v>6.99</v>
      </c>
      <c r="I172" s="67">
        <f t="shared" si="12"/>
        <v>13.98</v>
      </c>
      <c r="J172" s="23">
        <f>IF(AND(F172="XL",G172&gt;1),15,0)</f>
        <v>0</v>
      </c>
    </row>
    <row r="173" spans="2:10" x14ac:dyDescent="0.25">
      <c r="B173" s="77">
        <f ca="1">VLOOKUP(C173,'Order List'!$B$2:$D$102,2,0)</f>
        <v>43379</v>
      </c>
      <c r="C173" s="23">
        <f t="shared" si="13"/>
        <v>18</v>
      </c>
      <c r="D173" s="23">
        <f t="shared" si="11"/>
        <v>12</v>
      </c>
      <c r="E173" s="23" t="s">
        <v>48</v>
      </c>
      <c r="F173" s="23"/>
      <c r="G173" s="23">
        <v>1</v>
      </c>
      <c r="H173" s="23">
        <f>VLOOKUP(E173&amp;"-"&amp;F173,'Menu items'!E:F,2,0)</f>
        <v>6.99</v>
      </c>
      <c r="I173" s="67">
        <f t="shared" si="12"/>
        <v>6.99</v>
      </c>
      <c r="J173" s="23">
        <f>IF(AND(F173="XL",G173&gt;1),15,0)</f>
        <v>0</v>
      </c>
    </row>
    <row r="174" spans="2:10" x14ac:dyDescent="0.25">
      <c r="B174" s="77">
        <f ca="1">VLOOKUP(C174,'Order List'!$B$2:$D$102,2,0)</f>
        <v>43379</v>
      </c>
      <c r="C174" s="23">
        <f t="shared" si="13"/>
        <v>18</v>
      </c>
      <c r="D174" s="23">
        <f t="shared" si="11"/>
        <v>13</v>
      </c>
      <c r="E174" s="23" t="s">
        <v>49</v>
      </c>
      <c r="F174" s="23"/>
      <c r="G174" s="23">
        <v>2</v>
      </c>
      <c r="H174" s="23">
        <f>VLOOKUP(E174&amp;"-"&amp;F174,'Menu items'!E:F,2,0)</f>
        <v>6.99</v>
      </c>
      <c r="I174" s="67">
        <f t="shared" si="12"/>
        <v>13.98</v>
      </c>
      <c r="J174" s="23">
        <f>IF(AND(F174="XL",G174&gt;1),15,0)</f>
        <v>0</v>
      </c>
    </row>
    <row r="175" spans="2:10" x14ac:dyDescent="0.25">
      <c r="B175" s="77">
        <f ca="1">VLOOKUP(C175,'Order List'!$B$2:$D$102,2,0)</f>
        <v>43379</v>
      </c>
      <c r="C175" s="23">
        <f t="shared" si="13"/>
        <v>18</v>
      </c>
      <c r="D175" s="23">
        <f t="shared" si="11"/>
        <v>14</v>
      </c>
      <c r="E175" s="23" t="s">
        <v>51</v>
      </c>
      <c r="F175" s="23"/>
      <c r="G175" s="23">
        <v>1</v>
      </c>
      <c r="H175" s="23">
        <f>VLOOKUP(E175&amp;"-"&amp;F175,'Menu items'!E:F,2,0)</f>
        <v>6.25</v>
      </c>
      <c r="I175" s="67">
        <f t="shared" si="12"/>
        <v>6.25</v>
      </c>
      <c r="J175" s="23">
        <f>IF(AND(F175="XL",G175&gt;1),15,0)</f>
        <v>0</v>
      </c>
    </row>
    <row r="176" spans="2:10" x14ac:dyDescent="0.25">
      <c r="B176" s="77">
        <f ca="1">VLOOKUP(C176,'Order List'!$B$2:$D$102,2,0)</f>
        <v>43379</v>
      </c>
      <c r="C176" s="23">
        <f t="shared" si="13"/>
        <v>18</v>
      </c>
      <c r="D176" s="23">
        <f t="shared" si="11"/>
        <v>15</v>
      </c>
      <c r="E176" s="23" t="s">
        <v>55</v>
      </c>
      <c r="F176" s="23"/>
      <c r="G176" s="23">
        <v>3</v>
      </c>
      <c r="H176" s="23">
        <f>VLOOKUP(E176&amp;"-"&amp;F176,'Menu items'!E:F,2,0)</f>
        <v>0.79</v>
      </c>
      <c r="I176" s="67">
        <f t="shared" si="12"/>
        <v>2.37</v>
      </c>
      <c r="J176" s="23">
        <f>IF(AND(F176="XL",G176&gt;1),15,0)</f>
        <v>0</v>
      </c>
    </row>
    <row r="177" spans="2:10" x14ac:dyDescent="0.25">
      <c r="B177" s="77">
        <f ca="1">VLOOKUP(C177,'Order List'!$B$2:$D$102,2,0)</f>
        <v>43379</v>
      </c>
      <c r="C177" s="23">
        <f t="shared" si="13"/>
        <v>19</v>
      </c>
      <c r="D177" s="23">
        <v>1</v>
      </c>
      <c r="E177" s="23" t="s">
        <v>59</v>
      </c>
      <c r="F177" s="23"/>
      <c r="G177" s="23">
        <v>1</v>
      </c>
      <c r="H177" s="23">
        <f>VLOOKUP(E177&amp;"-"&amp;F177,'Menu items'!E:F,2,0)</f>
        <v>8.49</v>
      </c>
      <c r="I177" s="67">
        <f t="shared" si="12"/>
        <v>8.49</v>
      </c>
      <c r="J177" s="23">
        <f>IF(AND(F177="XL",G177&gt;1),15,0)</f>
        <v>0</v>
      </c>
    </row>
    <row r="178" spans="2:10" x14ac:dyDescent="0.25">
      <c r="B178" s="77">
        <f ca="1">VLOOKUP(C178,'Order List'!$B$2:$D$102,2,0)</f>
        <v>43379</v>
      </c>
      <c r="C178" s="23">
        <f t="shared" si="13"/>
        <v>19</v>
      </c>
      <c r="D178" s="23">
        <f t="shared" si="11"/>
        <v>2</v>
      </c>
      <c r="E178" s="23" t="s">
        <v>60</v>
      </c>
      <c r="F178" s="23">
        <v>20</v>
      </c>
      <c r="G178" s="23">
        <v>1</v>
      </c>
      <c r="H178" s="23">
        <f>VLOOKUP(E178&amp;"-"&amp;F178,'Menu items'!E:F,2,0)</f>
        <v>18.989999999999998</v>
      </c>
      <c r="I178" s="67">
        <f t="shared" si="12"/>
        <v>18.989999999999998</v>
      </c>
      <c r="J178" s="23">
        <f>IF(AND(F178="XL",G178&gt;1),15,0)</f>
        <v>0</v>
      </c>
    </row>
    <row r="179" spans="2:10" x14ac:dyDescent="0.25">
      <c r="B179" s="77">
        <f ca="1">VLOOKUP(C179,'Order List'!$B$2:$D$102,2,0)</f>
        <v>43379</v>
      </c>
      <c r="C179" s="23">
        <f t="shared" si="13"/>
        <v>19</v>
      </c>
      <c r="D179" s="23">
        <f t="shared" si="11"/>
        <v>3</v>
      </c>
      <c r="E179" s="23" t="s">
        <v>102</v>
      </c>
      <c r="F179" s="23"/>
      <c r="G179" s="23">
        <v>2</v>
      </c>
      <c r="H179" s="23">
        <f>VLOOKUP(E179&amp;"-"&amp;F179,'Menu items'!E:F,2,0)</f>
        <v>5.99</v>
      </c>
      <c r="I179" s="67">
        <f t="shared" si="12"/>
        <v>11.98</v>
      </c>
      <c r="J179" s="23">
        <f>IF(AND(F179="XL",G179&gt;1),15,0)</f>
        <v>0</v>
      </c>
    </row>
    <row r="180" spans="2:10" x14ac:dyDescent="0.25">
      <c r="B180" s="77">
        <f ca="1">VLOOKUP(C180,'Order List'!$B$2:$D$102,2,0)</f>
        <v>43379</v>
      </c>
      <c r="C180" s="23">
        <f t="shared" si="13"/>
        <v>19</v>
      </c>
      <c r="D180" s="23">
        <f t="shared" si="11"/>
        <v>4</v>
      </c>
      <c r="E180" s="23" t="s">
        <v>69</v>
      </c>
      <c r="F180" s="23"/>
      <c r="G180" s="23">
        <v>4</v>
      </c>
      <c r="H180" s="23">
        <f>VLOOKUP(E180&amp;"-"&amp;F180,'Menu items'!E:F,2,0)</f>
        <v>6.99</v>
      </c>
      <c r="I180" s="67">
        <f t="shared" si="12"/>
        <v>27.96</v>
      </c>
      <c r="J180" s="23">
        <f>IF(AND(F180="XL",G180&gt;1),15,0)</f>
        <v>0</v>
      </c>
    </row>
    <row r="181" spans="2:10" x14ac:dyDescent="0.25">
      <c r="B181" s="77">
        <f ca="1">VLOOKUP(C181,'Order List'!$B$2:$D$102,2,0)</f>
        <v>43379</v>
      </c>
      <c r="C181" s="23">
        <f t="shared" si="13"/>
        <v>19</v>
      </c>
      <c r="D181" s="23">
        <f t="shared" si="11"/>
        <v>5</v>
      </c>
      <c r="E181" s="23" t="s">
        <v>71</v>
      </c>
      <c r="F181" s="23"/>
      <c r="G181" s="23">
        <v>2</v>
      </c>
      <c r="H181" s="23">
        <f>VLOOKUP(E181&amp;"-"&amp;F181,'Menu items'!E:F,2,0)</f>
        <v>5.75</v>
      </c>
      <c r="I181" s="67">
        <f t="shared" si="12"/>
        <v>11.5</v>
      </c>
      <c r="J181" s="23">
        <f>IF(AND(F181="XL",G181&gt;1),15,0)</f>
        <v>0</v>
      </c>
    </row>
    <row r="182" spans="2:10" x14ac:dyDescent="0.25">
      <c r="B182" s="77">
        <f ca="1">VLOOKUP(C182,'Order List'!$B$2:$D$102,2,0)</f>
        <v>43379</v>
      </c>
      <c r="C182" s="23">
        <f t="shared" si="13"/>
        <v>19</v>
      </c>
      <c r="D182" s="23">
        <f t="shared" si="11"/>
        <v>6</v>
      </c>
      <c r="E182" s="23" t="s">
        <v>72</v>
      </c>
      <c r="F182" s="23"/>
      <c r="G182" s="23">
        <v>1</v>
      </c>
      <c r="H182" s="23">
        <f>VLOOKUP(E182&amp;"-"&amp;F182,'Menu items'!E:F,2,0)</f>
        <v>5.75</v>
      </c>
      <c r="I182" s="67">
        <f t="shared" si="12"/>
        <v>5.75</v>
      </c>
      <c r="J182" s="23">
        <f>IF(AND(F182="XL",G182&gt;1),15,0)</f>
        <v>0</v>
      </c>
    </row>
    <row r="183" spans="2:10" x14ac:dyDescent="0.25">
      <c r="B183" s="77">
        <f ca="1">VLOOKUP(C183,'Order List'!$B$2:$D$102,2,0)</f>
        <v>43379</v>
      </c>
      <c r="C183" s="23">
        <f t="shared" si="13"/>
        <v>19</v>
      </c>
      <c r="D183" s="23">
        <f t="shared" si="11"/>
        <v>7</v>
      </c>
      <c r="E183" s="23" t="s">
        <v>73</v>
      </c>
      <c r="F183" s="23"/>
      <c r="G183" s="23">
        <v>2</v>
      </c>
      <c r="H183" s="23">
        <f>VLOOKUP(E183&amp;"-"&amp;F183,'Menu items'!E:F,2,0)</f>
        <v>6.99</v>
      </c>
      <c r="I183" s="67">
        <f t="shared" si="12"/>
        <v>13.98</v>
      </c>
      <c r="J183" s="23">
        <f>IF(AND(F183="XL",G183&gt;1),15,0)</f>
        <v>0</v>
      </c>
    </row>
    <row r="184" spans="2:10" x14ac:dyDescent="0.25">
      <c r="B184" s="77">
        <f ca="1">VLOOKUP(C184,'Order List'!$B$2:$D$102,2,0)</f>
        <v>43379</v>
      </c>
      <c r="C184" s="23">
        <f t="shared" si="13"/>
        <v>19</v>
      </c>
      <c r="D184" s="23">
        <f t="shared" si="11"/>
        <v>8</v>
      </c>
      <c r="E184" s="23" t="s">
        <v>74</v>
      </c>
      <c r="F184" s="23"/>
      <c r="G184" s="23">
        <v>1</v>
      </c>
      <c r="H184" s="23">
        <f>VLOOKUP(E184&amp;"-"&amp;F184,'Menu items'!E:F,2,0)</f>
        <v>4.5</v>
      </c>
      <c r="I184" s="67">
        <f t="shared" si="12"/>
        <v>4.5</v>
      </c>
      <c r="J184" s="23">
        <f>IF(AND(F184="XL",G184&gt;1),15,0)</f>
        <v>0</v>
      </c>
    </row>
    <row r="185" spans="2:10" x14ac:dyDescent="0.25">
      <c r="B185" s="77">
        <f ca="1">VLOOKUP(C185,'Order List'!$B$2:$D$102,2,0)</f>
        <v>43379</v>
      </c>
      <c r="C185" s="23">
        <f t="shared" si="13"/>
        <v>19</v>
      </c>
      <c r="D185" s="23">
        <f t="shared" si="11"/>
        <v>9</v>
      </c>
      <c r="E185" s="23" t="s">
        <v>76</v>
      </c>
      <c r="F185" s="23"/>
      <c r="G185" s="23">
        <v>3</v>
      </c>
      <c r="H185" s="23">
        <f>VLOOKUP(E185&amp;"-"&amp;F185,'Menu items'!E:F,2,0)</f>
        <v>4.5</v>
      </c>
      <c r="I185" s="67">
        <f t="shared" si="12"/>
        <v>13.5</v>
      </c>
      <c r="J185" s="23">
        <f>IF(AND(F185="XL",G185&gt;1),15,0)</f>
        <v>0</v>
      </c>
    </row>
    <row r="186" spans="2:10" x14ac:dyDescent="0.25">
      <c r="B186" s="77">
        <f ca="1">VLOOKUP(C186,'Order List'!$B$2:$D$102,2,0)</f>
        <v>43379</v>
      </c>
      <c r="C186" s="23">
        <f t="shared" si="13"/>
        <v>19</v>
      </c>
      <c r="D186" s="23">
        <f t="shared" ref="D186:D249" si="14">D185+1</f>
        <v>10</v>
      </c>
      <c r="E186" s="23" t="s">
        <v>77</v>
      </c>
      <c r="F186" s="23"/>
      <c r="G186" s="23">
        <v>1</v>
      </c>
      <c r="H186" s="23">
        <f>VLOOKUP(E186&amp;"-"&amp;F186,'Menu items'!E:F,2,0)</f>
        <v>3.75</v>
      </c>
      <c r="I186" s="67">
        <f t="shared" si="12"/>
        <v>3.75</v>
      </c>
      <c r="J186" s="23">
        <f>IF(AND(F186="XL",G186&gt;1),15,0)</f>
        <v>0</v>
      </c>
    </row>
    <row r="187" spans="2:10" x14ac:dyDescent="0.25">
      <c r="B187" s="77">
        <f ca="1">VLOOKUP(C187,'Order List'!$B$2:$D$102,2,0)</f>
        <v>43379</v>
      </c>
      <c r="C187" s="23">
        <f t="shared" si="13"/>
        <v>19</v>
      </c>
      <c r="D187" s="23">
        <f t="shared" si="14"/>
        <v>11</v>
      </c>
      <c r="E187" s="23" t="s">
        <v>80</v>
      </c>
      <c r="F187" s="23"/>
      <c r="G187" s="23">
        <v>1</v>
      </c>
      <c r="H187" s="23">
        <f>VLOOKUP(E187&amp;"-"&amp;F187,'Menu items'!E:F,2,0)</f>
        <v>3.99</v>
      </c>
      <c r="I187" s="67">
        <f t="shared" si="12"/>
        <v>3.99</v>
      </c>
      <c r="J187" s="23">
        <f>IF(AND(F187="XL",G187&gt;1),15,0)</f>
        <v>0</v>
      </c>
    </row>
    <row r="188" spans="2:10" x14ac:dyDescent="0.25">
      <c r="B188" s="77">
        <f ca="1">VLOOKUP(C188,'Order List'!$B$2:$D$102,2,0)</f>
        <v>43379</v>
      </c>
      <c r="C188" s="23">
        <f t="shared" si="13"/>
        <v>19</v>
      </c>
      <c r="D188" s="23">
        <f t="shared" si="14"/>
        <v>12</v>
      </c>
      <c r="E188" s="23" t="s">
        <v>78</v>
      </c>
      <c r="F188" s="23"/>
      <c r="G188" s="23">
        <v>2</v>
      </c>
      <c r="H188" s="23">
        <f>VLOOKUP(E188&amp;"-"&amp;F188,'Menu items'!E:F,2,0)</f>
        <v>19.989999999999998</v>
      </c>
      <c r="I188" s="67">
        <f t="shared" si="12"/>
        <v>39.979999999999997</v>
      </c>
      <c r="J188" s="23">
        <f>IF(AND(F188="XL",G188&gt;1),15,0)</f>
        <v>0</v>
      </c>
    </row>
    <row r="189" spans="2:10" x14ac:dyDescent="0.25">
      <c r="B189" s="77">
        <f ca="1">VLOOKUP(C189,'Order List'!$B$2:$D$102,2,0)</f>
        <v>43379</v>
      </c>
      <c r="C189" s="23">
        <f t="shared" si="13"/>
        <v>19</v>
      </c>
      <c r="D189" s="23">
        <f t="shared" si="14"/>
        <v>13</v>
      </c>
      <c r="E189" s="23" t="s">
        <v>82</v>
      </c>
      <c r="F189" s="23"/>
      <c r="G189" s="23">
        <v>4</v>
      </c>
      <c r="H189" s="23">
        <f>VLOOKUP(E189&amp;"-"&amp;F189,'Menu items'!E:F,2,0)</f>
        <v>5.99</v>
      </c>
      <c r="I189" s="67">
        <f t="shared" si="12"/>
        <v>23.96</v>
      </c>
      <c r="J189" s="23">
        <f>IF(AND(F189="XL",G189&gt;1),15,0)</f>
        <v>0</v>
      </c>
    </row>
    <row r="190" spans="2:10" x14ac:dyDescent="0.25">
      <c r="B190" s="77">
        <f ca="1">VLOOKUP(C190,'Order List'!$B$2:$D$102,2,0)</f>
        <v>43379</v>
      </c>
      <c r="C190" s="23">
        <f t="shared" si="13"/>
        <v>19</v>
      </c>
      <c r="D190" s="23">
        <f t="shared" si="14"/>
        <v>14</v>
      </c>
      <c r="E190" s="23" t="s">
        <v>83</v>
      </c>
      <c r="F190" s="23"/>
      <c r="G190" s="23">
        <v>2</v>
      </c>
      <c r="H190" s="23">
        <f>VLOOKUP(E190&amp;"-"&amp;F190,'Menu items'!E:F,2,0)</f>
        <v>5.99</v>
      </c>
      <c r="I190" s="67">
        <f t="shared" si="12"/>
        <v>11.98</v>
      </c>
      <c r="J190" s="23">
        <f>IF(AND(F190="XL",G190&gt;1),15,0)</f>
        <v>0</v>
      </c>
    </row>
    <row r="191" spans="2:10" x14ac:dyDescent="0.25">
      <c r="B191" s="77">
        <f ca="1">VLOOKUP(C191,'Order List'!$B$2:$D$102,2,0)</f>
        <v>43379</v>
      </c>
      <c r="C191" s="23">
        <f t="shared" si="13"/>
        <v>19</v>
      </c>
      <c r="D191" s="23">
        <f t="shared" si="14"/>
        <v>15</v>
      </c>
      <c r="E191" s="23" t="s">
        <v>85</v>
      </c>
      <c r="F191" s="23"/>
      <c r="G191" s="23">
        <v>1</v>
      </c>
      <c r="H191" s="23">
        <f>VLOOKUP(E191&amp;"-"&amp;F191,'Menu items'!E:F,2,0)</f>
        <v>2.99</v>
      </c>
      <c r="I191" s="67">
        <f t="shared" si="12"/>
        <v>2.99</v>
      </c>
      <c r="J191" s="23">
        <f>IF(AND(F191="XL",G191&gt;1),15,0)</f>
        <v>0</v>
      </c>
    </row>
    <row r="192" spans="2:10" x14ac:dyDescent="0.25">
      <c r="B192" s="77">
        <f ca="1">VLOOKUP(C192,'Order List'!$B$2:$D$102,2,0)</f>
        <v>43379</v>
      </c>
      <c r="C192" s="23">
        <f t="shared" si="13"/>
        <v>19</v>
      </c>
      <c r="D192" s="23">
        <f t="shared" si="14"/>
        <v>16</v>
      </c>
      <c r="E192" s="23" t="s">
        <v>86</v>
      </c>
      <c r="F192" s="23"/>
      <c r="G192" s="23">
        <v>2</v>
      </c>
      <c r="H192" s="23">
        <f>VLOOKUP(E192&amp;"-"&amp;F192,'Menu items'!E:F,2,0)</f>
        <v>5.99</v>
      </c>
      <c r="I192" s="67">
        <f t="shared" si="12"/>
        <v>11.98</v>
      </c>
      <c r="J192" s="23">
        <f>IF(AND(F192="XL",G192&gt;1),15,0)</f>
        <v>0</v>
      </c>
    </row>
    <row r="193" spans="2:10" x14ac:dyDescent="0.25">
      <c r="B193" s="77">
        <f ca="1">VLOOKUP(C193,'Order List'!$B$2:$D$102,2,0)</f>
        <v>43379</v>
      </c>
      <c r="C193" s="23">
        <f t="shared" si="13"/>
        <v>19</v>
      </c>
      <c r="D193" s="23">
        <f t="shared" si="14"/>
        <v>17</v>
      </c>
      <c r="E193" s="23" t="s">
        <v>87</v>
      </c>
      <c r="F193" s="23"/>
      <c r="G193" s="23">
        <v>1</v>
      </c>
      <c r="H193" s="23">
        <f>VLOOKUP(E193&amp;"-"&amp;F193,'Menu items'!E:F,2,0)</f>
        <v>5.99</v>
      </c>
      <c r="I193" s="67">
        <f t="shared" si="12"/>
        <v>5.99</v>
      </c>
      <c r="J193" s="23">
        <f>IF(AND(F193="XL",G193&gt;1),15,0)</f>
        <v>0</v>
      </c>
    </row>
    <row r="194" spans="2:10" x14ac:dyDescent="0.25">
      <c r="B194" s="77">
        <f ca="1">VLOOKUP(C194,'Order List'!$B$2:$D$102,2,0)</f>
        <v>43379</v>
      </c>
      <c r="C194" s="23">
        <f t="shared" si="13"/>
        <v>20</v>
      </c>
      <c r="D194" s="23">
        <v>1</v>
      </c>
      <c r="E194" s="23" t="s">
        <v>88</v>
      </c>
      <c r="F194" s="23"/>
      <c r="G194" s="23">
        <v>3</v>
      </c>
      <c r="H194" s="23">
        <f>VLOOKUP(E194&amp;"-"&amp;F194,'Menu items'!E:F,2,0)</f>
        <v>3.79</v>
      </c>
      <c r="I194" s="67">
        <f t="shared" si="12"/>
        <v>11.370000000000001</v>
      </c>
      <c r="J194" s="23">
        <f>IF(AND(F194="XL",G194&gt;1),15,0)</f>
        <v>0</v>
      </c>
    </row>
    <row r="195" spans="2:10" x14ac:dyDescent="0.25">
      <c r="B195" s="77">
        <f ca="1">VLOOKUP(C195,'Order List'!$B$2:$D$102,2,0)</f>
        <v>43379</v>
      </c>
      <c r="C195" s="23">
        <f t="shared" si="13"/>
        <v>20</v>
      </c>
      <c r="D195" s="23">
        <f t="shared" ref="D195:D198" si="15">D194+1</f>
        <v>2</v>
      </c>
      <c r="E195" s="23" t="s">
        <v>94</v>
      </c>
      <c r="F195" s="23"/>
      <c r="G195" s="23">
        <v>1</v>
      </c>
      <c r="H195" s="23">
        <f>VLOOKUP(E195&amp;"-"&amp;F195,'Menu items'!E:F,2,0)</f>
        <v>4.79</v>
      </c>
      <c r="I195" s="67">
        <f t="shared" si="12"/>
        <v>4.79</v>
      </c>
      <c r="J195" s="23">
        <f>IF(AND(F195="XL",G195&gt;1),15,0)</f>
        <v>0</v>
      </c>
    </row>
    <row r="196" spans="2:10" x14ac:dyDescent="0.25">
      <c r="B196" s="77">
        <f ca="1">VLOOKUP(C196,'Order List'!$B$2:$D$102,2,0)</f>
        <v>43379</v>
      </c>
      <c r="C196" s="23">
        <f t="shared" si="13"/>
        <v>20</v>
      </c>
      <c r="D196" s="23">
        <f t="shared" si="15"/>
        <v>3</v>
      </c>
      <c r="E196" s="23" t="s">
        <v>96</v>
      </c>
      <c r="F196" s="23"/>
      <c r="G196" s="23">
        <v>1</v>
      </c>
      <c r="H196" s="23">
        <f>VLOOKUP(E196&amp;"-"&amp;F196,'Menu items'!E:F,2,0)</f>
        <v>5.99</v>
      </c>
      <c r="I196" s="67">
        <f t="shared" ref="I196:I259" si="16">(G196*H196)-((G196*H196)*(J196/100))</f>
        <v>5.99</v>
      </c>
      <c r="J196" s="23">
        <f>IF(AND(F196="XL",G196&gt;1),15,0)</f>
        <v>0</v>
      </c>
    </row>
    <row r="197" spans="2:10" x14ac:dyDescent="0.25">
      <c r="B197" s="77">
        <f ca="1">VLOOKUP(C197,'Order List'!$B$2:$D$102,2,0)</f>
        <v>43379</v>
      </c>
      <c r="C197" s="23">
        <f t="shared" ref="C197:C260" si="17">IF(D197&gt;D196,C196,C196+1)</f>
        <v>20</v>
      </c>
      <c r="D197" s="23">
        <f t="shared" si="15"/>
        <v>4</v>
      </c>
      <c r="E197" s="23" t="s">
        <v>112</v>
      </c>
      <c r="F197" s="23"/>
      <c r="G197" s="23">
        <v>2</v>
      </c>
      <c r="H197" s="23">
        <f>VLOOKUP(E197&amp;"-"&amp;F197,'Menu items'!E:F,2,0)</f>
        <v>4.99</v>
      </c>
      <c r="I197" s="67">
        <f t="shared" si="16"/>
        <v>9.98</v>
      </c>
      <c r="J197" s="23">
        <f>IF(AND(F197="XL",G197&gt;1),15,0)</f>
        <v>0</v>
      </c>
    </row>
    <row r="198" spans="2:10" x14ac:dyDescent="0.25">
      <c r="B198" s="77">
        <f ca="1">VLOOKUP(C198,'Order List'!$B$2:$D$102,2,0)</f>
        <v>43379</v>
      </c>
      <c r="C198" s="23">
        <f t="shared" si="17"/>
        <v>20</v>
      </c>
      <c r="D198" s="23">
        <f t="shared" si="15"/>
        <v>5</v>
      </c>
      <c r="E198" s="23" t="s">
        <v>113</v>
      </c>
      <c r="F198" s="23"/>
      <c r="G198" s="23">
        <v>4</v>
      </c>
      <c r="H198" s="23">
        <f>VLOOKUP(E198&amp;"-"&amp;F198,'Menu items'!E:F,2,0)</f>
        <v>1.29</v>
      </c>
      <c r="I198" s="67">
        <f t="shared" si="16"/>
        <v>5.16</v>
      </c>
      <c r="J198" s="23">
        <f>IF(AND(F198="XL",G198&gt;1),15,0)</f>
        <v>0</v>
      </c>
    </row>
    <row r="199" spans="2:10" x14ac:dyDescent="0.25">
      <c r="B199" s="77">
        <f ca="1">VLOOKUP(C199,'Order List'!$B$2:$D$102,2,0)</f>
        <v>43379</v>
      </c>
      <c r="C199" s="23">
        <f t="shared" si="17"/>
        <v>20</v>
      </c>
      <c r="D199" s="23">
        <f t="shared" si="14"/>
        <v>6</v>
      </c>
      <c r="E199" s="23" t="s">
        <v>115</v>
      </c>
      <c r="F199" s="23"/>
      <c r="G199" s="23">
        <v>2</v>
      </c>
      <c r="H199" s="23">
        <f>VLOOKUP(E199&amp;"-"&amp;F199,'Menu items'!E:F,2,0)</f>
        <v>2.25</v>
      </c>
      <c r="I199" s="67">
        <f t="shared" si="16"/>
        <v>4.5</v>
      </c>
      <c r="J199" s="23">
        <f>IF(AND(F199="XL",G199&gt;1),15,0)</f>
        <v>0</v>
      </c>
    </row>
    <row r="200" spans="2:10" x14ac:dyDescent="0.25">
      <c r="B200" s="77">
        <f ca="1">VLOOKUP(C200,'Order List'!$B$2:$D$102,2,0)</f>
        <v>43379</v>
      </c>
      <c r="C200" s="23">
        <f t="shared" si="17"/>
        <v>20</v>
      </c>
      <c r="D200" s="23">
        <f t="shared" si="14"/>
        <v>7</v>
      </c>
      <c r="E200" s="23" t="s">
        <v>118</v>
      </c>
      <c r="F200" s="23"/>
      <c r="G200" s="23">
        <v>1</v>
      </c>
      <c r="H200" s="23">
        <f>VLOOKUP(E200&amp;"-"&amp;F200,'Menu items'!E:F,2,0)</f>
        <v>1.99</v>
      </c>
      <c r="I200" s="67">
        <f t="shared" si="16"/>
        <v>1.99</v>
      </c>
      <c r="J200" s="23">
        <f>IF(AND(F200="XL",G200&gt;1),15,0)</f>
        <v>0</v>
      </c>
    </row>
    <row r="201" spans="2:10" x14ac:dyDescent="0.25">
      <c r="B201" s="77">
        <f ca="1">VLOOKUP(C201,'Order List'!$B$2:$D$102,2,0)</f>
        <v>43379</v>
      </c>
      <c r="C201" s="23">
        <f t="shared" si="17"/>
        <v>20</v>
      </c>
      <c r="D201" s="23">
        <f t="shared" si="14"/>
        <v>8</v>
      </c>
      <c r="E201" s="23" t="s">
        <v>121</v>
      </c>
      <c r="F201" s="23"/>
      <c r="G201" s="23">
        <v>2</v>
      </c>
      <c r="H201" s="23">
        <f>VLOOKUP(E201&amp;"-"&amp;F201,'Menu items'!E:F,2,0)</f>
        <v>1.89</v>
      </c>
      <c r="I201" s="67">
        <f t="shared" si="16"/>
        <v>3.78</v>
      </c>
      <c r="J201" s="23">
        <f>IF(AND(F201="XL",G201&gt;1),15,0)</f>
        <v>0</v>
      </c>
    </row>
    <row r="202" spans="2:10" x14ac:dyDescent="0.25">
      <c r="B202" s="77">
        <f ca="1">VLOOKUP(C202,'Order List'!$B$2:$D$102,2,0)</f>
        <v>43379</v>
      </c>
      <c r="C202" s="23">
        <f t="shared" si="17"/>
        <v>21</v>
      </c>
      <c r="D202" s="23">
        <v>1</v>
      </c>
      <c r="E202" s="23" t="s">
        <v>124</v>
      </c>
      <c r="F202" s="23"/>
      <c r="G202" s="23">
        <v>1</v>
      </c>
      <c r="H202" s="23">
        <f>VLOOKUP(E202&amp;"-"&amp;F202,'Menu items'!E:F,2,0)</f>
        <v>2.4900000000000002</v>
      </c>
      <c r="I202" s="67">
        <f t="shared" si="16"/>
        <v>2.4900000000000002</v>
      </c>
      <c r="J202" s="23">
        <f>IF(AND(F202="XL",G202&gt;1),15,0)</f>
        <v>0</v>
      </c>
    </row>
    <row r="203" spans="2:10" x14ac:dyDescent="0.25">
      <c r="B203" s="77">
        <f ca="1">VLOOKUP(C203,'Order List'!$B$2:$D$102,2,0)</f>
        <v>43379</v>
      </c>
      <c r="C203" s="23">
        <f t="shared" si="17"/>
        <v>21</v>
      </c>
      <c r="D203" s="23">
        <f t="shared" ref="D203:D206" si="18">D202+1</f>
        <v>2</v>
      </c>
      <c r="E203" s="23" t="s">
        <v>125</v>
      </c>
      <c r="F203" s="23"/>
      <c r="G203" s="23">
        <v>3</v>
      </c>
      <c r="H203" s="23">
        <f>VLOOKUP(E203&amp;"-"&amp;F203,'Menu items'!E:F,2,0)</f>
        <v>2.4900000000000002</v>
      </c>
      <c r="I203" s="67">
        <f t="shared" si="16"/>
        <v>7.4700000000000006</v>
      </c>
      <c r="J203" s="23">
        <f>IF(AND(F203="XL",G203&gt;1),15,0)</f>
        <v>0</v>
      </c>
    </row>
    <row r="204" spans="2:10" x14ac:dyDescent="0.25">
      <c r="B204" s="77">
        <f ca="1">VLOOKUP(C204,'Order List'!$B$2:$D$102,2,0)</f>
        <v>43379</v>
      </c>
      <c r="C204" s="23">
        <f t="shared" si="17"/>
        <v>21</v>
      </c>
      <c r="D204" s="23">
        <f t="shared" si="18"/>
        <v>3</v>
      </c>
      <c r="E204" s="23" t="s">
        <v>104</v>
      </c>
      <c r="F204" s="23"/>
      <c r="G204" s="23">
        <v>1</v>
      </c>
      <c r="H204" s="23">
        <f>VLOOKUP(E204&amp;"-"&amp;F204,'Menu items'!E:F,2,0)</f>
        <v>0.75</v>
      </c>
      <c r="I204" s="67">
        <f t="shared" si="16"/>
        <v>0.75</v>
      </c>
      <c r="J204" s="23">
        <f>IF(AND(F204="XL",G204&gt;1),15,0)</f>
        <v>0</v>
      </c>
    </row>
    <row r="205" spans="2:10" x14ac:dyDescent="0.25">
      <c r="B205" s="77">
        <f ca="1">VLOOKUP(C205,'Order List'!$B$2:$D$102,2,0)</f>
        <v>43379</v>
      </c>
      <c r="C205" s="23">
        <f t="shared" si="17"/>
        <v>21</v>
      </c>
      <c r="D205" s="23">
        <f t="shared" si="18"/>
        <v>4</v>
      </c>
      <c r="E205" s="23" t="s">
        <v>108</v>
      </c>
      <c r="F205" s="23"/>
      <c r="G205" s="23">
        <v>1</v>
      </c>
      <c r="H205" s="23">
        <f>VLOOKUP(E205&amp;"-"&amp;F205,'Menu items'!E:F,2,0)</f>
        <v>4.5</v>
      </c>
      <c r="I205" s="67">
        <f t="shared" si="16"/>
        <v>4.5</v>
      </c>
      <c r="J205" s="23">
        <f>IF(AND(F205="XL",G205&gt;1),15,0)</f>
        <v>0</v>
      </c>
    </row>
    <row r="206" spans="2:10" x14ac:dyDescent="0.25">
      <c r="B206" s="77">
        <f ca="1">VLOOKUP(C206,'Order List'!$B$2:$D$102,2,0)</f>
        <v>43379</v>
      </c>
      <c r="C206" s="23">
        <f t="shared" si="17"/>
        <v>21</v>
      </c>
      <c r="D206" s="23">
        <f t="shared" si="18"/>
        <v>5</v>
      </c>
      <c r="E206" s="23" t="s">
        <v>65</v>
      </c>
      <c r="F206" s="23" t="s">
        <v>8</v>
      </c>
      <c r="G206" s="23">
        <v>2</v>
      </c>
      <c r="H206" s="23">
        <f>VLOOKUP(E206&amp;"-"&amp;F206,'Menu items'!E:F,2,0)</f>
        <v>6.99</v>
      </c>
      <c r="I206" s="67">
        <f t="shared" si="16"/>
        <v>13.98</v>
      </c>
      <c r="J206" s="23">
        <f>IF(AND(F206="XL",G206&gt;1),15,0)</f>
        <v>0</v>
      </c>
    </row>
    <row r="207" spans="2:10" x14ac:dyDescent="0.25">
      <c r="B207" s="77">
        <f ca="1">VLOOKUP(C207,'Order List'!$B$2:$D$102,2,0)</f>
        <v>43379</v>
      </c>
      <c r="C207" s="23">
        <f t="shared" si="17"/>
        <v>21</v>
      </c>
      <c r="D207" s="23">
        <f t="shared" si="14"/>
        <v>6</v>
      </c>
      <c r="E207" s="23" t="s">
        <v>45</v>
      </c>
      <c r="F207" s="23"/>
      <c r="G207" s="23">
        <v>4</v>
      </c>
      <c r="H207" s="23">
        <f>VLOOKUP(E207&amp;"-"&amp;F207,'Menu items'!E:F,2,0)</f>
        <v>6.99</v>
      </c>
      <c r="I207" s="67">
        <f t="shared" si="16"/>
        <v>27.96</v>
      </c>
      <c r="J207" s="23">
        <f>IF(AND(F207="XL",G207&gt;1),15,0)</f>
        <v>0</v>
      </c>
    </row>
    <row r="208" spans="2:10" x14ac:dyDescent="0.25">
      <c r="B208" s="77">
        <f ca="1">VLOOKUP(C208,'Order List'!$B$2:$D$102,2,0)</f>
        <v>43379</v>
      </c>
      <c r="C208" s="23">
        <f t="shared" si="17"/>
        <v>21</v>
      </c>
      <c r="D208" s="23">
        <f t="shared" si="14"/>
        <v>7</v>
      </c>
      <c r="E208" s="23" t="s">
        <v>46</v>
      </c>
      <c r="F208" s="23"/>
      <c r="G208" s="23">
        <v>2</v>
      </c>
      <c r="H208" s="23">
        <f>VLOOKUP(E208&amp;"-"&amp;F208,'Menu items'!E:F,2,0)</f>
        <v>6.99</v>
      </c>
      <c r="I208" s="67">
        <f t="shared" si="16"/>
        <v>13.98</v>
      </c>
      <c r="J208" s="23">
        <f>IF(AND(F208="XL",G208&gt;1),15,0)</f>
        <v>0</v>
      </c>
    </row>
    <row r="209" spans="2:10" x14ac:dyDescent="0.25">
      <c r="B209" s="77">
        <f ca="1">VLOOKUP(C209,'Order List'!$B$2:$D$102,2,0)</f>
        <v>43379</v>
      </c>
      <c r="C209" s="23">
        <f t="shared" si="17"/>
        <v>21</v>
      </c>
      <c r="D209" s="23">
        <f t="shared" si="14"/>
        <v>8</v>
      </c>
      <c r="E209" s="23" t="s">
        <v>48</v>
      </c>
      <c r="F209" s="23"/>
      <c r="G209" s="23">
        <v>1</v>
      </c>
      <c r="H209" s="23">
        <f>VLOOKUP(E209&amp;"-"&amp;F209,'Menu items'!E:F,2,0)</f>
        <v>6.99</v>
      </c>
      <c r="I209" s="67">
        <f t="shared" si="16"/>
        <v>6.99</v>
      </c>
      <c r="J209" s="23">
        <f>IF(AND(F209="XL",G209&gt;1),15,0)</f>
        <v>0</v>
      </c>
    </row>
    <row r="210" spans="2:10" x14ac:dyDescent="0.25">
      <c r="B210" s="77">
        <f ca="1">VLOOKUP(C210,'Order List'!$B$2:$D$102,2,0)</f>
        <v>43379</v>
      </c>
      <c r="C210" s="23">
        <f t="shared" si="17"/>
        <v>21</v>
      </c>
      <c r="D210" s="23">
        <f t="shared" si="14"/>
        <v>9</v>
      </c>
      <c r="E210" s="23" t="s">
        <v>49</v>
      </c>
      <c r="F210" s="23"/>
      <c r="G210" s="23">
        <v>2</v>
      </c>
      <c r="H210" s="23">
        <f>VLOOKUP(E210&amp;"-"&amp;F210,'Menu items'!E:F,2,0)</f>
        <v>6.99</v>
      </c>
      <c r="I210" s="67">
        <f t="shared" si="16"/>
        <v>13.98</v>
      </c>
      <c r="J210" s="23">
        <f>IF(AND(F210="XL",G210&gt;1),15,0)</f>
        <v>0</v>
      </c>
    </row>
    <row r="211" spans="2:10" x14ac:dyDescent="0.25">
      <c r="B211" s="77">
        <f ca="1">VLOOKUP(C211,'Order List'!$B$2:$D$102,2,0)</f>
        <v>43379</v>
      </c>
      <c r="C211" s="23">
        <f t="shared" si="17"/>
        <v>21</v>
      </c>
      <c r="D211" s="23">
        <f t="shared" si="14"/>
        <v>10</v>
      </c>
      <c r="E211" s="23" t="s">
        <v>51</v>
      </c>
      <c r="F211" s="23"/>
      <c r="G211" s="23">
        <v>1</v>
      </c>
      <c r="H211" s="23">
        <f>VLOOKUP(E211&amp;"-"&amp;F211,'Menu items'!E:F,2,0)</f>
        <v>6.25</v>
      </c>
      <c r="I211" s="67">
        <f t="shared" si="16"/>
        <v>6.25</v>
      </c>
      <c r="J211" s="23">
        <f>IF(AND(F211="XL",G211&gt;1),15,0)</f>
        <v>0</v>
      </c>
    </row>
    <row r="212" spans="2:10" x14ac:dyDescent="0.25">
      <c r="B212" s="77">
        <f ca="1">VLOOKUP(C212,'Order List'!$B$2:$D$102,2,0)</f>
        <v>43379</v>
      </c>
      <c r="C212" s="23">
        <f t="shared" si="17"/>
        <v>21</v>
      </c>
      <c r="D212" s="23">
        <f t="shared" si="14"/>
        <v>11</v>
      </c>
      <c r="E212" s="23" t="s">
        <v>52</v>
      </c>
      <c r="F212" s="23"/>
      <c r="G212" s="23">
        <v>3</v>
      </c>
      <c r="H212" s="23">
        <f>VLOOKUP(E212&amp;"-"&amp;F212,'Menu items'!E:F,2,0)</f>
        <v>6.25</v>
      </c>
      <c r="I212" s="67">
        <f t="shared" si="16"/>
        <v>18.75</v>
      </c>
      <c r="J212" s="23">
        <f>IF(AND(F212="XL",G212&gt;1),15,0)</f>
        <v>0</v>
      </c>
    </row>
    <row r="213" spans="2:10" x14ac:dyDescent="0.25">
      <c r="B213" s="77">
        <f ca="1">VLOOKUP(C213,'Order List'!$B$2:$D$102,2,0)</f>
        <v>43379</v>
      </c>
      <c r="C213" s="23">
        <f t="shared" si="17"/>
        <v>21</v>
      </c>
      <c r="D213" s="23">
        <f t="shared" si="14"/>
        <v>12</v>
      </c>
      <c r="E213" s="23" t="s">
        <v>53</v>
      </c>
      <c r="F213" s="23"/>
      <c r="G213" s="23">
        <v>1</v>
      </c>
      <c r="H213" s="23">
        <f>VLOOKUP(E213&amp;"-"&amp;F213,'Menu items'!E:F,2,0)</f>
        <v>6.25</v>
      </c>
      <c r="I213" s="67">
        <f t="shared" si="16"/>
        <v>6.25</v>
      </c>
      <c r="J213" s="23">
        <f>IF(AND(F213="XL",G213&gt;1),15,0)</f>
        <v>0</v>
      </c>
    </row>
    <row r="214" spans="2:10" x14ac:dyDescent="0.25">
      <c r="B214" s="77">
        <f ca="1">VLOOKUP(C214,'Order List'!$B$2:$D$102,2,0)</f>
        <v>43379</v>
      </c>
      <c r="C214" s="23">
        <f t="shared" si="17"/>
        <v>21</v>
      </c>
      <c r="D214" s="23">
        <f t="shared" si="14"/>
        <v>13</v>
      </c>
      <c r="E214" s="23" t="s">
        <v>61</v>
      </c>
      <c r="F214" s="23">
        <v>10</v>
      </c>
      <c r="G214" s="23">
        <v>1</v>
      </c>
      <c r="H214" s="23">
        <f>VLOOKUP(E214&amp;"-"&amp;F214,'Menu items'!E:F,2,0)</f>
        <v>9.85</v>
      </c>
      <c r="I214" s="67">
        <f t="shared" si="16"/>
        <v>9.85</v>
      </c>
      <c r="J214" s="23">
        <f>IF(AND(F214="XL",G214&gt;1),15,0)</f>
        <v>0</v>
      </c>
    </row>
    <row r="215" spans="2:10" x14ac:dyDescent="0.25">
      <c r="B215" s="77">
        <f ca="1">VLOOKUP(C215,'Order List'!$B$2:$D$102,2,0)</f>
        <v>43379</v>
      </c>
      <c r="C215" s="23">
        <f t="shared" si="17"/>
        <v>21</v>
      </c>
      <c r="D215" s="23">
        <f t="shared" si="14"/>
        <v>14</v>
      </c>
      <c r="E215" s="23" t="s">
        <v>102</v>
      </c>
      <c r="F215" s="23"/>
      <c r="G215" s="23">
        <v>2</v>
      </c>
      <c r="H215" s="23">
        <f>VLOOKUP(E215&amp;"-"&amp;F215,'Menu items'!E:F,2,0)</f>
        <v>5.99</v>
      </c>
      <c r="I215" s="67">
        <f t="shared" si="16"/>
        <v>11.98</v>
      </c>
      <c r="J215" s="23">
        <f>IF(AND(F215="XL",G215&gt;1),15,0)</f>
        <v>0</v>
      </c>
    </row>
    <row r="216" spans="2:10" x14ac:dyDescent="0.25">
      <c r="B216" s="77">
        <f ca="1">VLOOKUP(C216,'Order List'!$B$2:$D$102,2,0)</f>
        <v>43379</v>
      </c>
      <c r="C216" s="23">
        <f t="shared" si="17"/>
        <v>21</v>
      </c>
      <c r="D216" s="23">
        <f t="shared" si="14"/>
        <v>15</v>
      </c>
      <c r="E216" s="23" t="s">
        <v>62</v>
      </c>
      <c r="F216" s="23">
        <v>20</v>
      </c>
      <c r="G216" s="23">
        <v>4</v>
      </c>
      <c r="H216" s="23">
        <f>VLOOKUP(E216&amp;"-"&amp;F216,'Menu items'!E:F,2,0)</f>
        <v>18.989999999999998</v>
      </c>
      <c r="I216" s="67">
        <f t="shared" si="16"/>
        <v>75.959999999999994</v>
      </c>
      <c r="J216" s="23">
        <f>IF(AND(F216="XL",G216&gt;1),15,0)</f>
        <v>0</v>
      </c>
    </row>
    <row r="217" spans="2:10" x14ac:dyDescent="0.25">
      <c r="B217" s="77">
        <f ca="1">VLOOKUP(C217,'Order List'!$B$2:$D$102,2,0)</f>
        <v>43379</v>
      </c>
      <c r="C217" s="23">
        <f t="shared" si="17"/>
        <v>22</v>
      </c>
      <c r="D217" s="23">
        <v>1</v>
      </c>
      <c r="E217" s="23" t="s">
        <v>62</v>
      </c>
      <c r="F217" s="23">
        <v>5</v>
      </c>
      <c r="G217" s="23">
        <v>2</v>
      </c>
      <c r="H217" s="23">
        <f>VLOOKUP(E217&amp;"-"&amp;F217,'Menu items'!E:F,2,0)</f>
        <v>5.99</v>
      </c>
      <c r="I217" s="67">
        <f t="shared" si="16"/>
        <v>11.98</v>
      </c>
      <c r="J217" s="23">
        <f>IF(AND(F217="XL",G217&gt;1),15,0)</f>
        <v>0</v>
      </c>
    </row>
    <row r="218" spans="2:10" x14ac:dyDescent="0.25">
      <c r="B218" s="77">
        <f ca="1">VLOOKUP(C218,'Order List'!$B$2:$D$102,2,0)</f>
        <v>43379</v>
      </c>
      <c r="C218" s="23">
        <f t="shared" si="17"/>
        <v>22</v>
      </c>
      <c r="D218" s="23">
        <f t="shared" ref="D218:D221" si="19">D217+1</f>
        <v>2</v>
      </c>
      <c r="E218" s="23" t="s">
        <v>102</v>
      </c>
      <c r="F218" s="23"/>
      <c r="G218" s="23">
        <v>1</v>
      </c>
      <c r="H218" s="23">
        <f>VLOOKUP(E218&amp;"-"&amp;F218,'Menu items'!E:F,2,0)</f>
        <v>5.99</v>
      </c>
      <c r="I218" s="67">
        <f t="shared" si="16"/>
        <v>5.99</v>
      </c>
      <c r="J218" s="23">
        <f>IF(AND(F218="XL",G218&gt;1),15,0)</f>
        <v>0</v>
      </c>
    </row>
    <row r="219" spans="2:10" x14ac:dyDescent="0.25">
      <c r="B219" s="77">
        <f ca="1">VLOOKUP(C219,'Order List'!$B$2:$D$102,2,0)</f>
        <v>43379</v>
      </c>
      <c r="C219" s="23">
        <f t="shared" si="17"/>
        <v>22</v>
      </c>
      <c r="D219" s="23">
        <f t="shared" si="19"/>
        <v>3</v>
      </c>
      <c r="E219" s="23" t="s">
        <v>68</v>
      </c>
      <c r="F219" s="23"/>
      <c r="G219" s="23">
        <v>2</v>
      </c>
      <c r="H219" s="23">
        <f>VLOOKUP(E219&amp;"-"&amp;F219,'Menu items'!E:F,2,0)</f>
        <v>6.99</v>
      </c>
      <c r="I219" s="67">
        <f t="shared" si="16"/>
        <v>13.98</v>
      </c>
      <c r="J219" s="23">
        <f>IF(AND(F219="XL",G219&gt;1),15,0)</f>
        <v>0</v>
      </c>
    </row>
    <row r="220" spans="2:10" x14ac:dyDescent="0.25">
      <c r="B220" s="77">
        <f ca="1">VLOOKUP(C220,'Order List'!$B$2:$D$102,2,0)</f>
        <v>43379</v>
      </c>
      <c r="C220" s="23">
        <f t="shared" si="17"/>
        <v>22</v>
      </c>
      <c r="D220" s="23">
        <f t="shared" si="19"/>
        <v>4</v>
      </c>
      <c r="E220" s="23" t="s">
        <v>70</v>
      </c>
      <c r="F220" s="23"/>
      <c r="G220" s="23">
        <v>1</v>
      </c>
      <c r="H220" s="23">
        <f>VLOOKUP(E220&amp;"-"&amp;F220,'Menu items'!E:F,2,0)</f>
        <v>6.99</v>
      </c>
      <c r="I220" s="67">
        <f t="shared" si="16"/>
        <v>6.99</v>
      </c>
      <c r="J220" s="23">
        <f>IF(AND(F220="XL",G220&gt;1),15,0)</f>
        <v>0</v>
      </c>
    </row>
    <row r="221" spans="2:10" x14ac:dyDescent="0.25">
      <c r="B221" s="77">
        <f ca="1">VLOOKUP(C221,'Order List'!$B$2:$D$102,2,0)</f>
        <v>43379</v>
      </c>
      <c r="C221" s="23">
        <f t="shared" si="17"/>
        <v>22</v>
      </c>
      <c r="D221" s="23">
        <f t="shared" si="19"/>
        <v>5</v>
      </c>
      <c r="E221" s="23" t="s">
        <v>72</v>
      </c>
      <c r="F221" s="23"/>
      <c r="G221" s="23">
        <v>3</v>
      </c>
      <c r="H221" s="23">
        <f>VLOOKUP(E221&amp;"-"&amp;F221,'Menu items'!E:F,2,0)</f>
        <v>5.75</v>
      </c>
      <c r="I221" s="67">
        <f t="shared" si="16"/>
        <v>17.25</v>
      </c>
      <c r="J221" s="23">
        <f>IF(AND(F221="XL",G221&gt;1),15,0)</f>
        <v>0</v>
      </c>
    </row>
    <row r="222" spans="2:10" x14ac:dyDescent="0.25">
      <c r="B222" s="77">
        <f ca="1">VLOOKUP(C222,'Order List'!$B$2:$D$102,2,0)</f>
        <v>43379</v>
      </c>
      <c r="C222" s="23">
        <f t="shared" si="17"/>
        <v>22</v>
      </c>
      <c r="D222" s="23">
        <f t="shared" si="14"/>
        <v>6</v>
      </c>
      <c r="E222" s="23" t="s">
        <v>73</v>
      </c>
      <c r="F222" s="23"/>
      <c r="G222" s="23">
        <v>1</v>
      </c>
      <c r="H222" s="23">
        <f>VLOOKUP(E222&amp;"-"&amp;F222,'Menu items'!E:F,2,0)</f>
        <v>6.99</v>
      </c>
      <c r="I222" s="67">
        <f t="shared" si="16"/>
        <v>6.99</v>
      </c>
      <c r="J222" s="23">
        <f>IF(AND(F222="XL",G222&gt;1),15,0)</f>
        <v>0</v>
      </c>
    </row>
    <row r="223" spans="2:10" x14ac:dyDescent="0.25">
      <c r="B223" s="77">
        <f ca="1">VLOOKUP(C223,'Order List'!$B$2:$D$102,2,0)</f>
        <v>43379</v>
      </c>
      <c r="C223" s="23">
        <f t="shared" si="17"/>
        <v>22</v>
      </c>
      <c r="D223" s="23">
        <f t="shared" si="14"/>
        <v>7</v>
      </c>
      <c r="E223" s="23" t="s">
        <v>91</v>
      </c>
      <c r="F223" s="23"/>
      <c r="G223" s="23">
        <v>1</v>
      </c>
      <c r="H223" s="23">
        <f>VLOOKUP(E223&amp;"-"&amp;F223,'Menu items'!E:F,2,0)</f>
        <v>3.79</v>
      </c>
      <c r="I223" s="67">
        <f t="shared" si="16"/>
        <v>3.79</v>
      </c>
      <c r="J223" s="23">
        <f>IF(AND(F223="XL",G223&gt;1),15,0)</f>
        <v>0</v>
      </c>
    </row>
    <row r="224" spans="2:10" x14ac:dyDescent="0.25">
      <c r="B224" s="77">
        <f ca="1">VLOOKUP(C224,'Order List'!$B$2:$D$102,2,0)</f>
        <v>43379</v>
      </c>
      <c r="C224" s="23">
        <f t="shared" si="17"/>
        <v>22</v>
      </c>
      <c r="D224" s="23">
        <f t="shared" si="14"/>
        <v>8</v>
      </c>
      <c r="E224" s="23" t="s">
        <v>94</v>
      </c>
      <c r="F224" s="23"/>
      <c r="G224" s="23">
        <v>2</v>
      </c>
      <c r="H224" s="23">
        <f>VLOOKUP(E224&amp;"-"&amp;F224,'Menu items'!E:F,2,0)</f>
        <v>4.79</v>
      </c>
      <c r="I224" s="67">
        <f t="shared" si="16"/>
        <v>9.58</v>
      </c>
      <c r="J224" s="23">
        <f>IF(AND(F224="XL",G224&gt;1),15,0)</f>
        <v>0</v>
      </c>
    </row>
    <row r="225" spans="2:10" x14ac:dyDescent="0.25">
      <c r="B225" s="77">
        <f ca="1">VLOOKUP(C225,'Order List'!$B$2:$D$102,2,0)</f>
        <v>43379</v>
      </c>
      <c r="C225" s="23">
        <f t="shared" si="17"/>
        <v>22</v>
      </c>
      <c r="D225" s="23">
        <f t="shared" si="14"/>
        <v>9</v>
      </c>
      <c r="E225" s="23" t="s">
        <v>95</v>
      </c>
      <c r="F225" s="23"/>
      <c r="G225" s="23">
        <v>4</v>
      </c>
      <c r="H225" s="23">
        <f>VLOOKUP(E225&amp;"-"&amp;F225,'Menu items'!E:F,2,0)</f>
        <v>4.99</v>
      </c>
      <c r="I225" s="67">
        <f t="shared" si="16"/>
        <v>19.96</v>
      </c>
      <c r="J225" s="23">
        <f>IF(AND(F225="XL",G225&gt;1),15,0)</f>
        <v>0</v>
      </c>
    </row>
    <row r="226" spans="2:10" x14ac:dyDescent="0.25">
      <c r="B226" s="77">
        <f ca="1">VLOOKUP(C226,'Order List'!$B$2:$D$102,2,0)</f>
        <v>43379</v>
      </c>
      <c r="C226" s="23">
        <f t="shared" si="17"/>
        <v>23</v>
      </c>
      <c r="D226" s="23">
        <v>1</v>
      </c>
      <c r="E226" s="23" t="s">
        <v>97</v>
      </c>
      <c r="F226" s="23"/>
      <c r="G226" s="23">
        <v>2</v>
      </c>
      <c r="H226" s="23">
        <f>VLOOKUP(E226&amp;"-"&amp;F226,'Menu items'!E:F,2,0)</f>
        <v>1.99</v>
      </c>
      <c r="I226" s="67">
        <f t="shared" si="16"/>
        <v>3.98</v>
      </c>
      <c r="J226" s="23">
        <f>IF(AND(F226="XL",G226&gt;1),15,0)</f>
        <v>0</v>
      </c>
    </row>
    <row r="227" spans="2:10" x14ac:dyDescent="0.25">
      <c r="B227" s="77">
        <f ca="1">VLOOKUP(C227,'Order List'!$B$2:$D$102,2,0)</f>
        <v>43379</v>
      </c>
      <c r="C227" s="23">
        <f t="shared" si="17"/>
        <v>23</v>
      </c>
      <c r="D227" s="23">
        <f t="shared" si="14"/>
        <v>2</v>
      </c>
      <c r="E227" s="23" t="s">
        <v>112</v>
      </c>
      <c r="F227" s="23"/>
      <c r="G227" s="23">
        <v>1</v>
      </c>
      <c r="H227" s="23">
        <f>VLOOKUP(E227&amp;"-"&amp;F227,'Menu items'!E:F,2,0)</f>
        <v>4.99</v>
      </c>
      <c r="I227" s="67">
        <f t="shared" si="16"/>
        <v>4.99</v>
      </c>
      <c r="J227" s="23">
        <f>IF(AND(F227="XL",G227&gt;1),15,0)</f>
        <v>0</v>
      </c>
    </row>
    <row r="228" spans="2:10" x14ac:dyDescent="0.25">
      <c r="B228" s="77">
        <f ca="1">VLOOKUP(C228,'Order List'!$B$2:$D$102,2,0)</f>
        <v>43379</v>
      </c>
      <c r="C228" s="23">
        <f t="shared" si="17"/>
        <v>23</v>
      </c>
      <c r="D228" s="23">
        <f t="shared" si="14"/>
        <v>3</v>
      </c>
      <c r="E228" s="23" t="s">
        <v>114</v>
      </c>
      <c r="F228" s="23"/>
      <c r="G228" s="23">
        <v>2</v>
      </c>
      <c r="H228" s="23">
        <f>VLOOKUP(E228&amp;"-"&amp;F228,'Menu items'!E:F,2,0)</f>
        <v>1.99</v>
      </c>
      <c r="I228" s="67">
        <f t="shared" si="16"/>
        <v>3.98</v>
      </c>
      <c r="J228" s="23">
        <f>IF(AND(F228="XL",G228&gt;1),15,0)</f>
        <v>0</v>
      </c>
    </row>
    <row r="229" spans="2:10" x14ac:dyDescent="0.25">
      <c r="B229" s="77">
        <f ca="1">VLOOKUP(C229,'Order List'!$B$2:$D$102,2,0)</f>
        <v>43379</v>
      </c>
      <c r="C229" s="23">
        <f t="shared" si="17"/>
        <v>23</v>
      </c>
      <c r="D229" s="23">
        <f t="shared" si="14"/>
        <v>4</v>
      </c>
      <c r="E229" s="23" t="s">
        <v>115</v>
      </c>
      <c r="F229" s="23"/>
      <c r="G229" s="23">
        <v>1</v>
      </c>
      <c r="H229" s="23">
        <f>VLOOKUP(E229&amp;"-"&amp;F229,'Menu items'!E:F,2,0)</f>
        <v>2.25</v>
      </c>
      <c r="I229" s="67">
        <f t="shared" si="16"/>
        <v>2.25</v>
      </c>
      <c r="J229" s="23">
        <f>IF(AND(F229="XL",G229&gt;1),15,0)</f>
        <v>0</v>
      </c>
    </row>
    <row r="230" spans="2:10" x14ac:dyDescent="0.25">
      <c r="B230" s="77">
        <f ca="1">VLOOKUP(C230,'Order List'!$B$2:$D$102,2,0)</f>
        <v>43379</v>
      </c>
      <c r="C230" s="23">
        <f t="shared" si="17"/>
        <v>23</v>
      </c>
      <c r="D230" s="23">
        <f t="shared" si="14"/>
        <v>5</v>
      </c>
      <c r="E230" s="23" t="s">
        <v>116</v>
      </c>
      <c r="F230" s="23"/>
      <c r="G230" s="23">
        <v>3</v>
      </c>
      <c r="H230" s="23">
        <f>VLOOKUP(E230&amp;"-"&amp;F230,'Menu items'!E:F,2,0)</f>
        <v>2.25</v>
      </c>
      <c r="I230" s="67">
        <f t="shared" si="16"/>
        <v>6.75</v>
      </c>
      <c r="J230" s="23">
        <f>IF(AND(F230="XL",G230&gt;1),15,0)</f>
        <v>0</v>
      </c>
    </row>
    <row r="231" spans="2:10" x14ac:dyDescent="0.25">
      <c r="B231" s="77">
        <f ca="1">VLOOKUP(C231,'Order List'!$B$2:$D$102,2,0)</f>
        <v>43379</v>
      </c>
      <c r="C231" s="23">
        <f t="shared" si="17"/>
        <v>23</v>
      </c>
      <c r="D231" s="23">
        <f t="shared" si="14"/>
        <v>6</v>
      </c>
      <c r="E231" s="23" t="s">
        <v>119</v>
      </c>
      <c r="F231" s="23"/>
      <c r="G231" s="23">
        <v>1</v>
      </c>
      <c r="H231" s="23">
        <f>VLOOKUP(E231&amp;"-"&amp;F231,'Menu items'!E:F,2,0)</f>
        <v>2.25</v>
      </c>
      <c r="I231" s="67">
        <f t="shared" si="16"/>
        <v>2.25</v>
      </c>
      <c r="J231" s="23">
        <f>IF(AND(F231="XL",G231&gt;1),15,0)</f>
        <v>0</v>
      </c>
    </row>
    <row r="232" spans="2:10" x14ac:dyDescent="0.25">
      <c r="B232" s="77">
        <f ca="1">VLOOKUP(C232,'Order List'!$B$2:$D$102,2,0)</f>
        <v>43379</v>
      </c>
      <c r="C232" s="23">
        <f t="shared" si="17"/>
        <v>23</v>
      </c>
      <c r="D232" s="23">
        <f t="shared" si="14"/>
        <v>7</v>
      </c>
      <c r="E232" s="23" t="s">
        <v>120</v>
      </c>
      <c r="F232" s="23"/>
      <c r="G232" s="23">
        <v>1</v>
      </c>
      <c r="H232" s="23">
        <f>VLOOKUP(E232&amp;"-"&amp;F232,'Menu items'!E:F,2,0)</f>
        <v>3.19</v>
      </c>
      <c r="I232" s="67">
        <f t="shared" si="16"/>
        <v>3.19</v>
      </c>
      <c r="J232" s="23">
        <f>IF(AND(F232="XL",G232&gt;1),15,0)</f>
        <v>0</v>
      </c>
    </row>
    <row r="233" spans="2:10" x14ac:dyDescent="0.25">
      <c r="B233" s="77">
        <f ca="1">VLOOKUP(C233,'Order List'!$B$2:$D$102,2,0)</f>
        <v>43379</v>
      </c>
      <c r="C233" s="23">
        <f t="shared" si="17"/>
        <v>23</v>
      </c>
      <c r="D233" s="23">
        <f t="shared" si="14"/>
        <v>8</v>
      </c>
      <c r="E233" s="23" t="s">
        <v>122</v>
      </c>
      <c r="F233" s="23"/>
      <c r="G233" s="23">
        <v>2</v>
      </c>
      <c r="H233" s="23">
        <f>VLOOKUP(E233&amp;"-"&amp;F233,'Menu items'!E:F,2,0)</f>
        <v>2.4900000000000002</v>
      </c>
      <c r="I233" s="67">
        <f t="shared" si="16"/>
        <v>4.9800000000000004</v>
      </c>
      <c r="J233" s="23">
        <f>IF(AND(F233="XL",G233&gt;1),15,0)</f>
        <v>0</v>
      </c>
    </row>
    <row r="234" spans="2:10" x14ac:dyDescent="0.25">
      <c r="B234" s="77">
        <f ca="1">VLOOKUP(C234,'Order List'!$B$2:$D$102,2,0)</f>
        <v>43379</v>
      </c>
      <c r="C234" s="23">
        <f t="shared" si="17"/>
        <v>23</v>
      </c>
      <c r="D234" s="23">
        <f t="shared" si="14"/>
        <v>9</v>
      </c>
      <c r="E234" s="23" t="s">
        <v>124</v>
      </c>
      <c r="F234" s="23"/>
      <c r="G234" s="23">
        <v>4</v>
      </c>
      <c r="H234" s="23">
        <f>VLOOKUP(E234&amp;"-"&amp;F234,'Menu items'!E:F,2,0)</f>
        <v>2.4900000000000002</v>
      </c>
      <c r="I234" s="67">
        <f t="shared" si="16"/>
        <v>9.9600000000000009</v>
      </c>
      <c r="J234" s="23">
        <f>IF(AND(F234="XL",G234&gt;1),15,0)</f>
        <v>0</v>
      </c>
    </row>
    <row r="235" spans="2:10" x14ac:dyDescent="0.25">
      <c r="B235" s="77">
        <f ca="1">VLOOKUP(C235,'Order List'!$B$2:$D$102,2,0)</f>
        <v>43379</v>
      </c>
      <c r="C235" s="23">
        <f t="shared" si="17"/>
        <v>23</v>
      </c>
      <c r="D235" s="23">
        <f t="shared" si="14"/>
        <v>10</v>
      </c>
      <c r="E235" s="23" t="s">
        <v>125</v>
      </c>
      <c r="F235" s="23"/>
      <c r="G235" s="23">
        <v>2</v>
      </c>
      <c r="H235" s="23">
        <f>VLOOKUP(E235&amp;"-"&amp;F235,'Menu items'!E:F,2,0)</f>
        <v>2.4900000000000002</v>
      </c>
      <c r="I235" s="67">
        <f t="shared" si="16"/>
        <v>4.9800000000000004</v>
      </c>
      <c r="J235" s="23">
        <f>IF(AND(F235="XL",G235&gt;1),15,0)</f>
        <v>0</v>
      </c>
    </row>
    <row r="236" spans="2:10" x14ac:dyDescent="0.25">
      <c r="B236" s="77">
        <f ca="1">VLOOKUP(C236,'Order List'!$B$2:$D$102,2,0)</f>
        <v>43379</v>
      </c>
      <c r="C236" s="23">
        <f t="shared" si="17"/>
        <v>24</v>
      </c>
      <c r="D236" s="23">
        <v>1</v>
      </c>
      <c r="E236" s="23" t="s">
        <v>126</v>
      </c>
      <c r="F236" s="23"/>
      <c r="G236" s="23">
        <v>1</v>
      </c>
      <c r="H236" s="23">
        <f>VLOOKUP(E236&amp;"-"&amp;F236,'Menu items'!E:F,2,0)</f>
        <v>2.4900000000000002</v>
      </c>
      <c r="I236" s="67">
        <f t="shared" si="16"/>
        <v>2.4900000000000002</v>
      </c>
      <c r="J236" s="23">
        <f>IF(AND(F236="XL",G236&gt;1),15,0)</f>
        <v>0</v>
      </c>
    </row>
    <row r="237" spans="2:10" x14ac:dyDescent="0.25">
      <c r="B237" s="77">
        <f ca="1">VLOOKUP(C237,'Order List'!$B$2:$D$102,2,0)</f>
        <v>43379</v>
      </c>
      <c r="C237" s="23">
        <f t="shared" si="17"/>
        <v>24</v>
      </c>
      <c r="D237" s="23">
        <f t="shared" si="14"/>
        <v>2</v>
      </c>
      <c r="E237" s="23" t="s">
        <v>127</v>
      </c>
      <c r="F237" s="23"/>
      <c r="G237" s="23">
        <v>2</v>
      </c>
      <c r="H237" s="23">
        <f>VLOOKUP(E237&amp;"-"&amp;F237,'Menu items'!E:F,2,0)</f>
        <v>2.09</v>
      </c>
      <c r="I237" s="67">
        <f t="shared" si="16"/>
        <v>4.18</v>
      </c>
      <c r="J237" s="23">
        <f>IF(AND(F237="XL",G237&gt;1),15,0)</f>
        <v>0</v>
      </c>
    </row>
    <row r="238" spans="2:10" x14ac:dyDescent="0.25">
      <c r="B238" s="77">
        <f ca="1">VLOOKUP(C238,'Order List'!$B$2:$D$102,2,0)</f>
        <v>43379</v>
      </c>
      <c r="C238" s="23">
        <f t="shared" si="17"/>
        <v>24</v>
      </c>
      <c r="D238" s="23">
        <f t="shared" si="14"/>
        <v>3</v>
      </c>
      <c r="E238" s="23" t="s">
        <v>105</v>
      </c>
      <c r="F238" s="23"/>
      <c r="G238" s="23">
        <v>1</v>
      </c>
      <c r="H238" s="23">
        <f>VLOOKUP(E238&amp;"-"&amp;F238,'Menu items'!E:F,2,0)</f>
        <v>3.99</v>
      </c>
      <c r="I238" s="67">
        <f t="shared" si="16"/>
        <v>3.99</v>
      </c>
      <c r="J238" s="23">
        <f>IF(AND(F238="XL",G238&gt;1),15,0)</f>
        <v>0</v>
      </c>
    </row>
    <row r="239" spans="2:10" x14ac:dyDescent="0.25">
      <c r="B239" s="77">
        <f ca="1">VLOOKUP(C239,'Order List'!$B$2:$D$102,2,0)</f>
        <v>43379</v>
      </c>
      <c r="C239" s="23">
        <f t="shared" si="17"/>
        <v>24</v>
      </c>
      <c r="D239" s="23">
        <f t="shared" si="14"/>
        <v>4</v>
      </c>
      <c r="E239" s="23" t="s">
        <v>106</v>
      </c>
      <c r="F239" s="23"/>
      <c r="G239" s="23">
        <v>3</v>
      </c>
      <c r="H239" s="23">
        <f>VLOOKUP(E239&amp;"-"&amp;F239,'Menu items'!E:F,2,0)</f>
        <v>4.5</v>
      </c>
      <c r="I239" s="67">
        <f t="shared" si="16"/>
        <v>13.5</v>
      </c>
      <c r="J239" s="23">
        <f>IF(AND(F239="XL",G239&gt;1),15,0)</f>
        <v>0</v>
      </c>
    </row>
    <row r="240" spans="2:10" x14ac:dyDescent="0.25">
      <c r="B240" s="77">
        <f ca="1">VLOOKUP(C240,'Order List'!$B$2:$D$102,2,0)</f>
        <v>43379</v>
      </c>
      <c r="C240" s="23">
        <f t="shared" si="17"/>
        <v>24</v>
      </c>
      <c r="D240" s="23">
        <f t="shared" si="14"/>
        <v>5</v>
      </c>
      <c r="E240" s="23" t="s">
        <v>108</v>
      </c>
      <c r="F240" s="23"/>
      <c r="G240" s="23">
        <v>1</v>
      </c>
      <c r="H240" s="23">
        <f>VLOOKUP(E240&amp;"-"&amp;F240,'Menu items'!E:F,2,0)</f>
        <v>4.5</v>
      </c>
      <c r="I240" s="67">
        <f t="shared" si="16"/>
        <v>4.5</v>
      </c>
      <c r="J240" s="23">
        <f>IF(AND(F240="XL",G240&gt;1),15,0)</f>
        <v>0</v>
      </c>
    </row>
    <row r="241" spans="2:10" x14ac:dyDescent="0.25">
      <c r="B241" s="77">
        <f ca="1">VLOOKUP(C241,'Order List'!$B$2:$D$102,2,0)</f>
        <v>43379</v>
      </c>
      <c r="C241" s="23">
        <f t="shared" si="17"/>
        <v>24</v>
      </c>
      <c r="D241" s="23">
        <f t="shared" si="14"/>
        <v>6</v>
      </c>
      <c r="E241" s="23" t="s">
        <v>109</v>
      </c>
      <c r="F241" s="23"/>
      <c r="G241" s="23">
        <v>1</v>
      </c>
      <c r="H241" s="23">
        <f>VLOOKUP(E241&amp;"-"&amp;F241,'Menu items'!E:F,2,0)</f>
        <v>4.99</v>
      </c>
      <c r="I241" s="67">
        <f t="shared" si="16"/>
        <v>4.99</v>
      </c>
      <c r="J241" s="23">
        <f>IF(AND(F241="XL",G241&gt;1),15,0)</f>
        <v>0</v>
      </c>
    </row>
    <row r="242" spans="2:10" x14ac:dyDescent="0.25">
      <c r="B242" s="77">
        <f ca="1">VLOOKUP(C242,'Order List'!$B$2:$D$102,2,0)</f>
        <v>43379</v>
      </c>
      <c r="C242" s="23">
        <f t="shared" si="17"/>
        <v>24</v>
      </c>
      <c r="D242" s="23">
        <f t="shared" si="14"/>
        <v>7</v>
      </c>
      <c r="E242" s="23" t="s">
        <v>111</v>
      </c>
      <c r="F242" s="23"/>
      <c r="G242" s="23">
        <v>2</v>
      </c>
      <c r="H242" s="23">
        <f>VLOOKUP(E242&amp;"-"&amp;F242,'Menu items'!E:F,2,0)</f>
        <v>4.99</v>
      </c>
      <c r="I242" s="67">
        <f t="shared" si="16"/>
        <v>9.98</v>
      </c>
      <c r="J242" s="23">
        <f>IF(AND(F242="XL",G242&gt;1),15,0)</f>
        <v>0</v>
      </c>
    </row>
    <row r="243" spans="2:10" x14ac:dyDescent="0.25">
      <c r="B243" s="77">
        <f ca="1">VLOOKUP(C243,'Order List'!$B$2:$D$102,2,0)</f>
        <v>43379</v>
      </c>
      <c r="C243" s="23">
        <f t="shared" si="17"/>
        <v>24</v>
      </c>
      <c r="D243" s="23">
        <f t="shared" si="14"/>
        <v>8</v>
      </c>
      <c r="E243" s="23" t="s">
        <v>64</v>
      </c>
      <c r="F243" s="23" t="s">
        <v>8</v>
      </c>
      <c r="G243" s="23">
        <v>4</v>
      </c>
      <c r="H243" s="23">
        <f>VLOOKUP(E243&amp;"-"&amp;F243,'Menu items'!E:F,2,0)</f>
        <v>6.99</v>
      </c>
      <c r="I243" s="67">
        <f t="shared" si="16"/>
        <v>27.96</v>
      </c>
      <c r="J243" s="23">
        <f>IF(AND(F243="XL",G243&gt;1),15,0)</f>
        <v>0</v>
      </c>
    </row>
    <row r="244" spans="2:10" x14ac:dyDescent="0.25">
      <c r="B244" s="77">
        <f ca="1">VLOOKUP(C244,'Order List'!$B$2:$D$102,2,0)</f>
        <v>43379</v>
      </c>
      <c r="C244" s="23">
        <f t="shared" si="17"/>
        <v>24</v>
      </c>
      <c r="D244" s="23">
        <f t="shared" si="14"/>
        <v>9</v>
      </c>
      <c r="E244" s="23" t="s">
        <v>65</v>
      </c>
      <c r="F244" s="23" t="s">
        <v>8</v>
      </c>
      <c r="G244" s="23">
        <v>2</v>
      </c>
      <c r="H244" s="23">
        <f>VLOOKUP(E244&amp;"-"&amp;F244,'Menu items'!E:F,2,0)</f>
        <v>6.99</v>
      </c>
      <c r="I244" s="67">
        <f t="shared" si="16"/>
        <v>13.98</v>
      </c>
      <c r="J244" s="23">
        <f>IF(AND(F244="XL",G244&gt;1),15,0)</f>
        <v>0</v>
      </c>
    </row>
    <row r="245" spans="2:10" x14ac:dyDescent="0.25">
      <c r="B245" s="77">
        <f ca="1">VLOOKUP(C245,'Order List'!$B$2:$D$102,2,0)</f>
        <v>43379</v>
      </c>
      <c r="C245" s="23">
        <f t="shared" si="17"/>
        <v>24</v>
      </c>
      <c r="D245" s="23">
        <f t="shared" si="14"/>
        <v>10</v>
      </c>
      <c r="E245" s="23" t="s">
        <v>66</v>
      </c>
      <c r="F245" s="23"/>
      <c r="G245" s="23">
        <v>1</v>
      </c>
      <c r="H245" s="23">
        <f>VLOOKUP(E245&amp;"-"&amp;F245,'Menu items'!E:F,2,0)</f>
        <v>5</v>
      </c>
      <c r="I245" s="67">
        <f t="shared" si="16"/>
        <v>5</v>
      </c>
      <c r="J245" s="23">
        <f>IF(AND(F245="XL",G245&gt;1),15,0)</f>
        <v>0</v>
      </c>
    </row>
    <row r="246" spans="2:10" x14ac:dyDescent="0.25">
      <c r="B246" s="77">
        <f ca="1">VLOOKUP(C246,'Order List'!$B$2:$D$102,2,0)</f>
        <v>43379</v>
      </c>
      <c r="C246" s="23">
        <f t="shared" si="17"/>
        <v>24</v>
      </c>
      <c r="D246" s="23">
        <f t="shared" si="14"/>
        <v>11</v>
      </c>
      <c r="E246" s="23" t="s">
        <v>47</v>
      </c>
      <c r="F246" s="23"/>
      <c r="G246" s="23">
        <v>2</v>
      </c>
      <c r="H246" s="23">
        <f>VLOOKUP(E246&amp;"-"&amp;F246,'Menu items'!E:F,2,0)</f>
        <v>6.99</v>
      </c>
      <c r="I246" s="67">
        <f t="shared" si="16"/>
        <v>13.98</v>
      </c>
      <c r="J246" s="23">
        <f>IF(AND(F246="XL",G246&gt;1),15,0)</f>
        <v>0</v>
      </c>
    </row>
    <row r="247" spans="2:10" x14ac:dyDescent="0.25">
      <c r="B247" s="77">
        <f ca="1">VLOOKUP(C247,'Order List'!$B$2:$D$102,2,0)</f>
        <v>43379</v>
      </c>
      <c r="C247" s="23">
        <f t="shared" si="17"/>
        <v>24</v>
      </c>
      <c r="D247" s="23">
        <f t="shared" si="14"/>
        <v>12</v>
      </c>
      <c r="E247" s="23" t="s">
        <v>48</v>
      </c>
      <c r="F247" s="23"/>
      <c r="G247" s="23">
        <v>1</v>
      </c>
      <c r="H247" s="23">
        <f>VLOOKUP(E247&amp;"-"&amp;F247,'Menu items'!E:F,2,0)</f>
        <v>6.99</v>
      </c>
      <c r="I247" s="67">
        <f t="shared" si="16"/>
        <v>6.99</v>
      </c>
      <c r="J247" s="23">
        <f>IF(AND(F247="XL",G247&gt;1),15,0)</f>
        <v>0</v>
      </c>
    </row>
    <row r="248" spans="2:10" x14ac:dyDescent="0.25">
      <c r="B248" s="77">
        <f ca="1">VLOOKUP(C248,'Order List'!$B$2:$D$102,2,0)</f>
        <v>43379</v>
      </c>
      <c r="C248" s="23">
        <f t="shared" si="17"/>
        <v>24</v>
      </c>
      <c r="D248" s="23">
        <f t="shared" si="14"/>
        <v>13</v>
      </c>
      <c r="E248" s="23" t="s">
        <v>49</v>
      </c>
      <c r="F248" s="23"/>
      <c r="G248" s="23">
        <v>3</v>
      </c>
      <c r="H248" s="23">
        <f>VLOOKUP(E248&amp;"-"&amp;F248,'Menu items'!E:F,2,0)</f>
        <v>6.99</v>
      </c>
      <c r="I248" s="67">
        <f t="shared" si="16"/>
        <v>20.97</v>
      </c>
      <c r="J248" s="23">
        <f>IF(AND(F248="XL",G248&gt;1),15,0)</f>
        <v>0</v>
      </c>
    </row>
    <row r="249" spans="2:10" x14ac:dyDescent="0.25">
      <c r="B249" s="77">
        <f ca="1">VLOOKUP(C249,'Order List'!$B$2:$D$102,2,0)</f>
        <v>43379</v>
      </c>
      <c r="C249" s="23">
        <f t="shared" si="17"/>
        <v>24</v>
      </c>
      <c r="D249" s="23">
        <f t="shared" si="14"/>
        <v>14</v>
      </c>
      <c r="E249" s="23" t="s">
        <v>51</v>
      </c>
      <c r="F249" s="23"/>
      <c r="G249" s="23">
        <v>1</v>
      </c>
      <c r="H249" s="23">
        <f>VLOOKUP(E249&amp;"-"&amp;F249,'Menu items'!E:F,2,0)</f>
        <v>6.25</v>
      </c>
      <c r="I249" s="67">
        <f t="shared" si="16"/>
        <v>6.25</v>
      </c>
      <c r="J249" s="23">
        <f>IF(AND(F249="XL",G249&gt;1),15,0)</f>
        <v>0</v>
      </c>
    </row>
    <row r="250" spans="2:10" x14ac:dyDescent="0.25">
      <c r="B250" s="77">
        <f ca="1">VLOOKUP(C250,'Order List'!$B$2:$D$102,2,0)</f>
        <v>43379</v>
      </c>
      <c r="C250" s="23">
        <f t="shared" si="17"/>
        <v>24</v>
      </c>
      <c r="D250" s="23">
        <f t="shared" ref="D250:D310" si="20">D249+1</f>
        <v>15</v>
      </c>
      <c r="E250" s="23" t="s">
        <v>55</v>
      </c>
      <c r="F250" s="23"/>
      <c r="G250" s="23">
        <v>1</v>
      </c>
      <c r="H250" s="23">
        <f>VLOOKUP(E250&amp;"-"&amp;F250,'Menu items'!E:F,2,0)</f>
        <v>0.79</v>
      </c>
      <c r="I250" s="67">
        <f t="shared" si="16"/>
        <v>0.79</v>
      </c>
      <c r="J250" s="23">
        <f>IF(AND(F250="XL",G250&gt;1),15,0)</f>
        <v>0</v>
      </c>
    </row>
    <row r="251" spans="2:10" x14ac:dyDescent="0.25">
      <c r="B251" s="77">
        <f ca="1">VLOOKUP(C251,'Order List'!$B$2:$D$102,2,0)</f>
        <v>43379</v>
      </c>
      <c r="C251" s="23">
        <f t="shared" si="17"/>
        <v>25</v>
      </c>
      <c r="D251" s="23">
        <v>1</v>
      </c>
      <c r="E251" s="23" t="s">
        <v>59</v>
      </c>
      <c r="F251" s="23"/>
      <c r="G251" s="23">
        <v>2</v>
      </c>
      <c r="H251" s="23">
        <f>VLOOKUP(E251&amp;"-"&amp;F251,'Menu items'!E:F,2,0)</f>
        <v>8.49</v>
      </c>
      <c r="I251" s="67">
        <f t="shared" si="16"/>
        <v>16.98</v>
      </c>
      <c r="J251" s="23">
        <f>IF(AND(F251="XL",G251&gt;1),15,0)</f>
        <v>0</v>
      </c>
    </row>
    <row r="252" spans="2:10" x14ac:dyDescent="0.25">
      <c r="B252" s="77">
        <f ca="1">VLOOKUP(C252,'Order List'!$B$2:$D$102,2,0)</f>
        <v>43379</v>
      </c>
      <c r="C252" s="23">
        <f t="shared" si="17"/>
        <v>25</v>
      </c>
      <c r="D252" s="23">
        <f t="shared" si="20"/>
        <v>2</v>
      </c>
      <c r="E252" s="23" t="s">
        <v>60</v>
      </c>
      <c r="F252" s="23">
        <v>10</v>
      </c>
      <c r="G252" s="23">
        <v>4</v>
      </c>
      <c r="H252" s="23">
        <f>VLOOKUP(E252&amp;"-"&amp;F252,'Menu items'!E:F,2,0)</f>
        <v>9.85</v>
      </c>
      <c r="I252" s="67">
        <f t="shared" si="16"/>
        <v>39.4</v>
      </c>
      <c r="J252" s="23">
        <f>IF(AND(F252="XL",G252&gt;1),15,0)</f>
        <v>0</v>
      </c>
    </row>
    <row r="253" spans="2:10" x14ac:dyDescent="0.25">
      <c r="B253" s="77">
        <f ca="1">VLOOKUP(C253,'Order List'!$B$2:$D$102,2,0)</f>
        <v>43379</v>
      </c>
      <c r="C253" s="23">
        <f t="shared" si="17"/>
        <v>25</v>
      </c>
      <c r="D253" s="23">
        <f t="shared" si="20"/>
        <v>3</v>
      </c>
      <c r="E253" s="23" t="s">
        <v>102</v>
      </c>
      <c r="F253" s="23"/>
      <c r="G253" s="23">
        <v>2</v>
      </c>
      <c r="H253" s="23">
        <f>VLOOKUP(E253&amp;"-"&amp;F253,'Menu items'!E:F,2,0)</f>
        <v>5.99</v>
      </c>
      <c r="I253" s="67">
        <f t="shared" si="16"/>
        <v>11.98</v>
      </c>
      <c r="J253" s="23">
        <f>IF(AND(F253="XL",G253&gt;1),15,0)</f>
        <v>0</v>
      </c>
    </row>
    <row r="254" spans="2:10" x14ac:dyDescent="0.25">
      <c r="B254" s="77">
        <f ca="1">VLOOKUP(C254,'Order List'!$B$2:$D$102,2,0)</f>
        <v>43379</v>
      </c>
      <c r="C254" s="23">
        <f t="shared" si="17"/>
        <v>25</v>
      </c>
      <c r="D254" s="23">
        <f t="shared" si="20"/>
        <v>4</v>
      </c>
      <c r="E254" s="23" t="s">
        <v>69</v>
      </c>
      <c r="F254" s="23"/>
      <c r="G254" s="23">
        <v>1</v>
      </c>
      <c r="H254" s="23">
        <f>VLOOKUP(E254&amp;"-"&amp;F254,'Menu items'!E:F,2,0)</f>
        <v>6.99</v>
      </c>
      <c r="I254" s="67">
        <f t="shared" si="16"/>
        <v>6.99</v>
      </c>
      <c r="J254" s="23">
        <f>IF(AND(F254="XL",G254&gt;1),15,0)</f>
        <v>0</v>
      </c>
    </row>
    <row r="255" spans="2:10" x14ac:dyDescent="0.25">
      <c r="B255" s="77">
        <f ca="1">VLOOKUP(C255,'Order List'!$B$2:$D$102,2,0)</f>
        <v>43379</v>
      </c>
      <c r="C255" s="23">
        <f t="shared" si="17"/>
        <v>25</v>
      </c>
      <c r="D255" s="23">
        <f t="shared" si="20"/>
        <v>5</v>
      </c>
      <c r="E255" s="23" t="s">
        <v>71</v>
      </c>
      <c r="F255" s="23"/>
      <c r="G255" s="23">
        <v>2</v>
      </c>
      <c r="H255" s="23">
        <f>VLOOKUP(E255&amp;"-"&amp;F255,'Menu items'!E:F,2,0)</f>
        <v>5.75</v>
      </c>
      <c r="I255" s="67">
        <f t="shared" si="16"/>
        <v>11.5</v>
      </c>
      <c r="J255" s="23">
        <f>IF(AND(F255="XL",G255&gt;1),15,0)</f>
        <v>0</v>
      </c>
    </row>
    <row r="256" spans="2:10" x14ac:dyDescent="0.25">
      <c r="B256" s="77">
        <f ca="1">VLOOKUP(C256,'Order List'!$B$2:$D$102,2,0)</f>
        <v>43379</v>
      </c>
      <c r="C256" s="23">
        <f t="shared" si="17"/>
        <v>25</v>
      </c>
      <c r="D256" s="23">
        <f t="shared" si="20"/>
        <v>6</v>
      </c>
      <c r="E256" s="23" t="s">
        <v>72</v>
      </c>
      <c r="F256" s="23"/>
      <c r="G256" s="23">
        <v>1</v>
      </c>
      <c r="H256" s="23">
        <f>VLOOKUP(E256&amp;"-"&amp;F256,'Menu items'!E:F,2,0)</f>
        <v>5.75</v>
      </c>
      <c r="I256" s="67">
        <f t="shared" si="16"/>
        <v>5.75</v>
      </c>
      <c r="J256" s="23">
        <f>IF(AND(F256="XL",G256&gt;1),15,0)</f>
        <v>0</v>
      </c>
    </row>
    <row r="257" spans="2:10" x14ac:dyDescent="0.25">
      <c r="B257" s="77">
        <f ca="1">VLOOKUP(C257,'Order List'!$B$2:$D$102,2,0)</f>
        <v>43379</v>
      </c>
      <c r="C257" s="23">
        <f t="shared" si="17"/>
        <v>25</v>
      </c>
      <c r="D257" s="23">
        <f t="shared" si="20"/>
        <v>7</v>
      </c>
      <c r="E257" s="23" t="s">
        <v>73</v>
      </c>
      <c r="F257" s="23"/>
      <c r="G257" s="23">
        <v>3</v>
      </c>
      <c r="H257" s="23">
        <f>VLOOKUP(E257&amp;"-"&amp;F257,'Menu items'!E:F,2,0)</f>
        <v>6.99</v>
      </c>
      <c r="I257" s="67">
        <f t="shared" si="16"/>
        <v>20.97</v>
      </c>
      <c r="J257" s="23">
        <f>IF(AND(F257="XL",G257&gt;1),15,0)</f>
        <v>0</v>
      </c>
    </row>
    <row r="258" spans="2:10" x14ac:dyDescent="0.25">
      <c r="B258" s="77">
        <f ca="1">VLOOKUP(C258,'Order List'!$B$2:$D$102,2,0)</f>
        <v>43379</v>
      </c>
      <c r="C258" s="23">
        <f t="shared" si="17"/>
        <v>25</v>
      </c>
      <c r="D258" s="23">
        <f t="shared" si="20"/>
        <v>8</v>
      </c>
      <c r="E258" s="23" t="s">
        <v>74</v>
      </c>
      <c r="F258" s="23"/>
      <c r="G258" s="23">
        <v>1</v>
      </c>
      <c r="H258" s="23">
        <f>VLOOKUP(E258&amp;"-"&amp;F258,'Menu items'!E:F,2,0)</f>
        <v>4.5</v>
      </c>
      <c r="I258" s="67">
        <f t="shared" si="16"/>
        <v>4.5</v>
      </c>
      <c r="J258" s="23">
        <f>IF(AND(F258="XL",G258&gt;1),15,0)</f>
        <v>0</v>
      </c>
    </row>
    <row r="259" spans="2:10" x14ac:dyDescent="0.25">
      <c r="B259" s="77">
        <f ca="1">VLOOKUP(C259,'Order List'!$B$2:$D$102,2,0)</f>
        <v>43379</v>
      </c>
      <c r="C259" s="23">
        <f t="shared" si="17"/>
        <v>25</v>
      </c>
      <c r="D259" s="23">
        <f t="shared" si="20"/>
        <v>9</v>
      </c>
      <c r="E259" s="23" t="s">
        <v>76</v>
      </c>
      <c r="F259" s="23"/>
      <c r="G259" s="23">
        <v>1</v>
      </c>
      <c r="H259" s="23">
        <f>VLOOKUP(E259&amp;"-"&amp;F259,'Menu items'!E:F,2,0)</f>
        <v>4.5</v>
      </c>
      <c r="I259" s="67">
        <f t="shared" si="16"/>
        <v>4.5</v>
      </c>
      <c r="J259" s="23">
        <f>IF(AND(F259="XL",G259&gt;1),15,0)</f>
        <v>0</v>
      </c>
    </row>
    <row r="260" spans="2:10" x14ac:dyDescent="0.25">
      <c r="B260" s="77">
        <f ca="1">VLOOKUP(C260,'Order List'!$B$2:$D$102,2,0)</f>
        <v>43379</v>
      </c>
      <c r="C260" s="23">
        <f t="shared" si="17"/>
        <v>25</v>
      </c>
      <c r="D260" s="23">
        <f t="shared" si="20"/>
        <v>10</v>
      </c>
      <c r="E260" s="23" t="s">
        <v>77</v>
      </c>
      <c r="F260" s="23"/>
      <c r="G260" s="23">
        <v>2</v>
      </c>
      <c r="H260" s="23">
        <f>VLOOKUP(E260&amp;"-"&amp;F260,'Menu items'!E:F,2,0)</f>
        <v>3.75</v>
      </c>
      <c r="I260" s="67">
        <f t="shared" ref="I260:I323" si="21">(G260*H260)-((G260*H260)*(J260/100))</f>
        <v>7.5</v>
      </c>
      <c r="J260" s="23">
        <f>IF(AND(F260="XL",G260&gt;1),15,0)</f>
        <v>0</v>
      </c>
    </row>
    <row r="261" spans="2:10" x14ac:dyDescent="0.25">
      <c r="B261" s="77">
        <f ca="1">VLOOKUP(C261,'Order List'!$B$2:$D$102,2,0)</f>
        <v>43379</v>
      </c>
      <c r="C261" s="23">
        <f t="shared" ref="C261:C324" si="22">IF(D261&gt;D260,C260,C260+1)</f>
        <v>25</v>
      </c>
      <c r="D261" s="23">
        <f t="shared" si="20"/>
        <v>11</v>
      </c>
      <c r="E261" s="23" t="s">
        <v>80</v>
      </c>
      <c r="F261" s="23"/>
      <c r="G261" s="23">
        <v>4</v>
      </c>
      <c r="H261" s="23">
        <f>VLOOKUP(E261&amp;"-"&amp;F261,'Menu items'!E:F,2,0)</f>
        <v>3.99</v>
      </c>
      <c r="I261" s="67">
        <f t="shared" si="21"/>
        <v>15.96</v>
      </c>
      <c r="J261" s="23">
        <f>IF(AND(F261="XL",G261&gt;1),15,0)</f>
        <v>0</v>
      </c>
    </row>
    <row r="262" spans="2:10" x14ac:dyDescent="0.25">
      <c r="B262" s="77">
        <f ca="1">VLOOKUP(C262,'Order List'!$B$2:$D$102,2,0)</f>
        <v>43379</v>
      </c>
      <c r="C262" s="23">
        <f t="shared" si="22"/>
        <v>25</v>
      </c>
      <c r="D262" s="23">
        <f t="shared" si="20"/>
        <v>12</v>
      </c>
      <c r="E262" s="23" t="s">
        <v>78</v>
      </c>
      <c r="F262" s="23"/>
      <c r="G262" s="23">
        <v>2</v>
      </c>
      <c r="H262" s="23">
        <f>VLOOKUP(E262&amp;"-"&amp;F262,'Menu items'!E:F,2,0)</f>
        <v>19.989999999999998</v>
      </c>
      <c r="I262" s="67">
        <f t="shared" si="21"/>
        <v>39.979999999999997</v>
      </c>
      <c r="J262" s="23">
        <f>IF(AND(F262="XL",G262&gt;1),15,0)</f>
        <v>0</v>
      </c>
    </row>
    <row r="263" spans="2:10" x14ac:dyDescent="0.25">
      <c r="B263" s="77">
        <f ca="1">VLOOKUP(C263,'Order List'!$B$2:$D$102,2,0)</f>
        <v>43379</v>
      </c>
      <c r="C263" s="23">
        <f t="shared" si="22"/>
        <v>25</v>
      </c>
      <c r="D263" s="23">
        <f t="shared" si="20"/>
        <v>13</v>
      </c>
      <c r="E263" s="23" t="s">
        <v>82</v>
      </c>
      <c r="F263" s="23"/>
      <c r="G263" s="23">
        <v>1</v>
      </c>
      <c r="H263" s="23">
        <f>VLOOKUP(E263&amp;"-"&amp;F263,'Menu items'!E:F,2,0)</f>
        <v>5.99</v>
      </c>
      <c r="I263" s="67">
        <f t="shared" si="21"/>
        <v>5.99</v>
      </c>
      <c r="J263" s="23">
        <f>IF(AND(F263="XL",G263&gt;1),15,0)</f>
        <v>0</v>
      </c>
    </row>
    <row r="264" spans="2:10" x14ac:dyDescent="0.25">
      <c r="B264" s="77">
        <f ca="1">VLOOKUP(C264,'Order List'!$B$2:$D$102,2,0)</f>
        <v>43379</v>
      </c>
      <c r="C264" s="23">
        <f t="shared" si="22"/>
        <v>25</v>
      </c>
      <c r="D264" s="23">
        <f t="shared" si="20"/>
        <v>14</v>
      </c>
      <c r="E264" s="23" t="s">
        <v>83</v>
      </c>
      <c r="F264" s="23"/>
      <c r="G264" s="23">
        <v>2</v>
      </c>
      <c r="H264" s="23">
        <f>VLOOKUP(E264&amp;"-"&amp;F264,'Menu items'!E:F,2,0)</f>
        <v>5.99</v>
      </c>
      <c r="I264" s="67">
        <f t="shared" si="21"/>
        <v>11.98</v>
      </c>
      <c r="J264" s="23">
        <f>IF(AND(F264="XL",G264&gt;1),15,0)</f>
        <v>0</v>
      </c>
    </row>
    <row r="265" spans="2:10" x14ac:dyDescent="0.25">
      <c r="B265" s="77">
        <f ca="1">VLOOKUP(C265,'Order List'!$B$2:$D$102,2,0)</f>
        <v>43379</v>
      </c>
      <c r="C265" s="23">
        <f t="shared" si="22"/>
        <v>25</v>
      </c>
      <c r="D265" s="23">
        <f t="shared" si="20"/>
        <v>15</v>
      </c>
      <c r="E265" s="23" t="s">
        <v>85</v>
      </c>
      <c r="F265" s="23"/>
      <c r="G265" s="23">
        <v>1</v>
      </c>
      <c r="H265" s="23">
        <f>VLOOKUP(E265&amp;"-"&amp;F265,'Menu items'!E:F,2,0)</f>
        <v>2.99</v>
      </c>
      <c r="I265" s="67">
        <f t="shared" si="21"/>
        <v>2.99</v>
      </c>
      <c r="J265" s="23">
        <f>IF(AND(F265="XL",G265&gt;1),15,0)</f>
        <v>0</v>
      </c>
    </row>
    <row r="266" spans="2:10" x14ac:dyDescent="0.25">
      <c r="B266" s="77">
        <f ca="1">VLOOKUP(C266,'Order List'!$B$2:$D$102,2,0)</f>
        <v>43379</v>
      </c>
      <c r="C266" s="23">
        <f t="shared" si="22"/>
        <v>25</v>
      </c>
      <c r="D266" s="23">
        <f t="shared" si="20"/>
        <v>16</v>
      </c>
      <c r="E266" s="23" t="s">
        <v>86</v>
      </c>
      <c r="F266" s="23"/>
      <c r="G266" s="23">
        <v>3</v>
      </c>
      <c r="H266" s="23">
        <f>VLOOKUP(E266&amp;"-"&amp;F266,'Menu items'!E:F,2,0)</f>
        <v>5.99</v>
      </c>
      <c r="I266" s="67">
        <f t="shared" si="21"/>
        <v>17.97</v>
      </c>
      <c r="J266" s="23">
        <f>IF(AND(F266="XL",G266&gt;1),15,0)</f>
        <v>0</v>
      </c>
    </row>
    <row r="267" spans="2:10" x14ac:dyDescent="0.25">
      <c r="B267" s="77">
        <f ca="1">VLOOKUP(C267,'Order List'!$B$2:$D$102,2,0)</f>
        <v>43379</v>
      </c>
      <c r="C267" s="23">
        <f t="shared" si="22"/>
        <v>25</v>
      </c>
      <c r="D267" s="23">
        <f t="shared" si="20"/>
        <v>17</v>
      </c>
      <c r="E267" s="23" t="s">
        <v>87</v>
      </c>
      <c r="F267" s="23"/>
      <c r="G267" s="23">
        <v>1</v>
      </c>
      <c r="H267" s="23">
        <f>VLOOKUP(E267&amp;"-"&amp;F267,'Menu items'!E:F,2,0)</f>
        <v>5.99</v>
      </c>
      <c r="I267" s="67">
        <f t="shared" si="21"/>
        <v>5.99</v>
      </c>
      <c r="J267" s="23">
        <f>IF(AND(F267="XL",G267&gt;1),15,0)</f>
        <v>0</v>
      </c>
    </row>
    <row r="268" spans="2:10" x14ac:dyDescent="0.25">
      <c r="B268" s="77">
        <f ca="1">VLOOKUP(C268,'Order List'!$B$2:$D$102,2,0)</f>
        <v>43379</v>
      </c>
      <c r="C268" s="23">
        <f t="shared" si="22"/>
        <v>26</v>
      </c>
      <c r="D268" s="23">
        <v>1</v>
      </c>
      <c r="E268" s="23" t="s">
        <v>88</v>
      </c>
      <c r="F268" s="23"/>
      <c r="G268" s="23">
        <v>1</v>
      </c>
      <c r="H268" s="23">
        <f>VLOOKUP(E268&amp;"-"&amp;F268,'Menu items'!E:F,2,0)</f>
        <v>3.79</v>
      </c>
      <c r="I268" s="67">
        <f t="shared" si="21"/>
        <v>3.79</v>
      </c>
      <c r="J268" s="23">
        <f>IF(AND(F268="XL",G268&gt;1),15,0)</f>
        <v>0</v>
      </c>
    </row>
    <row r="269" spans="2:10" x14ac:dyDescent="0.25">
      <c r="B269" s="77">
        <f ca="1">VLOOKUP(C269,'Order List'!$B$2:$D$102,2,0)</f>
        <v>43379</v>
      </c>
      <c r="C269" s="23">
        <f t="shared" si="22"/>
        <v>26</v>
      </c>
      <c r="D269" s="23">
        <f t="shared" ref="D269:D272" si="23">D268+1</f>
        <v>2</v>
      </c>
      <c r="E269" s="23" t="s">
        <v>94</v>
      </c>
      <c r="F269" s="23"/>
      <c r="G269" s="23">
        <v>2</v>
      </c>
      <c r="H269" s="23">
        <f>VLOOKUP(E269&amp;"-"&amp;F269,'Menu items'!E:F,2,0)</f>
        <v>4.79</v>
      </c>
      <c r="I269" s="67">
        <f t="shared" si="21"/>
        <v>9.58</v>
      </c>
      <c r="J269" s="23">
        <f>IF(AND(F269="XL",G269&gt;1),15,0)</f>
        <v>0</v>
      </c>
    </row>
    <row r="270" spans="2:10" x14ac:dyDescent="0.25">
      <c r="B270" s="77">
        <f ca="1">VLOOKUP(C270,'Order List'!$B$2:$D$102,2,0)</f>
        <v>43379</v>
      </c>
      <c r="C270" s="23">
        <f t="shared" si="22"/>
        <v>26</v>
      </c>
      <c r="D270" s="23">
        <f t="shared" si="23"/>
        <v>3</v>
      </c>
      <c r="E270" s="23" t="s">
        <v>96</v>
      </c>
      <c r="F270" s="23"/>
      <c r="G270" s="23">
        <v>4</v>
      </c>
      <c r="H270" s="23">
        <f>VLOOKUP(E270&amp;"-"&amp;F270,'Menu items'!E:F,2,0)</f>
        <v>5.99</v>
      </c>
      <c r="I270" s="67">
        <f t="shared" si="21"/>
        <v>23.96</v>
      </c>
      <c r="J270" s="23">
        <f>IF(AND(F270="XL",G270&gt;1),15,0)</f>
        <v>0</v>
      </c>
    </row>
    <row r="271" spans="2:10" x14ac:dyDescent="0.25">
      <c r="B271" s="77">
        <f ca="1">VLOOKUP(C271,'Order List'!$B$2:$D$102,2,0)</f>
        <v>43379</v>
      </c>
      <c r="C271" s="23">
        <f t="shared" si="22"/>
        <v>26</v>
      </c>
      <c r="D271" s="23">
        <f t="shared" si="23"/>
        <v>4</v>
      </c>
      <c r="E271" s="23" t="s">
        <v>112</v>
      </c>
      <c r="F271" s="23"/>
      <c r="G271" s="23">
        <v>2</v>
      </c>
      <c r="H271" s="23">
        <f>VLOOKUP(E271&amp;"-"&amp;F271,'Menu items'!E:F,2,0)</f>
        <v>4.99</v>
      </c>
      <c r="I271" s="67">
        <f t="shared" si="21"/>
        <v>9.98</v>
      </c>
      <c r="J271" s="23">
        <f>IF(AND(F271="XL",G271&gt;1),15,0)</f>
        <v>0</v>
      </c>
    </row>
    <row r="272" spans="2:10" x14ac:dyDescent="0.25">
      <c r="B272" s="77">
        <f ca="1">VLOOKUP(C272,'Order List'!$B$2:$D$102,2,0)</f>
        <v>43379</v>
      </c>
      <c r="C272" s="23">
        <f t="shared" si="22"/>
        <v>26</v>
      </c>
      <c r="D272" s="23">
        <f t="shared" si="23"/>
        <v>5</v>
      </c>
      <c r="E272" s="23" t="s">
        <v>113</v>
      </c>
      <c r="F272" s="23"/>
      <c r="G272" s="23">
        <v>1</v>
      </c>
      <c r="H272" s="23">
        <f>VLOOKUP(E272&amp;"-"&amp;F272,'Menu items'!E:F,2,0)</f>
        <v>1.29</v>
      </c>
      <c r="I272" s="67">
        <f t="shared" si="21"/>
        <v>1.29</v>
      </c>
      <c r="J272" s="23">
        <f>IF(AND(F272="XL",G272&gt;1),15,0)</f>
        <v>0</v>
      </c>
    </row>
    <row r="273" spans="2:10" x14ac:dyDescent="0.25">
      <c r="B273" s="77">
        <f ca="1">VLOOKUP(C273,'Order List'!$B$2:$D$102,2,0)</f>
        <v>43379</v>
      </c>
      <c r="C273" s="23">
        <f t="shared" si="22"/>
        <v>26</v>
      </c>
      <c r="D273" s="23">
        <f t="shared" si="20"/>
        <v>6</v>
      </c>
      <c r="E273" s="23" t="s">
        <v>115</v>
      </c>
      <c r="F273" s="23"/>
      <c r="G273" s="23">
        <v>2</v>
      </c>
      <c r="H273" s="23">
        <f>VLOOKUP(E273&amp;"-"&amp;F273,'Menu items'!E:F,2,0)</f>
        <v>2.25</v>
      </c>
      <c r="I273" s="67">
        <f t="shared" si="21"/>
        <v>4.5</v>
      </c>
      <c r="J273" s="23">
        <f>IF(AND(F273="XL",G273&gt;1),15,0)</f>
        <v>0</v>
      </c>
    </row>
    <row r="274" spans="2:10" x14ac:dyDescent="0.25">
      <c r="B274" s="77">
        <f ca="1">VLOOKUP(C274,'Order List'!$B$2:$D$102,2,0)</f>
        <v>43379</v>
      </c>
      <c r="C274" s="23">
        <f t="shared" si="22"/>
        <v>26</v>
      </c>
      <c r="D274" s="23">
        <f t="shared" si="20"/>
        <v>7</v>
      </c>
      <c r="E274" s="23" t="s">
        <v>118</v>
      </c>
      <c r="F274" s="23"/>
      <c r="G274" s="23">
        <v>1</v>
      </c>
      <c r="H274" s="23">
        <f>VLOOKUP(E274&amp;"-"&amp;F274,'Menu items'!E:F,2,0)</f>
        <v>1.99</v>
      </c>
      <c r="I274" s="67">
        <f t="shared" si="21"/>
        <v>1.99</v>
      </c>
      <c r="J274" s="23">
        <f>IF(AND(F274="XL",G274&gt;1),15,0)</f>
        <v>0</v>
      </c>
    </row>
    <row r="275" spans="2:10" x14ac:dyDescent="0.25">
      <c r="B275" s="77">
        <f ca="1">VLOOKUP(C275,'Order List'!$B$2:$D$102,2,0)</f>
        <v>43379</v>
      </c>
      <c r="C275" s="23">
        <f t="shared" si="22"/>
        <v>26</v>
      </c>
      <c r="D275" s="23">
        <f t="shared" si="20"/>
        <v>8</v>
      </c>
      <c r="E275" s="23" t="s">
        <v>121</v>
      </c>
      <c r="F275" s="23"/>
      <c r="G275" s="23">
        <v>3</v>
      </c>
      <c r="H275" s="23">
        <f>VLOOKUP(E275&amp;"-"&amp;F275,'Menu items'!E:F,2,0)</f>
        <v>1.89</v>
      </c>
      <c r="I275" s="67">
        <f t="shared" si="21"/>
        <v>5.67</v>
      </c>
      <c r="J275" s="23">
        <f>IF(AND(F275="XL",G275&gt;1),15,0)</f>
        <v>0</v>
      </c>
    </row>
    <row r="276" spans="2:10" x14ac:dyDescent="0.25">
      <c r="B276" s="77">
        <f ca="1">VLOOKUP(C276,'Order List'!$B$2:$D$102,2,0)</f>
        <v>43379</v>
      </c>
      <c r="C276" s="23">
        <f t="shared" si="22"/>
        <v>27</v>
      </c>
      <c r="D276" s="23">
        <v>1</v>
      </c>
      <c r="E276" s="23" t="s">
        <v>124</v>
      </c>
      <c r="F276" s="23"/>
      <c r="G276" s="23">
        <v>1</v>
      </c>
      <c r="H276" s="23">
        <f>VLOOKUP(E276&amp;"-"&amp;F276,'Menu items'!E:F,2,0)</f>
        <v>2.4900000000000002</v>
      </c>
      <c r="I276" s="67">
        <f t="shared" si="21"/>
        <v>2.4900000000000002</v>
      </c>
      <c r="J276" s="23">
        <f>IF(AND(F276="XL",G276&gt;1),15,0)</f>
        <v>0</v>
      </c>
    </row>
    <row r="277" spans="2:10" x14ac:dyDescent="0.25">
      <c r="B277" s="77">
        <f ca="1">VLOOKUP(C277,'Order List'!$B$2:$D$102,2,0)</f>
        <v>43379</v>
      </c>
      <c r="C277" s="23">
        <f t="shared" si="22"/>
        <v>27</v>
      </c>
      <c r="D277" s="23">
        <f t="shared" ref="D277:D280" si="24">D276+1</f>
        <v>2</v>
      </c>
      <c r="E277" s="23" t="s">
        <v>125</v>
      </c>
      <c r="F277" s="23"/>
      <c r="G277" s="23">
        <v>1</v>
      </c>
      <c r="H277" s="23">
        <f>VLOOKUP(E277&amp;"-"&amp;F277,'Menu items'!E:F,2,0)</f>
        <v>2.4900000000000002</v>
      </c>
      <c r="I277" s="67">
        <f t="shared" si="21"/>
        <v>2.4900000000000002</v>
      </c>
      <c r="J277" s="23">
        <f>IF(AND(F277="XL",G277&gt;1),15,0)</f>
        <v>0</v>
      </c>
    </row>
    <row r="278" spans="2:10" x14ac:dyDescent="0.25">
      <c r="B278" s="77">
        <f ca="1">VLOOKUP(C278,'Order List'!$B$2:$D$102,2,0)</f>
        <v>43379</v>
      </c>
      <c r="C278" s="23">
        <f t="shared" si="22"/>
        <v>27</v>
      </c>
      <c r="D278" s="23">
        <f t="shared" si="24"/>
        <v>3</v>
      </c>
      <c r="E278" s="23" t="s">
        <v>104</v>
      </c>
      <c r="F278" s="23"/>
      <c r="G278" s="23">
        <v>2</v>
      </c>
      <c r="H278" s="23">
        <f>VLOOKUP(E278&amp;"-"&amp;F278,'Menu items'!E:F,2,0)</f>
        <v>0.75</v>
      </c>
      <c r="I278" s="67">
        <f t="shared" si="21"/>
        <v>1.5</v>
      </c>
      <c r="J278" s="23">
        <f>IF(AND(F278="XL",G278&gt;1),15,0)</f>
        <v>0</v>
      </c>
    </row>
    <row r="279" spans="2:10" x14ac:dyDescent="0.25">
      <c r="B279" s="77">
        <f ca="1">VLOOKUP(C279,'Order List'!$B$2:$D$102,2,0)</f>
        <v>43379</v>
      </c>
      <c r="C279" s="23">
        <f t="shared" si="22"/>
        <v>27</v>
      </c>
      <c r="D279" s="23">
        <f t="shared" si="24"/>
        <v>4</v>
      </c>
      <c r="E279" s="23" t="s">
        <v>108</v>
      </c>
      <c r="F279" s="23"/>
      <c r="G279" s="23">
        <v>4</v>
      </c>
      <c r="H279" s="23">
        <f>VLOOKUP(E279&amp;"-"&amp;F279,'Menu items'!E:F,2,0)</f>
        <v>4.5</v>
      </c>
      <c r="I279" s="67">
        <f t="shared" si="21"/>
        <v>18</v>
      </c>
      <c r="J279" s="23">
        <f>IF(AND(F279="XL",G279&gt;1),15,0)</f>
        <v>0</v>
      </c>
    </row>
    <row r="280" spans="2:10" x14ac:dyDescent="0.25">
      <c r="B280" s="77">
        <f ca="1">VLOOKUP(C280,'Order List'!$B$2:$D$102,2,0)</f>
        <v>43379</v>
      </c>
      <c r="C280" s="23">
        <f t="shared" si="22"/>
        <v>27</v>
      </c>
      <c r="D280" s="23">
        <f t="shared" si="24"/>
        <v>5</v>
      </c>
      <c r="E280" s="23" t="s">
        <v>65</v>
      </c>
      <c r="F280" s="23" t="s">
        <v>8</v>
      </c>
      <c r="G280" s="23">
        <v>2</v>
      </c>
      <c r="H280" s="23">
        <f>VLOOKUP(E280&amp;"-"&amp;F280,'Menu items'!E:F,2,0)</f>
        <v>6.99</v>
      </c>
      <c r="I280" s="67">
        <f t="shared" si="21"/>
        <v>13.98</v>
      </c>
      <c r="J280" s="23">
        <f>IF(AND(F280="XL",G280&gt;1),15,0)</f>
        <v>0</v>
      </c>
    </row>
    <row r="281" spans="2:10" x14ac:dyDescent="0.25">
      <c r="B281" s="77">
        <f ca="1">VLOOKUP(C281,'Order List'!$B$2:$D$102,2,0)</f>
        <v>43379</v>
      </c>
      <c r="C281" s="23">
        <f t="shared" si="22"/>
        <v>27</v>
      </c>
      <c r="D281" s="23">
        <f t="shared" si="20"/>
        <v>6</v>
      </c>
      <c r="E281" s="23" t="s">
        <v>45</v>
      </c>
      <c r="F281" s="23"/>
      <c r="G281" s="23">
        <v>1</v>
      </c>
      <c r="H281" s="23">
        <f>VLOOKUP(E281&amp;"-"&amp;F281,'Menu items'!E:F,2,0)</f>
        <v>6.99</v>
      </c>
      <c r="I281" s="67">
        <f t="shared" si="21"/>
        <v>6.99</v>
      </c>
      <c r="J281" s="23">
        <f>IF(AND(F281="XL",G281&gt;1),15,0)</f>
        <v>0</v>
      </c>
    </row>
    <row r="282" spans="2:10" x14ac:dyDescent="0.25">
      <c r="B282" s="77">
        <f ca="1">VLOOKUP(C282,'Order List'!$B$2:$D$102,2,0)</f>
        <v>43379</v>
      </c>
      <c r="C282" s="23">
        <f t="shared" si="22"/>
        <v>27</v>
      </c>
      <c r="D282" s="23">
        <f t="shared" si="20"/>
        <v>7</v>
      </c>
      <c r="E282" s="23" t="s">
        <v>46</v>
      </c>
      <c r="F282" s="23"/>
      <c r="G282" s="23">
        <v>2</v>
      </c>
      <c r="H282" s="23">
        <f>VLOOKUP(E282&amp;"-"&amp;F282,'Menu items'!E:F,2,0)</f>
        <v>6.99</v>
      </c>
      <c r="I282" s="67">
        <f t="shared" si="21"/>
        <v>13.98</v>
      </c>
      <c r="J282" s="23">
        <f>IF(AND(F282="XL",G282&gt;1),15,0)</f>
        <v>0</v>
      </c>
    </row>
    <row r="283" spans="2:10" x14ac:dyDescent="0.25">
      <c r="B283" s="77">
        <f ca="1">VLOOKUP(C283,'Order List'!$B$2:$D$102,2,0)</f>
        <v>43379</v>
      </c>
      <c r="C283" s="23">
        <f t="shared" si="22"/>
        <v>27</v>
      </c>
      <c r="D283" s="23">
        <f t="shared" si="20"/>
        <v>8</v>
      </c>
      <c r="E283" s="23" t="s">
        <v>48</v>
      </c>
      <c r="F283" s="23"/>
      <c r="G283" s="23">
        <v>1</v>
      </c>
      <c r="H283" s="23">
        <f>VLOOKUP(E283&amp;"-"&amp;F283,'Menu items'!E:F,2,0)</f>
        <v>6.99</v>
      </c>
      <c r="I283" s="67">
        <f t="shared" si="21"/>
        <v>6.99</v>
      </c>
      <c r="J283" s="23">
        <f>IF(AND(F283="XL",G283&gt;1),15,0)</f>
        <v>0</v>
      </c>
    </row>
    <row r="284" spans="2:10" x14ac:dyDescent="0.25">
      <c r="B284" s="77">
        <f ca="1">VLOOKUP(C284,'Order List'!$B$2:$D$102,2,0)</f>
        <v>43379</v>
      </c>
      <c r="C284" s="23">
        <f t="shared" si="22"/>
        <v>27</v>
      </c>
      <c r="D284" s="23">
        <f t="shared" si="20"/>
        <v>9</v>
      </c>
      <c r="E284" s="23" t="s">
        <v>49</v>
      </c>
      <c r="F284" s="23"/>
      <c r="G284" s="23">
        <v>3</v>
      </c>
      <c r="H284" s="23">
        <f>VLOOKUP(E284&amp;"-"&amp;F284,'Menu items'!E:F,2,0)</f>
        <v>6.99</v>
      </c>
      <c r="I284" s="67">
        <f t="shared" si="21"/>
        <v>20.97</v>
      </c>
      <c r="J284" s="23">
        <f>IF(AND(F284="XL",G284&gt;1),15,0)</f>
        <v>0</v>
      </c>
    </row>
    <row r="285" spans="2:10" x14ac:dyDescent="0.25">
      <c r="B285" s="77">
        <f ca="1">VLOOKUP(C285,'Order List'!$B$2:$D$102,2,0)</f>
        <v>43379</v>
      </c>
      <c r="C285" s="23">
        <f t="shared" si="22"/>
        <v>27</v>
      </c>
      <c r="D285" s="23">
        <f t="shared" si="20"/>
        <v>10</v>
      </c>
      <c r="E285" s="23" t="s">
        <v>51</v>
      </c>
      <c r="F285" s="23"/>
      <c r="G285" s="23">
        <v>1</v>
      </c>
      <c r="H285" s="23">
        <f>VLOOKUP(E285&amp;"-"&amp;F285,'Menu items'!E:F,2,0)</f>
        <v>6.25</v>
      </c>
      <c r="I285" s="67">
        <f t="shared" si="21"/>
        <v>6.25</v>
      </c>
      <c r="J285" s="23">
        <f>IF(AND(F285="XL",G285&gt;1),15,0)</f>
        <v>0</v>
      </c>
    </row>
    <row r="286" spans="2:10" x14ac:dyDescent="0.25">
      <c r="B286" s="77">
        <f ca="1">VLOOKUP(C286,'Order List'!$B$2:$D$102,2,0)</f>
        <v>43379</v>
      </c>
      <c r="C286" s="23">
        <f t="shared" si="22"/>
        <v>27</v>
      </c>
      <c r="D286" s="23">
        <f t="shared" si="20"/>
        <v>11</v>
      </c>
      <c r="E286" s="23" t="s">
        <v>52</v>
      </c>
      <c r="F286" s="23"/>
      <c r="G286" s="23">
        <v>1</v>
      </c>
      <c r="H286" s="23">
        <f>VLOOKUP(E286&amp;"-"&amp;F286,'Menu items'!E:F,2,0)</f>
        <v>6.25</v>
      </c>
      <c r="I286" s="67">
        <f t="shared" si="21"/>
        <v>6.25</v>
      </c>
      <c r="J286" s="23">
        <f>IF(AND(F286="XL",G286&gt;1),15,0)</f>
        <v>0</v>
      </c>
    </row>
    <row r="287" spans="2:10" x14ac:dyDescent="0.25">
      <c r="B287" s="77">
        <f ca="1">VLOOKUP(C287,'Order List'!$B$2:$D$102,2,0)</f>
        <v>43379</v>
      </c>
      <c r="C287" s="23">
        <f t="shared" si="22"/>
        <v>27</v>
      </c>
      <c r="D287" s="23">
        <f t="shared" si="20"/>
        <v>12</v>
      </c>
      <c r="E287" s="23" t="s">
        <v>53</v>
      </c>
      <c r="F287" s="23"/>
      <c r="G287" s="23">
        <v>2</v>
      </c>
      <c r="H287" s="23">
        <f>VLOOKUP(E287&amp;"-"&amp;F287,'Menu items'!E:F,2,0)</f>
        <v>6.25</v>
      </c>
      <c r="I287" s="67">
        <f t="shared" si="21"/>
        <v>12.5</v>
      </c>
      <c r="J287" s="23">
        <f>IF(AND(F287="XL",G287&gt;1),15,0)</f>
        <v>0</v>
      </c>
    </row>
    <row r="288" spans="2:10" x14ac:dyDescent="0.25">
      <c r="B288" s="77">
        <f ca="1">VLOOKUP(C288,'Order List'!$B$2:$D$102,2,0)</f>
        <v>43379</v>
      </c>
      <c r="C288" s="23">
        <f t="shared" si="22"/>
        <v>27</v>
      </c>
      <c r="D288" s="23">
        <f t="shared" si="20"/>
        <v>13</v>
      </c>
      <c r="E288" s="23" t="s">
        <v>61</v>
      </c>
      <c r="F288" s="23">
        <v>10</v>
      </c>
      <c r="G288" s="23">
        <v>4</v>
      </c>
      <c r="H288" s="23">
        <f>VLOOKUP(E288&amp;"-"&amp;F288,'Menu items'!E:F,2,0)</f>
        <v>9.85</v>
      </c>
      <c r="I288" s="67">
        <f t="shared" si="21"/>
        <v>39.4</v>
      </c>
      <c r="J288" s="23">
        <f>IF(AND(F288="XL",G288&gt;1),15,0)</f>
        <v>0</v>
      </c>
    </row>
    <row r="289" spans="2:10" x14ac:dyDescent="0.25">
      <c r="B289" s="77">
        <f ca="1">VLOOKUP(C289,'Order List'!$B$2:$D$102,2,0)</f>
        <v>43379</v>
      </c>
      <c r="C289" s="23">
        <f t="shared" si="22"/>
        <v>27</v>
      </c>
      <c r="D289" s="23">
        <f t="shared" si="20"/>
        <v>14</v>
      </c>
      <c r="E289" s="23" t="s">
        <v>102</v>
      </c>
      <c r="F289" s="23"/>
      <c r="G289" s="23">
        <v>2</v>
      </c>
      <c r="H289" s="23">
        <f>VLOOKUP(E289&amp;"-"&amp;F289,'Menu items'!E:F,2,0)</f>
        <v>5.99</v>
      </c>
      <c r="I289" s="67">
        <f t="shared" si="21"/>
        <v>11.98</v>
      </c>
      <c r="J289" s="23">
        <f>IF(AND(F289="XL",G289&gt;1),15,0)</f>
        <v>0</v>
      </c>
    </row>
    <row r="290" spans="2:10" x14ac:dyDescent="0.25">
      <c r="B290" s="77">
        <f ca="1">VLOOKUP(C290,'Order List'!$B$2:$D$102,2,0)</f>
        <v>43379</v>
      </c>
      <c r="C290" s="23">
        <f t="shared" si="22"/>
        <v>27</v>
      </c>
      <c r="D290" s="23">
        <f t="shared" si="20"/>
        <v>15</v>
      </c>
      <c r="E290" s="23" t="s">
        <v>62</v>
      </c>
      <c r="F290" s="23">
        <v>10</v>
      </c>
      <c r="G290" s="23">
        <v>1</v>
      </c>
      <c r="H290" s="23">
        <f>VLOOKUP(E290&amp;"-"&amp;F290,'Menu items'!E:F,2,0)</f>
        <v>9.85</v>
      </c>
      <c r="I290" s="67">
        <f t="shared" si="21"/>
        <v>9.85</v>
      </c>
      <c r="J290" s="23">
        <f>IF(AND(F290="XL",G290&gt;1),15,0)</f>
        <v>0</v>
      </c>
    </row>
    <row r="291" spans="2:10" x14ac:dyDescent="0.25">
      <c r="B291" s="77">
        <f ca="1">VLOOKUP(C291,'Order List'!$B$2:$D$102,2,0)</f>
        <v>43379</v>
      </c>
      <c r="C291" s="23">
        <f t="shared" si="22"/>
        <v>28</v>
      </c>
      <c r="D291" s="23">
        <v>1</v>
      </c>
      <c r="E291" s="23" t="s">
        <v>62</v>
      </c>
      <c r="F291" s="23">
        <v>5</v>
      </c>
      <c r="G291" s="23">
        <v>2</v>
      </c>
      <c r="H291" s="23">
        <f>VLOOKUP(E291&amp;"-"&amp;F291,'Menu items'!E:F,2,0)</f>
        <v>5.99</v>
      </c>
      <c r="I291" s="67">
        <f t="shared" si="21"/>
        <v>11.98</v>
      </c>
      <c r="J291" s="23">
        <f>IF(AND(F291="XL",G291&gt;1),15,0)</f>
        <v>0</v>
      </c>
    </row>
    <row r="292" spans="2:10" x14ac:dyDescent="0.25">
      <c r="B292" s="77">
        <f ca="1">VLOOKUP(C292,'Order List'!$B$2:$D$102,2,0)</f>
        <v>43379</v>
      </c>
      <c r="C292" s="23">
        <f t="shared" si="22"/>
        <v>28</v>
      </c>
      <c r="D292" s="23">
        <f t="shared" ref="D292:D295" si="25">D291+1</f>
        <v>2</v>
      </c>
      <c r="E292" s="23" t="s">
        <v>102</v>
      </c>
      <c r="F292" s="23"/>
      <c r="G292" s="23">
        <v>1</v>
      </c>
      <c r="H292" s="23">
        <f>VLOOKUP(E292&amp;"-"&amp;F292,'Menu items'!E:F,2,0)</f>
        <v>5.99</v>
      </c>
      <c r="I292" s="67">
        <f t="shared" si="21"/>
        <v>5.99</v>
      </c>
      <c r="J292" s="23">
        <f>IF(AND(F292="XL",G292&gt;1),15,0)</f>
        <v>0</v>
      </c>
    </row>
    <row r="293" spans="2:10" x14ac:dyDescent="0.25">
      <c r="B293" s="77">
        <f ca="1">VLOOKUP(C293,'Order List'!$B$2:$D$102,2,0)</f>
        <v>43379</v>
      </c>
      <c r="C293" s="23">
        <f t="shared" si="22"/>
        <v>28</v>
      </c>
      <c r="D293" s="23">
        <f t="shared" si="25"/>
        <v>3</v>
      </c>
      <c r="E293" s="23" t="s">
        <v>68</v>
      </c>
      <c r="F293" s="23"/>
      <c r="G293" s="23">
        <v>3</v>
      </c>
      <c r="H293" s="23">
        <f>VLOOKUP(E293&amp;"-"&amp;F293,'Menu items'!E:F,2,0)</f>
        <v>6.99</v>
      </c>
      <c r="I293" s="67">
        <f t="shared" si="21"/>
        <v>20.97</v>
      </c>
      <c r="J293" s="23">
        <f>IF(AND(F293="XL",G293&gt;1),15,0)</f>
        <v>0</v>
      </c>
    </row>
    <row r="294" spans="2:10" x14ac:dyDescent="0.25">
      <c r="B294" s="77">
        <f ca="1">VLOOKUP(C294,'Order List'!$B$2:$D$102,2,0)</f>
        <v>43379</v>
      </c>
      <c r="C294" s="23">
        <f t="shared" si="22"/>
        <v>28</v>
      </c>
      <c r="D294" s="23">
        <f t="shared" si="25"/>
        <v>4</v>
      </c>
      <c r="E294" s="23" t="s">
        <v>70</v>
      </c>
      <c r="F294" s="23"/>
      <c r="G294" s="23">
        <v>1</v>
      </c>
      <c r="H294" s="23">
        <f>VLOOKUP(E294&amp;"-"&amp;F294,'Menu items'!E:F,2,0)</f>
        <v>6.99</v>
      </c>
      <c r="I294" s="67">
        <f t="shared" si="21"/>
        <v>6.99</v>
      </c>
      <c r="J294" s="23">
        <f>IF(AND(F294="XL",G294&gt;1),15,0)</f>
        <v>0</v>
      </c>
    </row>
    <row r="295" spans="2:10" x14ac:dyDescent="0.25">
      <c r="B295" s="77">
        <f ca="1">VLOOKUP(C295,'Order List'!$B$2:$D$102,2,0)</f>
        <v>43379</v>
      </c>
      <c r="C295" s="23">
        <f t="shared" si="22"/>
        <v>28</v>
      </c>
      <c r="D295" s="23">
        <f t="shared" si="25"/>
        <v>5</v>
      </c>
      <c r="E295" s="23" t="s">
        <v>72</v>
      </c>
      <c r="F295" s="23"/>
      <c r="G295" s="23">
        <v>1</v>
      </c>
      <c r="H295" s="23">
        <f>VLOOKUP(E295&amp;"-"&amp;F295,'Menu items'!E:F,2,0)</f>
        <v>5.75</v>
      </c>
      <c r="I295" s="67">
        <f t="shared" si="21"/>
        <v>5.75</v>
      </c>
      <c r="J295" s="23">
        <f>IF(AND(F295="XL",G295&gt;1),15,0)</f>
        <v>0</v>
      </c>
    </row>
    <row r="296" spans="2:10" x14ac:dyDescent="0.25">
      <c r="B296" s="77">
        <f ca="1">VLOOKUP(C296,'Order List'!$B$2:$D$102,2,0)</f>
        <v>43379</v>
      </c>
      <c r="C296" s="23">
        <f t="shared" si="22"/>
        <v>28</v>
      </c>
      <c r="D296" s="23">
        <f t="shared" si="20"/>
        <v>6</v>
      </c>
      <c r="E296" s="23" t="s">
        <v>73</v>
      </c>
      <c r="F296" s="23"/>
      <c r="G296" s="23">
        <v>2</v>
      </c>
      <c r="H296" s="23">
        <f>VLOOKUP(E296&amp;"-"&amp;F296,'Menu items'!E:F,2,0)</f>
        <v>6.99</v>
      </c>
      <c r="I296" s="67">
        <f t="shared" si="21"/>
        <v>13.98</v>
      </c>
      <c r="J296" s="23">
        <f>IF(AND(F296="XL",G296&gt;1),15,0)</f>
        <v>0</v>
      </c>
    </row>
    <row r="297" spans="2:10" x14ac:dyDescent="0.25">
      <c r="B297" s="77">
        <f ca="1">VLOOKUP(C297,'Order List'!$B$2:$D$102,2,0)</f>
        <v>43379</v>
      </c>
      <c r="C297" s="23">
        <f t="shared" si="22"/>
        <v>28</v>
      </c>
      <c r="D297" s="23">
        <f t="shared" si="20"/>
        <v>7</v>
      </c>
      <c r="E297" s="23" t="s">
        <v>74</v>
      </c>
      <c r="F297" s="23"/>
      <c r="G297" s="23">
        <v>4</v>
      </c>
      <c r="H297" s="23">
        <f>VLOOKUP(E297&amp;"-"&amp;F297,'Menu items'!E:F,2,0)</f>
        <v>4.5</v>
      </c>
      <c r="I297" s="67">
        <f t="shared" si="21"/>
        <v>18</v>
      </c>
      <c r="J297" s="23">
        <f>IF(AND(F297="XL",G297&gt;1),15,0)</f>
        <v>0</v>
      </c>
    </row>
    <row r="298" spans="2:10" x14ac:dyDescent="0.25">
      <c r="B298" s="77">
        <f ca="1">VLOOKUP(C298,'Order List'!$B$2:$D$102,2,0)</f>
        <v>43379</v>
      </c>
      <c r="C298" s="23">
        <f t="shared" si="22"/>
        <v>28</v>
      </c>
      <c r="D298" s="23">
        <f t="shared" si="20"/>
        <v>8</v>
      </c>
      <c r="E298" s="23" t="s">
        <v>75</v>
      </c>
      <c r="F298" s="23"/>
      <c r="G298" s="23">
        <v>2</v>
      </c>
      <c r="H298" s="23">
        <f>VLOOKUP(E298&amp;"-"&amp;F298,'Menu items'!E:F,2,0)</f>
        <v>4.5</v>
      </c>
      <c r="I298" s="67">
        <f t="shared" si="21"/>
        <v>9</v>
      </c>
      <c r="J298" s="23">
        <f>IF(AND(F298="XL",G298&gt;1),15,0)</f>
        <v>0</v>
      </c>
    </row>
    <row r="299" spans="2:10" x14ac:dyDescent="0.25">
      <c r="B299" s="77">
        <f ca="1">VLOOKUP(C299,'Order List'!$B$2:$D$102,2,0)</f>
        <v>43379</v>
      </c>
      <c r="C299" s="23">
        <f t="shared" si="22"/>
        <v>28</v>
      </c>
      <c r="D299" s="23">
        <f t="shared" si="20"/>
        <v>9</v>
      </c>
      <c r="E299" s="23" t="s">
        <v>79</v>
      </c>
      <c r="F299" s="23"/>
      <c r="G299" s="23">
        <v>1</v>
      </c>
      <c r="H299" s="23">
        <f>VLOOKUP(E299&amp;"-"&amp;F299,'Menu items'!E:F,2,0)</f>
        <v>3.75</v>
      </c>
      <c r="I299" s="67">
        <f t="shared" si="21"/>
        <v>3.75</v>
      </c>
      <c r="J299" s="23">
        <f>IF(AND(F299="XL",G299&gt;1),15,0)</f>
        <v>0</v>
      </c>
    </row>
    <row r="300" spans="2:10" x14ac:dyDescent="0.25">
      <c r="B300" s="77">
        <f ca="1">VLOOKUP(C300,'Order List'!$B$2:$D$102,2,0)</f>
        <v>43379</v>
      </c>
      <c r="C300" s="23">
        <f t="shared" si="22"/>
        <v>28</v>
      </c>
      <c r="D300" s="23">
        <f t="shared" si="20"/>
        <v>10</v>
      </c>
      <c r="E300" s="23" t="s">
        <v>81</v>
      </c>
      <c r="F300" s="23"/>
      <c r="G300" s="23">
        <v>2</v>
      </c>
      <c r="H300" s="23">
        <f>VLOOKUP(E300&amp;"-"&amp;F300,'Menu items'!E:F,2,0)</f>
        <v>19.989999999999998</v>
      </c>
      <c r="I300" s="67">
        <f t="shared" si="21"/>
        <v>39.979999999999997</v>
      </c>
      <c r="J300" s="23">
        <f>IF(AND(F300="XL",G300&gt;1),15,0)</f>
        <v>0</v>
      </c>
    </row>
    <row r="301" spans="2:10" x14ac:dyDescent="0.25">
      <c r="B301" s="77">
        <f ca="1">VLOOKUP(C301,'Order List'!$B$2:$D$102,2,0)</f>
        <v>43379</v>
      </c>
      <c r="C301" s="23">
        <f t="shared" si="22"/>
        <v>28</v>
      </c>
      <c r="D301" s="23">
        <f t="shared" si="20"/>
        <v>11</v>
      </c>
      <c r="E301" s="23" t="s">
        <v>84</v>
      </c>
      <c r="F301" s="23"/>
      <c r="G301" s="23">
        <v>1</v>
      </c>
      <c r="H301" s="23">
        <f>VLOOKUP(E301&amp;"-"&amp;F301,'Menu items'!E:F,2,0)</f>
        <v>5.99</v>
      </c>
      <c r="I301" s="67">
        <f t="shared" si="21"/>
        <v>5.99</v>
      </c>
      <c r="J301" s="23">
        <f>IF(AND(F301="XL",G301&gt;1),15,0)</f>
        <v>0</v>
      </c>
    </row>
    <row r="302" spans="2:10" x14ac:dyDescent="0.25">
      <c r="B302" s="77">
        <f ca="1">VLOOKUP(C302,'Order List'!$B$2:$D$102,2,0)</f>
        <v>43379</v>
      </c>
      <c r="C302" s="23">
        <f t="shared" si="22"/>
        <v>28</v>
      </c>
      <c r="D302" s="23">
        <f t="shared" si="20"/>
        <v>12</v>
      </c>
      <c r="E302" s="23" t="s">
        <v>86</v>
      </c>
      <c r="F302" s="23"/>
      <c r="G302" s="23">
        <v>3</v>
      </c>
      <c r="H302" s="23">
        <f>VLOOKUP(E302&amp;"-"&amp;F302,'Menu items'!E:F,2,0)</f>
        <v>5.99</v>
      </c>
      <c r="I302" s="67">
        <f t="shared" si="21"/>
        <v>17.97</v>
      </c>
      <c r="J302" s="23">
        <f>IF(AND(F302="XL",G302&gt;1),15,0)</f>
        <v>0</v>
      </c>
    </row>
    <row r="303" spans="2:10" x14ac:dyDescent="0.25">
      <c r="B303" s="77">
        <f ca="1">VLOOKUP(C303,'Order List'!$B$2:$D$102,2,0)</f>
        <v>43379</v>
      </c>
      <c r="C303" s="23">
        <f t="shared" si="22"/>
        <v>29</v>
      </c>
      <c r="D303" s="23">
        <v>1</v>
      </c>
      <c r="E303" s="23" t="s">
        <v>88</v>
      </c>
      <c r="F303" s="23"/>
      <c r="G303" s="23">
        <v>1</v>
      </c>
      <c r="H303" s="23">
        <f>VLOOKUP(E303&amp;"-"&amp;F303,'Menu items'!E:F,2,0)</f>
        <v>3.79</v>
      </c>
      <c r="I303" s="67">
        <f t="shared" si="21"/>
        <v>3.79</v>
      </c>
      <c r="J303" s="23">
        <f>IF(AND(F303="XL",G303&gt;1),15,0)</f>
        <v>0</v>
      </c>
    </row>
    <row r="304" spans="2:10" x14ac:dyDescent="0.25">
      <c r="B304" s="77">
        <f ca="1">VLOOKUP(C304,'Order List'!$B$2:$D$102,2,0)</f>
        <v>43379</v>
      </c>
      <c r="C304" s="23">
        <f t="shared" si="22"/>
        <v>29</v>
      </c>
      <c r="D304" s="23">
        <f t="shared" ref="D304:D307" si="26">D303+1</f>
        <v>2</v>
      </c>
      <c r="E304" s="23" t="s">
        <v>92</v>
      </c>
      <c r="F304" s="23"/>
      <c r="G304" s="23">
        <v>1</v>
      </c>
      <c r="H304" s="23">
        <f>VLOOKUP(E304&amp;"-"&amp;F304,'Menu items'!E:F,2,0)</f>
        <v>4.79</v>
      </c>
      <c r="I304" s="67">
        <f t="shared" si="21"/>
        <v>4.79</v>
      </c>
      <c r="J304" s="23">
        <f>IF(AND(F304="XL",G304&gt;1),15,0)</f>
        <v>0</v>
      </c>
    </row>
    <row r="305" spans="2:10" x14ac:dyDescent="0.25">
      <c r="B305" s="77">
        <f ca="1">VLOOKUP(C305,'Order List'!$B$2:$D$102,2,0)</f>
        <v>43379</v>
      </c>
      <c r="C305" s="23">
        <f t="shared" si="22"/>
        <v>29</v>
      </c>
      <c r="D305" s="23">
        <f t="shared" si="26"/>
        <v>3</v>
      </c>
      <c r="E305" s="23" t="s">
        <v>93</v>
      </c>
      <c r="F305" s="23"/>
      <c r="G305" s="23">
        <v>2</v>
      </c>
      <c r="H305" s="23">
        <f>VLOOKUP(E305&amp;"-"&amp;F305,'Menu items'!E:F,2,0)</f>
        <v>3.79</v>
      </c>
      <c r="I305" s="67">
        <f t="shared" si="21"/>
        <v>7.58</v>
      </c>
      <c r="J305" s="23">
        <f>IF(AND(F305="XL",G305&gt;1),15,0)</f>
        <v>0</v>
      </c>
    </row>
    <row r="306" spans="2:10" x14ac:dyDescent="0.25">
      <c r="B306" s="77">
        <f ca="1">VLOOKUP(C306,'Order List'!$B$2:$D$102,2,0)</f>
        <v>43379</v>
      </c>
      <c r="C306" s="23">
        <f t="shared" si="22"/>
        <v>29</v>
      </c>
      <c r="D306" s="23">
        <f t="shared" si="26"/>
        <v>4</v>
      </c>
      <c r="E306" s="23" t="s">
        <v>94</v>
      </c>
      <c r="F306" s="23"/>
      <c r="G306" s="23">
        <v>4</v>
      </c>
      <c r="H306" s="23">
        <f>VLOOKUP(E306&amp;"-"&amp;F306,'Menu items'!E:F,2,0)</f>
        <v>4.79</v>
      </c>
      <c r="I306" s="67">
        <f t="shared" si="21"/>
        <v>19.16</v>
      </c>
      <c r="J306" s="23">
        <f>IF(AND(F306="XL",G306&gt;1),15,0)</f>
        <v>0</v>
      </c>
    </row>
    <row r="307" spans="2:10" x14ac:dyDescent="0.25">
      <c r="B307" s="77">
        <f ca="1">VLOOKUP(C307,'Order List'!$B$2:$D$102,2,0)</f>
        <v>43379</v>
      </c>
      <c r="C307" s="23">
        <f t="shared" si="22"/>
        <v>29</v>
      </c>
      <c r="D307" s="23">
        <f t="shared" si="26"/>
        <v>5</v>
      </c>
      <c r="E307" s="23" t="s">
        <v>96</v>
      </c>
      <c r="F307" s="23"/>
      <c r="G307" s="23">
        <v>2</v>
      </c>
      <c r="H307" s="23">
        <f>VLOOKUP(E307&amp;"-"&amp;F307,'Menu items'!E:F,2,0)</f>
        <v>5.99</v>
      </c>
      <c r="I307" s="67">
        <f t="shared" si="21"/>
        <v>11.98</v>
      </c>
      <c r="J307" s="23">
        <f>IF(AND(F307="XL",G307&gt;1),15,0)</f>
        <v>0</v>
      </c>
    </row>
    <row r="308" spans="2:10" x14ac:dyDescent="0.25">
      <c r="B308" s="77">
        <f ca="1">VLOOKUP(C308,'Order List'!$B$2:$D$102,2,0)</f>
        <v>43379</v>
      </c>
      <c r="C308" s="23">
        <f t="shared" si="22"/>
        <v>29</v>
      </c>
      <c r="D308" s="23">
        <f t="shared" si="20"/>
        <v>6</v>
      </c>
      <c r="E308" s="23" t="s">
        <v>112</v>
      </c>
      <c r="F308" s="23"/>
      <c r="G308" s="23">
        <v>1</v>
      </c>
      <c r="H308" s="23">
        <f>VLOOKUP(E308&amp;"-"&amp;F308,'Menu items'!E:F,2,0)</f>
        <v>4.99</v>
      </c>
      <c r="I308" s="67">
        <f t="shared" si="21"/>
        <v>4.99</v>
      </c>
      <c r="J308" s="23">
        <f>IF(AND(F308="XL",G308&gt;1),15,0)</f>
        <v>0</v>
      </c>
    </row>
    <row r="309" spans="2:10" x14ac:dyDescent="0.25">
      <c r="B309" s="77">
        <f ca="1">VLOOKUP(C309,'Order List'!$B$2:$D$102,2,0)</f>
        <v>43379</v>
      </c>
      <c r="C309" s="23">
        <f t="shared" si="22"/>
        <v>29</v>
      </c>
      <c r="D309" s="23">
        <f t="shared" si="20"/>
        <v>7</v>
      </c>
      <c r="E309" s="23" t="s">
        <v>114</v>
      </c>
      <c r="F309" s="23"/>
      <c r="G309" s="23">
        <v>2</v>
      </c>
      <c r="H309" s="23">
        <f>VLOOKUP(E309&amp;"-"&amp;F309,'Menu items'!E:F,2,0)</f>
        <v>1.99</v>
      </c>
      <c r="I309" s="67">
        <f t="shared" si="21"/>
        <v>3.98</v>
      </c>
      <c r="J309" s="23">
        <f>IF(AND(F309="XL",G309&gt;1),15,0)</f>
        <v>0</v>
      </c>
    </row>
    <row r="310" spans="2:10" x14ac:dyDescent="0.25">
      <c r="B310" s="77">
        <f ca="1">VLOOKUP(C310,'Order List'!$B$2:$D$102,2,0)</f>
        <v>43379</v>
      </c>
      <c r="C310" s="23">
        <f t="shared" si="22"/>
        <v>29</v>
      </c>
      <c r="D310" s="23">
        <f t="shared" si="20"/>
        <v>8</v>
      </c>
      <c r="E310" s="23" t="s">
        <v>118</v>
      </c>
      <c r="F310" s="23"/>
      <c r="G310" s="23">
        <v>1</v>
      </c>
      <c r="H310" s="23">
        <f>VLOOKUP(E310&amp;"-"&amp;F310,'Menu items'!E:F,2,0)</f>
        <v>1.99</v>
      </c>
      <c r="I310" s="67">
        <f t="shared" si="21"/>
        <v>1.99</v>
      </c>
      <c r="J310" s="23">
        <f>IF(AND(F310="XL",G310&gt;1),15,0)</f>
        <v>0</v>
      </c>
    </row>
    <row r="311" spans="2:10" x14ac:dyDescent="0.25">
      <c r="B311" s="77">
        <f ca="1">VLOOKUP(C311,'Order List'!$B$2:$D$102,2,0)</f>
        <v>43379</v>
      </c>
      <c r="C311" s="23">
        <f t="shared" si="22"/>
        <v>30</v>
      </c>
      <c r="D311" s="23">
        <v>1</v>
      </c>
      <c r="E311" s="23" t="s">
        <v>121</v>
      </c>
      <c r="F311" s="23"/>
      <c r="G311" s="23">
        <v>3</v>
      </c>
      <c r="H311" s="23">
        <f>VLOOKUP(E311&amp;"-"&amp;F311,'Menu items'!E:F,2,0)</f>
        <v>1.89</v>
      </c>
      <c r="I311" s="67">
        <f t="shared" si="21"/>
        <v>5.67</v>
      </c>
      <c r="J311" s="23">
        <f>IF(AND(F311="XL",G311&gt;1),15,0)</f>
        <v>0</v>
      </c>
    </row>
    <row r="312" spans="2:10" x14ac:dyDescent="0.25">
      <c r="B312" s="77">
        <f ca="1">VLOOKUP(C312,'Order List'!$B$2:$D$102,2,0)</f>
        <v>43379</v>
      </c>
      <c r="C312" s="23">
        <f t="shared" si="22"/>
        <v>30</v>
      </c>
      <c r="D312" s="23">
        <f t="shared" ref="D312:D373" si="27">D311+1</f>
        <v>2</v>
      </c>
      <c r="E312" s="23" t="s">
        <v>122</v>
      </c>
      <c r="F312" s="23"/>
      <c r="G312" s="23">
        <v>1</v>
      </c>
      <c r="H312" s="23">
        <f>VLOOKUP(E312&amp;"-"&amp;F312,'Menu items'!E:F,2,0)</f>
        <v>2.4900000000000002</v>
      </c>
      <c r="I312" s="67">
        <f t="shared" si="21"/>
        <v>2.4900000000000002</v>
      </c>
      <c r="J312" s="23">
        <f>IF(AND(F312="XL",G312&gt;1),15,0)</f>
        <v>0</v>
      </c>
    </row>
    <row r="313" spans="2:10" x14ac:dyDescent="0.25">
      <c r="B313" s="77">
        <f ca="1">VLOOKUP(C313,'Order List'!$B$2:$D$102,2,0)</f>
        <v>43379</v>
      </c>
      <c r="C313" s="23">
        <f t="shared" si="22"/>
        <v>30</v>
      </c>
      <c r="D313" s="23">
        <f t="shared" si="27"/>
        <v>3</v>
      </c>
      <c r="E313" s="23" t="s">
        <v>123</v>
      </c>
      <c r="F313" s="23"/>
      <c r="G313" s="23">
        <v>1</v>
      </c>
      <c r="H313" s="23">
        <f>VLOOKUP(E313&amp;"-"&amp;F313,'Menu items'!E:F,2,0)</f>
        <v>2.4900000000000002</v>
      </c>
      <c r="I313" s="67">
        <f t="shared" si="21"/>
        <v>2.4900000000000002</v>
      </c>
      <c r="J313" s="23">
        <f>IF(AND(F313="XL",G313&gt;1),15,0)</f>
        <v>0</v>
      </c>
    </row>
    <row r="314" spans="2:10" x14ac:dyDescent="0.25">
      <c r="B314" s="77">
        <f ca="1">VLOOKUP(C314,'Order List'!$B$2:$D$102,2,0)</f>
        <v>43379</v>
      </c>
      <c r="C314" s="23">
        <f t="shared" si="22"/>
        <v>30</v>
      </c>
      <c r="D314" s="23">
        <f t="shared" si="27"/>
        <v>4</v>
      </c>
      <c r="E314" s="23" t="s">
        <v>128</v>
      </c>
      <c r="F314" s="23"/>
      <c r="G314" s="23">
        <v>2</v>
      </c>
      <c r="H314" s="23">
        <f>VLOOKUP(E314&amp;"-"&amp;F314,'Menu items'!E:F,2,0)</f>
        <v>2.09</v>
      </c>
      <c r="I314" s="67">
        <f t="shared" si="21"/>
        <v>4.18</v>
      </c>
      <c r="J314" s="23">
        <f>IF(AND(F314="XL",G314&gt;1),15,0)</f>
        <v>0</v>
      </c>
    </row>
    <row r="315" spans="2:10" x14ac:dyDescent="0.25">
      <c r="B315" s="77">
        <f ca="1">VLOOKUP(C315,'Order List'!$B$2:$D$102,2,0)</f>
        <v>43379</v>
      </c>
      <c r="C315" s="23">
        <f t="shared" si="22"/>
        <v>30</v>
      </c>
      <c r="D315" s="23">
        <f t="shared" si="27"/>
        <v>5</v>
      </c>
      <c r="E315" s="23" t="s">
        <v>104</v>
      </c>
      <c r="F315" s="23"/>
      <c r="G315" s="23">
        <v>4</v>
      </c>
      <c r="H315" s="23">
        <f>VLOOKUP(E315&amp;"-"&amp;F315,'Menu items'!E:F,2,0)</f>
        <v>0.75</v>
      </c>
      <c r="I315" s="67">
        <f t="shared" si="21"/>
        <v>3</v>
      </c>
      <c r="J315" s="23">
        <f>IF(AND(F315="XL",G315&gt;1),15,0)</f>
        <v>0</v>
      </c>
    </row>
    <row r="316" spans="2:10" x14ac:dyDescent="0.25">
      <c r="B316" s="77">
        <f ca="1">VLOOKUP(C316,'Order List'!$B$2:$D$102,2,0)</f>
        <v>43379</v>
      </c>
      <c r="C316" s="23">
        <f t="shared" si="22"/>
        <v>30</v>
      </c>
      <c r="D316" s="23">
        <f t="shared" si="27"/>
        <v>6</v>
      </c>
      <c r="E316" s="23" t="s">
        <v>105</v>
      </c>
      <c r="F316" s="23"/>
      <c r="G316" s="23">
        <v>2</v>
      </c>
      <c r="H316" s="23">
        <f>VLOOKUP(E316&amp;"-"&amp;F316,'Menu items'!E:F,2,0)</f>
        <v>3.99</v>
      </c>
      <c r="I316" s="67">
        <f t="shared" si="21"/>
        <v>7.98</v>
      </c>
      <c r="J316" s="23">
        <f>IF(AND(F316="XL",G316&gt;1),15,0)</f>
        <v>0</v>
      </c>
    </row>
    <row r="317" spans="2:10" x14ac:dyDescent="0.25">
      <c r="B317" s="77">
        <f ca="1">VLOOKUP(C317,'Order List'!$B$2:$D$102,2,0)</f>
        <v>43379</v>
      </c>
      <c r="C317" s="23">
        <f t="shared" si="22"/>
        <v>30</v>
      </c>
      <c r="D317" s="23">
        <f t="shared" si="27"/>
        <v>7</v>
      </c>
      <c r="E317" s="23" t="s">
        <v>108</v>
      </c>
      <c r="F317" s="23"/>
      <c r="G317" s="23">
        <v>1</v>
      </c>
      <c r="H317" s="23">
        <f>VLOOKUP(E317&amp;"-"&amp;F317,'Menu items'!E:F,2,0)</f>
        <v>4.5</v>
      </c>
      <c r="I317" s="67">
        <f t="shared" si="21"/>
        <v>4.5</v>
      </c>
      <c r="J317" s="23">
        <f>IF(AND(F317="XL",G317&gt;1),15,0)</f>
        <v>0</v>
      </c>
    </row>
    <row r="318" spans="2:10" x14ac:dyDescent="0.25">
      <c r="B318" s="77">
        <f ca="1">VLOOKUP(C318,'Order List'!$B$2:$D$102,2,0)</f>
        <v>43379</v>
      </c>
      <c r="C318" s="23">
        <f t="shared" si="22"/>
        <v>30</v>
      </c>
      <c r="D318" s="23">
        <f t="shared" si="27"/>
        <v>8</v>
      </c>
      <c r="E318" s="23" t="s">
        <v>109</v>
      </c>
      <c r="F318" s="23"/>
      <c r="G318" s="23">
        <v>2</v>
      </c>
      <c r="H318" s="23">
        <f>VLOOKUP(E318&amp;"-"&amp;F318,'Menu items'!E:F,2,0)</f>
        <v>4.99</v>
      </c>
      <c r="I318" s="67">
        <f t="shared" si="21"/>
        <v>9.98</v>
      </c>
      <c r="J318" s="23">
        <f>IF(AND(F318="XL",G318&gt;1),15,0)</f>
        <v>0</v>
      </c>
    </row>
    <row r="319" spans="2:10" x14ac:dyDescent="0.25">
      <c r="B319" s="77">
        <f ca="1">VLOOKUP(C319,'Order List'!$B$2:$D$102,2,0)</f>
        <v>43379</v>
      </c>
      <c r="C319" s="23">
        <f t="shared" si="22"/>
        <v>30</v>
      </c>
      <c r="D319" s="23">
        <f t="shared" si="27"/>
        <v>9</v>
      </c>
      <c r="E319" s="23" t="s">
        <v>111</v>
      </c>
      <c r="F319" s="23"/>
      <c r="G319" s="23">
        <v>1</v>
      </c>
      <c r="H319" s="23">
        <f>VLOOKUP(E319&amp;"-"&amp;F319,'Menu items'!E:F,2,0)</f>
        <v>4.99</v>
      </c>
      <c r="I319" s="67">
        <f t="shared" si="21"/>
        <v>4.99</v>
      </c>
      <c r="J319" s="23">
        <f>IF(AND(F319="XL",G319&gt;1),15,0)</f>
        <v>0</v>
      </c>
    </row>
    <row r="320" spans="2:10" x14ac:dyDescent="0.25">
      <c r="B320" s="77">
        <f ca="1">VLOOKUP(C320,'Order List'!$B$2:$D$102,2,0)</f>
        <v>43379</v>
      </c>
      <c r="C320" s="23">
        <f t="shared" si="22"/>
        <v>30</v>
      </c>
      <c r="D320" s="23">
        <f t="shared" si="27"/>
        <v>10</v>
      </c>
      <c r="E320" s="23" t="s">
        <v>47</v>
      </c>
      <c r="F320" s="23"/>
      <c r="G320" s="23">
        <v>3</v>
      </c>
      <c r="H320" s="23">
        <f>VLOOKUP(E320&amp;"-"&amp;F320,'Menu items'!E:F,2,0)</f>
        <v>6.99</v>
      </c>
      <c r="I320" s="67">
        <f t="shared" si="21"/>
        <v>20.97</v>
      </c>
      <c r="J320" s="23">
        <f>IF(AND(F320="XL",G320&gt;1),15,0)</f>
        <v>0</v>
      </c>
    </row>
    <row r="321" spans="2:10" x14ac:dyDescent="0.25">
      <c r="B321" s="77">
        <f ca="1">VLOOKUP(C321,'Order List'!$B$2:$D$102,2,0)</f>
        <v>43379</v>
      </c>
      <c r="C321" s="23">
        <f t="shared" si="22"/>
        <v>30</v>
      </c>
      <c r="D321" s="23">
        <f t="shared" si="27"/>
        <v>11</v>
      </c>
      <c r="E321" s="23" t="s">
        <v>49</v>
      </c>
      <c r="F321" s="23"/>
      <c r="G321" s="23">
        <v>1</v>
      </c>
      <c r="H321" s="23">
        <f>VLOOKUP(E321&amp;"-"&amp;F321,'Menu items'!E:F,2,0)</f>
        <v>6.99</v>
      </c>
      <c r="I321" s="67">
        <f t="shared" si="21"/>
        <v>6.99</v>
      </c>
      <c r="J321" s="23">
        <f>IF(AND(F321="XL",G321&gt;1),15,0)</f>
        <v>0</v>
      </c>
    </row>
    <row r="322" spans="2:10" x14ac:dyDescent="0.25">
      <c r="B322" s="77">
        <f ca="1">VLOOKUP(C322,'Order List'!$B$2:$D$102,2,0)</f>
        <v>43379</v>
      </c>
      <c r="C322" s="23">
        <f t="shared" si="22"/>
        <v>31</v>
      </c>
      <c r="D322" s="23">
        <v>1</v>
      </c>
      <c r="E322" s="23" t="s">
        <v>50</v>
      </c>
      <c r="F322" s="23"/>
      <c r="G322" s="23">
        <v>1</v>
      </c>
      <c r="H322" s="23">
        <f>VLOOKUP(E322&amp;"-"&amp;F322,'Menu items'!E:F,2,0)</f>
        <v>6.99</v>
      </c>
      <c r="I322" s="67">
        <f t="shared" si="21"/>
        <v>6.99</v>
      </c>
      <c r="J322" s="23">
        <f>IF(AND(F322="XL",G322&gt;1),15,0)</f>
        <v>0</v>
      </c>
    </row>
    <row r="323" spans="2:10" x14ac:dyDescent="0.25">
      <c r="B323" s="77">
        <f ca="1">VLOOKUP(C323,'Order List'!$B$2:$D$102,2,0)</f>
        <v>43379</v>
      </c>
      <c r="C323" s="23">
        <f t="shared" si="22"/>
        <v>31</v>
      </c>
      <c r="D323" s="23">
        <f t="shared" si="27"/>
        <v>2</v>
      </c>
      <c r="E323" s="23" t="s">
        <v>51</v>
      </c>
      <c r="F323" s="23"/>
      <c r="G323" s="23">
        <v>2</v>
      </c>
      <c r="H323" s="23">
        <f>VLOOKUP(E323&amp;"-"&amp;F323,'Menu items'!E:F,2,0)</f>
        <v>6.25</v>
      </c>
      <c r="I323" s="67">
        <f t="shared" si="21"/>
        <v>12.5</v>
      </c>
      <c r="J323" s="23">
        <f>IF(AND(F323="XL",G323&gt;1),15,0)</f>
        <v>0</v>
      </c>
    </row>
    <row r="324" spans="2:10" x14ac:dyDescent="0.25">
      <c r="B324" s="77">
        <f ca="1">VLOOKUP(C324,'Order List'!$B$2:$D$102,2,0)</f>
        <v>43379</v>
      </c>
      <c r="C324" s="23">
        <f t="shared" si="22"/>
        <v>31</v>
      </c>
      <c r="D324" s="23">
        <f t="shared" si="27"/>
        <v>3</v>
      </c>
      <c r="E324" s="23" t="s">
        <v>54</v>
      </c>
      <c r="F324" s="23"/>
      <c r="G324" s="23">
        <v>4</v>
      </c>
      <c r="H324" s="23">
        <f>VLOOKUP(E324&amp;"-"&amp;F324,'Menu items'!E:F,2,0)</f>
        <v>3.29</v>
      </c>
      <c r="I324" s="67">
        <f t="shared" ref="I324:I387" si="28">(G324*H324)-((G324*H324)*(J324/100))</f>
        <v>13.16</v>
      </c>
      <c r="J324" s="23">
        <f>IF(AND(F324="XL",G324&gt;1),15,0)</f>
        <v>0</v>
      </c>
    </row>
    <row r="325" spans="2:10" x14ac:dyDescent="0.25">
      <c r="B325" s="77">
        <f ca="1">VLOOKUP(C325,'Order List'!$B$2:$D$102,2,0)</f>
        <v>43379</v>
      </c>
      <c r="C325" s="23">
        <f t="shared" ref="C325:C388" si="29">IF(D325&gt;D324,C324,C324+1)</f>
        <v>31</v>
      </c>
      <c r="D325" s="23">
        <f t="shared" si="27"/>
        <v>4</v>
      </c>
      <c r="E325" s="23" t="s">
        <v>55</v>
      </c>
      <c r="F325" s="23"/>
      <c r="G325" s="23">
        <v>2</v>
      </c>
      <c r="H325" s="23">
        <f>VLOOKUP(E325&amp;"-"&amp;F325,'Menu items'!E:F,2,0)</f>
        <v>0.79</v>
      </c>
      <c r="I325" s="67">
        <f t="shared" si="28"/>
        <v>1.58</v>
      </c>
      <c r="J325" s="23">
        <f>IF(AND(F325="XL",G325&gt;1),15,0)</f>
        <v>0</v>
      </c>
    </row>
    <row r="326" spans="2:10" x14ac:dyDescent="0.25">
      <c r="B326" s="77">
        <f ca="1">VLOOKUP(C326,'Order List'!$B$2:$D$102,2,0)</f>
        <v>43379</v>
      </c>
      <c r="C326" s="23">
        <f t="shared" si="29"/>
        <v>31</v>
      </c>
      <c r="D326" s="23">
        <f t="shared" si="27"/>
        <v>5</v>
      </c>
      <c r="E326" s="23" t="s">
        <v>59</v>
      </c>
      <c r="F326" s="23"/>
      <c r="G326" s="23">
        <v>1</v>
      </c>
      <c r="H326" s="23">
        <f>VLOOKUP(E326&amp;"-"&amp;F326,'Menu items'!E:F,2,0)</f>
        <v>8.49</v>
      </c>
      <c r="I326" s="67">
        <f t="shared" si="28"/>
        <v>8.49</v>
      </c>
      <c r="J326" s="23">
        <f>IF(AND(F326="XL",G326&gt;1),15,0)</f>
        <v>0</v>
      </c>
    </row>
    <row r="327" spans="2:10" x14ac:dyDescent="0.25">
      <c r="B327" s="77">
        <f ca="1">VLOOKUP(C327,'Order List'!$B$2:$D$102,2,0)</f>
        <v>43379</v>
      </c>
      <c r="C327" s="23">
        <f t="shared" si="29"/>
        <v>31</v>
      </c>
      <c r="D327" s="23">
        <f t="shared" si="27"/>
        <v>6</v>
      </c>
      <c r="E327" s="23" t="s">
        <v>60</v>
      </c>
      <c r="F327" s="23">
        <v>10</v>
      </c>
      <c r="G327" s="23">
        <v>2</v>
      </c>
      <c r="H327" s="23">
        <f>VLOOKUP(E327&amp;"-"&amp;F327,'Menu items'!E:F,2,0)</f>
        <v>9.85</v>
      </c>
      <c r="I327" s="67">
        <f t="shared" si="28"/>
        <v>19.7</v>
      </c>
      <c r="J327" s="23">
        <f>IF(AND(F327="XL",G327&gt;1),15,0)</f>
        <v>0</v>
      </c>
    </row>
    <row r="328" spans="2:10" x14ac:dyDescent="0.25">
      <c r="B328" s="77">
        <f ca="1">VLOOKUP(C328,'Order List'!$B$2:$D$102,2,0)</f>
        <v>43379</v>
      </c>
      <c r="C328" s="23">
        <f t="shared" si="29"/>
        <v>31</v>
      </c>
      <c r="D328" s="23">
        <f t="shared" si="27"/>
        <v>7</v>
      </c>
      <c r="E328" s="23" t="s">
        <v>102</v>
      </c>
      <c r="F328" s="23"/>
      <c r="G328" s="23">
        <v>1</v>
      </c>
      <c r="H328" s="23">
        <f>VLOOKUP(E328&amp;"-"&amp;F328,'Menu items'!E:F,2,0)</f>
        <v>5.99</v>
      </c>
      <c r="I328" s="67">
        <f t="shared" si="28"/>
        <v>5.99</v>
      </c>
      <c r="J328" s="23">
        <f>IF(AND(F328="XL",G328&gt;1),15,0)</f>
        <v>0</v>
      </c>
    </row>
    <row r="329" spans="2:10" x14ac:dyDescent="0.25">
      <c r="B329" s="77">
        <f ca="1">VLOOKUP(C329,'Order List'!$B$2:$D$102,2,0)</f>
        <v>43380</v>
      </c>
      <c r="C329" s="23">
        <f t="shared" si="29"/>
        <v>32</v>
      </c>
      <c r="D329" s="23">
        <v>1</v>
      </c>
      <c r="E329" s="23" t="s">
        <v>62</v>
      </c>
      <c r="F329" s="23">
        <v>20</v>
      </c>
      <c r="G329" s="23">
        <v>3</v>
      </c>
      <c r="H329" s="23">
        <f>VLOOKUP(E329&amp;"-"&amp;F329,'Menu items'!E:F,2,0)</f>
        <v>18.989999999999998</v>
      </c>
      <c r="I329" s="67">
        <f t="shared" si="28"/>
        <v>56.97</v>
      </c>
      <c r="J329" s="23">
        <f>IF(AND(F329="XL",G329&gt;1),15,0)</f>
        <v>0</v>
      </c>
    </row>
    <row r="330" spans="2:10" x14ac:dyDescent="0.25">
      <c r="B330" s="77">
        <f ca="1">VLOOKUP(C330,'Order List'!$B$2:$D$102,2,0)</f>
        <v>43380</v>
      </c>
      <c r="C330" s="23">
        <f t="shared" si="29"/>
        <v>32</v>
      </c>
      <c r="D330" s="23">
        <f>D329+1</f>
        <v>2</v>
      </c>
      <c r="E330" s="23" t="s">
        <v>68</v>
      </c>
      <c r="F330" s="23"/>
      <c r="G330" s="23">
        <v>2</v>
      </c>
      <c r="H330" s="23">
        <f>VLOOKUP(E330&amp;"-"&amp;F330,'Menu items'!E:F,2,0)</f>
        <v>6.99</v>
      </c>
      <c r="I330" s="67">
        <f t="shared" si="28"/>
        <v>13.98</v>
      </c>
      <c r="J330" s="23">
        <f>IF(AND(F330="XL",G330&gt;1),15,0)</f>
        <v>0</v>
      </c>
    </row>
    <row r="331" spans="2:10" x14ac:dyDescent="0.25">
      <c r="B331" s="77">
        <f ca="1">VLOOKUP(C331,'Order List'!$B$2:$D$102,2,0)</f>
        <v>43380</v>
      </c>
      <c r="C331" s="23">
        <f t="shared" si="29"/>
        <v>32</v>
      </c>
      <c r="D331" s="23">
        <f t="shared" si="27"/>
        <v>3</v>
      </c>
      <c r="E331" s="23" t="s">
        <v>69</v>
      </c>
      <c r="F331" s="23"/>
      <c r="G331" s="23">
        <v>4</v>
      </c>
      <c r="H331" s="23">
        <f>VLOOKUP(E331&amp;"-"&amp;F331,'Menu items'!E:F,2,0)</f>
        <v>6.99</v>
      </c>
      <c r="I331" s="67">
        <f t="shared" si="28"/>
        <v>27.96</v>
      </c>
      <c r="J331" s="23">
        <f>IF(AND(F331="XL",G331&gt;1),15,0)</f>
        <v>0</v>
      </c>
    </row>
    <row r="332" spans="2:10" x14ac:dyDescent="0.25">
      <c r="B332" s="77">
        <f ca="1">VLOOKUP(C332,'Order List'!$B$2:$D$102,2,0)</f>
        <v>43380</v>
      </c>
      <c r="C332" s="23">
        <f t="shared" si="29"/>
        <v>33</v>
      </c>
      <c r="D332" s="23">
        <v>1</v>
      </c>
      <c r="E332" s="23" t="s">
        <v>71</v>
      </c>
      <c r="F332" s="23"/>
      <c r="G332" s="23">
        <v>2</v>
      </c>
      <c r="H332" s="23">
        <f>VLOOKUP(E332&amp;"-"&amp;F332,'Menu items'!E:F,2,0)</f>
        <v>5.75</v>
      </c>
      <c r="I332" s="67">
        <f t="shared" si="28"/>
        <v>11.5</v>
      </c>
      <c r="J332" s="23">
        <f>IF(AND(F332="XL",G332&gt;1),15,0)</f>
        <v>0</v>
      </c>
    </row>
    <row r="333" spans="2:10" x14ac:dyDescent="0.25">
      <c r="B333" s="77">
        <f ca="1">VLOOKUP(C333,'Order List'!$B$2:$D$102,2,0)</f>
        <v>43380</v>
      </c>
      <c r="C333" s="23">
        <f t="shared" si="29"/>
        <v>33</v>
      </c>
      <c r="D333" s="23">
        <f t="shared" si="27"/>
        <v>2</v>
      </c>
      <c r="E333" s="23" t="s">
        <v>72</v>
      </c>
      <c r="F333" s="23"/>
      <c r="G333" s="23">
        <v>1</v>
      </c>
      <c r="H333" s="23">
        <f>VLOOKUP(E333&amp;"-"&amp;F333,'Menu items'!E:F,2,0)</f>
        <v>5.75</v>
      </c>
      <c r="I333" s="67">
        <f t="shared" si="28"/>
        <v>5.75</v>
      </c>
      <c r="J333" s="23">
        <f>IF(AND(F333="XL",G333&gt;1),15,0)</f>
        <v>0</v>
      </c>
    </row>
    <row r="334" spans="2:10" x14ac:dyDescent="0.25">
      <c r="B334" s="77">
        <f ca="1">VLOOKUP(C334,'Order List'!$B$2:$D$102,2,0)</f>
        <v>43380</v>
      </c>
      <c r="C334" s="23">
        <f t="shared" si="29"/>
        <v>33</v>
      </c>
      <c r="D334" s="23">
        <f t="shared" si="27"/>
        <v>3</v>
      </c>
      <c r="E334" s="23" t="s">
        <v>73</v>
      </c>
      <c r="F334" s="23"/>
      <c r="G334" s="23">
        <v>2</v>
      </c>
      <c r="H334" s="23">
        <f>VLOOKUP(E334&amp;"-"&amp;F334,'Menu items'!E:F,2,0)</f>
        <v>6.99</v>
      </c>
      <c r="I334" s="67">
        <f t="shared" si="28"/>
        <v>13.98</v>
      </c>
      <c r="J334" s="23">
        <f>IF(AND(F334="XL",G334&gt;1),15,0)</f>
        <v>0</v>
      </c>
    </row>
    <row r="335" spans="2:10" x14ac:dyDescent="0.25">
      <c r="B335" s="77">
        <f ca="1">VLOOKUP(C335,'Order List'!$B$2:$D$102,2,0)</f>
        <v>43380</v>
      </c>
      <c r="C335" s="23">
        <f t="shared" si="29"/>
        <v>33</v>
      </c>
      <c r="D335" s="23">
        <f t="shared" si="27"/>
        <v>4</v>
      </c>
      <c r="E335" s="23" t="s">
        <v>76</v>
      </c>
      <c r="F335" s="23"/>
      <c r="G335" s="23">
        <v>1</v>
      </c>
      <c r="H335" s="23">
        <f>VLOOKUP(E335&amp;"-"&amp;F335,'Menu items'!E:F,2,0)</f>
        <v>4.5</v>
      </c>
      <c r="I335" s="67">
        <f t="shared" si="28"/>
        <v>4.5</v>
      </c>
      <c r="J335" s="23">
        <f>IF(AND(F335="XL",G335&gt;1),15,0)</f>
        <v>0</v>
      </c>
    </row>
    <row r="336" spans="2:10" x14ac:dyDescent="0.25">
      <c r="B336" s="77">
        <f ca="1">VLOOKUP(C336,'Order List'!$B$2:$D$102,2,0)</f>
        <v>43380</v>
      </c>
      <c r="C336" s="23">
        <f t="shared" si="29"/>
        <v>33</v>
      </c>
      <c r="D336" s="23">
        <f t="shared" si="27"/>
        <v>5</v>
      </c>
      <c r="E336" s="23" t="s">
        <v>77</v>
      </c>
      <c r="F336" s="23"/>
      <c r="G336" s="23">
        <v>3</v>
      </c>
      <c r="H336" s="23">
        <f>VLOOKUP(E336&amp;"-"&amp;F336,'Menu items'!E:F,2,0)</f>
        <v>3.75</v>
      </c>
      <c r="I336" s="67">
        <f t="shared" si="28"/>
        <v>11.25</v>
      </c>
      <c r="J336" s="23">
        <f>IF(AND(F336="XL",G336&gt;1),15,0)</f>
        <v>0</v>
      </c>
    </row>
    <row r="337" spans="2:10" x14ac:dyDescent="0.25">
      <c r="B337" s="77">
        <f ca="1">VLOOKUP(C337,'Order List'!$B$2:$D$102,2,0)</f>
        <v>43380</v>
      </c>
      <c r="C337" s="23">
        <f t="shared" si="29"/>
        <v>33</v>
      </c>
      <c r="D337" s="23">
        <f t="shared" si="27"/>
        <v>6</v>
      </c>
      <c r="E337" s="23" t="s">
        <v>79</v>
      </c>
      <c r="F337" s="23"/>
      <c r="G337" s="23">
        <v>1</v>
      </c>
      <c r="H337" s="23">
        <f>VLOOKUP(E337&amp;"-"&amp;F337,'Menu items'!E:F,2,0)</f>
        <v>3.75</v>
      </c>
      <c r="I337" s="67">
        <f t="shared" si="28"/>
        <v>3.75</v>
      </c>
      <c r="J337" s="23">
        <f>IF(AND(F337="XL",G337&gt;1),15,0)</f>
        <v>0</v>
      </c>
    </row>
    <row r="338" spans="2:10" x14ac:dyDescent="0.25">
      <c r="B338" s="77">
        <f ca="1">VLOOKUP(C338,'Order List'!$B$2:$D$102,2,0)</f>
        <v>43380</v>
      </c>
      <c r="C338" s="23">
        <f t="shared" si="29"/>
        <v>34</v>
      </c>
      <c r="D338" s="23">
        <v>1</v>
      </c>
      <c r="E338" s="23" t="s">
        <v>81</v>
      </c>
      <c r="F338" s="23"/>
      <c r="G338" s="23">
        <v>1</v>
      </c>
      <c r="H338" s="23">
        <f>VLOOKUP(E338&amp;"-"&amp;F338,'Menu items'!E:F,2,0)</f>
        <v>19.989999999999998</v>
      </c>
      <c r="I338" s="67">
        <f t="shared" si="28"/>
        <v>19.989999999999998</v>
      </c>
      <c r="J338" s="23">
        <f>IF(AND(F338="XL",G338&gt;1),15,0)</f>
        <v>0</v>
      </c>
    </row>
    <row r="339" spans="2:10" x14ac:dyDescent="0.25">
      <c r="B339" s="77">
        <f ca="1">VLOOKUP(C339,'Order List'!$B$2:$D$102,2,0)</f>
        <v>43380</v>
      </c>
      <c r="C339" s="23">
        <f t="shared" si="29"/>
        <v>34</v>
      </c>
      <c r="D339" s="23">
        <f t="shared" si="27"/>
        <v>2</v>
      </c>
      <c r="E339" s="23" t="s">
        <v>83</v>
      </c>
      <c r="F339" s="23"/>
      <c r="G339" s="23">
        <v>2</v>
      </c>
      <c r="H339" s="23">
        <f>VLOOKUP(E339&amp;"-"&amp;F339,'Menu items'!E:F,2,0)</f>
        <v>5.99</v>
      </c>
      <c r="I339" s="67">
        <f t="shared" si="28"/>
        <v>11.98</v>
      </c>
      <c r="J339" s="23">
        <f>IF(AND(F339="XL",G339&gt;1),15,0)</f>
        <v>0</v>
      </c>
    </row>
    <row r="340" spans="2:10" x14ac:dyDescent="0.25">
      <c r="B340" s="77">
        <f ca="1">VLOOKUP(C340,'Order List'!$B$2:$D$102,2,0)</f>
        <v>43380</v>
      </c>
      <c r="C340" s="23">
        <f t="shared" si="29"/>
        <v>34</v>
      </c>
      <c r="D340" s="23">
        <f t="shared" si="27"/>
        <v>3</v>
      </c>
      <c r="E340" s="23" t="s">
        <v>84</v>
      </c>
      <c r="F340" s="23"/>
      <c r="G340" s="23">
        <v>4</v>
      </c>
      <c r="H340" s="23">
        <f>VLOOKUP(E340&amp;"-"&amp;F340,'Menu items'!E:F,2,0)</f>
        <v>5.99</v>
      </c>
      <c r="I340" s="67">
        <f t="shared" si="28"/>
        <v>23.96</v>
      </c>
      <c r="J340" s="23">
        <f>IF(AND(F340="XL",G340&gt;1),15,0)</f>
        <v>0</v>
      </c>
    </row>
    <row r="341" spans="2:10" x14ac:dyDescent="0.25">
      <c r="B341" s="77">
        <f ca="1">VLOOKUP(C341,'Order List'!$B$2:$D$102,2,0)</f>
        <v>43380</v>
      </c>
      <c r="C341" s="23">
        <f t="shared" si="29"/>
        <v>34</v>
      </c>
      <c r="D341" s="23">
        <f t="shared" si="27"/>
        <v>4</v>
      </c>
      <c r="E341" s="23" t="s">
        <v>85</v>
      </c>
      <c r="F341" s="23"/>
      <c r="G341" s="23">
        <v>2</v>
      </c>
      <c r="H341" s="23">
        <f>VLOOKUP(E341&amp;"-"&amp;F341,'Menu items'!E:F,2,0)</f>
        <v>2.99</v>
      </c>
      <c r="I341" s="67">
        <f t="shared" si="28"/>
        <v>5.98</v>
      </c>
      <c r="J341" s="23">
        <f>IF(AND(F341="XL",G341&gt;1),15,0)</f>
        <v>0</v>
      </c>
    </row>
    <row r="342" spans="2:10" x14ac:dyDescent="0.25">
      <c r="B342" s="77">
        <f ca="1">VLOOKUP(C342,'Order List'!$B$2:$D$102,2,0)</f>
        <v>43380</v>
      </c>
      <c r="C342" s="23">
        <f t="shared" si="29"/>
        <v>34</v>
      </c>
      <c r="D342" s="23">
        <f t="shared" si="27"/>
        <v>5</v>
      </c>
      <c r="E342" s="23" t="s">
        <v>86</v>
      </c>
      <c r="F342" s="23"/>
      <c r="G342" s="23">
        <v>1</v>
      </c>
      <c r="H342" s="23">
        <f>VLOOKUP(E342&amp;"-"&amp;F342,'Menu items'!E:F,2,0)</f>
        <v>5.99</v>
      </c>
      <c r="I342" s="67">
        <f t="shared" si="28"/>
        <v>5.99</v>
      </c>
      <c r="J342" s="23">
        <f>IF(AND(F342="XL",G342&gt;1),15,0)</f>
        <v>0</v>
      </c>
    </row>
    <row r="343" spans="2:10" x14ac:dyDescent="0.25">
      <c r="B343" s="77">
        <f ca="1">VLOOKUP(C343,'Order List'!$B$2:$D$102,2,0)</f>
        <v>43380</v>
      </c>
      <c r="C343" s="23">
        <f t="shared" si="29"/>
        <v>34</v>
      </c>
      <c r="D343" s="23">
        <f t="shared" si="27"/>
        <v>6</v>
      </c>
      <c r="E343" s="23" t="s">
        <v>87</v>
      </c>
      <c r="F343" s="23"/>
      <c r="G343" s="23">
        <v>2</v>
      </c>
      <c r="H343" s="23">
        <f>VLOOKUP(E343&amp;"-"&amp;F343,'Menu items'!E:F,2,0)</f>
        <v>5.99</v>
      </c>
      <c r="I343" s="67">
        <f t="shared" si="28"/>
        <v>11.98</v>
      </c>
      <c r="J343" s="23">
        <f>IF(AND(F343="XL",G343&gt;1),15,0)</f>
        <v>0</v>
      </c>
    </row>
    <row r="344" spans="2:10" x14ac:dyDescent="0.25">
      <c r="B344" s="77">
        <f ca="1">VLOOKUP(C344,'Order List'!$B$2:$D$102,2,0)</f>
        <v>43380</v>
      </c>
      <c r="C344" s="23">
        <f t="shared" si="29"/>
        <v>34</v>
      </c>
      <c r="D344" s="23">
        <f t="shared" si="27"/>
        <v>7</v>
      </c>
      <c r="E344" s="23" t="s">
        <v>88</v>
      </c>
      <c r="F344" s="23"/>
      <c r="G344" s="23">
        <v>1</v>
      </c>
      <c r="H344" s="23">
        <f>VLOOKUP(E344&amp;"-"&amp;F344,'Menu items'!E:F,2,0)</f>
        <v>3.79</v>
      </c>
      <c r="I344" s="67">
        <f t="shared" si="28"/>
        <v>3.79</v>
      </c>
      <c r="J344" s="23">
        <f>IF(AND(F344="XL",G344&gt;1),15,0)</f>
        <v>0</v>
      </c>
    </row>
    <row r="345" spans="2:10" x14ac:dyDescent="0.25">
      <c r="B345" s="77">
        <f ca="1">VLOOKUP(C345,'Order List'!$B$2:$D$102,2,0)</f>
        <v>43380</v>
      </c>
      <c r="C345" s="23">
        <f t="shared" si="29"/>
        <v>34</v>
      </c>
      <c r="D345" s="23">
        <f t="shared" si="27"/>
        <v>8</v>
      </c>
      <c r="E345" s="23" t="s">
        <v>90</v>
      </c>
      <c r="F345" s="23"/>
      <c r="G345" s="23">
        <v>3</v>
      </c>
      <c r="H345" s="23">
        <f>VLOOKUP(E345&amp;"-"&amp;F345,'Menu items'!E:F,2,0)</f>
        <v>4.79</v>
      </c>
      <c r="I345" s="67">
        <f t="shared" si="28"/>
        <v>14.370000000000001</v>
      </c>
      <c r="J345" s="23">
        <f>IF(AND(F345="XL",G345&gt;1),15,0)</f>
        <v>0</v>
      </c>
    </row>
    <row r="346" spans="2:10" x14ac:dyDescent="0.25">
      <c r="B346" s="77">
        <f ca="1">VLOOKUP(C346,'Order List'!$B$2:$D$102,2,0)</f>
        <v>43380</v>
      </c>
      <c r="C346" s="23">
        <f t="shared" si="29"/>
        <v>34</v>
      </c>
      <c r="D346" s="23">
        <f t="shared" si="27"/>
        <v>9</v>
      </c>
      <c r="E346" s="23" t="s">
        <v>91</v>
      </c>
      <c r="F346" s="23"/>
      <c r="G346" s="23">
        <v>1</v>
      </c>
      <c r="H346" s="23">
        <f>VLOOKUP(E346&amp;"-"&amp;F346,'Menu items'!E:F,2,0)</f>
        <v>3.79</v>
      </c>
      <c r="I346" s="67">
        <f t="shared" si="28"/>
        <v>3.79</v>
      </c>
      <c r="J346" s="23">
        <f>IF(AND(F346="XL",G346&gt;1),15,0)</f>
        <v>0</v>
      </c>
    </row>
    <row r="347" spans="2:10" x14ac:dyDescent="0.25">
      <c r="B347" s="77">
        <f ca="1">VLOOKUP(C347,'Order List'!$B$2:$D$102,2,0)</f>
        <v>43380</v>
      </c>
      <c r="C347" s="23">
        <f t="shared" si="29"/>
        <v>34</v>
      </c>
      <c r="D347" s="23">
        <f t="shared" si="27"/>
        <v>10</v>
      </c>
      <c r="E347" s="23" t="s">
        <v>94</v>
      </c>
      <c r="F347" s="23"/>
      <c r="G347" s="23">
        <v>1</v>
      </c>
      <c r="H347" s="23">
        <f>VLOOKUP(E347&amp;"-"&amp;F347,'Menu items'!E:F,2,0)</f>
        <v>4.79</v>
      </c>
      <c r="I347" s="67">
        <f t="shared" si="28"/>
        <v>4.79</v>
      </c>
      <c r="J347" s="23">
        <f>IF(AND(F347="XL",G347&gt;1),15,0)</f>
        <v>0</v>
      </c>
    </row>
    <row r="348" spans="2:10" x14ac:dyDescent="0.25">
      <c r="B348" s="77">
        <f ca="1">VLOOKUP(C348,'Order List'!$B$2:$D$102,2,0)</f>
        <v>43380</v>
      </c>
      <c r="C348" s="23">
        <f t="shared" si="29"/>
        <v>34</v>
      </c>
      <c r="D348" s="23">
        <f t="shared" si="27"/>
        <v>11</v>
      </c>
      <c r="E348" s="23" t="s">
        <v>95</v>
      </c>
      <c r="F348" s="23"/>
      <c r="G348" s="23">
        <v>2</v>
      </c>
      <c r="H348" s="23">
        <f>VLOOKUP(E348&amp;"-"&amp;F348,'Menu items'!E:F,2,0)</f>
        <v>4.99</v>
      </c>
      <c r="I348" s="67">
        <f t="shared" si="28"/>
        <v>9.98</v>
      </c>
      <c r="J348" s="23">
        <f>IF(AND(F348="XL",G348&gt;1),15,0)</f>
        <v>0</v>
      </c>
    </row>
    <row r="349" spans="2:10" x14ac:dyDescent="0.25">
      <c r="B349" s="77">
        <f ca="1">VLOOKUP(C349,'Order List'!$B$2:$D$102,2,0)</f>
        <v>43380</v>
      </c>
      <c r="C349" s="23">
        <f t="shared" si="29"/>
        <v>35</v>
      </c>
      <c r="D349" s="23">
        <v>1</v>
      </c>
      <c r="E349" s="23" t="s">
        <v>97</v>
      </c>
      <c r="F349" s="23"/>
      <c r="G349" s="23">
        <v>4</v>
      </c>
      <c r="H349" s="23">
        <f>VLOOKUP(E349&amp;"-"&amp;F349,'Menu items'!E:F,2,0)</f>
        <v>1.99</v>
      </c>
      <c r="I349" s="67">
        <f t="shared" si="28"/>
        <v>7.96</v>
      </c>
      <c r="J349" s="23">
        <f>IF(AND(F349="XL",G349&gt;1),15,0)</f>
        <v>0</v>
      </c>
    </row>
    <row r="350" spans="2:10" x14ac:dyDescent="0.25">
      <c r="B350" s="77">
        <f ca="1">VLOOKUP(C350,'Order List'!$B$2:$D$102,2,0)</f>
        <v>43380</v>
      </c>
      <c r="C350" s="23">
        <f t="shared" si="29"/>
        <v>35</v>
      </c>
      <c r="D350" s="23">
        <f t="shared" si="27"/>
        <v>2</v>
      </c>
      <c r="E350" s="23" t="s">
        <v>112</v>
      </c>
      <c r="F350" s="23"/>
      <c r="G350" s="23">
        <v>2</v>
      </c>
      <c r="H350" s="23">
        <f>VLOOKUP(E350&amp;"-"&amp;F350,'Menu items'!E:F,2,0)</f>
        <v>4.99</v>
      </c>
      <c r="I350" s="67">
        <f t="shared" si="28"/>
        <v>9.98</v>
      </c>
      <c r="J350" s="23">
        <f>IF(AND(F350="XL",G350&gt;1),15,0)</f>
        <v>0</v>
      </c>
    </row>
    <row r="351" spans="2:10" x14ac:dyDescent="0.25">
      <c r="B351" s="77">
        <f ca="1">VLOOKUP(C351,'Order List'!$B$2:$D$102,2,0)</f>
        <v>43380</v>
      </c>
      <c r="C351" s="23">
        <f t="shared" si="29"/>
        <v>35</v>
      </c>
      <c r="D351" s="23">
        <f t="shared" si="27"/>
        <v>3</v>
      </c>
      <c r="E351" s="23" t="s">
        <v>114</v>
      </c>
      <c r="F351" s="23"/>
      <c r="G351" s="23">
        <v>1</v>
      </c>
      <c r="H351" s="23">
        <f>VLOOKUP(E351&amp;"-"&amp;F351,'Menu items'!E:F,2,0)</f>
        <v>1.99</v>
      </c>
      <c r="I351" s="67">
        <f t="shared" si="28"/>
        <v>1.99</v>
      </c>
      <c r="J351" s="23">
        <f>IF(AND(F351="XL",G351&gt;1),15,0)</f>
        <v>0</v>
      </c>
    </row>
    <row r="352" spans="2:10" x14ac:dyDescent="0.25">
      <c r="B352" s="77">
        <f ca="1">VLOOKUP(C352,'Order List'!$B$2:$D$102,2,0)</f>
        <v>43380</v>
      </c>
      <c r="C352" s="23">
        <f t="shared" si="29"/>
        <v>35</v>
      </c>
      <c r="D352" s="23">
        <f t="shared" si="27"/>
        <v>4</v>
      </c>
      <c r="E352" s="23" t="s">
        <v>115</v>
      </c>
      <c r="F352" s="23"/>
      <c r="G352" s="23">
        <v>2</v>
      </c>
      <c r="H352" s="23">
        <f>VLOOKUP(E352&amp;"-"&amp;F352,'Menu items'!E:F,2,0)</f>
        <v>2.25</v>
      </c>
      <c r="I352" s="67">
        <f t="shared" si="28"/>
        <v>4.5</v>
      </c>
      <c r="J352" s="23">
        <f>IF(AND(F352="XL",G352&gt;1),15,0)</f>
        <v>0</v>
      </c>
    </row>
    <row r="353" spans="2:10" x14ac:dyDescent="0.25">
      <c r="B353" s="77">
        <f ca="1">VLOOKUP(C353,'Order List'!$B$2:$D$102,2,0)</f>
        <v>43380</v>
      </c>
      <c r="C353" s="23">
        <f t="shared" si="29"/>
        <v>35</v>
      </c>
      <c r="D353" s="23">
        <f t="shared" si="27"/>
        <v>5</v>
      </c>
      <c r="E353" s="23" t="s">
        <v>116</v>
      </c>
      <c r="F353" s="23"/>
      <c r="G353" s="23">
        <v>1</v>
      </c>
      <c r="H353" s="23">
        <f>VLOOKUP(E353&amp;"-"&amp;F353,'Menu items'!E:F,2,0)</f>
        <v>2.25</v>
      </c>
      <c r="I353" s="67">
        <f t="shared" si="28"/>
        <v>2.25</v>
      </c>
      <c r="J353" s="23">
        <f>IF(AND(F353="XL",G353&gt;1),15,0)</f>
        <v>0</v>
      </c>
    </row>
    <row r="354" spans="2:10" x14ac:dyDescent="0.25">
      <c r="B354" s="77">
        <f ca="1">VLOOKUP(C354,'Order List'!$B$2:$D$102,2,0)</f>
        <v>43380</v>
      </c>
      <c r="C354" s="23">
        <f t="shared" si="29"/>
        <v>35</v>
      </c>
      <c r="D354" s="23">
        <f t="shared" si="27"/>
        <v>6</v>
      </c>
      <c r="E354" s="23" t="s">
        <v>119</v>
      </c>
      <c r="F354" s="23"/>
      <c r="G354" s="23">
        <v>3</v>
      </c>
      <c r="H354" s="23">
        <f>VLOOKUP(E354&amp;"-"&amp;F354,'Menu items'!E:F,2,0)</f>
        <v>2.25</v>
      </c>
      <c r="I354" s="67">
        <f t="shared" si="28"/>
        <v>6.75</v>
      </c>
      <c r="J354" s="23">
        <f>IF(AND(F354="XL",G354&gt;1),15,0)</f>
        <v>0</v>
      </c>
    </row>
    <row r="355" spans="2:10" x14ac:dyDescent="0.25">
      <c r="B355" s="77">
        <f ca="1">VLOOKUP(C355,'Order List'!$B$2:$D$102,2,0)</f>
        <v>43380</v>
      </c>
      <c r="C355" s="23">
        <f t="shared" si="29"/>
        <v>35</v>
      </c>
      <c r="D355" s="23">
        <f t="shared" si="27"/>
        <v>7</v>
      </c>
      <c r="E355" s="23" t="s">
        <v>120</v>
      </c>
      <c r="F355" s="23"/>
      <c r="G355" s="23">
        <v>1</v>
      </c>
      <c r="H355" s="23">
        <f>VLOOKUP(E355&amp;"-"&amp;F355,'Menu items'!E:F,2,0)</f>
        <v>3.19</v>
      </c>
      <c r="I355" s="67">
        <f t="shared" si="28"/>
        <v>3.19</v>
      </c>
      <c r="J355" s="23">
        <f>IF(AND(F355="XL",G355&gt;1),15,0)</f>
        <v>0</v>
      </c>
    </row>
    <row r="356" spans="2:10" x14ac:dyDescent="0.25">
      <c r="B356" s="77">
        <f ca="1">VLOOKUP(C356,'Order List'!$B$2:$D$102,2,0)</f>
        <v>43380</v>
      </c>
      <c r="C356" s="23">
        <f t="shared" si="29"/>
        <v>35</v>
      </c>
      <c r="D356" s="23">
        <f t="shared" si="27"/>
        <v>8</v>
      </c>
      <c r="E356" s="23" t="s">
        <v>122</v>
      </c>
      <c r="F356" s="23"/>
      <c r="G356" s="23">
        <v>1</v>
      </c>
      <c r="H356" s="23">
        <f>VLOOKUP(E356&amp;"-"&amp;F356,'Menu items'!E:F,2,0)</f>
        <v>2.4900000000000002</v>
      </c>
      <c r="I356" s="67">
        <f t="shared" si="28"/>
        <v>2.4900000000000002</v>
      </c>
      <c r="J356" s="23">
        <f>IF(AND(F356="XL",G356&gt;1),15,0)</f>
        <v>0</v>
      </c>
    </row>
    <row r="357" spans="2:10" x14ac:dyDescent="0.25">
      <c r="B357" s="77">
        <f ca="1">VLOOKUP(C357,'Order List'!$B$2:$D$102,2,0)</f>
        <v>43380</v>
      </c>
      <c r="C357" s="23">
        <f t="shared" si="29"/>
        <v>35</v>
      </c>
      <c r="D357" s="23">
        <f t="shared" si="27"/>
        <v>9</v>
      </c>
      <c r="E357" s="23" t="s">
        <v>124</v>
      </c>
      <c r="F357" s="23"/>
      <c r="G357" s="23">
        <v>2</v>
      </c>
      <c r="H357" s="23">
        <f>VLOOKUP(E357&amp;"-"&amp;F357,'Menu items'!E:F,2,0)</f>
        <v>2.4900000000000002</v>
      </c>
      <c r="I357" s="67">
        <f t="shared" si="28"/>
        <v>4.9800000000000004</v>
      </c>
      <c r="J357" s="23">
        <f>IF(AND(F357="XL",G357&gt;1),15,0)</f>
        <v>0</v>
      </c>
    </row>
    <row r="358" spans="2:10" x14ac:dyDescent="0.25">
      <c r="B358" s="77">
        <f ca="1">VLOOKUP(C358,'Order List'!$B$2:$D$102,2,0)</f>
        <v>43380</v>
      </c>
      <c r="C358" s="23">
        <f t="shared" si="29"/>
        <v>35</v>
      </c>
      <c r="D358" s="23">
        <f t="shared" si="27"/>
        <v>10</v>
      </c>
      <c r="E358" s="23" t="s">
        <v>125</v>
      </c>
      <c r="F358" s="23"/>
      <c r="G358" s="23">
        <v>4</v>
      </c>
      <c r="H358" s="23">
        <f>VLOOKUP(E358&amp;"-"&amp;F358,'Menu items'!E:F,2,0)</f>
        <v>2.4900000000000002</v>
      </c>
      <c r="I358" s="67">
        <f t="shared" si="28"/>
        <v>9.9600000000000009</v>
      </c>
      <c r="J358" s="23">
        <f>IF(AND(F358="XL",G358&gt;1),15,0)</f>
        <v>0</v>
      </c>
    </row>
    <row r="359" spans="2:10" x14ac:dyDescent="0.25">
      <c r="B359" s="77">
        <f ca="1">VLOOKUP(C359,'Order List'!$B$2:$D$102,2,0)</f>
        <v>43380</v>
      </c>
      <c r="C359" s="23">
        <f t="shared" si="29"/>
        <v>36</v>
      </c>
      <c r="D359" s="23">
        <v>1</v>
      </c>
      <c r="E359" s="23" t="s">
        <v>126</v>
      </c>
      <c r="F359" s="23"/>
      <c r="G359" s="23">
        <v>2</v>
      </c>
      <c r="H359" s="23">
        <f>VLOOKUP(E359&amp;"-"&amp;F359,'Menu items'!E:F,2,0)</f>
        <v>2.4900000000000002</v>
      </c>
      <c r="I359" s="67">
        <f t="shared" si="28"/>
        <v>4.9800000000000004</v>
      </c>
      <c r="J359" s="23">
        <f>IF(AND(F359="XL",G359&gt;1),15,0)</f>
        <v>0</v>
      </c>
    </row>
    <row r="360" spans="2:10" x14ac:dyDescent="0.25">
      <c r="B360" s="77">
        <f ca="1">VLOOKUP(C360,'Order List'!$B$2:$D$102,2,0)</f>
        <v>43380</v>
      </c>
      <c r="C360" s="23">
        <f t="shared" si="29"/>
        <v>36</v>
      </c>
      <c r="D360" s="23">
        <f t="shared" si="27"/>
        <v>2</v>
      </c>
      <c r="E360" s="23" t="s">
        <v>127</v>
      </c>
      <c r="F360" s="23"/>
      <c r="G360" s="23">
        <v>1</v>
      </c>
      <c r="H360" s="23">
        <f>VLOOKUP(E360&amp;"-"&amp;F360,'Menu items'!E:F,2,0)</f>
        <v>2.09</v>
      </c>
      <c r="I360" s="67">
        <f t="shared" si="28"/>
        <v>2.09</v>
      </c>
      <c r="J360" s="23">
        <f>IF(AND(F360="XL",G360&gt;1),15,0)</f>
        <v>0</v>
      </c>
    </row>
    <row r="361" spans="2:10" x14ac:dyDescent="0.25">
      <c r="B361" s="77">
        <f ca="1">VLOOKUP(C361,'Order List'!$B$2:$D$102,2,0)</f>
        <v>43380</v>
      </c>
      <c r="C361" s="23">
        <f t="shared" si="29"/>
        <v>36</v>
      </c>
      <c r="D361" s="23">
        <f t="shared" si="27"/>
        <v>3</v>
      </c>
      <c r="E361" s="23" t="s">
        <v>105</v>
      </c>
      <c r="F361" s="23"/>
      <c r="G361" s="23">
        <v>2</v>
      </c>
      <c r="H361" s="23">
        <f>VLOOKUP(E361&amp;"-"&amp;F361,'Menu items'!E:F,2,0)</f>
        <v>3.99</v>
      </c>
      <c r="I361" s="67">
        <f t="shared" si="28"/>
        <v>7.98</v>
      </c>
      <c r="J361" s="23">
        <f>IF(AND(F361="XL",G361&gt;1),15,0)</f>
        <v>0</v>
      </c>
    </row>
    <row r="362" spans="2:10" x14ac:dyDescent="0.25">
      <c r="B362" s="77">
        <f ca="1">VLOOKUP(C362,'Order List'!$B$2:$D$102,2,0)</f>
        <v>43380</v>
      </c>
      <c r="C362" s="23">
        <f t="shared" si="29"/>
        <v>36</v>
      </c>
      <c r="D362" s="23">
        <f t="shared" si="27"/>
        <v>4</v>
      </c>
      <c r="E362" s="23" t="s">
        <v>106</v>
      </c>
      <c r="F362" s="23"/>
      <c r="G362" s="23">
        <v>1</v>
      </c>
      <c r="H362" s="23">
        <f>VLOOKUP(E362&amp;"-"&amp;F362,'Menu items'!E:F,2,0)</f>
        <v>4.5</v>
      </c>
      <c r="I362" s="67">
        <f t="shared" si="28"/>
        <v>4.5</v>
      </c>
      <c r="J362" s="23">
        <f>IF(AND(F362="XL",G362&gt;1),15,0)</f>
        <v>0</v>
      </c>
    </row>
    <row r="363" spans="2:10" x14ac:dyDescent="0.25">
      <c r="B363" s="77">
        <f ca="1">VLOOKUP(C363,'Order List'!$B$2:$D$102,2,0)</f>
        <v>43380</v>
      </c>
      <c r="C363" s="23">
        <f t="shared" si="29"/>
        <v>36</v>
      </c>
      <c r="D363" s="23">
        <f t="shared" si="27"/>
        <v>5</v>
      </c>
      <c r="E363" s="23" t="s">
        <v>108</v>
      </c>
      <c r="F363" s="23"/>
      <c r="G363" s="23">
        <v>3</v>
      </c>
      <c r="H363" s="23">
        <f>VLOOKUP(E363&amp;"-"&amp;F363,'Menu items'!E:F,2,0)</f>
        <v>4.5</v>
      </c>
      <c r="I363" s="67">
        <f t="shared" si="28"/>
        <v>13.5</v>
      </c>
      <c r="J363" s="23">
        <f>IF(AND(F363="XL",G363&gt;1),15,0)</f>
        <v>0</v>
      </c>
    </row>
    <row r="364" spans="2:10" x14ac:dyDescent="0.25">
      <c r="B364" s="77">
        <f ca="1">VLOOKUP(C364,'Order List'!$B$2:$D$102,2,0)</f>
        <v>43380</v>
      </c>
      <c r="C364" s="23">
        <f t="shared" si="29"/>
        <v>36</v>
      </c>
      <c r="D364" s="23">
        <f t="shared" si="27"/>
        <v>6</v>
      </c>
      <c r="E364" s="23" t="s">
        <v>109</v>
      </c>
      <c r="F364" s="23"/>
      <c r="G364" s="23">
        <v>1</v>
      </c>
      <c r="H364" s="23">
        <f>VLOOKUP(E364&amp;"-"&amp;F364,'Menu items'!E:F,2,0)</f>
        <v>4.99</v>
      </c>
      <c r="I364" s="67">
        <f t="shared" si="28"/>
        <v>4.99</v>
      </c>
      <c r="J364" s="23">
        <f>IF(AND(F364="XL",G364&gt;1),15,0)</f>
        <v>0</v>
      </c>
    </row>
    <row r="365" spans="2:10" x14ac:dyDescent="0.25">
      <c r="B365" s="77">
        <f ca="1">VLOOKUP(C365,'Order List'!$B$2:$D$102,2,0)</f>
        <v>43380</v>
      </c>
      <c r="C365" s="23">
        <f t="shared" si="29"/>
        <v>36</v>
      </c>
      <c r="D365" s="23">
        <f t="shared" si="27"/>
        <v>7</v>
      </c>
      <c r="E365" s="23" t="s">
        <v>111</v>
      </c>
      <c r="F365" s="23"/>
      <c r="G365" s="23">
        <v>1</v>
      </c>
      <c r="H365" s="23">
        <f>VLOOKUP(E365&amp;"-"&amp;F365,'Menu items'!E:F,2,0)</f>
        <v>4.99</v>
      </c>
      <c r="I365" s="67">
        <f t="shared" si="28"/>
        <v>4.99</v>
      </c>
      <c r="J365" s="23">
        <f>IF(AND(F365="XL",G365&gt;1),15,0)</f>
        <v>0</v>
      </c>
    </row>
    <row r="366" spans="2:10" x14ac:dyDescent="0.25">
      <c r="B366" s="77">
        <f ca="1">VLOOKUP(C366,'Order List'!$B$2:$D$102,2,0)</f>
        <v>43380</v>
      </c>
      <c r="C366" s="23">
        <f t="shared" si="29"/>
        <v>36</v>
      </c>
      <c r="D366" s="23">
        <f t="shared" si="27"/>
        <v>8</v>
      </c>
      <c r="E366" s="23" t="s">
        <v>64</v>
      </c>
      <c r="F366" s="23" t="s">
        <v>8</v>
      </c>
      <c r="G366" s="23">
        <v>2</v>
      </c>
      <c r="H366" s="23">
        <f>VLOOKUP(E366&amp;"-"&amp;F366,'Menu items'!E:F,2,0)</f>
        <v>6.99</v>
      </c>
      <c r="I366" s="67">
        <f t="shared" si="28"/>
        <v>13.98</v>
      </c>
      <c r="J366" s="23">
        <f>IF(AND(F366="XL",G366&gt;1),15,0)</f>
        <v>0</v>
      </c>
    </row>
    <row r="367" spans="2:10" x14ac:dyDescent="0.25">
      <c r="B367" s="77">
        <f ca="1">VLOOKUP(C367,'Order List'!$B$2:$D$102,2,0)</f>
        <v>43380</v>
      </c>
      <c r="C367" s="23">
        <f t="shared" si="29"/>
        <v>36</v>
      </c>
      <c r="D367" s="23">
        <f t="shared" si="27"/>
        <v>9</v>
      </c>
      <c r="E367" s="23" t="s">
        <v>65</v>
      </c>
      <c r="F367" s="23" t="s">
        <v>8</v>
      </c>
      <c r="G367" s="23">
        <v>4</v>
      </c>
      <c r="H367" s="23">
        <f>VLOOKUP(E367&amp;"-"&amp;F367,'Menu items'!E:F,2,0)</f>
        <v>6.99</v>
      </c>
      <c r="I367" s="67">
        <f t="shared" si="28"/>
        <v>27.96</v>
      </c>
      <c r="J367" s="23">
        <f>IF(AND(F367="XL",G367&gt;1),15,0)</f>
        <v>0</v>
      </c>
    </row>
    <row r="368" spans="2:10" x14ac:dyDescent="0.25">
      <c r="B368" s="77">
        <f ca="1">VLOOKUP(C368,'Order List'!$B$2:$D$102,2,0)</f>
        <v>43380</v>
      </c>
      <c r="C368" s="23">
        <f t="shared" si="29"/>
        <v>36</v>
      </c>
      <c r="D368" s="23">
        <f t="shared" si="27"/>
        <v>10</v>
      </c>
      <c r="E368" s="23" t="s">
        <v>66</v>
      </c>
      <c r="F368" s="23"/>
      <c r="G368" s="23">
        <v>2</v>
      </c>
      <c r="H368" s="23">
        <f>VLOOKUP(E368&amp;"-"&amp;F368,'Menu items'!E:F,2,0)</f>
        <v>5</v>
      </c>
      <c r="I368" s="67">
        <f t="shared" si="28"/>
        <v>10</v>
      </c>
      <c r="J368" s="23">
        <f>IF(AND(F368="XL",G368&gt;1),15,0)</f>
        <v>0</v>
      </c>
    </row>
    <row r="369" spans="2:10" x14ac:dyDescent="0.25">
      <c r="B369" s="77">
        <f ca="1">VLOOKUP(C369,'Order List'!$B$2:$D$102,2,0)</f>
        <v>43380</v>
      </c>
      <c r="C369" s="23">
        <f t="shared" si="29"/>
        <v>36</v>
      </c>
      <c r="D369" s="23">
        <f t="shared" si="27"/>
        <v>11</v>
      </c>
      <c r="E369" s="23" t="s">
        <v>47</v>
      </c>
      <c r="F369" s="23"/>
      <c r="G369" s="23">
        <v>1</v>
      </c>
      <c r="H369" s="23">
        <f>VLOOKUP(E369&amp;"-"&amp;F369,'Menu items'!E:F,2,0)</f>
        <v>6.99</v>
      </c>
      <c r="I369" s="67">
        <f t="shared" si="28"/>
        <v>6.99</v>
      </c>
      <c r="J369" s="23">
        <f>IF(AND(F369="XL",G369&gt;1),15,0)</f>
        <v>0</v>
      </c>
    </row>
    <row r="370" spans="2:10" x14ac:dyDescent="0.25">
      <c r="B370" s="77">
        <f ca="1">VLOOKUP(C370,'Order List'!$B$2:$D$102,2,0)</f>
        <v>43380</v>
      </c>
      <c r="C370" s="23">
        <f t="shared" si="29"/>
        <v>36</v>
      </c>
      <c r="D370" s="23">
        <f t="shared" si="27"/>
        <v>12</v>
      </c>
      <c r="E370" s="23" t="s">
        <v>48</v>
      </c>
      <c r="F370" s="23"/>
      <c r="G370" s="23">
        <v>2</v>
      </c>
      <c r="H370" s="23">
        <f>VLOOKUP(E370&amp;"-"&amp;F370,'Menu items'!E:F,2,0)</f>
        <v>6.99</v>
      </c>
      <c r="I370" s="67">
        <f t="shared" si="28"/>
        <v>13.98</v>
      </c>
      <c r="J370" s="23">
        <f>IF(AND(F370="XL",G370&gt;1),15,0)</f>
        <v>0</v>
      </c>
    </row>
    <row r="371" spans="2:10" x14ac:dyDescent="0.25">
      <c r="B371" s="77">
        <f ca="1">VLOOKUP(C371,'Order List'!$B$2:$D$102,2,0)</f>
        <v>43380</v>
      </c>
      <c r="C371" s="23">
        <f t="shared" si="29"/>
        <v>36</v>
      </c>
      <c r="D371" s="23">
        <f t="shared" si="27"/>
        <v>13</v>
      </c>
      <c r="E371" s="23" t="s">
        <v>49</v>
      </c>
      <c r="F371" s="23"/>
      <c r="G371" s="23">
        <v>1</v>
      </c>
      <c r="H371" s="23">
        <f>VLOOKUP(E371&amp;"-"&amp;F371,'Menu items'!E:F,2,0)</f>
        <v>6.99</v>
      </c>
      <c r="I371" s="67">
        <f t="shared" si="28"/>
        <v>6.99</v>
      </c>
      <c r="J371" s="23">
        <f>IF(AND(F371="XL",G371&gt;1),15,0)</f>
        <v>0</v>
      </c>
    </row>
    <row r="372" spans="2:10" x14ac:dyDescent="0.25">
      <c r="B372" s="77">
        <f ca="1">VLOOKUP(C372,'Order List'!$B$2:$D$102,2,0)</f>
        <v>43380</v>
      </c>
      <c r="C372" s="23">
        <f t="shared" si="29"/>
        <v>36</v>
      </c>
      <c r="D372" s="23">
        <f t="shared" si="27"/>
        <v>14</v>
      </c>
      <c r="E372" s="23" t="s">
        <v>51</v>
      </c>
      <c r="F372" s="23"/>
      <c r="G372" s="23">
        <v>3</v>
      </c>
      <c r="H372" s="23">
        <f>VLOOKUP(E372&amp;"-"&amp;F372,'Menu items'!E:F,2,0)</f>
        <v>6.25</v>
      </c>
      <c r="I372" s="67">
        <f t="shared" si="28"/>
        <v>18.75</v>
      </c>
      <c r="J372" s="23">
        <f>IF(AND(F372="XL",G372&gt;1),15,0)</f>
        <v>0</v>
      </c>
    </row>
    <row r="373" spans="2:10" x14ac:dyDescent="0.25">
      <c r="B373" s="77">
        <f ca="1">VLOOKUP(C373,'Order List'!$B$2:$D$102,2,0)</f>
        <v>43380</v>
      </c>
      <c r="C373" s="23">
        <f t="shared" si="29"/>
        <v>36</v>
      </c>
      <c r="D373" s="23">
        <f t="shared" si="27"/>
        <v>15</v>
      </c>
      <c r="E373" s="23" t="s">
        <v>55</v>
      </c>
      <c r="F373" s="23"/>
      <c r="G373" s="23">
        <v>1</v>
      </c>
      <c r="H373" s="23">
        <f>VLOOKUP(E373&amp;"-"&amp;F373,'Menu items'!E:F,2,0)</f>
        <v>0.79</v>
      </c>
      <c r="I373" s="67">
        <f t="shared" si="28"/>
        <v>0.79</v>
      </c>
      <c r="J373" s="23">
        <f>IF(AND(F373="XL",G373&gt;1),15,0)</f>
        <v>0</v>
      </c>
    </row>
    <row r="374" spans="2:10" x14ac:dyDescent="0.25">
      <c r="B374" s="77">
        <f ca="1">VLOOKUP(C374,'Order List'!$B$2:$D$102,2,0)</f>
        <v>43380</v>
      </c>
      <c r="C374" s="23">
        <f t="shared" si="29"/>
        <v>37</v>
      </c>
      <c r="D374" s="23">
        <v>1</v>
      </c>
      <c r="E374" s="23" t="s">
        <v>59</v>
      </c>
      <c r="F374" s="23"/>
      <c r="G374" s="23">
        <v>1</v>
      </c>
      <c r="H374" s="23">
        <f>VLOOKUP(E374&amp;"-"&amp;F374,'Menu items'!E:F,2,0)</f>
        <v>8.49</v>
      </c>
      <c r="I374" s="67">
        <f t="shared" si="28"/>
        <v>8.49</v>
      </c>
      <c r="J374" s="23">
        <f>IF(AND(F374="XL",G374&gt;1),15,0)</f>
        <v>0</v>
      </c>
    </row>
    <row r="375" spans="2:10" x14ac:dyDescent="0.25">
      <c r="B375" s="77">
        <f ca="1">VLOOKUP(C375,'Order List'!$B$2:$D$102,2,0)</f>
        <v>43380</v>
      </c>
      <c r="C375" s="23">
        <f t="shared" si="29"/>
        <v>37</v>
      </c>
      <c r="D375" s="23">
        <f t="shared" ref="D375:D438" si="30">D374+1</f>
        <v>2</v>
      </c>
      <c r="E375" s="23" t="s">
        <v>60</v>
      </c>
      <c r="F375" s="23">
        <v>10</v>
      </c>
      <c r="G375" s="23">
        <v>2</v>
      </c>
      <c r="H375" s="23">
        <f>VLOOKUP(E375&amp;"-"&amp;F375,'Menu items'!E:F,2,0)</f>
        <v>9.85</v>
      </c>
      <c r="I375" s="67">
        <f t="shared" si="28"/>
        <v>19.7</v>
      </c>
      <c r="J375" s="23">
        <f>IF(AND(F375="XL",G375&gt;1),15,0)</f>
        <v>0</v>
      </c>
    </row>
    <row r="376" spans="2:10" x14ac:dyDescent="0.25">
      <c r="B376" s="77">
        <f ca="1">VLOOKUP(C376,'Order List'!$B$2:$D$102,2,0)</f>
        <v>43380</v>
      </c>
      <c r="C376" s="23">
        <f t="shared" si="29"/>
        <v>37</v>
      </c>
      <c r="D376" s="23">
        <f t="shared" si="30"/>
        <v>3</v>
      </c>
      <c r="E376" s="23" t="s">
        <v>102</v>
      </c>
      <c r="F376" s="23"/>
      <c r="G376" s="23">
        <v>4</v>
      </c>
      <c r="H376" s="23">
        <f>VLOOKUP(E376&amp;"-"&amp;F376,'Menu items'!E:F,2,0)</f>
        <v>5.99</v>
      </c>
      <c r="I376" s="67">
        <f t="shared" si="28"/>
        <v>23.96</v>
      </c>
      <c r="J376" s="23">
        <f>IF(AND(F376="XL",G376&gt;1),15,0)</f>
        <v>0</v>
      </c>
    </row>
    <row r="377" spans="2:10" x14ac:dyDescent="0.25">
      <c r="B377" s="77">
        <f ca="1">VLOOKUP(C377,'Order List'!$B$2:$D$102,2,0)</f>
        <v>43380</v>
      </c>
      <c r="C377" s="23">
        <f t="shared" si="29"/>
        <v>37</v>
      </c>
      <c r="D377" s="23">
        <f t="shared" si="30"/>
        <v>4</v>
      </c>
      <c r="E377" s="23" t="s">
        <v>69</v>
      </c>
      <c r="F377" s="23"/>
      <c r="G377" s="23">
        <v>2</v>
      </c>
      <c r="H377" s="23">
        <f>VLOOKUP(E377&amp;"-"&amp;F377,'Menu items'!E:F,2,0)</f>
        <v>6.99</v>
      </c>
      <c r="I377" s="67">
        <f t="shared" si="28"/>
        <v>13.98</v>
      </c>
      <c r="J377" s="23">
        <f>IF(AND(F377="XL",G377&gt;1),15,0)</f>
        <v>0</v>
      </c>
    </row>
    <row r="378" spans="2:10" x14ac:dyDescent="0.25">
      <c r="B378" s="77">
        <f ca="1">VLOOKUP(C378,'Order List'!$B$2:$D$102,2,0)</f>
        <v>43380</v>
      </c>
      <c r="C378" s="23">
        <f t="shared" si="29"/>
        <v>37</v>
      </c>
      <c r="D378" s="23">
        <f t="shared" si="30"/>
        <v>5</v>
      </c>
      <c r="E378" s="23" t="s">
        <v>71</v>
      </c>
      <c r="F378" s="23"/>
      <c r="G378" s="23">
        <v>1</v>
      </c>
      <c r="H378" s="23">
        <f>VLOOKUP(E378&amp;"-"&amp;F378,'Menu items'!E:F,2,0)</f>
        <v>5.75</v>
      </c>
      <c r="I378" s="67">
        <f t="shared" si="28"/>
        <v>5.75</v>
      </c>
      <c r="J378" s="23">
        <f>IF(AND(F378="XL",G378&gt;1),15,0)</f>
        <v>0</v>
      </c>
    </row>
    <row r="379" spans="2:10" x14ac:dyDescent="0.25">
      <c r="B379" s="77">
        <f ca="1">VLOOKUP(C379,'Order List'!$B$2:$D$102,2,0)</f>
        <v>43380</v>
      </c>
      <c r="C379" s="23">
        <f t="shared" si="29"/>
        <v>37</v>
      </c>
      <c r="D379" s="23">
        <f t="shared" si="30"/>
        <v>6</v>
      </c>
      <c r="E379" s="23" t="s">
        <v>72</v>
      </c>
      <c r="F379" s="23"/>
      <c r="G379" s="23">
        <v>2</v>
      </c>
      <c r="H379" s="23">
        <f>VLOOKUP(E379&amp;"-"&amp;F379,'Menu items'!E:F,2,0)</f>
        <v>5.75</v>
      </c>
      <c r="I379" s="67">
        <f t="shared" si="28"/>
        <v>11.5</v>
      </c>
      <c r="J379" s="23">
        <f>IF(AND(F379="XL",G379&gt;1),15,0)</f>
        <v>0</v>
      </c>
    </row>
    <row r="380" spans="2:10" x14ac:dyDescent="0.25">
      <c r="B380" s="77">
        <f ca="1">VLOOKUP(C380,'Order List'!$B$2:$D$102,2,0)</f>
        <v>43380</v>
      </c>
      <c r="C380" s="23">
        <f t="shared" si="29"/>
        <v>37</v>
      </c>
      <c r="D380" s="23">
        <f t="shared" si="30"/>
        <v>7</v>
      </c>
      <c r="E380" s="23" t="s">
        <v>73</v>
      </c>
      <c r="F380" s="23"/>
      <c r="G380" s="23">
        <v>1</v>
      </c>
      <c r="H380" s="23">
        <f>VLOOKUP(E380&amp;"-"&amp;F380,'Menu items'!E:F,2,0)</f>
        <v>6.99</v>
      </c>
      <c r="I380" s="67">
        <f t="shared" si="28"/>
        <v>6.99</v>
      </c>
      <c r="J380" s="23">
        <f>IF(AND(F380="XL",G380&gt;1),15,0)</f>
        <v>0</v>
      </c>
    </row>
    <row r="381" spans="2:10" x14ac:dyDescent="0.25">
      <c r="B381" s="77">
        <f ca="1">VLOOKUP(C381,'Order List'!$B$2:$D$102,2,0)</f>
        <v>43380</v>
      </c>
      <c r="C381" s="23">
        <f t="shared" si="29"/>
        <v>37</v>
      </c>
      <c r="D381" s="23">
        <f t="shared" si="30"/>
        <v>8</v>
      </c>
      <c r="E381" s="23" t="s">
        <v>74</v>
      </c>
      <c r="F381" s="23"/>
      <c r="G381" s="23">
        <v>3</v>
      </c>
      <c r="H381" s="23">
        <f>VLOOKUP(E381&amp;"-"&amp;F381,'Menu items'!E:F,2,0)</f>
        <v>4.5</v>
      </c>
      <c r="I381" s="67">
        <f t="shared" si="28"/>
        <v>13.5</v>
      </c>
      <c r="J381" s="23">
        <f>IF(AND(F381="XL",G381&gt;1),15,0)</f>
        <v>0</v>
      </c>
    </row>
    <row r="382" spans="2:10" x14ac:dyDescent="0.25">
      <c r="B382" s="77">
        <f ca="1">VLOOKUP(C382,'Order List'!$B$2:$D$102,2,0)</f>
        <v>43380</v>
      </c>
      <c r="C382" s="23">
        <f t="shared" si="29"/>
        <v>37</v>
      </c>
      <c r="D382" s="23">
        <f t="shared" si="30"/>
        <v>9</v>
      </c>
      <c r="E382" s="23" t="s">
        <v>76</v>
      </c>
      <c r="F382" s="23"/>
      <c r="G382" s="23">
        <v>1</v>
      </c>
      <c r="H382" s="23">
        <f>VLOOKUP(E382&amp;"-"&amp;F382,'Menu items'!E:F,2,0)</f>
        <v>4.5</v>
      </c>
      <c r="I382" s="67">
        <f t="shared" si="28"/>
        <v>4.5</v>
      </c>
      <c r="J382" s="23">
        <f>IF(AND(F382="XL",G382&gt;1),15,0)</f>
        <v>0</v>
      </c>
    </row>
    <row r="383" spans="2:10" x14ac:dyDescent="0.25">
      <c r="B383" s="77">
        <f ca="1">VLOOKUP(C383,'Order List'!$B$2:$D$102,2,0)</f>
        <v>43380</v>
      </c>
      <c r="C383" s="23">
        <f t="shared" si="29"/>
        <v>37</v>
      </c>
      <c r="D383" s="23">
        <f t="shared" si="30"/>
        <v>10</v>
      </c>
      <c r="E383" s="23" t="s">
        <v>77</v>
      </c>
      <c r="F383" s="23"/>
      <c r="G383" s="23">
        <v>1</v>
      </c>
      <c r="H383" s="23">
        <f>VLOOKUP(E383&amp;"-"&amp;F383,'Menu items'!E:F,2,0)</f>
        <v>3.75</v>
      </c>
      <c r="I383" s="67">
        <f t="shared" si="28"/>
        <v>3.75</v>
      </c>
      <c r="J383" s="23">
        <f>IF(AND(F383="XL",G383&gt;1),15,0)</f>
        <v>0</v>
      </c>
    </row>
    <row r="384" spans="2:10" x14ac:dyDescent="0.25">
      <c r="B384" s="77">
        <f ca="1">VLOOKUP(C384,'Order List'!$B$2:$D$102,2,0)</f>
        <v>43380</v>
      </c>
      <c r="C384" s="23">
        <f t="shared" si="29"/>
        <v>37</v>
      </c>
      <c r="D384" s="23">
        <f t="shared" si="30"/>
        <v>11</v>
      </c>
      <c r="E384" s="23" t="s">
        <v>80</v>
      </c>
      <c r="F384" s="23"/>
      <c r="G384" s="23">
        <v>2</v>
      </c>
      <c r="H384" s="23">
        <f>VLOOKUP(E384&amp;"-"&amp;F384,'Menu items'!E:F,2,0)</f>
        <v>3.99</v>
      </c>
      <c r="I384" s="67">
        <f t="shared" si="28"/>
        <v>7.98</v>
      </c>
      <c r="J384" s="23">
        <f>IF(AND(F384="XL",G384&gt;1),15,0)</f>
        <v>0</v>
      </c>
    </row>
    <row r="385" spans="2:10" x14ac:dyDescent="0.25">
      <c r="B385" s="77">
        <f ca="1">VLOOKUP(C385,'Order List'!$B$2:$D$102,2,0)</f>
        <v>43380</v>
      </c>
      <c r="C385" s="23">
        <f t="shared" si="29"/>
        <v>37</v>
      </c>
      <c r="D385" s="23">
        <f t="shared" si="30"/>
        <v>12</v>
      </c>
      <c r="E385" s="23" t="s">
        <v>78</v>
      </c>
      <c r="F385" s="23"/>
      <c r="G385" s="23">
        <v>4</v>
      </c>
      <c r="H385" s="23">
        <f>VLOOKUP(E385&amp;"-"&amp;F385,'Menu items'!E:F,2,0)</f>
        <v>19.989999999999998</v>
      </c>
      <c r="I385" s="67">
        <f t="shared" si="28"/>
        <v>79.959999999999994</v>
      </c>
      <c r="J385" s="23">
        <f>IF(AND(F385="XL",G385&gt;1),15,0)</f>
        <v>0</v>
      </c>
    </row>
    <row r="386" spans="2:10" x14ac:dyDescent="0.25">
      <c r="B386" s="77">
        <f ca="1">VLOOKUP(C386,'Order List'!$B$2:$D$102,2,0)</f>
        <v>43380</v>
      </c>
      <c r="C386" s="23">
        <f t="shared" si="29"/>
        <v>37</v>
      </c>
      <c r="D386" s="23">
        <f t="shared" si="30"/>
        <v>13</v>
      </c>
      <c r="E386" s="23" t="s">
        <v>82</v>
      </c>
      <c r="F386" s="23"/>
      <c r="G386" s="23">
        <v>2</v>
      </c>
      <c r="H386" s="23">
        <f>VLOOKUP(E386&amp;"-"&amp;F386,'Menu items'!E:F,2,0)</f>
        <v>5.99</v>
      </c>
      <c r="I386" s="67">
        <f t="shared" si="28"/>
        <v>11.98</v>
      </c>
      <c r="J386" s="23">
        <f>IF(AND(F386="XL",G386&gt;1),15,0)</f>
        <v>0</v>
      </c>
    </row>
    <row r="387" spans="2:10" x14ac:dyDescent="0.25">
      <c r="B387" s="77">
        <f ca="1">VLOOKUP(C387,'Order List'!$B$2:$D$102,2,0)</f>
        <v>43380</v>
      </c>
      <c r="C387" s="23">
        <f t="shared" si="29"/>
        <v>37</v>
      </c>
      <c r="D387" s="23">
        <f t="shared" si="30"/>
        <v>14</v>
      </c>
      <c r="E387" s="23" t="s">
        <v>83</v>
      </c>
      <c r="F387" s="23"/>
      <c r="G387" s="23">
        <v>1</v>
      </c>
      <c r="H387" s="23">
        <f>VLOOKUP(E387&amp;"-"&amp;F387,'Menu items'!E:F,2,0)</f>
        <v>5.99</v>
      </c>
      <c r="I387" s="67">
        <f t="shared" si="28"/>
        <v>5.99</v>
      </c>
      <c r="J387" s="23">
        <f>IF(AND(F387="XL",G387&gt;1),15,0)</f>
        <v>0</v>
      </c>
    </row>
    <row r="388" spans="2:10" x14ac:dyDescent="0.25">
      <c r="B388" s="77">
        <f ca="1">VLOOKUP(C388,'Order List'!$B$2:$D$102,2,0)</f>
        <v>43380</v>
      </c>
      <c r="C388" s="23">
        <f t="shared" si="29"/>
        <v>37</v>
      </c>
      <c r="D388" s="23">
        <f t="shared" si="30"/>
        <v>15</v>
      </c>
      <c r="E388" s="23" t="s">
        <v>85</v>
      </c>
      <c r="F388" s="23"/>
      <c r="G388" s="23">
        <v>2</v>
      </c>
      <c r="H388" s="23">
        <f>VLOOKUP(E388&amp;"-"&amp;F388,'Menu items'!E:F,2,0)</f>
        <v>2.99</v>
      </c>
      <c r="I388" s="67">
        <f t="shared" ref="I388:I451" si="31">(G388*H388)-((G388*H388)*(J388/100))</f>
        <v>5.98</v>
      </c>
      <c r="J388" s="23">
        <f>IF(AND(F388="XL",G388&gt;1),15,0)</f>
        <v>0</v>
      </c>
    </row>
    <row r="389" spans="2:10" x14ac:dyDescent="0.25">
      <c r="B389" s="77">
        <f ca="1">VLOOKUP(C389,'Order List'!$B$2:$D$102,2,0)</f>
        <v>43380</v>
      </c>
      <c r="C389" s="23">
        <f t="shared" ref="C389:C452" si="32">IF(D389&gt;D388,C388,C388+1)</f>
        <v>37</v>
      </c>
      <c r="D389" s="23">
        <f t="shared" si="30"/>
        <v>16</v>
      </c>
      <c r="E389" s="23" t="s">
        <v>86</v>
      </c>
      <c r="F389" s="23"/>
      <c r="G389" s="23">
        <v>1</v>
      </c>
      <c r="H389" s="23">
        <f>VLOOKUP(E389&amp;"-"&amp;F389,'Menu items'!E:F,2,0)</f>
        <v>5.99</v>
      </c>
      <c r="I389" s="67">
        <f t="shared" si="31"/>
        <v>5.99</v>
      </c>
      <c r="J389" s="23">
        <f>IF(AND(F389="XL",G389&gt;1),15,0)</f>
        <v>0</v>
      </c>
    </row>
    <row r="390" spans="2:10" x14ac:dyDescent="0.25">
      <c r="B390" s="77">
        <f ca="1">VLOOKUP(C390,'Order List'!$B$2:$D$102,2,0)</f>
        <v>43380</v>
      </c>
      <c r="C390" s="23">
        <f t="shared" si="32"/>
        <v>37</v>
      </c>
      <c r="D390" s="23">
        <f t="shared" si="30"/>
        <v>17</v>
      </c>
      <c r="E390" s="23" t="s">
        <v>87</v>
      </c>
      <c r="F390" s="23"/>
      <c r="G390" s="23">
        <v>3</v>
      </c>
      <c r="H390" s="23">
        <f>VLOOKUP(E390&amp;"-"&amp;F390,'Menu items'!E:F,2,0)</f>
        <v>5.99</v>
      </c>
      <c r="I390" s="67">
        <f t="shared" si="31"/>
        <v>17.97</v>
      </c>
      <c r="J390" s="23">
        <f>IF(AND(F390="XL",G390&gt;1),15,0)</f>
        <v>0</v>
      </c>
    </row>
    <row r="391" spans="2:10" x14ac:dyDescent="0.25">
      <c r="B391" s="77">
        <f ca="1">VLOOKUP(C391,'Order List'!$B$2:$D$102,2,0)</f>
        <v>43380</v>
      </c>
      <c r="C391" s="23">
        <f t="shared" si="32"/>
        <v>38</v>
      </c>
      <c r="D391" s="23">
        <v>1</v>
      </c>
      <c r="E391" s="23" t="s">
        <v>88</v>
      </c>
      <c r="F391" s="23"/>
      <c r="G391" s="23">
        <v>1</v>
      </c>
      <c r="H391" s="23">
        <f>VLOOKUP(E391&amp;"-"&amp;F391,'Menu items'!E:F,2,0)</f>
        <v>3.79</v>
      </c>
      <c r="I391" s="67">
        <f t="shared" si="31"/>
        <v>3.79</v>
      </c>
      <c r="J391" s="23">
        <f>IF(AND(F391="XL",G391&gt;1),15,0)</f>
        <v>0</v>
      </c>
    </row>
    <row r="392" spans="2:10" x14ac:dyDescent="0.25">
      <c r="B392" s="77">
        <f ca="1">VLOOKUP(C392,'Order List'!$B$2:$D$102,2,0)</f>
        <v>43380</v>
      </c>
      <c r="C392" s="23">
        <f t="shared" si="32"/>
        <v>38</v>
      </c>
      <c r="D392" s="23">
        <f t="shared" ref="D392:D395" si="33">D391+1</f>
        <v>2</v>
      </c>
      <c r="E392" s="23" t="s">
        <v>94</v>
      </c>
      <c r="F392" s="23"/>
      <c r="G392" s="23">
        <v>1</v>
      </c>
      <c r="H392" s="23">
        <f>VLOOKUP(E392&amp;"-"&amp;F392,'Menu items'!E:F,2,0)</f>
        <v>4.79</v>
      </c>
      <c r="I392" s="67">
        <f t="shared" si="31"/>
        <v>4.79</v>
      </c>
      <c r="J392" s="23">
        <f>IF(AND(F392="XL",G392&gt;1),15,0)</f>
        <v>0</v>
      </c>
    </row>
    <row r="393" spans="2:10" x14ac:dyDescent="0.25">
      <c r="B393" s="77">
        <f ca="1">VLOOKUP(C393,'Order List'!$B$2:$D$102,2,0)</f>
        <v>43380</v>
      </c>
      <c r="C393" s="23">
        <f t="shared" si="32"/>
        <v>38</v>
      </c>
      <c r="D393" s="23">
        <f t="shared" si="33"/>
        <v>3</v>
      </c>
      <c r="E393" s="23" t="s">
        <v>96</v>
      </c>
      <c r="F393" s="23"/>
      <c r="G393" s="23">
        <v>2</v>
      </c>
      <c r="H393" s="23">
        <f>VLOOKUP(E393&amp;"-"&amp;F393,'Menu items'!E:F,2,0)</f>
        <v>5.99</v>
      </c>
      <c r="I393" s="67">
        <f t="shared" si="31"/>
        <v>11.98</v>
      </c>
      <c r="J393" s="23">
        <f>IF(AND(F393="XL",G393&gt;1),15,0)</f>
        <v>0</v>
      </c>
    </row>
    <row r="394" spans="2:10" x14ac:dyDescent="0.25">
      <c r="B394" s="77">
        <f ca="1">VLOOKUP(C394,'Order List'!$B$2:$D$102,2,0)</f>
        <v>43380</v>
      </c>
      <c r="C394" s="23">
        <f t="shared" si="32"/>
        <v>38</v>
      </c>
      <c r="D394" s="23">
        <f t="shared" si="33"/>
        <v>4</v>
      </c>
      <c r="E394" s="23" t="s">
        <v>112</v>
      </c>
      <c r="F394" s="23"/>
      <c r="G394" s="23">
        <v>4</v>
      </c>
      <c r="H394" s="23">
        <f>VLOOKUP(E394&amp;"-"&amp;F394,'Menu items'!E:F,2,0)</f>
        <v>4.99</v>
      </c>
      <c r="I394" s="67">
        <f t="shared" si="31"/>
        <v>19.96</v>
      </c>
      <c r="J394" s="23">
        <f>IF(AND(F394="XL",G394&gt;1),15,0)</f>
        <v>0</v>
      </c>
    </row>
    <row r="395" spans="2:10" x14ac:dyDescent="0.25">
      <c r="B395" s="77">
        <f ca="1">VLOOKUP(C395,'Order List'!$B$2:$D$102,2,0)</f>
        <v>43380</v>
      </c>
      <c r="C395" s="23">
        <f t="shared" si="32"/>
        <v>38</v>
      </c>
      <c r="D395" s="23">
        <f t="shared" si="33"/>
        <v>5</v>
      </c>
      <c r="E395" s="23" t="s">
        <v>113</v>
      </c>
      <c r="F395" s="23"/>
      <c r="G395" s="23">
        <v>2</v>
      </c>
      <c r="H395" s="23">
        <f>VLOOKUP(E395&amp;"-"&amp;F395,'Menu items'!E:F,2,0)</f>
        <v>1.29</v>
      </c>
      <c r="I395" s="67">
        <f t="shared" si="31"/>
        <v>2.58</v>
      </c>
      <c r="J395" s="23">
        <f>IF(AND(F395="XL",G395&gt;1),15,0)</f>
        <v>0</v>
      </c>
    </row>
    <row r="396" spans="2:10" x14ac:dyDescent="0.25">
      <c r="B396" s="77">
        <f ca="1">VLOOKUP(C396,'Order List'!$B$2:$D$102,2,0)</f>
        <v>43380</v>
      </c>
      <c r="C396" s="23">
        <f t="shared" si="32"/>
        <v>38</v>
      </c>
      <c r="D396" s="23">
        <f t="shared" si="30"/>
        <v>6</v>
      </c>
      <c r="E396" s="23" t="s">
        <v>115</v>
      </c>
      <c r="F396" s="23"/>
      <c r="G396" s="23">
        <v>1</v>
      </c>
      <c r="H396" s="23">
        <f>VLOOKUP(E396&amp;"-"&amp;F396,'Menu items'!E:F,2,0)</f>
        <v>2.25</v>
      </c>
      <c r="I396" s="67">
        <f t="shared" si="31"/>
        <v>2.25</v>
      </c>
      <c r="J396" s="23">
        <f>IF(AND(F396="XL",G396&gt;1),15,0)</f>
        <v>0</v>
      </c>
    </row>
    <row r="397" spans="2:10" x14ac:dyDescent="0.25">
      <c r="B397" s="77">
        <f ca="1">VLOOKUP(C397,'Order List'!$B$2:$D$102,2,0)</f>
        <v>43380</v>
      </c>
      <c r="C397" s="23">
        <f t="shared" si="32"/>
        <v>38</v>
      </c>
      <c r="D397" s="23">
        <f t="shared" si="30"/>
        <v>7</v>
      </c>
      <c r="E397" s="23" t="s">
        <v>118</v>
      </c>
      <c r="F397" s="23"/>
      <c r="G397" s="23">
        <v>2</v>
      </c>
      <c r="H397" s="23">
        <f>VLOOKUP(E397&amp;"-"&amp;F397,'Menu items'!E:F,2,0)</f>
        <v>1.99</v>
      </c>
      <c r="I397" s="67">
        <f t="shared" si="31"/>
        <v>3.98</v>
      </c>
      <c r="J397" s="23">
        <f>IF(AND(F397="XL",G397&gt;1),15,0)</f>
        <v>0</v>
      </c>
    </row>
    <row r="398" spans="2:10" x14ac:dyDescent="0.25">
      <c r="B398" s="77">
        <f ca="1">VLOOKUP(C398,'Order List'!$B$2:$D$102,2,0)</f>
        <v>43380</v>
      </c>
      <c r="C398" s="23">
        <f t="shared" si="32"/>
        <v>38</v>
      </c>
      <c r="D398" s="23">
        <f t="shared" si="30"/>
        <v>8</v>
      </c>
      <c r="E398" s="23" t="s">
        <v>121</v>
      </c>
      <c r="F398" s="23"/>
      <c r="G398" s="23">
        <v>1</v>
      </c>
      <c r="H398" s="23">
        <f>VLOOKUP(E398&amp;"-"&amp;F398,'Menu items'!E:F,2,0)</f>
        <v>1.89</v>
      </c>
      <c r="I398" s="67">
        <f t="shared" si="31"/>
        <v>1.89</v>
      </c>
      <c r="J398" s="23">
        <f>IF(AND(F398="XL",G398&gt;1),15,0)</f>
        <v>0</v>
      </c>
    </row>
    <row r="399" spans="2:10" x14ac:dyDescent="0.25">
      <c r="B399" s="77">
        <f ca="1">VLOOKUP(C399,'Order List'!$B$2:$D$102,2,0)</f>
        <v>43380</v>
      </c>
      <c r="C399" s="23">
        <f t="shared" si="32"/>
        <v>39</v>
      </c>
      <c r="D399" s="23">
        <v>1</v>
      </c>
      <c r="E399" s="23" t="s">
        <v>124</v>
      </c>
      <c r="F399" s="23"/>
      <c r="G399" s="23">
        <v>3</v>
      </c>
      <c r="H399" s="23">
        <f>VLOOKUP(E399&amp;"-"&amp;F399,'Menu items'!E:F,2,0)</f>
        <v>2.4900000000000002</v>
      </c>
      <c r="I399" s="67">
        <f t="shared" si="31"/>
        <v>7.4700000000000006</v>
      </c>
      <c r="J399" s="23">
        <f>IF(AND(F399="XL",G399&gt;1),15,0)</f>
        <v>0</v>
      </c>
    </row>
    <row r="400" spans="2:10" x14ac:dyDescent="0.25">
      <c r="B400" s="77">
        <f ca="1">VLOOKUP(C400,'Order List'!$B$2:$D$102,2,0)</f>
        <v>43380</v>
      </c>
      <c r="C400" s="23">
        <f t="shared" si="32"/>
        <v>39</v>
      </c>
      <c r="D400" s="23">
        <f t="shared" ref="D400:D403" si="34">D399+1</f>
        <v>2</v>
      </c>
      <c r="E400" s="23" t="s">
        <v>125</v>
      </c>
      <c r="F400" s="23"/>
      <c r="G400" s="23">
        <v>1</v>
      </c>
      <c r="H400" s="23">
        <f>VLOOKUP(E400&amp;"-"&amp;F400,'Menu items'!E:F,2,0)</f>
        <v>2.4900000000000002</v>
      </c>
      <c r="I400" s="67">
        <f t="shared" si="31"/>
        <v>2.4900000000000002</v>
      </c>
      <c r="J400" s="23">
        <f>IF(AND(F400="XL",G400&gt;1),15,0)</f>
        <v>0</v>
      </c>
    </row>
    <row r="401" spans="2:10" x14ac:dyDescent="0.25">
      <c r="B401" s="77">
        <f ca="1">VLOOKUP(C401,'Order List'!$B$2:$D$102,2,0)</f>
        <v>43380</v>
      </c>
      <c r="C401" s="23">
        <f t="shared" si="32"/>
        <v>39</v>
      </c>
      <c r="D401" s="23">
        <f t="shared" si="34"/>
        <v>3</v>
      </c>
      <c r="E401" s="23" t="s">
        <v>104</v>
      </c>
      <c r="F401" s="23"/>
      <c r="G401" s="23">
        <v>1</v>
      </c>
      <c r="H401" s="23">
        <f>VLOOKUP(E401&amp;"-"&amp;F401,'Menu items'!E:F,2,0)</f>
        <v>0.75</v>
      </c>
      <c r="I401" s="67">
        <f t="shared" si="31"/>
        <v>0.75</v>
      </c>
      <c r="J401" s="23">
        <f>IF(AND(F401="XL",G401&gt;1),15,0)</f>
        <v>0</v>
      </c>
    </row>
    <row r="402" spans="2:10" x14ac:dyDescent="0.25">
      <c r="B402" s="77">
        <f ca="1">VLOOKUP(C402,'Order List'!$B$2:$D$102,2,0)</f>
        <v>43380</v>
      </c>
      <c r="C402" s="23">
        <f t="shared" si="32"/>
        <v>39</v>
      </c>
      <c r="D402" s="23">
        <f t="shared" si="34"/>
        <v>4</v>
      </c>
      <c r="E402" s="23" t="s">
        <v>108</v>
      </c>
      <c r="F402" s="23"/>
      <c r="G402" s="23">
        <v>2</v>
      </c>
      <c r="H402" s="23">
        <f>VLOOKUP(E402&amp;"-"&amp;F402,'Menu items'!E:F,2,0)</f>
        <v>4.5</v>
      </c>
      <c r="I402" s="67">
        <f t="shared" si="31"/>
        <v>9</v>
      </c>
      <c r="J402" s="23">
        <f>IF(AND(F402="XL",G402&gt;1),15,0)</f>
        <v>0</v>
      </c>
    </row>
    <row r="403" spans="2:10" x14ac:dyDescent="0.25">
      <c r="B403" s="77">
        <f ca="1">VLOOKUP(C403,'Order List'!$B$2:$D$102,2,0)</f>
        <v>43380</v>
      </c>
      <c r="C403" s="23">
        <f t="shared" si="32"/>
        <v>39</v>
      </c>
      <c r="D403" s="23">
        <f t="shared" si="34"/>
        <v>5</v>
      </c>
      <c r="E403" s="23" t="s">
        <v>65</v>
      </c>
      <c r="F403" s="23" t="s">
        <v>8</v>
      </c>
      <c r="G403" s="23">
        <v>4</v>
      </c>
      <c r="H403" s="23">
        <f>VLOOKUP(E403&amp;"-"&amp;F403,'Menu items'!E:F,2,0)</f>
        <v>6.99</v>
      </c>
      <c r="I403" s="67">
        <f t="shared" si="31"/>
        <v>27.96</v>
      </c>
      <c r="J403" s="23">
        <f>IF(AND(F403="XL",G403&gt;1),15,0)</f>
        <v>0</v>
      </c>
    </row>
    <row r="404" spans="2:10" x14ac:dyDescent="0.25">
      <c r="B404" s="77">
        <f ca="1">VLOOKUP(C404,'Order List'!$B$2:$D$102,2,0)</f>
        <v>43380</v>
      </c>
      <c r="C404" s="23">
        <f t="shared" si="32"/>
        <v>39</v>
      </c>
      <c r="D404" s="23">
        <f t="shared" si="30"/>
        <v>6</v>
      </c>
      <c r="E404" s="23" t="s">
        <v>45</v>
      </c>
      <c r="F404" s="23"/>
      <c r="G404" s="23">
        <v>2</v>
      </c>
      <c r="H404" s="23">
        <f>VLOOKUP(E404&amp;"-"&amp;F404,'Menu items'!E:F,2,0)</f>
        <v>6.99</v>
      </c>
      <c r="I404" s="67">
        <f t="shared" si="31"/>
        <v>13.98</v>
      </c>
      <c r="J404" s="23">
        <f>IF(AND(F404="XL",G404&gt;1),15,0)</f>
        <v>0</v>
      </c>
    </row>
    <row r="405" spans="2:10" x14ac:dyDescent="0.25">
      <c r="B405" s="77">
        <f ca="1">VLOOKUP(C405,'Order List'!$B$2:$D$102,2,0)</f>
        <v>43380</v>
      </c>
      <c r="C405" s="23">
        <f t="shared" si="32"/>
        <v>39</v>
      </c>
      <c r="D405" s="23">
        <f t="shared" si="30"/>
        <v>7</v>
      </c>
      <c r="E405" s="23" t="s">
        <v>46</v>
      </c>
      <c r="F405" s="23"/>
      <c r="G405" s="23">
        <v>1</v>
      </c>
      <c r="H405" s="23">
        <f>VLOOKUP(E405&amp;"-"&amp;F405,'Menu items'!E:F,2,0)</f>
        <v>6.99</v>
      </c>
      <c r="I405" s="67">
        <f t="shared" si="31"/>
        <v>6.99</v>
      </c>
      <c r="J405" s="23">
        <f>IF(AND(F405="XL",G405&gt;1),15,0)</f>
        <v>0</v>
      </c>
    </row>
    <row r="406" spans="2:10" x14ac:dyDescent="0.25">
      <c r="B406" s="77">
        <f ca="1">VLOOKUP(C406,'Order List'!$B$2:$D$102,2,0)</f>
        <v>43380</v>
      </c>
      <c r="C406" s="23">
        <f t="shared" si="32"/>
        <v>39</v>
      </c>
      <c r="D406" s="23">
        <f t="shared" si="30"/>
        <v>8</v>
      </c>
      <c r="E406" s="23" t="s">
        <v>48</v>
      </c>
      <c r="F406" s="23"/>
      <c r="G406" s="23">
        <v>2</v>
      </c>
      <c r="H406" s="23">
        <f>VLOOKUP(E406&amp;"-"&amp;F406,'Menu items'!E:F,2,0)</f>
        <v>6.99</v>
      </c>
      <c r="I406" s="67">
        <f t="shared" si="31"/>
        <v>13.98</v>
      </c>
      <c r="J406" s="23">
        <f>IF(AND(F406="XL",G406&gt;1),15,0)</f>
        <v>0</v>
      </c>
    </row>
    <row r="407" spans="2:10" x14ac:dyDescent="0.25">
      <c r="B407" s="77">
        <f ca="1">VLOOKUP(C407,'Order List'!$B$2:$D$102,2,0)</f>
        <v>43380</v>
      </c>
      <c r="C407" s="23">
        <f t="shared" si="32"/>
        <v>39</v>
      </c>
      <c r="D407" s="23">
        <f t="shared" si="30"/>
        <v>9</v>
      </c>
      <c r="E407" s="23" t="s">
        <v>49</v>
      </c>
      <c r="F407" s="23"/>
      <c r="G407" s="23">
        <v>1</v>
      </c>
      <c r="H407" s="23">
        <f>VLOOKUP(E407&amp;"-"&amp;F407,'Menu items'!E:F,2,0)</f>
        <v>6.99</v>
      </c>
      <c r="I407" s="67">
        <f t="shared" si="31"/>
        <v>6.99</v>
      </c>
      <c r="J407" s="23">
        <f>IF(AND(F407="XL",G407&gt;1),15,0)</f>
        <v>0</v>
      </c>
    </row>
    <row r="408" spans="2:10" x14ac:dyDescent="0.25">
      <c r="B408" s="77">
        <f ca="1">VLOOKUP(C408,'Order List'!$B$2:$D$102,2,0)</f>
        <v>43380</v>
      </c>
      <c r="C408" s="23">
        <f t="shared" si="32"/>
        <v>39</v>
      </c>
      <c r="D408" s="23">
        <f t="shared" si="30"/>
        <v>10</v>
      </c>
      <c r="E408" s="23" t="s">
        <v>51</v>
      </c>
      <c r="F408" s="23"/>
      <c r="G408" s="23">
        <v>3</v>
      </c>
      <c r="H408" s="23">
        <f>VLOOKUP(E408&amp;"-"&amp;F408,'Menu items'!E:F,2,0)</f>
        <v>6.25</v>
      </c>
      <c r="I408" s="67">
        <f t="shared" si="31"/>
        <v>18.75</v>
      </c>
      <c r="J408" s="23">
        <f>IF(AND(F408="XL",G408&gt;1),15,0)</f>
        <v>0</v>
      </c>
    </row>
    <row r="409" spans="2:10" x14ac:dyDescent="0.25">
      <c r="B409" s="77">
        <f ca="1">VLOOKUP(C409,'Order List'!$B$2:$D$102,2,0)</f>
        <v>43380</v>
      </c>
      <c r="C409" s="23">
        <f t="shared" si="32"/>
        <v>39</v>
      </c>
      <c r="D409" s="23">
        <f t="shared" si="30"/>
        <v>11</v>
      </c>
      <c r="E409" s="23" t="s">
        <v>52</v>
      </c>
      <c r="F409" s="23"/>
      <c r="G409" s="23">
        <v>1</v>
      </c>
      <c r="H409" s="23">
        <f>VLOOKUP(E409&amp;"-"&amp;F409,'Menu items'!E:F,2,0)</f>
        <v>6.25</v>
      </c>
      <c r="I409" s="67">
        <f t="shared" si="31"/>
        <v>6.25</v>
      </c>
      <c r="J409" s="23">
        <f>IF(AND(F409="XL",G409&gt;1),15,0)</f>
        <v>0</v>
      </c>
    </row>
    <row r="410" spans="2:10" x14ac:dyDescent="0.25">
      <c r="B410" s="77">
        <f ca="1">VLOOKUP(C410,'Order List'!$B$2:$D$102,2,0)</f>
        <v>43380</v>
      </c>
      <c r="C410" s="23">
        <f t="shared" si="32"/>
        <v>39</v>
      </c>
      <c r="D410" s="23">
        <f t="shared" si="30"/>
        <v>12</v>
      </c>
      <c r="E410" s="23" t="s">
        <v>53</v>
      </c>
      <c r="F410" s="23"/>
      <c r="G410" s="23">
        <v>1</v>
      </c>
      <c r="H410" s="23">
        <f>VLOOKUP(E410&amp;"-"&amp;F410,'Menu items'!E:F,2,0)</f>
        <v>6.25</v>
      </c>
      <c r="I410" s="67">
        <f t="shared" si="31"/>
        <v>6.25</v>
      </c>
      <c r="J410" s="23">
        <f>IF(AND(F410="XL",G410&gt;1),15,0)</f>
        <v>0</v>
      </c>
    </row>
    <row r="411" spans="2:10" x14ac:dyDescent="0.25">
      <c r="B411" s="77">
        <f ca="1">VLOOKUP(C411,'Order List'!$B$2:$D$102,2,0)</f>
        <v>43380</v>
      </c>
      <c r="C411" s="23">
        <f t="shared" si="32"/>
        <v>39</v>
      </c>
      <c r="D411" s="23">
        <f t="shared" si="30"/>
        <v>13</v>
      </c>
      <c r="E411" s="23" t="s">
        <v>61</v>
      </c>
      <c r="F411" s="23">
        <v>20</v>
      </c>
      <c r="G411" s="23">
        <v>2</v>
      </c>
      <c r="H411" s="23">
        <f>VLOOKUP(E411&amp;"-"&amp;F411,'Menu items'!E:F,2,0)</f>
        <v>18.989999999999998</v>
      </c>
      <c r="I411" s="67">
        <f t="shared" si="31"/>
        <v>37.979999999999997</v>
      </c>
      <c r="J411" s="23">
        <f>IF(AND(F411="XL",G411&gt;1),15,0)</f>
        <v>0</v>
      </c>
    </row>
    <row r="412" spans="2:10" x14ac:dyDescent="0.25">
      <c r="B412" s="77">
        <f ca="1">VLOOKUP(C412,'Order List'!$B$2:$D$102,2,0)</f>
        <v>43380</v>
      </c>
      <c r="C412" s="23">
        <f t="shared" si="32"/>
        <v>39</v>
      </c>
      <c r="D412" s="23">
        <f t="shared" si="30"/>
        <v>14</v>
      </c>
      <c r="E412" s="23" t="s">
        <v>102</v>
      </c>
      <c r="F412" s="23"/>
      <c r="G412" s="23">
        <v>4</v>
      </c>
      <c r="H412" s="23">
        <f>VLOOKUP(E412&amp;"-"&amp;F412,'Menu items'!E:F,2,0)</f>
        <v>5.99</v>
      </c>
      <c r="I412" s="67">
        <f t="shared" si="31"/>
        <v>23.96</v>
      </c>
      <c r="J412" s="23">
        <f>IF(AND(F412="XL",G412&gt;1),15,0)</f>
        <v>0</v>
      </c>
    </row>
    <row r="413" spans="2:10" x14ac:dyDescent="0.25">
      <c r="B413" s="77">
        <f ca="1">VLOOKUP(C413,'Order List'!$B$2:$D$102,2,0)</f>
        <v>43380</v>
      </c>
      <c r="C413" s="23">
        <f t="shared" si="32"/>
        <v>39</v>
      </c>
      <c r="D413" s="23">
        <f t="shared" si="30"/>
        <v>15</v>
      </c>
      <c r="E413" s="23" t="s">
        <v>62</v>
      </c>
      <c r="F413" s="23">
        <v>5</v>
      </c>
      <c r="G413" s="23">
        <v>2</v>
      </c>
      <c r="H413" s="23">
        <f>VLOOKUP(E413&amp;"-"&amp;F413,'Menu items'!E:F,2,0)</f>
        <v>5.99</v>
      </c>
      <c r="I413" s="67">
        <f t="shared" si="31"/>
        <v>11.98</v>
      </c>
      <c r="J413" s="23">
        <f>IF(AND(F413="XL",G413&gt;1),15,0)</f>
        <v>0</v>
      </c>
    </row>
    <row r="414" spans="2:10" x14ac:dyDescent="0.25">
      <c r="B414" s="77">
        <f ca="1">VLOOKUP(C414,'Order List'!$B$2:$D$102,2,0)</f>
        <v>43380</v>
      </c>
      <c r="C414" s="23">
        <f t="shared" si="32"/>
        <v>40</v>
      </c>
      <c r="D414" s="23">
        <v>1</v>
      </c>
      <c r="E414" s="23" t="s">
        <v>62</v>
      </c>
      <c r="F414" s="23">
        <v>5</v>
      </c>
      <c r="G414" s="23">
        <v>1</v>
      </c>
      <c r="H414" s="23">
        <f>VLOOKUP(E414&amp;"-"&amp;F414,'Menu items'!E:F,2,0)</f>
        <v>5.99</v>
      </c>
      <c r="I414" s="67">
        <f t="shared" si="31"/>
        <v>5.99</v>
      </c>
      <c r="J414" s="23">
        <f>IF(AND(F414="XL",G414&gt;1),15,0)</f>
        <v>0</v>
      </c>
    </row>
    <row r="415" spans="2:10" x14ac:dyDescent="0.25">
      <c r="B415" s="77">
        <f ca="1">VLOOKUP(C415,'Order List'!$B$2:$D$102,2,0)</f>
        <v>43380</v>
      </c>
      <c r="C415" s="23">
        <f t="shared" si="32"/>
        <v>40</v>
      </c>
      <c r="D415" s="23">
        <f t="shared" ref="D415:D418" si="35">D414+1</f>
        <v>2</v>
      </c>
      <c r="E415" s="23" t="s">
        <v>102</v>
      </c>
      <c r="F415" s="23"/>
      <c r="G415" s="23">
        <v>2</v>
      </c>
      <c r="H415" s="23">
        <f>VLOOKUP(E415&amp;"-"&amp;F415,'Menu items'!E:F,2,0)</f>
        <v>5.99</v>
      </c>
      <c r="I415" s="67">
        <f t="shared" si="31"/>
        <v>11.98</v>
      </c>
      <c r="J415" s="23">
        <f>IF(AND(F415="XL",G415&gt;1),15,0)</f>
        <v>0</v>
      </c>
    </row>
    <row r="416" spans="2:10" x14ac:dyDescent="0.25">
      <c r="B416" s="77">
        <f ca="1">VLOOKUP(C416,'Order List'!$B$2:$D$102,2,0)</f>
        <v>43380</v>
      </c>
      <c r="C416" s="23">
        <f t="shared" si="32"/>
        <v>40</v>
      </c>
      <c r="D416" s="23">
        <f t="shared" si="35"/>
        <v>3</v>
      </c>
      <c r="E416" s="23" t="s">
        <v>68</v>
      </c>
      <c r="F416" s="23"/>
      <c r="G416" s="23">
        <v>1</v>
      </c>
      <c r="H416" s="23">
        <f>VLOOKUP(E416&amp;"-"&amp;F416,'Menu items'!E:F,2,0)</f>
        <v>6.99</v>
      </c>
      <c r="I416" s="67">
        <f t="shared" si="31"/>
        <v>6.99</v>
      </c>
      <c r="J416" s="23">
        <f>IF(AND(F416="XL",G416&gt;1),15,0)</f>
        <v>0</v>
      </c>
    </row>
    <row r="417" spans="2:10" x14ac:dyDescent="0.25">
      <c r="B417" s="77">
        <f ca="1">VLOOKUP(C417,'Order List'!$B$2:$D$102,2,0)</f>
        <v>43380</v>
      </c>
      <c r="C417" s="23">
        <f t="shared" si="32"/>
        <v>40</v>
      </c>
      <c r="D417" s="23">
        <f t="shared" si="35"/>
        <v>4</v>
      </c>
      <c r="E417" s="23" t="s">
        <v>70</v>
      </c>
      <c r="F417" s="23"/>
      <c r="G417" s="23">
        <v>3</v>
      </c>
      <c r="H417" s="23">
        <f>VLOOKUP(E417&amp;"-"&amp;F417,'Menu items'!E:F,2,0)</f>
        <v>6.99</v>
      </c>
      <c r="I417" s="67">
        <f t="shared" si="31"/>
        <v>20.97</v>
      </c>
      <c r="J417" s="23">
        <f>IF(AND(F417="XL",G417&gt;1),15,0)</f>
        <v>0</v>
      </c>
    </row>
    <row r="418" spans="2:10" x14ac:dyDescent="0.25">
      <c r="B418" s="77">
        <f ca="1">VLOOKUP(C418,'Order List'!$B$2:$D$102,2,0)</f>
        <v>43380</v>
      </c>
      <c r="C418" s="23">
        <f t="shared" si="32"/>
        <v>40</v>
      </c>
      <c r="D418" s="23">
        <f t="shared" si="35"/>
        <v>5</v>
      </c>
      <c r="E418" s="23" t="s">
        <v>72</v>
      </c>
      <c r="F418" s="23"/>
      <c r="G418" s="23">
        <v>1</v>
      </c>
      <c r="H418" s="23">
        <f>VLOOKUP(E418&amp;"-"&amp;F418,'Menu items'!E:F,2,0)</f>
        <v>5.75</v>
      </c>
      <c r="I418" s="67">
        <f t="shared" si="31"/>
        <v>5.75</v>
      </c>
      <c r="J418" s="23">
        <f>IF(AND(F418="XL",G418&gt;1),15,0)</f>
        <v>0</v>
      </c>
    </row>
    <row r="419" spans="2:10" x14ac:dyDescent="0.25">
      <c r="B419" s="77">
        <f ca="1">VLOOKUP(C419,'Order List'!$B$2:$D$102,2,0)</f>
        <v>43380</v>
      </c>
      <c r="C419" s="23">
        <f t="shared" si="32"/>
        <v>40</v>
      </c>
      <c r="D419" s="23">
        <f t="shared" si="30"/>
        <v>6</v>
      </c>
      <c r="E419" s="23" t="s">
        <v>73</v>
      </c>
      <c r="F419" s="23"/>
      <c r="G419" s="23">
        <v>1</v>
      </c>
      <c r="H419" s="23">
        <f>VLOOKUP(E419&amp;"-"&amp;F419,'Menu items'!E:F,2,0)</f>
        <v>6.99</v>
      </c>
      <c r="I419" s="67">
        <f t="shared" si="31"/>
        <v>6.99</v>
      </c>
      <c r="J419" s="23">
        <f>IF(AND(F419="XL",G419&gt;1),15,0)</f>
        <v>0</v>
      </c>
    </row>
    <row r="420" spans="2:10" x14ac:dyDescent="0.25">
      <c r="B420" s="77">
        <f ca="1">VLOOKUP(C420,'Order List'!$B$2:$D$102,2,0)</f>
        <v>43380</v>
      </c>
      <c r="C420" s="23">
        <f t="shared" si="32"/>
        <v>40</v>
      </c>
      <c r="D420" s="23">
        <f t="shared" si="30"/>
        <v>7</v>
      </c>
      <c r="E420" s="23" t="s">
        <v>49</v>
      </c>
      <c r="F420" s="23"/>
      <c r="G420" s="23">
        <v>2</v>
      </c>
      <c r="H420" s="23">
        <f>VLOOKUP(E420&amp;"-"&amp;F420,'Menu items'!E:F,2,0)</f>
        <v>6.99</v>
      </c>
      <c r="I420" s="67">
        <f t="shared" si="31"/>
        <v>13.98</v>
      </c>
      <c r="J420" s="23">
        <f>IF(AND(F420="XL",G420&gt;1),15,0)</f>
        <v>0</v>
      </c>
    </row>
    <row r="421" spans="2:10" x14ac:dyDescent="0.25">
      <c r="B421" s="77">
        <f ca="1">VLOOKUP(C421,'Order List'!$B$2:$D$102,2,0)</f>
        <v>43380</v>
      </c>
      <c r="C421" s="23">
        <f t="shared" si="32"/>
        <v>40</v>
      </c>
      <c r="D421" s="23">
        <f t="shared" si="30"/>
        <v>8</v>
      </c>
      <c r="E421" s="23" t="s">
        <v>51</v>
      </c>
      <c r="F421" s="23"/>
      <c r="G421" s="23">
        <v>4</v>
      </c>
      <c r="H421" s="23">
        <f>VLOOKUP(E421&amp;"-"&amp;F421,'Menu items'!E:F,2,0)</f>
        <v>6.25</v>
      </c>
      <c r="I421" s="67">
        <f t="shared" si="31"/>
        <v>25</v>
      </c>
      <c r="J421" s="23">
        <f>IF(AND(F421="XL",G421&gt;1),15,0)</f>
        <v>0</v>
      </c>
    </row>
    <row r="422" spans="2:10" x14ac:dyDescent="0.25">
      <c r="B422" s="77">
        <f ca="1">VLOOKUP(C422,'Order List'!$B$2:$D$102,2,0)</f>
        <v>43380</v>
      </c>
      <c r="C422" s="23">
        <f t="shared" si="32"/>
        <v>40</v>
      </c>
      <c r="D422" s="23">
        <f t="shared" si="30"/>
        <v>9</v>
      </c>
      <c r="E422" s="23" t="s">
        <v>55</v>
      </c>
      <c r="F422" s="23"/>
      <c r="G422" s="23">
        <v>2</v>
      </c>
      <c r="H422" s="23">
        <f>VLOOKUP(E422&amp;"-"&amp;F422,'Menu items'!E:F,2,0)</f>
        <v>0.79</v>
      </c>
      <c r="I422" s="67">
        <f t="shared" si="31"/>
        <v>1.58</v>
      </c>
      <c r="J422" s="23">
        <f>IF(AND(F422="XL",G422&gt;1),15,0)</f>
        <v>0</v>
      </c>
    </row>
    <row r="423" spans="2:10" x14ac:dyDescent="0.25">
      <c r="B423" s="77">
        <f ca="1">VLOOKUP(C423,'Order List'!$B$2:$D$102,2,0)</f>
        <v>43380</v>
      </c>
      <c r="C423" s="23">
        <f t="shared" si="32"/>
        <v>41</v>
      </c>
      <c r="D423" s="23">
        <v>1</v>
      </c>
      <c r="E423" s="23" t="s">
        <v>59</v>
      </c>
      <c r="F423" s="23"/>
      <c r="G423" s="23">
        <v>1</v>
      </c>
      <c r="H423" s="23">
        <f>VLOOKUP(E423&amp;"-"&amp;F423,'Menu items'!E:F,2,0)</f>
        <v>8.49</v>
      </c>
      <c r="I423" s="67">
        <f t="shared" si="31"/>
        <v>8.49</v>
      </c>
      <c r="J423" s="23">
        <f>IF(AND(F423="XL",G423&gt;1),15,0)</f>
        <v>0</v>
      </c>
    </row>
    <row r="424" spans="2:10" x14ac:dyDescent="0.25">
      <c r="B424" s="77">
        <f ca="1">VLOOKUP(C424,'Order List'!$B$2:$D$102,2,0)</f>
        <v>43380</v>
      </c>
      <c r="C424" s="23">
        <f t="shared" si="32"/>
        <v>41</v>
      </c>
      <c r="D424" s="23">
        <f t="shared" si="30"/>
        <v>2</v>
      </c>
      <c r="E424" s="23" t="s">
        <v>60</v>
      </c>
      <c r="F424" s="23">
        <v>10</v>
      </c>
      <c r="G424" s="23">
        <v>2</v>
      </c>
      <c r="H424" s="23">
        <f>VLOOKUP(E424&amp;"-"&amp;F424,'Menu items'!E:F,2,0)</f>
        <v>9.85</v>
      </c>
      <c r="I424" s="67">
        <f t="shared" si="31"/>
        <v>19.7</v>
      </c>
      <c r="J424" s="23">
        <f>IF(AND(F424="XL",G424&gt;1),15,0)</f>
        <v>0</v>
      </c>
    </row>
    <row r="425" spans="2:10" x14ac:dyDescent="0.25">
      <c r="B425" s="77">
        <f ca="1">VLOOKUP(C425,'Order List'!$B$2:$D$102,2,0)</f>
        <v>43380</v>
      </c>
      <c r="C425" s="23">
        <f t="shared" si="32"/>
        <v>41</v>
      </c>
      <c r="D425" s="23">
        <f t="shared" si="30"/>
        <v>3</v>
      </c>
      <c r="E425" s="23" t="s">
        <v>102</v>
      </c>
      <c r="F425" s="23"/>
      <c r="G425" s="23">
        <v>1</v>
      </c>
      <c r="H425" s="23">
        <f>VLOOKUP(E425&amp;"-"&amp;F425,'Menu items'!E:F,2,0)</f>
        <v>5.99</v>
      </c>
      <c r="I425" s="67">
        <f t="shared" si="31"/>
        <v>5.99</v>
      </c>
      <c r="J425" s="23">
        <f>IF(AND(F425="XL",G425&gt;1),15,0)</f>
        <v>0</v>
      </c>
    </row>
    <row r="426" spans="2:10" x14ac:dyDescent="0.25">
      <c r="B426" s="77">
        <f ca="1">VLOOKUP(C426,'Order List'!$B$2:$D$102,2,0)</f>
        <v>43380</v>
      </c>
      <c r="C426" s="23">
        <f t="shared" si="32"/>
        <v>41</v>
      </c>
      <c r="D426" s="23">
        <f t="shared" si="30"/>
        <v>4</v>
      </c>
      <c r="E426" s="23" t="s">
        <v>69</v>
      </c>
      <c r="F426" s="23"/>
      <c r="G426" s="23">
        <v>3</v>
      </c>
      <c r="H426" s="23">
        <f>VLOOKUP(E426&amp;"-"&amp;F426,'Menu items'!E:F,2,0)</f>
        <v>6.99</v>
      </c>
      <c r="I426" s="67">
        <f t="shared" si="31"/>
        <v>20.97</v>
      </c>
      <c r="J426" s="23">
        <f>IF(AND(F426="XL",G426&gt;1),15,0)</f>
        <v>0</v>
      </c>
    </row>
    <row r="427" spans="2:10" x14ac:dyDescent="0.25">
      <c r="B427" s="77">
        <f ca="1">VLOOKUP(C427,'Order List'!$B$2:$D$102,2,0)</f>
        <v>43380</v>
      </c>
      <c r="C427" s="23">
        <f t="shared" si="32"/>
        <v>41</v>
      </c>
      <c r="D427" s="23">
        <f t="shared" si="30"/>
        <v>5</v>
      </c>
      <c r="E427" s="23" t="s">
        <v>71</v>
      </c>
      <c r="F427" s="23"/>
      <c r="G427" s="23">
        <v>1</v>
      </c>
      <c r="H427" s="23">
        <f>VLOOKUP(E427&amp;"-"&amp;F427,'Menu items'!E:F,2,0)</f>
        <v>5.75</v>
      </c>
      <c r="I427" s="67">
        <f t="shared" si="31"/>
        <v>5.75</v>
      </c>
      <c r="J427" s="23">
        <f>IF(AND(F427="XL",G427&gt;1),15,0)</f>
        <v>0</v>
      </c>
    </row>
    <row r="428" spans="2:10" x14ac:dyDescent="0.25">
      <c r="B428" s="77">
        <f ca="1">VLOOKUP(C428,'Order List'!$B$2:$D$102,2,0)</f>
        <v>43380</v>
      </c>
      <c r="C428" s="23">
        <f t="shared" si="32"/>
        <v>41</v>
      </c>
      <c r="D428" s="23">
        <f t="shared" si="30"/>
        <v>6</v>
      </c>
      <c r="E428" s="23" t="s">
        <v>72</v>
      </c>
      <c r="F428" s="23"/>
      <c r="G428" s="23">
        <v>1</v>
      </c>
      <c r="H428" s="23">
        <f>VLOOKUP(E428&amp;"-"&amp;F428,'Menu items'!E:F,2,0)</f>
        <v>5.75</v>
      </c>
      <c r="I428" s="67">
        <f t="shared" si="31"/>
        <v>5.75</v>
      </c>
      <c r="J428" s="23">
        <f>IF(AND(F428="XL",G428&gt;1),15,0)</f>
        <v>0</v>
      </c>
    </row>
    <row r="429" spans="2:10" x14ac:dyDescent="0.25">
      <c r="B429" s="77">
        <f ca="1">VLOOKUP(C429,'Order List'!$B$2:$D$102,2,0)</f>
        <v>43380</v>
      </c>
      <c r="C429" s="23">
        <f t="shared" si="32"/>
        <v>41</v>
      </c>
      <c r="D429" s="23">
        <f t="shared" si="30"/>
        <v>7</v>
      </c>
      <c r="E429" s="23" t="s">
        <v>73</v>
      </c>
      <c r="F429" s="23"/>
      <c r="G429" s="23">
        <v>2</v>
      </c>
      <c r="H429" s="23">
        <f>VLOOKUP(E429&amp;"-"&amp;F429,'Menu items'!E:F,2,0)</f>
        <v>6.99</v>
      </c>
      <c r="I429" s="67">
        <f t="shared" si="31"/>
        <v>13.98</v>
      </c>
      <c r="J429" s="23">
        <f>IF(AND(F429="XL",G429&gt;1),15,0)</f>
        <v>0</v>
      </c>
    </row>
    <row r="430" spans="2:10" x14ac:dyDescent="0.25">
      <c r="B430" s="77">
        <f ca="1">VLOOKUP(C430,'Order List'!$B$2:$D$102,2,0)</f>
        <v>43380</v>
      </c>
      <c r="C430" s="23">
        <f t="shared" si="32"/>
        <v>41</v>
      </c>
      <c r="D430" s="23">
        <f t="shared" si="30"/>
        <v>8</v>
      </c>
      <c r="E430" s="23" t="s">
        <v>74</v>
      </c>
      <c r="F430" s="23"/>
      <c r="G430" s="23">
        <v>4</v>
      </c>
      <c r="H430" s="23">
        <f>VLOOKUP(E430&amp;"-"&amp;F430,'Menu items'!E:F,2,0)</f>
        <v>4.5</v>
      </c>
      <c r="I430" s="67">
        <f t="shared" si="31"/>
        <v>18</v>
      </c>
      <c r="J430" s="23">
        <f>IF(AND(F430="XL",G430&gt;1),15,0)</f>
        <v>0</v>
      </c>
    </row>
    <row r="431" spans="2:10" x14ac:dyDescent="0.25">
      <c r="B431" s="77">
        <f ca="1">VLOOKUP(C431,'Order List'!$B$2:$D$102,2,0)</f>
        <v>43380</v>
      </c>
      <c r="C431" s="23">
        <f t="shared" si="32"/>
        <v>41</v>
      </c>
      <c r="D431" s="23">
        <f t="shared" si="30"/>
        <v>9</v>
      </c>
      <c r="E431" s="23" t="s">
        <v>76</v>
      </c>
      <c r="F431" s="23"/>
      <c r="G431" s="23">
        <v>2</v>
      </c>
      <c r="H431" s="23">
        <f>VLOOKUP(E431&amp;"-"&amp;F431,'Menu items'!E:F,2,0)</f>
        <v>4.5</v>
      </c>
      <c r="I431" s="67">
        <f t="shared" si="31"/>
        <v>9</v>
      </c>
      <c r="J431" s="23">
        <f>IF(AND(F431="XL",G431&gt;1),15,0)</f>
        <v>0</v>
      </c>
    </row>
    <row r="432" spans="2:10" x14ac:dyDescent="0.25">
      <c r="B432" s="77">
        <f ca="1">VLOOKUP(C432,'Order List'!$B$2:$D$102,2,0)</f>
        <v>43380</v>
      </c>
      <c r="C432" s="23">
        <f t="shared" si="32"/>
        <v>41</v>
      </c>
      <c r="D432" s="23">
        <f t="shared" si="30"/>
        <v>10</v>
      </c>
      <c r="E432" s="23" t="s">
        <v>77</v>
      </c>
      <c r="F432" s="23"/>
      <c r="G432" s="23">
        <v>1</v>
      </c>
      <c r="H432" s="23">
        <f>VLOOKUP(E432&amp;"-"&amp;F432,'Menu items'!E:F,2,0)</f>
        <v>3.75</v>
      </c>
      <c r="I432" s="67">
        <f t="shared" si="31"/>
        <v>3.75</v>
      </c>
      <c r="J432" s="23">
        <f>IF(AND(F432="XL",G432&gt;1),15,0)</f>
        <v>0</v>
      </c>
    </row>
    <row r="433" spans="2:10" x14ac:dyDescent="0.25">
      <c r="B433" s="77">
        <f ca="1">VLOOKUP(C433,'Order List'!$B$2:$D$102,2,0)</f>
        <v>43380</v>
      </c>
      <c r="C433" s="23">
        <f t="shared" si="32"/>
        <v>41</v>
      </c>
      <c r="D433" s="23">
        <f t="shared" si="30"/>
        <v>11</v>
      </c>
      <c r="E433" s="23" t="s">
        <v>80</v>
      </c>
      <c r="F433" s="23"/>
      <c r="G433" s="23">
        <v>2</v>
      </c>
      <c r="H433" s="23">
        <f>VLOOKUP(E433&amp;"-"&amp;F433,'Menu items'!E:F,2,0)</f>
        <v>3.99</v>
      </c>
      <c r="I433" s="67">
        <f t="shared" si="31"/>
        <v>7.98</v>
      </c>
      <c r="J433" s="23">
        <f>IF(AND(F433="XL",G433&gt;1),15,0)</f>
        <v>0</v>
      </c>
    </row>
    <row r="434" spans="2:10" x14ac:dyDescent="0.25">
      <c r="B434" s="77">
        <f ca="1">VLOOKUP(C434,'Order List'!$B$2:$D$102,2,0)</f>
        <v>43380</v>
      </c>
      <c r="C434" s="23">
        <f t="shared" si="32"/>
        <v>41</v>
      </c>
      <c r="D434" s="23">
        <f t="shared" si="30"/>
        <v>12</v>
      </c>
      <c r="E434" s="23" t="s">
        <v>78</v>
      </c>
      <c r="F434" s="23"/>
      <c r="G434" s="23">
        <v>1</v>
      </c>
      <c r="H434" s="23">
        <f>VLOOKUP(E434&amp;"-"&amp;F434,'Menu items'!E:F,2,0)</f>
        <v>19.989999999999998</v>
      </c>
      <c r="I434" s="67">
        <f t="shared" si="31"/>
        <v>19.989999999999998</v>
      </c>
      <c r="J434" s="23">
        <f>IF(AND(F434="XL",G434&gt;1),15,0)</f>
        <v>0</v>
      </c>
    </row>
    <row r="435" spans="2:10" x14ac:dyDescent="0.25">
      <c r="B435" s="77">
        <f ca="1">VLOOKUP(C435,'Order List'!$B$2:$D$102,2,0)</f>
        <v>43380</v>
      </c>
      <c r="C435" s="23">
        <f t="shared" si="32"/>
        <v>41</v>
      </c>
      <c r="D435" s="23">
        <f t="shared" si="30"/>
        <v>13</v>
      </c>
      <c r="E435" s="23" t="s">
        <v>82</v>
      </c>
      <c r="F435" s="23"/>
      <c r="G435" s="23">
        <v>3</v>
      </c>
      <c r="H435" s="23">
        <f>VLOOKUP(E435&amp;"-"&amp;F435,'Menu items'!E:F,2,0)</f>
        <v>5.99</v>
      </c>
      <c r="I435" s="67">
        <f t="shared" si="31"/>
        <v>17.97</v>
      </c>
      <c r="J435" s="23">
        <f>IF(AND(F435="XL",G435&gt;1),15,0)</f>
        <v>0</v>
      </c>
    </row>
    <row r="436" spans="2:10" x14ac:dyDescent="0.25">
      <c r="B436" s="77">
        <f ca="1">VLOOKUP(C436,'Order List'!$B$2:$D$102,2,0)</f>
        <v>43380</v>
      </c>
      <c r="C436" s="23">
        <f t="shared" si="32"/>
        <v>41</v>
      </c>
      <c r="D436" s="23">
        <f t="shared" si="30"/>
        <v>14</v>
      </c>
      <c r="E436" s="23" t="s">
        <v>83</v>
      </c>
      <c r="F436" s="23"/>
      <c r="G436" s="23">
        <v>1</v>
      </c>
      <c r="H436" s="23">
        <f>VLOOKUP(E436&amp;"-"&amp;F436,'Menu items'!E:F,2,0)</f>
        <v>5.99</v>
      </c>
      <c r="I436" s="67">
        <f t="shared" si="31"/>
        <v>5.99</v>
      </c>
      <c r="J436" s="23">
        <f>IF(AND(F436="XL",G436&gt;1),15,0)</f>
        <v>0</v>
      </c>
    </row>
    <row r="437" spans="2:10" x14ac:dyDescent="0.25">
      <c r="B437" s="77">
        <f ca="1">VLOOKUP(C437,'Order List'!$B$2:$D$102,2,0)</f>
        <v>43380</v>
      </c>
      <c r="C437" s="23">
        <f t="shared" si="32"/>
        <v>41</v>
      </c>
      <c r="D437" s="23">
        <f t="shared" si="30"/>
        <v>15</v>
      </c>
      <c r="E437" s="23" t="s">
        <v>85</v>
      </c>
      <c r="F437" s="23"/>
      <c r="G437" s="23">
        <v>1</v>
      </c>
      <c r="H437" s="23">
        <f>VLOOKUP(E437&amp;"-"&amp;F437,'Menu items'!E:F,2,0)</f>
        <v>2.99</v>
      </c>
      <c r="I437" s="67">
        <f t="shared" si="31"/>
        <v>2.99</v>
      </c>
      <c r="J437" s="23">
        <f>IF(AND(F437="XL",G437&gt;1),15,0)</f>
        <v>0</v>
      </c>
    </row>
    <row r="438" spans="2:10" x14ac:dyDescent="0.25">
      <c r="B438" s="77">
        <f ca="1">VLOOKUP(C438,'Order List'!$B$2:$D$102,2,0)</f>
        <v>43380</v>
      </c>
      <c r="C438" s="23">
        <f t="shared" si="32"/>
        <v>41</v>
      </c>
      <c r="D438" s="23">
        <f t="shared" si="30"/>
        <v>16</v>
      </c>
      <c r="E438" s="23" t="s">
        <v>86</v>
      </c>
      <c r="F438" s="23"/>
      <c r="G438" s="23">
        <v>2</v>
      </c>
      <c r="H438" s="23">
        <f>VLOOKUP(E438&amp;"-"&amp;F438,'Menu items'!E:F,2,0)</f>
        <v>5.99</v>
      </c>
      <c r="I438" s="67">
        <f t="shared" si="31"/>
        <v>11.98</v>
      </c>
      <c r="J438" s="23">
        <f>IF(AND(F438="XL",G438&gt;1),15,0)</f>
        <v>0</v>
      </c>
    </row>
    <row r="439" spans="2:10" x14ac:dyDescent="0.25">
      <c r="B439" s="77">
        <f ca="1">VLOOKUP(C439,'Order List'!$B$2:$D$102,2,0)</f>
        <v>43380</v>
      </c>
      <c r="C439" s="23">
        <f t="shared" si="32"/>
        <v>41</v>
      </c>
      <c r="D439" s="23">
        <f t="shared" ref="D439:D500" si="36">D438+1</f>
        <v>17</v>
      </c>
      <c r="E439" s="23" t="s">
        <v>87</v>
      </c>
      <c r="F439" s="23"/>
      <c r="G439" s="23">
        <v>4</v>
      </c>
      <c r="H439" s="23">
        <f>VLOOKUP(E439&amp;"-"&amp;F439,'Menu items'!E:F,2,0)</f>
        <v>5.99</v>
      </c>
      <c r="I439" s="67">
        <f t="shared" si="31"/>
        <v>23.96</v>
      </c>
      <c r="J439" s="23">
        <f>IF(AND(F439="XL",G439&gt;1),15,0)</f>
        <v>0</v>
      </c>
    </row>
    <row r="440" spans="2:10" x14ac:dyDescent="0.25">
      <c r="B440" s="77">
        <f ca="1">VLOOKUP(C440,'Order List'!$B$2:$D$102,2,0)</f>
        <v>43380</v>
      </c>
      <c r="C440" s="23">
        <f t="shared" si="32"/>
        <v>42</v>
      </c>
      <c r="D440" s="23">
        <v>1</v>
      </c>
      <c r="E440" s="23" t="s">
        <v>88</v>
      </c>
      <c r="F440" s="23"/>
      <c r="G440" s="23">
        <v>2</v>
      </c>
      <c r="H440" s="23">
        <f>VLOOKUP(E440&amp;"-"&amp;F440,'Menu items'!E:F,2,0)</f>
        <v>3.79</v>
      </c>
      <c r="I440" s="67">
        <f t="shared" si="31"/>
        <v>7.58</v>
      </c>
      <c r="J440" s="23">
        <f>IF(AND(F440="XL",G440&gt;1),15,0)</f>
        <v>0</v>
      </c>
    </row>
    <row r="441" spans="2:10" x14ac:dyDescent="0.25">
      <c r="B441" s="77">
        <f ca="1">VLOOKUP(C441,'Order List'!$B$2:$D$102,2,0)</f>
        <v>43380</v>
      </c>
      <c r="C441" s="23">
        <f t="shared" si="32"/>
        <v>42</v>
      </c>
      <c r="D441" s="23">
        <f t="shared" ref="D441:D444" si="37">D440+1</f>
        <v>2</v>
      </c>
      <c r="E441" s="23" t="s">
        <v>94</v>
      </c>
      <c r="F441" s="23"/>
      <c r="G441" s="23">
        <v>1</v>
      </c>
      <c r="H441" s="23">
        <f>VLOOKUP(E441&amp;"-"&amp;F441,'Menu items'!E:F,2,0)</f>
        <v>4.79</v>
      </c>
      <c r="I441" s="67">
        <f t="shared" si="31"/>
        <v>4.79</v>
      </c>
      <c r="J441" s="23">
        <f>IF(AND(F441="XL",G441&gt;1),15,0)</f>
        <v>0</v>
      </c>
    </row>
    <row r="442" spans="2:10" x14ac:dyDescent="0.25">
      <c r="B442" s="77">
        <f ca="1">VLOOKUP(C442,'Order List'!$B$2:$D$102,2,0)</f>
        <v>43380</v>
      </c>
      <c r="C442" s="23">
        <f t="shared" si="32"/>
        <v>42</v>
      </c>
      <c r="D442" s="23">
        <f t="shared" si="37"/>
        <v>3</v>
      </c>
      <c r="E442" s="23" t="s">
        <v>96</v>
      </c>
      <c r="F442" s="23"/>
      <c r="G442" s="23">
        <v>2</v>
      </c>
      <c r="H442" s="23">
        <f>VLOOKUP(E442&amp;"-"&amp;F442,'Menu items'!E:F,2,0)</f>
        <v>5.99</v>
      </c>
      <c r="I442" s="67">
        <f t="shared" si="31"/>
        <v>11.98</v>
      </c>
      <c r="J442" s="23">
        <f>IF(AND(F442="XL",G442&gt;1),15,0)</f>
        <v>0</v>
      </c>
    </row>
    <row r="443" spans="2:10" x14ac:dyDescent="0.25">
      <c r="B443" s="77">
        <f ca="1">VLOOKUP(C443,'Order List'!$B$2:$D$102,2,0)</f>
        <v>43380</v>
      </c>
      <c r="C443" s="23">
        <f t="shared" si="32"/>
        <v>42</v>
      </c>
      <c r="D443" s="23">
        <f t="shared" si="37"/>
        <v>4</v>
      </c>
      <c r="E443" s="23" t="s">
        <v>112</v>
      </c>
      <c r="F443" s="23"/>
      <c r="G443" s="23">
        <v>1</v>
      </c>
      <c r="H443" s="23">
        <f>VLOOKUP(E443&amp;"-"&amp;F443,'Menu items'!E:F,2,0)</f>
        <v>4.99</v>
      </c>
      <c r="I443" s="67">
        <f t="shared" si="31"/>
        <v>4.99</v>
      </c>
      <c r="J443" s="23">
        <f>IF(AND(F443="XL",G443&gt;1),15,0)</f>
        <v>0</v>
      </c>
    </row>
    <row r="444" spans="2:10" x14ac:dyDescent="0.25">
      <c r="B444" s="77">
        <f ca="1">VLOOKUP(C444,'Order List'!$B$2:$D$102,2,0)</f>
        <v>43380</v>
      </c>
      <c r="C444" s="23">
        <f t="shared" si="32"/>
        <v>42</v>
      </c>
      <c r="D444" s="23">
        <f t="shared" si="37"/>
        <v>5</v>
      </c>
      <c r="E444" s="23" t="s">
        <v>113</v>
      </c>
      <c r="F444" s="23"/>
      <c r="G444" s="23">
        <v>3</v>
      </c>
      <c r="H444" s="23">
        <f>VLOOKUP(E444&amp;"-"&amp;F444,'Menu items'!E:F,2,0)</f>
        <v>1.29</v>
      </c>
      <c r="I444" s="67">
        <f t="shared" si="31"/>
        <v>3.87</v>
      </c>
      <c r="J444" s="23">
        <f>IF(AND(F444="XL",G444&gt;1),15,0)</f>
        <v>0</v>
      </c>
    </row>
    <row r="445" spans="2:10" x14ac:dyDescent="0.25">
      <c r="B445" s="77">
        <f ca="1">VLOOKUP(C445,'Order List'!$B$2:$D$102,2,0)</f>
        <v>43380</v>
      </c>
      <c r="C445" s="23">
        <f t="shared" si="32"/>
        <v>42</v>
      </c>
      <c r="D445" s="23">
        <f t="shared" si="36"/>
        <v>6</v>
      </c>
      <c r="E445" s="23" t="s">
        <v>115</v>
      </c>
      <c r="F445" s="23"/>
      <c r="G445" s="23">
        <v>1</v>
      </c>
      <c r="H445" s="23">
        <f>VLOOKUP(E445&amp;"-"&amp;F445,'Menu items'!E:F,2,0)</f>
        <v>2.25</v>
      </c>
      <c r="I445" s="67">
        <f t="shared" si="31"/>
        <v>2.25</v>
      </c>
      <c r="J445" s="23">
        <f>IF(AND(F445="XL",G445&gt;1),15,0)</f>
        <v>0</v>
      </c>
    </row>
    <row r="446" spans="2:10" x14ac:dyDescent="0.25">
      <c r="B446" s="77">
        <f ca="1">VLOOKUP(C446,'Order List'!$B$2:$D$102,2,0)</f>
        <v>43380</v>
      </c>
      <c r="C446" s="23">
        <f t="shared" si="32"/>
        <v>42</v>
      </c>
      <c r="D446" s="23">
        <f t="shared" si="36"/>
        <v>7</v>
      </c>
      <c r="E446" s="23" t="s">
        <v>118</v>
      </c>
      <c r="F446" s="23"/>
      <c r="G446" s="23">
        <v>1</v>
      </c>
      <c r="H446" s="23">
        <f>VLOOKUP(E446&amp;"-"&amp;F446,'Menu items'!E:F,2,0)</f>
        <v>1.99</v>
      </c>
      <c r="I446" s="67">
        <f t="shared" si="31"/>
        <v>1.99</v>
      </c>
      <c r="J446" s="23">
        <f>IF(AND(F446="XL",G446&gt;1),15,0)</f>
        <v>0</v>
      </c>
    </row>
    <row r="447" spans="2:10" x14ac:dyDescent="0.25">
      <c r="B447" s="77">
        <f ca="1">VLOOKUP(C447,'Order List'!$B$2:$D$102,2,0)</f>
        <v>43380</v>
      </c>
      <c r="C447" s="23">
        <f t="shared" si="32"/>
        <v>42</v>
      </c>
      <c r="D447" s="23">
        <f t="shared" si="36"/>
        <v>8</v>
      </c>
      <c r="E447" s="23" t="s">
        <v>121</v>
      </c>
      <c r="F447" s="23"/>
      <c r="G447" s="23">
        <v>2</v>
      </c>
      <c r="H447" s="23">
        <f>VLOOKUP(E447&amp;"-"&amp;F447,'Menu items'!E:F,2,0)</f>
        <v>1.89</v>
      </c>
      <c r="I447" s="67">
        <f t="shared" si="31"/>
        <v>3.78</v>
      </c>
      <c r="J447" s="23">
        <f>IF(AND(F447="XL",G447&gt;1),15,0)</f>
        <v>0</v>
      </c>
    </row>
    <row r="448" spans="2:10" x14ac:dyDescent="0.25">
      <c r="B448" s="77">
        <f ca="1">VLOOKUP(C448,'Order List'!$B$2:$D$102,2,0)</f>
        <v>43381</v>
      </c>
      <c r="C448" s="23">
        <f t="shared" si="32"/>
        <v>43</v>
      </c>
      <c r="D448" s="23">
        <v>1</v>
      </c>
      <c r="E448" s="23" t="s">
        <v>124</v>
      </c>
      <c r="F448" s="23"/>
      <c r="G448" s="23">
        <v>4</v>
      </c>
      <c r="H448" s="23">
        <f>VLOOKUP(E448&amp;"-"&amp;F448,'Menu items'!E:F,2,0)</f>
        <v>2.4900000000000002</v>
      </c>
      <c r="I448" s="67">
        <f t="shared" si="31"/>
        <v>9.9600000000000009</v>
      </c>
      <c r="J448" s="23">
        <f>IF(AND(F448="XL",G448&gt;1),15,0)</f>
        <v>0</v>
      </c>
    </row>
    <row r="449" spans="2:10" x14ac:dyDescent="0.25">
      <c r="B449" s="77">
        <f ca="1">VLOOKUP(C449,'Order List'!$B$2:$D$102,2,0)</f>
        <v>43381</v>
      </c>
      <c r="C449" s="23">
        <f t="shared" si="32"/>
        <v>43</v>
      </c>
      <c r="D449" s="23">
        <f t="shared" ref="D449:D452" si="38">D448+1</f>
        <v>2</v>
      </c>
      <c r="E449" s="23" t="s">
        <v>125</v>
      </c>
      <c r="F449" s="23"/>
      <c r="G449" s="23">
        <v>2</v>
      </c>
      <c r="H449" s="23">
        <f>VLOOKUP(E449&amp;"-"&amp;F449,'Menu items'!E:F,2,0)</f>
        <v>2.4900000000000002</v>
      </c>
      <c r="I449" s="67">
        <f t="shared" si="31"/>
        <v>4.9800000000000004</v>
      </c>
      <c r="J449" s="23">
        <f>IF(AND(F449="XL",G449&gt;1),15,0)</f>
        <v>0</v>
      </c>
    </row>
    <row r="450" spans="2:10" x14ac:dyDescent="0.25">
      <c r="B450" s="77">
        <f ca="1">VLOOKUP(C450,'Order List'!$B$2:$D$102,2,0)</f>
        <v>43381</v>
      </c>
      <c r="C450" s="23">
        <f t="shared" si="32"/>
        <v>43</v>
      </c>
      <c r="D450" s="23">
        <f t="shared" si="38"/>
        <v>3</v>
      </c>
      <c r="E450" s="23" t="s">
        <v>104</v>
      </c>
      <c r="F450" s="23"/>
      <c r="G450" s="23">
        <v>1</v>
      </c>
      <c r="H450" s="23">
        <f>VLOOKUP(E450&amp;"-"&amp;F450,'Menu items'!E:F,2,0)</f>
        <v>0.75</v>
      </c>
      <c r="I450" s="67">
        <f t="shared" si="31"/>
        <v>0.75</v>
      </c>
      <c r="J450" s="23">
        <f>IF(AND(F450="XL",G450&gt;1),15,0)</f>
        <v>0</v>
      </c>
    </row>
    <row r="451" spans="2:10" x14ac:dyDescent="0.25">
      <c r="B451" s="77">
        <f ca="1">VLOOKUP(C451,'Order List'!$B$2:$D$102,2,0)</f>
        <v>43381</v>
      </c>
      <c r="C451" s="23">
        <f t="shared" si="32"/>
        <v>43</v>
      </c>
      <c r="D451" s="23">
        <f t="shared" si="38"/>
        <v>4</v>
      </c>
      <c r="E451" s="23" t="s">
        <v>108</v>
      </c>
      <c r="F451" s="23"/>
      <c r="G451" s="23">
        <v>2</v>
      </c>
      <c r="H451" s="23">
        <f>VLOOKUP(E451&amp;"-"&amp;F451,'Menu items'!E:F,2,0)</f>
        <v>4.5</v>
      </c>
      <c r="I451" s="67">
        <f t="shared" si="31"/>
        <v>9</v>
      </c>
      <c r="J451" s="23">
        <f>IF(AND(F451="XL",G451&gt;1),15,0)</f>
        <v>0</v>
      </c>
    </row>
    <row r="452" spans="2:10" x14ac:dyDescent="0.25">
      <c r="B452" s="77">
        <f ca="1">VLOOKUP(C452,'Order List'!$B$2:$D$102,2,0)</f>
        <v>43381</v>
      </c>
      <c r="C452" s="23">
        <f t="shared" si="32"/>
        <v>43</v>
      </c>
      <c r="D452" s="23">
        <f t="shared" si="38"/>
        <v>5</v>
      </c>
      <c r="E452" s="23" t="s">
        <v>65</v>
      </c>
      <c r="F452" s="23" t="s">
        <v>8</v>
      </c>
      <c r="G452" s="23">
        <v>1</v>
      </c>
      <c r="H452" s="23">
        <f>VLOOKUP(E452&amp;"-"&amp;F452,'Menu items'!E:F,2,0)</f>
        <v>6.99</v>
      </c>
      <c r="I452" s="67">
        <f t="shared" ref="I452:I515" si="39">(G452*H452)-((G452*H452)*(J452/100))</f>
        <v>6.99</v>
      </c>
      <c r="J452" s="23">
        <f>IF(AND(F452="XL",G452&gt;1),15,0)</f>
        <v>0</v>
      </c>
    </row>
    <row r="453" spans="2:10" x14ac:dyDescent="0.25">
      <c r="B453" s="77">
        <f ca="1">VLOOKUP(C453,'Order List'!$B$2:$D$102,2,0)</f>
        <v>43381</v>
      </c>
      <c r="C453" s="23">
        <f t="shared" ref="C453:C516" si="40">IF(D453&gt;D452,C452,C452+1)</f>
        <v>43</v>
      </c>
      <c r="D453" s="23">
        <f t="shared" si="36"/>
        <v>6</v>
      </c>
      <c r="E453" s="23" t="s">
        <v>45</v>
      </c>
      <c r="F453" s="23"/>
      <c r="G453" s="23">
        <v>3</v>
      </c>
      <c r="H453" s="23">
        <f>VLOOKUP(E453&amp;"-"&amp;F453,'Menu items'!E:F,2,0)</f>
        <v>6.99</v>
      </c>
      <c r="I453" s="67">
        <f t="shared" si="39"/>
        <v>20.97</v>
      </c>
      <c r="J453" s="23">
        <f>IF(AND(F453="XL",G453&gt;1),15,0)</f>
        <v>0</v>
      </c>
    </row>
    <row r="454" spans="2:10" x14ac:dyDescent="0.25">
      <c r="B454" s="77">
        <f ca="1">VLOOKUP(C454,'Order List'!$B$2:$D$102,2,0)</f>
        <v>43381</v>
      </c>
      <c r="C454" s="23">
        <f t="shared" si="40"/>
        <v>43</v>
      </c>
      <c r="D454" s="23">
        <f t="shared" si="36"/>
        <v>7</v>
      </c>
      <c r="E454" s="23" t="s">
        <v>46</v>
      </c>
      <c r="F454" s="23"/>
      <c r="G454" s="23">
        <v>1</v>
      </c>
      <c r="H454" s="23">
        <f>VLOOKUP(E454&amp;"-"&amp;F454,'Menu items'!E:F,2,0)</f>
        <v>6.99</v>
      </c>
      <c r="I454" s="67">
        <f t="shared" si="39"/>
        <v>6.99</v>
      </c>
      <c r="J454" s="23">
        <f>IF(AND(F454="XL",G454&gt;1),15,0)</f>
        <v>0</v>
      </c>
    </row>
    <row r="455" spans="2:10" x14ac:dyDescent="0.25">
      <c r="B455" s="77">
        <f ca="1">VLOOKUP(C455,'Order List'!$B$2:$D$102,2,0)</f>
        <v>43381</v>
      </c>
      <c r="C455" s="23">
        <f t="shared" si="40"/>
        <v>43</v>
      </c>
      <c r="D455" s="23">
        <f t="shared" si="36"/>
        <v>8</v>
      </c>
      <c r="E455" s="23" t="s">
        <v>48</v>
      </c>
      <c r="F455" s="23"/>
      <c r="G455" s="23">
        <v>1</v>
      </c>
      <c r="H455" s="23">
        <f>VLOOKUP(E455&amp;"-"&amp;F455,'Menu items'!E:F,2,0)</f>
        <v>6.99</v>
      </c>
      <c r="I455" s="67">
        <f t="shared" si="39"/>
        <v>6.99</v>
      </c>
      <c r="J455" s="23">
        <f>IF(AND(F455="XL",G455&gt;1),15,0)</f>
        <v>0</v>
      </c>
    </row>
    <row r="456" spans="2:10" x14ac:dyDescent="0.25">
      <c r="B456" s="77">
        <f ca="1">VLOOKUP(C456,'Order List'!$B$2:$D$102,2,0)</f>
        <v>43381</v>
      </c>
      <c r="C456" s="23">
        <f t="shared" si="40"/>
        <v>43</v>
      </c>
      <c r="D456" s="23">
        <f t="shared" si="36"/>
        <v>9</v>
      </c>
      <c r="E456" s="23" t="s">
        <v>49</v>
      </c>
      <c r="F456" s="23"/>
      <c r="G456" s="23">
        <v>2</v>
      </c>
      <c r="H456" s="23">
        <f>VLOOKUP(E456&amp;"-"&amp;F456,'Menu items'!E:F,2,0)</f>
        <v>6.99</v>
      </c>
      <c r="I456" s="67">
        <f t="shared" si="39"/>
        <v>13.98</v>
      </c>
      <c r="J456" s="23">
        <f>IF(AND(F456="XL",G456&gt;1),15,0)</f>
        <v>0</v>
      </c>
    </row>
    <row r="457" spans="2:10" x14ac:dyDescent="0.25">
      <c r="B457" s="77">
        <f ca="1">VLOOKUP(C457,'Order List'!$B$2:$D$102,2,0)</f>
        <v>43381</v>
      </c>
      <c r="C457" s="23">
        <f t="shared" si="40"/>
        <v>43</v>
      </c>
      <c r="D457" s="23">
        <f t="shared" si="36"/>
        <v>10</v>
      </c>
      <c r="E457" s="23" t="s">
        <v>51</v>
      </c>
      <c r="F457" s="23"/>
      <c r="G457" s="23">
        <v>4</v>
      </c>
      <c r="H457" s="23">
        <f>VLOOKUP(E457&amp;"-"&amp;F457,'Menu items'!E:F,2,0)</f>
        <v>6.25</v>
      </c>
      <c r="I457" s="67">
        <f t="shared" si="39"/>
        <v>25</v>
      </c>
      <c r="J457" s="23">
        <f>IF(AND(F457="XL",G457&gt;1),15,0)</f>
        <v>0</v>
      </c>
    </row>
    <row r="458" spans="2:10" x14ac:dyDescent="0.25">
      <c r="B458" s="77">
        <f ca="1">VLOOKUP(C458,'Order List'!$B$2:$D$102,2,0)</f>
        <v>43381</v>
      </c>
      <c r="C458" s="23">
        <f t="shared" si="40"/>
        <v>43</v>
      </c>
      <c r="D458" s="23">
        <f t="shared" si="36"/>
        <v>11</v>
      </c>
      <c r="E458" s="23" t="s">
        <v>52</v>
      </c>
      <c r="F458" s="23"/>
      <c r="G458" s="23">
        <v>2</v>
      </c>
      <c r="H458" s="23">
        <f>VLOOKUP(E458&amp;"-"&amp;F458,'Menu items'!E:F,2,0)</f>
        <v>6.25</v>
      </c>
      <c r="I458" s="67">
        <f t="shared" si="39"/>
        <v>12.5</v>
      </c>
      <c r="J458" s="23">
        <f>IF(AND(F458="XL",G458&gt;1),15,0)</f>
        <v>0</v>
      </c>
    </row>
    <row r="459" spans="2:10" x14ac:dyDescent="0.25">
      <c r="B459" s="77">
        <f ca="1">VLOOKUP(C459,'Order List'!$B$2:$D$102,2,0)</f>
        <v>43381</v>
      </c>
      <c r="C459" s="23">
        <f t="shared" si="40"/>
        <v>43</v>
      </c>
      <c r="D459" s="23">
        <f t="shared" si="36"/>
        <v>12</v>
      </c>
      <c r="E459" s="23" t="s">
        <v>53</v>
      </c>
      <c r="F459" s="23"/>
      <c r="G459" s="23">
        <v>1</v>
      </c>
      <c r="H459" s="23">
        <f>VLOOKUP(E459&amp;"-"&amp;F459,'Menu items'!E:F,2,0)</f>
        <v>6.25</v>
      </c>
      <c r="I459" s="67">
        <f t="shared" si="39"/>
        <v>6.25</v>
      </c>
      <c r="J459" s="23">
        <f>IF(AND(F459="XL",G459&gt;1),15,0)</f>
        <v>0</v>
      </c>
    </row>
    <row r="460" spans="2:10" x14ac:dyDescent="0.25">
      <c r="B460" s="77">
        <f ca="1">VLOOKUP(C460,'Order List'!$B$2:$D$102,2,0)</f>
        <v>43381</v>
      </c>
      <c r="C460" s="23">
        <f t="shared" si="40"/>
        <v>43</v>
      </c>
      <c r="D460" s="23">
        <f t="shared" si="36"/>
        <v>13</v>
      </c>
      <c r="E460" s="23" t="s">
        <v>61</v>
      </c>
      <c r="F460" s="23">
        <v>10</v>
      </c>
      <c r="G460" s="23">
        <v>2</v>
      </c>
      <c r="H460" s="23">
        <f>VLOOKUP(E460&amp;"-"&amp;F460,'Menu items'!E:F,2,0)</f>
        <v>9.85</v>
      </c>
      <c r="I460" s="67">
        <f t="shared" si="39"/>
        <v>19.7</v>
      </c>
      <c r="J460" s="23">
        <f>IF(AND(F460="XL",G460&gt;1),15,0)</f>
        <v>0</v>
      </c>
    </row>
    <row r="461" spans="2:10" x14ac:dyDescent="0.25">
      <c r="B461" s="77">
        <f ca="1">VLOOKUP(C461,'Order List'!$B$2:$D$102,2,0)</f>
        <v>43381</v>
      </c>
      <c r="C461" s="23">
        <f t="shared" si="40"/>
        <v>43</v>
      </c>
      <c r="D461" s="23">
        <f t="shared" si="36"/>
        <v>14</v>
      </c>
      <c r="E461" s="23" t="s">
        <v>102</v>
      </c>
      <c r="F461" s="23"/>
      <c r="G461" s="23">
        <v>1</v>
      </c>
      <c r="H461" s="23">
        <f>VLOOKUP(E461&amp;"-"&amp;F461,'Menu items'!E:F,2,0)</f>
        <v>5.99</v>
      </c>
      <c r="I461" s="67">
        <f t="shared" si="39"/>
        <v>5.99</v>
      </c>
      <c r="J461" s="23">
        <f>IF(AND(F461="XL",G461&gt;1),15,0)</f>
        <v>0</v>
      </c>
    </row>
    <row r="462" spans="2:10" x14ac:dyDescent="0.25">
      <c r="B462" s="77">
        <f ca="1">VLOOKUP(C462,'Order List'!$B$2:$D$102,2,0)</f>
        <v>43381</v>
      </c>
      <c r="C462" s="23">
        <f t="shared" si="40"/>
        <v>43</v>
      </c>
      <c r="D462" s="23">
        <f t="shared" si="36"/>
        <v>15</v>
      </c>
      <c r="E462" s="23" t="s">
        <v>62</v>
      </c>
      <c r="F462" s="23">
        <v>5</v>
      </c>
      <c r="G462" s="23">
        <v>3</v>
      </c>
      <c r="H462" s="23">
        <f>VLOOKUP(E462&amp;"-"&amp;F462,'Menu items'!E:F,2,0)</f>
        <v>5.99</v>
      </c>
      <c r="I462" s="67">
        <f t="shared" si="39"/>
        <v>17.97</v>
      </c>
      <c r="J462" s="23">
        <f>IF(AND(F462="XL",G462&gt;1),15,0)</f>
        <v>0</v>
      </c>
    </row>
    <row r="463" spans="2:10" x14ac:dyDescent="0.25">
      <c r="B463" s="77">
        <f ca="1">VLOOKUP(C463,'Order List'!$B$2:$D$102,2,0)</f>
        <v>43381</v>
      </c>
      <c r="C463" s="23">
        <f t="shared" si="40"/>
        <v>44</v>
      </c>
      <c r="D463" s="23">
        <v>1</v>
      </c>
      <c r="E463" s="23" t="s">
        <v>62</v>
      </c>
      <c r="F463" s="23">
        <v>5</v>
      </c>
      <c r="G463" s="23">
        <v>1</v>
      </c>
      <c r="H463" s="23">
        <f>VLOOKUP(E463&amp;"-"&amp;F463,'Menu items'!E:F,2,0)</f>
        <v>5.99</v>
      </c>
      <c r="I463" s="67">
        <f t="shared" si="39"/>
        <v>5.99</v>
      </c>
      <c r="J463" s="23">
        <f>IF(AND(F463="XL",G463&gt;1),15,0)</f>
        <v>0</v>
      </c>
    </row>
    <row r="464" spans="2:10" x14ac:dyDescent="0.25">
      <c r="B464" s="77">
        <f ca="1">VLOOKUP(C464,'Order List'!$B$2:$D$102,2,0)</f>
        <v>43381</v>
      </c>
      <c r="C464" s="23">
        <f t="shared" si="40"/>
        <v>44</v>
      </c>
      <c r="D464" s="23">
        <f t="shared" ref="D464:D467" si="41">D463+1</f>
        <v>2</v>
      </c>
      <c r="E464" s="23" t="s">
        <v>102</v>
      </c>
      <c r="F464" s="23"/>
      <c r="G464" s="23">
        <v>1</v>
      </c>
      <c r="H464" s="23">
        <f>VLOOKUP(E464&amp;"-"&amp;F464,'Menu items'!E:F,2,0)</f>
        <v>5.99</v>
      </c>
      <c r="I464" s="67">
        <f t="shared" si="39"/>
        <v>5.99</v>
      </c>
      <c r="J464" s="23">
        <f>IF(AND(F464="XL",G464&gt;1),15,0)</f>
        <v>0</v>
      </c>
    </row>
    <row r="465" spans="2:10" x14ac:dyDescent="0.25">
      <c r="B465" s="77">
        <f ca="1">VLOOKUP(C465,'Order List'!$B$2:$D$102,2,0)</f>
        <v>43381</v>
      </c>
      <c r="C465" s="23">
        <f t="shared" si="40"/>
        <v>44</v>
      </c>
      <c r="D465" s="23">
        <f t="shared" si="41"/>
        <v>3</v>
      </c>
      <c r="E465" s="23" t="s">
        <v>68</v>
      </c>
      <c r="F465" s="23"/>
      <c r="G465" s="23">
        <v>2</v>
      </c>
      <c r="H465" s="23">
        <f>VLOOKUP(E465&amp;"-"&amp;F465,'Menu items'!E:F,2,0)</f>
        <v>6.99</v>
      </c>
      <c r="I465" s="67">
        <f t="shared" si="39"/>
        <v>13.98</v>
      </c>
      <c r="J465" s="23">
        <f>IF(AND(F465="XL",G465&gt;1),15,0)</f>
        <v>0</v>
      </c>
    </row>
    <row r="466" spans="2:10" x14ac:dyDescent="0.25">
      <c r="B466" s="77">
        <f ca="1">VLOOKUP(C466,'Order List'!$B$2:$D$102,2,0)</f>
        <v>43381</v>
      </c>
      <c r="C466" s="23">
        <f t="shared" si="40"/>
        <v>44</v>
      </c>
      <c r="D466" s="23">
        <f t="shared" si="41"/>
        <v>4</v>
      </c>
      <c r="E466" s="23" t="s">
        <v>70</v>
      </c>
      <c r="F466" s="23"/>
      <c r="G466" s="23">
        <v>4</v>
      </c>
      <c r="H466" s="23">
        <f>VLOOKUP(E466&amp;"-"&amp;F466,'Menu items'!E:F,2,0)</f>
        <v>6.99</v>
      </c>
      <c r="I466" s="67">
        <f t="shared" si="39"/>
        <v>27.96</v>
      </c>
      <c r="J466" s="23">
        <f>IF(AND(F466="XL",G466&gt;1),15,0)</f>
        <v>0</v>
      </c>
    </row>
    <row r="467" spans="2:10" x14ac:dyDescent="0.25">
      <c r="B467" s="77">
        <f ca="1">VLOOKUP(C467,'Order List'!$B$2:$D$102,2,0)</f>
        <v>43381</v>
      </c>
      <c r="C467" s="23">
        <f t="shared" si="40"/>
        <v>44</v>
      </c>
      <c r="D467" s="23">
        <f t="shared" si="41"/>
        <v>5</v>
      </c>
      <c r="E467" s="23" t="s">
        <v>72</v>
      </c>
      <c r="F467" s="23"/>
      <c r="G467" s="23">
        <v>2</v>
      </c>
      <c r="H467" s="23">
        <f>VLOOKUP(E467&amp;"-"&amp;F467,'Menu items'!E:F,2,0)</f>
        <v>5.75</v>
      </c>
      <c r="I467" s="67">
        <f t="shared" si="39"/>
        <v>11.5</v>
      </c>
      <c r="J467" s="23">
        <f>IF(AND(F467="XL",G467&gt;1),15,0)</f>
        <v>0</v>
      </c>
    </row>
    <row r="468" spans="2:10" x14ac:dyDescent="0.25">
      <c r="B468" s="77">
        <f ca="1">VLOOKUP(C468,'Order List'!$B$2:$D$102,2,0)</f>
        <v>43381</v>
      </c>
      <c r="C468" s="23">
        <f t="shared" si="40"/>
        <v>44</v>
      </c>
      <c r="D468" s="23">
        <f t="shared" si="36"/>
        <v>6</v>
      </c>
      <c r="E468" s="23" t="s">
        <v>73</v>
      </c>
      <c r="F468" s="23"/>
      <c r="G468" s="23">
        <v>1</v>
      </c>
      <c r="H468" s="23">
        <f>VLOOKUP(E468&amp;"-"&amp;F468,'Menu items'!E:F,2,0)</f>
        <v>6.99</v>
      </c>
      <c r="I468" s="67">
        <f t="shared" si="39"/>
        <v>6.99</v>
      </c>
      <c r="J468" s="23">
        <f>IF(AND(F468="XL",G468&gt;1),15,0)</f>
        <v>0</v>
      </c>
    </row>
    <row r="469" spans="2:10" x14ac:dyDescent="0.25">
      <c r="B469" s="77">
        <f ca="1">VLOOKUP(C469,'Order List'!$B$2:$D$102,2,0)</f>
        <v>43381</v>
      </c>
      <c r="C469" s="23">
        <f t="shared" si="40"/>
        <v>44</v>
      </c>
      <c r="D469" s="23">
        <f t="shared" si="36"/>
        <v>7</v>
      </c>
      <c r="E469" s="23" t="s">
        <v>74</v>
      </c>
      <c r="F469" s="23"/>
      <c r="G469" s="23">
        <v>2</v>
      </c>
      <c r="H469" s="23">
        <f>VLOOKUP(E469&amp;"-"&amp;F469,'Menu items'!E:F,2,0)</f>
        <v>4.5</v>
      </c>
      <c r="I469" s="67">
        <f t="shared" si="39"/>
        <v>9</v>
      </c>
      <c r="J469" s="23">
        <f>IF(AND(F469="XL",G469&gt;1),15,0)</f>
        <v>0</v>
      </c>
    </row>
    <row r="470" spans="2:10" x14ac:dyDescent="0.25">
      <c r="B470" s="77">
        <f ca="1">VLOOKUP(C470,'Order List'!$B$2:$D$102,2,0)</f>
        <v>43381</v>
      </c>
      <c r="C470" s="23">
        <f t="shared" si="40"/>
        <v>44</v>
      </c>
      <c r="D470" s="23">
        <f t="shared" si="36"/>
        <v>8</v>
      </c>
      <c r="E470" s="23" t="s">
        <v>75</v>
      </c>
      <c r="F470" s="23"/>
      <c r="G470" s="23">
        <v>1</v>
      </c>
      <c r="H470" s="23">
        <f>VLOOKUP(E470&amp;"-"&amp;F470,'Menu items'!E:F,2,0)</f>
        <v>4.5</v>
      </c>
      <c r="I470" s="67">
        <f t="shared" si="39"/>
        <v>4.5</v>
      </c>
      <c r="J470" s="23">
        <f>IF(AND(F470="XL",G470&gt;1),15,0)</f>
        <v>0</v>
      </c>
    </row>
    <row r="471" spans="2:10" x14ac:dyDescent="0.25">
      <c r="B471" s="77">
        <f ca="1">VLOOKUP(C471,'Order List'!$B$2:$D$102,2,0)</f>
        <v>43381</v>
      </c>
      <c r="C471" s="23">
        <f t="shared" si="40"/>
        <v>44</v>
      </c>
      <c r="D471" s="23">
        <f t="shared" si="36"/>
        <v>9</v>
      </c>
      <c r="E471" s="23" t="s">
        <v>79</v>
      </c>
      <c r="F471" s="23"/>
      <c r="G471" s="23">
        <v>3</v>
      </c>
      <c r="H471" s="23">
        <f>VLOOKUP(E471&amp;"-"&amp;F471,'Menu items'!E:F,2,0)</f>
        <v>3.75</v>
      </c>
      <c r="I471" s="67">
        <f t="shared" si="39"/>
        <v>11.25</v>
      </c>
      <c r="J471" s="23">
        <f>IF(AND(F471="XL",G471&gt;1),15,0)</f>
        <v>0</v>
      </c>
    </row>
    <row r="472" spans="2:10" x14ac:dyDescent="0.25">
      <c r="B472" s="77">
        <f ca="1">VLOOKUP(C472,'Order List'!$B$2:$D$102,2,0)</f>
        <v>43381</v>
      </c>
      <c r="C472" s="23">
        <f t="shared" si="40"/>
        <v>44</v>
      </c>
      <c r="D472" s="23">
        <f t="shared" si="36"/>
        <v>10</v>
      </c>
      <c r="E472" s="23" t="s">
        <v>81</v>
      </c>
      <c r="F472" s="23"/>
      <c r="G472" s="23">
        <v>1</v>
      </c>
      <c r="H472" s="23">
        <f>VLOOKUP(E472&amp;"-"&amp;F472,'Menu items'!E:F,2,0)</f>
        <v>19.989999999999998</v>
      </c>
      <c r="I472" s="67">
        <f t="shared" si="39"/>
        <v>19.989999999999998</v>
      </c>
      <c r="J472" s="23">
        <f>IF(AND(F472="XL",G472&gt;1),15,0)</f>
        <v>0</v>
      </c>
    </row>
    <row r="473" spans="2:10" x14ac:dyDescent="0.25">
      <c r="B473" s="77">
        <f ca="1">VLOOKUP(C473,'Order List'!$B$2:$D$102,2,0)</f>
        <v>43381</v>
      </c>
      <c r="C473" s="23">
        <f t="shared" si="40"/>
        <v>44</v>
      </c>
      <c r="D473" s="23">
        <f t="shared" si="36"/>
        <v>11</v>
      </c>
      <c r="E473" s="23" t="s">
        <v>84</v>
      </c>
      <c r="F473" s="23"/>
      <c r="G473" s="23">
        <v>1</v>
      </c>
      <c r="H473" s="23">
        <f>VLOOKUP(E473&amp;"-"&amp;F473,'Menu items'!E:F,2,0)</f>
        <v>5.99</v>
      </c>
      <c r="I473" s="67">
        <f t="shared" si="39"/>
        <v>5.99</v>
      </c>
      <c r="J473" s="23">
        <f>IF(AND(F473="XL",G473&gt;1),15,0)</f>
        <v>0</v>
      </c>
    </row>
    <row r="474" spans="2:10" x14ac:dyDescent="0.25">
      <c r="B474" s="77">
        <f ca="1">VLOOKUP(C474,'Order List'!$B$2:$D$102,2,0)</f>
        <v>43381</v>
      </c>
      <c r="C474" s="23">
        <f t="shared" si="40"/>
        <v>44</v>
      </c>
      <c r="D474" s="23">
        <f t="shared" si="36"/>
        <v>12</v>
      </c>
      <c r="E474" s="23" t="s">
        <v>86</v>
      </c>
      <c r="F474" s="23"/>
      <c r="G474" s="23">
        <v>2</v>
      </c>
      <c r="H474" s="23">
        <f>VLOOKUP(E474&amp;"-"&amp;F474,'Menu items'!E:F,2,0)</f>
        <v>5.99</v>
      </c>
      <c r="I474" s="67">
        <f t="shared" si="39"/>
        <v>11.98</v>
      </c>
      <c r="J474" s="23">
        <f>IF(AND(F474="XL",G474&gt;1),15,0)</f>
        <v>0</v>
      </c>
    </row>
    <row r="475" spans="2:10" x14ac:dyDescent="0.25">
      <c r="B475" s="77">
        <f ca="1">VLOOKUP(C475,'Order List'!$B$2:$D$102,2,0)</f>
        <v>43381</v>
      </c>
      <c r="C475" s="23">
        <f t="shared" si="40"/>
        <v>45</v>
      </c>
      <c r="D475" s="23">
        <v>1</v>
      </c>
      <c r="E475" s="23" t="s">
        <v>88</v>
      </c>
      <c r="F475" s="23"/>
      <c r="G475" s="23">
        <v>4</v>
      </c>
      <c r="H475" s="23">
        <f>VLOOKUP(E475&amp;"-"&amp;F475,'Menu items'!E:F,2,0)</f>
        <v>3.79</v>
      </c>
      <c r="I475" s="67">
        <f t="shared" si="39"/>
        <v>15.16</v>
      </c>
      <c r="J475" s="23">
        <f>IF(AND(F475="XL",G475&gt;1),15,0)</f>
        <v>0</v>
      </c>
    </row>
    <row r="476" spans="2:10" x14ac:dyDescent="0.25">
      <c r="B476" s="77">
        <f ca="1">VLOOKUP(C476,'Order List'!$B$2:$D$102,2,0)</f>
        <v>43381</v>
      </c>
      <c r="C476" s="23">
        <f t="shared" si="40"/>
        <v>45</v>
      </c>
      <c r="D476" s="23">
        <f t="shared" ref="D476:D479" si="42">D475+1</f>
        <v>2</v>
      </c>
      <c r="E476" s="23" t="s">
        <v>92</v>
      </c>
      <c r="F476" s="23"/>
      <c r="G476" s="23">
        <v>2</v>
      </c>
      <c r="H476" s="23">
        <f>VLOOKUP(E476&amp;"-"&amp;F476,'Menu items'!E:F,2,0)</f>
        <v>4.79</v>
      </c>
      <c r="I476" s="67">
        <f t="shared" si="39"/>
        <v>9.58</v>
      </c>
      <c r="J476" s="23">
        <f>IF(AND(F476="XL",G476&gt;1),15,0)</f>
        <v>0</v>
      </c>
    </row>
    <row r="477" spans="2:10" x14ac:dyDescent="0.25">
      <c r="B477" s="77">
        <f ca="1">VLOOKUP(C477,'Order List'!$B$2:$D$102,2,0)</f>
        <v>43381</v>
      </c>
      <c r="C477" s="23">
        <f t="shared" si="40"/>
        <v>45</v>
      </c>
      <c r="D477" s="23">
        <f t="shared" si="42"/>
        <v>3</v>
      </c>
      <c r="E477" s="23" t="s">
        <v>93</v>
      </c>
      <c r="F477" s="23"/>
      <c r="G477" s="23">
        <v>1</v>
      </c>
      <c r="H477" s="23">
        <f>VLOOKUP(E477&amp;"-"&amp;F477,'Menu items'!E:F,2,0)</f>
        <v>3.79</v>
      </c>
      <c r="I477" s="67">
        <f t="shared" si="39"/>
        <v>3.79</v>
      </c>
      <c r="J477" s="23">
        <f>IF(AND(F477="XL",G477&gt;1),15,0)</f>
        <v>0</v>
      </c>
    </row>
    <row r="478" spans="2:10" x14ac:dyDescent="0.25">
      <c r="B478" s="77">
        <f ca="1">VLOOKUP(C478,'Order List'!$B$2:$D$102,2,0)</f>
        <v>43381</v>
      </c>
      <c r="C478" s="23">
        <f t="shared" si="40"/>
        <v>45</v>
      </c>
      <c r="D478" s="23">
        <f t="shared" si="42"/>
        <v>4</v>
      </c>
      <c r="E478" s="23" t="s">
        <v>94</v>
      </c>
      <c r="F478" s="23"/>
      <c r="G478" s="23">
        <v>2</v>
      </c>
      <c r="H478" s="23">
        <f>VLOOKUP(E478&amp;"-"&amp;F478,'Menu items'!E:F,2,0)</f>
        <v>4.79</v>
      </c>
      <c r="I478" s="67">
        <f t="shared" si="39"/>
        <v>9.58</v>
      </c>
      <c r="J478" s="23">
        <f>IF(AND(F478="XL",G478&gt;1),15,0)</f>
        <v>0</v>
      </c>
    </row>
    <row r="479" spans="2:10" x14ac:dyDescent="0.25">
      <c r="B479" s="77">
        <f ca="1">VLOOKUP(C479,'Order List'!$B$2:$D$102,2,0)</f>
        <v>43381</v>
      </c>
      <c r="C479" s="23">
        <f t="shared" si="40"/>
        <v>45</v>
      </c>
      <c r="D479" s="23">
        <f t="shared" si="42"/>
        <v>5</v>
      </c>
      <c r="E479" s="23" t="s">
        <v>96</v>
      </c>
      <c r="F479" s="23"/>
      <c r="G479" s="23">
        <v>1</v>
      </c>
      <c r="H479" s="23">
        <f>VLOOKUP(E479&amp;"-"&amp;F479,'Menu items'!E:F,2,0)</f>
        <v>5.99</v>
      </c>
      <c r="I479" s="67">
        <f t="shared" si="39"/>
        <v>5.99</v>
      </c>
      <c r="J479" s="23">
        <f>IF(AND(F479="XL",G479&gt;1),15,0)</f>
        <v>0</v>
      </c>
    </row>
    <row r="480" spans="2:10" x14ac:dyDescent="0.25">
      <c r="B480" s="77">
        <f ca="1">VLOOKUP(C480,'Order List'!$B$2:$D$102,2,0)</f>
        <v>43381</v>
      </c>
      <c r="C480" s="23">
        <f t="shared" si="40"/>
        <v>45</v>
      </c>
      <c r="D480" s="23">
        <f t="shared" si="36"/>
        <v>6</v>
      </c>
      <c r="E480" s="23" t="s">
        <v>112</v>
      </c>
      <c r="F480" s="23"/>
      <c r="G480" s="23">
        <v>3</v>
      </c>
      <c r="H480" s="23">
        <f>VLOOKUP(E480&amp;"-"&amp;F480,'Menu items'!E:F,2,0)</f>
        <v>4.99</v>
      </c>
      <c r="I480" s="67">
        <f t="shared" si="39"/>
        <v>14.97</v>
      </c>
      <c r="J480" s="23">
        <f>IF(AND(F480="XL",G480&gt;1),15,0)</f>
        <v>0</v>
      </c>
    </row>
    <row r="481" spans="2:10" x14ac:dyDescent="0.25">
      <c r="B481" s="77">
        <f ca="1">VLOOKUP(C481,'Order List'!$B$2:$D$102,2,0)</f>
        <v>43381</v>
      </c>
      <c r="C481" s="23">
        <f t="shared" si="40"/>
        <v>45</v>
      </c>
      <c r="D481" s="23">
        <f t="shared" si="36"/>
        <v>7</v>
      </c>
      <c r="E481" s="23" t="s">
        <v>114</v>
      </c>
      <c r="F481" s="23"/>
      <c r="G481" s="23">
        <v>1</v>
      </c>
      <c r="H481" s="23">
        <f>VLOOKUP(E481&amp;"-"&amp;F481,'Menu items'!E:F,2,0)</f>
        <v>1.99</v>
      </c>
      <c r="I481" s="67">
        <f t="shared" si="39"/>
        <v>1.99</v>
      </c>
      <c r="J481" s="23">
        <f>IF(AND(F481="XL",G481&gt;1),15,0)</f>
        <v>0</v>
      </c>
    </row>
    <row r="482" spans="2:10" x14ac:dyDescent="0.25">
      <c r="B482" s="77">
        <f ca="1">VLOOKUP(C482,'Order List'!$B$2:$D$102,2,0)</f>
        <v>43381</v>
      </c>
      <c r="C482" s="23">
        <f t="shared" si="40"/>
        <v>45</v>
      </c>
      <c r="D482" s="23">
        <f t="shared" si="36"/>
        <v>8</v>
      </c>
      <c r="E482" s="23" t="s">
        <v>118</v>
      </c>
      <c r="F482" s="23"/>
      <c r="G482" s="23">
        <v>1</v>
      </c>
      <c r="H482" s="23">
        <f>VLOOKUP(E482&amp;"-"&amp;F482,'Menu items'!E:F,2,0)</f>
        <v>1.99</v>
      </c>
      <c r="I482" s="67">
        <f t="shared" si="39"/>
        <v>1.99</v>
      </c>
      <c r="J482" s="23">
        <f>IF(AND(F482="XL",G482&gt;1),15,0)</f>
        <v>0</v>
      </c>
    </row>
    <row r="483" spans="2:10" x14ac:dyDescent="0.25">
      <c r="B483" s="77">
        <f ca="1">VLOOKUP(C483,'Order List'!$B$2:$D$102,2,0)</f>
        <v>43381</v>
      </c>
      <c r="C483" s="23">
        <f t="shared" si="40"/>
        <v>46</v>
      </c>
      <c r="D483" s="23">
        <v>1</v>
      </c>
      <c r="E483" s="23" t="s">
        <v>121</v>
      </c>
      <c r="F483" s="23"/>
      <c r="G483" s="23">
        <v>2</v>
      </c>
      <c r="H483" s="23">
        <f>VLOOKUP(E483&amp;"-"&amp;F483,'Menu items'!E:F,2,0)</f>
        <v>1.89</v>
      </c>
      <c r="I483" s="67">
        <f t="shared" si="39"/>
        <v>3.78</v>
      </c>
      <c r="J483" s="23">
        <f>IF(AND(F483="XL",G483&gt;1),15,0)</f>
        <v>0</v>
      </c>
    </row>
    <row r="484" spans="2:10" x14ac:dyDescent="0.25">
      <c r="B484" s="77">
        <f ca="1">VLOOKUP(C484,'Order List'!$B$2:$D$102,2,0)</f>
        <v>43381</v>
      </c>
      <c r="C484" s="23">
        <f t="shared" si="40"/>
        <v>46</v>
      </c>
      <c r="D484" s="23">
        <f t="shared" ref="D484:D487" si="43">D483+1</f>
        <v>2</v>
      </c>
      <c r="E484" s="23" t="s">
        <v>122</v>
      </c>
      <c r="F484" s="23"/>
      <c r="G484" s="23">
        <v>4</v>
      </c>
      <c r="H484" s="23">
        <f>VLOOKUP(E484&amp;"-"&amp;F484,'Menu items'!E:F,2,0)</f>
        <v>2.4900000000000002</v>
      </c>
      <c r="I484" s="67">
        <f t="shared" si="39"/>
        <v>9.9600000000000009</v>
      </c>
      <c r="J484" s="23">
        <f>IF(AND(F484="XL",G484&gt;1),15,0)</f>
        <v>0</v>
      </c>
    </row>
    <row r="485" spans="2:10" x14ac:dyDescent="0.25">
      <c r="B485" s="77">
        <f ca="1">VLOOKUP(C485,'Order List'!$B$2:$D$102,2,0)</f>
        <v>43381</v>
      </c>
      <c r="C485" s="23">
        <f t="shared" si="40"/>
        <v>46</v>
      </c>
      <c r="D485" s="23">
        <f t="shared" si="43"/>
        <v>3</v>
      </c>
      <c r="E485" s="23" t="s">
        <v>123</v>
      </c>
      <c r="F485" s="23"/>
      <c r="G485" s="23">
        <v>2</v>
      </c>
      <c r="H485" s="23">
        <f>VLOOKUP(E485&amp;"-"&amp;F485,'Menu items'!E:F,2,0)</f>
        <v>2.4900000000000002</v>
      </c>
      <c r="I485" s="67">
        <f t="shared" si="39"/>
        <v>4.9800000000000004</v>
      </c>
      <c r="J485" s="23">
        <f>IF(AND(F485="XL",G485&gt;1),15,0)</f>
        <v>0</v>
      </c>
    </row>
    <row r="486" spans="2:10" x14ac:dyDescent="0.25">
      <c r="B486" s="77">
        <f ca="1">VLOOKUP(C486,'Order List'!$B$2:$D$102,2,0)</f>
        <v>43381</v>
      </c>
      <c r="C486" s="23">
        <f t="shared" si="40"/>
        <v>46</v>
      </c>
      <c r="D486" s="23">
        <f t="shared" si="43"/>
        <v>4</v>
      </c>
      <c r="E486" s="23" t="s">
        <v>128</v>
      </c>
      <c r="F486" s="23"/>
      <c r="G486" s="23">
        <v>1</v>
      </c>
      <c r="H486" s="23">
        <f>VLOOKUP(E486&amp;"-"&amp;F486,'Menu items'!E:F,2,0)</f>
        <v>2.09</v>
      </c>
      <c r="I486" s="67">
        <f t="shared" si="39"/>
        <v>2.09</v>
      </c>
      <c r="J486" s="23">
        <f>IF(AND(F486="XL",G486&gt;1),15,0)</f>
        <v>0</v>
      </c>
    </row>
    <row r="487" spans="2:10" x14ac:dyDescent="0.25">
      <c r="B487" s="77">
        <f ca="1">VLOOKUP(C487,'Order List'!$B$2:$D$102,2,0)</f>
        <v>43381</v>
      </c>
      <c r="C487" s="23">
        <f t="shared" si="40"/>
        <v>46</v>
      </c>
      <c r="D487" s="23">
        <f t="shared" si="43"/>
        <v>5</v>
      </c>
      <c r="E487" s="23" t="s">
        <v>104</v>
      </c>
      <c r="F487" s="23"/>
      <c r="G487" s="23">
        <v>2</v>
      </c>
      <c r="H487" s="23">
        <f>VLOOKUP(E487&amp;"-"&amp;F487,'Menu items'!E:F,2,0)</f>
        <v>0.75</v>
      </c>
      <c r="I487" s="67">
        <f t="shared" si="39"/>
        <v>1.5</v>
      </c>
      <c r="J487" s="23">
        <f>IF(AND(F487="XL",G487&gt;1),15,0)</f>
        <v>0</v>
      </c>
    </row>
    <row r="488" spans="2:10" x14ac:dyDescent="0.25">
      <c r="B488" s="77">
        <f ca="1">VLOOKUP(C488,'Order List'!$B$2:$D$102,2,0)</f>
        <v>43381</v>
      </c>
      <c r="C488" s="23">
        <f t="shared" si="40"/>
        <v>46</v>
      </c>
      <c r="D488" s="23">
        <f t="shared" si="36"/>
        <v>6</v>
      </c>
      <c r="E488" s="23" t="s">
        <v>105</v>
      </c>
      <c r="F488" s="23"/>
      <c r="G488" s="23">
        <v>1</v>
      </c>
      <c r="H488" s="23">
        <f>VLOOKUP(E488&amp;"-"&amp;F488,'Menu items'!E:F,2,0)</f>
        <v>3.99</v>
      </c>
      <c r="I488" s="67">
        <f t="shared" si="39"/>
        <v>3.99</v>
      </c>
      <c r="J488" s="23">
        <f>IF(AND(F488="XL",G488&gt;1),15,0)</f>
        <v>0</v>
      </c>
    </row>
    <row r="489" spans="2:10" x14ac:dyDescent="0.25">
      <c r="B489" s="77">
        <f ca="1">VLOOKUP(C489,'Order List'!$B$2:$D$102,2,0)</f>
        <v>43381</v>
      </c>
      <c r="C489" s="23">
        <f t="shared" si="40"/>
        <v>46</v>
      </c>
      <c r="D489" s="23">
        <f t="shared" si="36"/>
        <v>7</v>
      </c>
      <c r="E489" s="23" t="s">
        <v>108</v>
      </c>
      <c r="F489" s="23"/>
      <c r="G489" s="23">
        <v>3</v>
      </c>
      <c r="H489" s="23">
        <f>VLOOKUP(E489&amp;"-"&amp;F489,'Menu items'!E:F,2,0)</f>
        <v>4.5</v>
      </c>
      <c r="I489" s="67">
        <f t="shared" si="39"/>
        <v>13.5</v>
      </c>
      <c r="J489" s="23">
        <f>IF(AND(F489="XL",G489&gt;1),15,0)</f>
        <v>0</v>
      </c>
    </row>
    <row r="490" spans="2:10" x14ac:dyDescent="0.25">
      <c r="B490" s="77">
        <f ca="1">VLOOKUP(C490,'Order List'!$B$2:$D$102,2,0)</f>
        <v>43381</v>
      </c>
      <c r="C490" s="23">
        <f t="shared" si="40"/>
        <v>46</v>
      </c>
      <c r="D490" s="23">
        <f t="shared" si="36"/>
        <v>8</v>
      </c>
      <c r="E490" s="23" t="s">
        <v>109</v>
      </c>
      <c r="F490" s="23"/>
      <c r="G490" s="23">
        <v>1</v>
      </c>
      <c r="H490" s="23">
        <f>VLOOKUP(E490&amp;"-"&amp;F490,'Menu items'!E:F,2,0)</f>
        <v>4.99</v>
      </c>
      <c r="I490" s="67">
        <f t="shared" si="39"/>
        <v>4.99</v>
      </c>
      <c r="J490" s="23">
        <f>IF(AND(F490="XL",G490&gt;1),15,0)</f>
        <v>0</v>
      </c>
    </row>
    <row r="491" spans="2:10" x14ac:dyDescent="0.25">
      <c r="B491" s="77">
        <f ca="1">VLOOKUP(C491,'Order List'!$B$2:$D$102,2,0)</f>
        <v>43381</v>
      </c>
      <c r="C491" s="23">
        <f t="shared" si="40"/>
        <v>46</v>
      </c>
      <c r="D491" s="23">
        <f t="shared" si="36"/>
        <v>9</v>
      </c>
      <c r="E491" s="23" t="s">
        <v>111</v>
      </c>
      <c r="F491" s="23"/>
      <c r="G491" s="23">
        <v>1</v>
      </c>
      <c r="H491" s="23">
        <f>VLOOKUP(E491&amp;"-"&amp;F491,'Menu items'!E:F,2,0)</f>
        <v>4.99</v>
      </c>
      <c r="I491" s="67">
        <f t="shared" si="39"/>
        <v>4.99</v>
      </c>
      <c r="J491" s="23">
        <f>IF(AND(F491="XL",G491&gt;1),15,0)</f>
        <v>0</v>
      </c>
    </row>
    <row r="492" spans="2:10" x14ac:dyDescent="0.25">
      <c r="B492" s="77">
        <f ca="1">VLOOKUP(C492,'Order List'!$B$2:$D$102,2,0)</f>
        <v>43381</v>
      </c>
      <c r="C492" s="23">
        <f t="shared" si="40"/>
        <v>46</v>
      </c>
      <c r="D492" s="23">
        <f t="shared" si="36"/>
        <v>10</v>
      </c>
      <c r="E492" s="23" t="s">
        <v>47</v>
      </c>
      <c r="F492" s="23"/>
      <c r="G492" s="23">
        <v>2</v>
      </c>
      <c r="H492" s="23">
        <f>VLOOKUP(E492&amp;"-"&amp;F492,'Menu items'!E:F,2,0)</f>
        <v>6.99</v>
      </c>
      <c r="I492" s="67">
        <f t="shared" si="39"/>
        <v>13.98</v>
      </c>
      <c r="J492" s="23">
        <f>IF(AND(F492="XL",G492&gt;1),15,0)</f>
        <v>0</v>
      </c>
    </row>
    <row r="493" spans="2:10" x14ac:dyDescent="0.25">
      <c r="B493" s="77">
        <f ca="1">VLOOKUP(C493,'Order List'!$B$2:$D$102,2,0)</f>
        <v>43381</v>
      </c>
      <c r="C493" s="23">
        <f t="shared" si="40"/>
        <v>46</v>
      </c>
      <c r="D493" s="23">
        <f t="shared" si="36"/>
        <v>11</v>
      </c>
      <c r="E493" s="23" t="s">
        <v>49</v>
      </c>
      <c r="F493" s="23"/>
      <c r="G493" s="23">
        <v>4</v>
      </c>
      <c r="H493" s="23">
        <f>VLOOKUP(E493&amp;"-"&amp;F493,'Menu items'!E:F,2,0)</f>
        <v>6.99</v>
      </c>
      <c r="I493" s="67">
        <f t="shared" si="39"/>
        <v>27.96</v>
      </c>
      <c r="J493" s="23">
        <f>IF(AND(F493="XL",G493&gt;1),15,0)</f>
        <v>0</v>
      </c>
    </row>
    <row r="494" spans="2:10" x14ac:dyDescent="0.25">
      <c r="B494" s="77">
        <f ca="1">VLOOKUP(C494,'Order List'!$B$2:$D$102,2,0)</f>
        <v>43381</v>
      </c>
      <c r="C494" s="23">
        <f t="shared" si="40"/>
        <v>47</v>
      </c>
      <c r="D494" s="23">
        <v>1</v>
      </c>
      <c r="E494" s="23" t="s">
        <v>50</v>
      </c>
      <c r="F494" s="23"/>
      <c r="G494" s="23">
        <v>2</v>
      </c>
      <c r="H494" s="23">
        <f>VLOOKUP(E494&amp;"-"&amp;F494,'Menu items'!E:F,2,0)</f>
        <v>6.99</v>
      </c>
      <c r="I494" s="67">
        <f t="shared" si="39"/>
        <v>13.98</v>
      </c>
      <c r="J494" s="23">
        <f>IF(AND(F494="XL",G494&gt;1),15,0)</f>
        <v>0</v>
      </c>
    </row>
    <row r="495" spans="2:10" x14ac:dyDescent="0.25">
      <c r="B495" s="77">
        <f ca="1">VLOOKUP(C495,'Order List'!$B$2:$D$102,2,0)</f>
        <v>43381</v>
      </c>
      <c r="C495" s="23">
        <f t="shared" si="40"/>
        <v>47</v>
      </c>
      <c r="D495" s="23">
        <f t="shared" si="36"/>
        <v>2</v>
      </c>
      <c r="E495" s="23" t="s">
        <v>51</v>
      </c>
      <c r="F495" s="23"/>
      <c r="G495" s="23">
        <v>1</v>
      </c>
      <c r="H495" s="23">
        <f>VLOOKUP(E495&amp;"-"&amp;F495,'Menu items'!E:F,2,0)</f>
        <v>6.25</v>
      </c>
      <c r="I495" s="67">
        <f t="shared" si="39"/>
        <v>6.25</v>
      </c>
      <c r="J495" s="23">
        <f>IF(AND(F495="XL",G495&gt;1),15,0)</f>
        <v>0</v>
      </c>
    </row>
    <row r="496" spans="2:10" x14ac:dyDescent="0.25">
      <c r="B496" s="77">
        <f ca="1">VLOOKUP(C496,'Order List'!$B$2:$D$102,2,0)</f>
        <v>43381</v>
      </c>
      <c r="C496" s="23">
        <f t="shared" si="40"/>
        <v>47</v>
      </c>
      <c r="D496" s="23">
        <f t="shared" si="36"/>
        <v>3</v>
      </c>
      <c r="E496" s="23" t="s">
        <v>54</v>
      </c>
      <c r="F496" s="23"/>
      <c r="G496" s="23">
        <v>2</v>
      </c>
      <c r="H496" s="23">
        <f>VLOOKUP(E496&amp;"-"&amp;F496,'Menu items'!E:F,2,0)</f>
        <v>3.29</v>
      </c>
      <c r="I496" s="67">
        <f t="shared" si="39"/>
        <v>6.58</v>
      </c>
      <c r="J496" s="23">
        <f>IF(AND(F496="XL",G496&gt;1),15,0)</f>
        <v>0</v>
      </c>
    </row>
    <row r="497" spans="2:10" x14ac:dyDescent="0.25">
      <c r="B497" s="77">
        <f ca="1">VLOOKUP(C497,'Order List'!$B$2:$D$102,2,0)</f>
        <v>43381</v>
      </c>
      <c r="C497" s="23">
        <f t="shared" si="40"/>
        <v>47</v>
      </c>
      <c r="D497" s="23">
        <f t="shared" si="36"/>
        <v>4</v>
      </c>
      <c r="E497" s="23" t="s">
        <v>55</v>
      </c>
      <c r="F497" s="23"/>
      <c r="G497" s="23">
        <v>1</v>
      </c>
      <c r="H497" s="23">
        <f>VLOOKUP(E497&amp;"-"&amp;F497,'Menu items'!E:F,2,0)</f>
        <v>0.79</v>
      </c>
      <c r="I497" s="67">
        <f t="shared" si="39"/>
        <v>0.79</v>
      </c>
      <c r="J497" s="23">
        <f>IF(AND(F497="XL",G497&gt;1),15,0)</f>
        <v>0</v>
      </c>
    </row>
    <row r="498" spans="2:10" x14ac:dyDescent="0.25">
      <c r="B498" s="77">
        <f ca="1">VLOOKUP(C498,'Order List'!$B$2:$D$102,2,0)</f>
        <v>43381</v>
      </c>
      <c r="C498" s="23">
        <f t="shared" si="40"/>
        <v>47</v>
      </c>
      <c r="D498" s="23">
        <f t="shared" si="36"/>
        <v>5</v>
      </c>
      <c r="E498" s="23" t="s">
        <v>59</v>
      </c>
      <c r="F498" s="23"/>
      <c r="G498" s="23">
        <v>3</v>
      </c>
      <c r="H498" s="23">
        <f>VLOOKUP(E498&amp;"-"&amp;F498,'Menu items'!E:F,2,0)</f>
        <v>8.49</v>
      </c>
      <c r="I498" s="67">
        <f t="shared" si="39"/>
        <v>25.47</v>
      </c>
      <c r="J498" s="23">
        <f>IF(AND(F498="XL",G498&gt;1),15,0)</f>
        <v>0</v>
      </c>
    </row>
    <row r="499" spans="2:10" x14ac:dyDescent="0.25">
      <c r="B499" s="77">
        <f ca="1">VLOOKUP(C499,'Order List'!$B$2:$D$102,2,0)</f>
        <v>43381</v>
      </c>
      <c r="C499" s="23">
        <f t="shared" si="40"/>
        <v>47</v>
      </c>
      <c r="D499" s="23">
        <f t="shared" si="36"/>
        <v>6</v>
      </c>
      <c r="E499" s="23" t="s">
        <v>60</v>
      </c>
      <c r="F499" s="23">
        <v>10</v>
      </c>
      <c r="G499" s="23">
        <v>1</v>
      </c>
      <c r="H499" s="23">
        <f>VLOOKUP(E499&amp;"-"&amp;F499,'Menu items'!E:F,2,0)</f>
        <v>9.85</v>
      </c>
      <c r="I499" s="67">
        <f t="shared" si="39"/>
        <v>9.85</v>
      </c>
      <c r="J499" s="23">
        <f>IF(AND(F499="XL",G499&gt;1),15,0)</f>
        <v>0</v>
      </c>
    </row>
    <row r="500" spans="2:10" x14ac:dyDescent="0.25">
      <c r="B500" s="77">
        <f ca="1">VLOOKUP(C500,'Order List'!$B$2:$D$102,2,0)</f>
        <v>43381</v>
      </c>
      <c r="C500" s="23">
        <f t="shared" si="40"/>
        <v>47</v>
      </c>
      <c r="D500" s="23">
        <f t="shared" si="36"/>
        <v>7</v>
      </c>
      <c r="E500" s="23" t="s">
        <v>102</v>
      </c>
      <c r="F500" s="23"/>
      <c r="G500" s="23">
        <v>1</v>
      </c>
      <c r="H500" s="23">
        <f>VLOOKUP(E500&amp;"-"&amp;F500,'Menu items'!E:F,2,0)</f>
        <v>5.99</v>
      </c>
      <c r="I500" s="67">
        <f t="shared" si="39"/>
        <v>5.99</v>
      </c>
      <c r="J500" s="23">
        <f>IF(AND(F500="XL",G500&gt;1),15,0)</f>
        <v>0</v>
      </c>
    </row>
    <row r="501" spans="2:10" x14ac:dyDescent="0.25">
      <c r="B501" s="77">
        <f ca="1">VLOOKUP(C501,'Order List'!$B$2:$D$102,2,0)</f>
        <v>43381</v>
      </c>
      <c r="C501" s="23">
        <f t="shared" si="40"/>
        <v>48</v>
      </c>
      <c r="D501" s="23">
        <v>1</v>
      </c>
      <c r="E501" s="23" t="s">
        <v>62</v>
      </c>
      <c r="F501" s="23">
        <v>5</v>
      </c>
      <c r="G501" s="23">
        <v>2</v>
      </c>
      <c r="H501" s="23">
        <f>VLOOKUP(E501&amp;"-"&amp;F501,'Menu items'!E:F,2,0)</f>
        <v>5.99</v>
      </c>
      <c r="I501" s="67">
        <f t="shared" si="39"/>
        <v>11.98</v>
      </c>
      <c r="J501" s="23">
        <f>IF(AND(F501="XL",G501&gt;1),15,0)</f>
        <v>0</v>
      </c>
    </row>
    <row r="502" spans="2:10" x14ac:dyDescent="0.25">
      <c r="B502" s="77">
        <f ca="1">VLOOKUP(C502,'Order List'!$B$2:$D$102,2,0)</f>
        <v>43381</v>
      </c>
      <c r="C502" s="23">
        <f t="shared" si="40"/>
        <v>48</v>
      </c>
      <c r="D502" s="23">
        <f>D501+1</f>
        <v>2</v>
      </c>
      <c r="E502" s="23" t="s">
        <v>68</v>
      </c>
      <c r="F502" s="23"/>
      <c r="G502" s="23">
        <v>1</v>
      </c>
      <c r="H502" s="23">
        <f>VLOOKUP(E502&amp;"-"&amp;F502,'Menu items'!E:F,2,0)</f>
        <v>6.99</v>
      </c>
      <c r="I502" s="67">
        <f t="shared" si="39"/>
        <v>6.99</v>
      </c>
      <c r="J502" s="23">
        <f>IF(AND(F502="XL",G502&gt;1),15,0)</f>
        <v>0</v>
      </c>
    </row>
    <row r="503" spans="2:10" x14ac:dyDescent="0.25">
      <c r="B503" s="77">
        <f ca="1">VLOOKUP(C503,'Order List'!$B$2:$D$102,2,0)</f>
        <v>43381</v>
      </c>
      <c r="C503" s="23">
        <f t="shared" si="40"/>
        <v>48</v>
      </c>
      <c r="D503" s="23">
        <f t="shared" ref="D503:D562" si="44">D502+1</f>
        <v>3</v>
      </c>
      <c r="E503" s="23" t="s">
        <v>69</v>
      </c>
      <c r="F503" s="23"/>
      <c r="G503" s="23">
        <v>2</v>
      </c>
      <c r="H503" s="23">
        <f>VLOOKUP(E503&amp;"-"&amp;F503,'Menu items'!E:F,2,0)</f>
        <v>6.99</v>
      </c>
      <c r="I503" s="67">
        <f t="shared" si="39"/>
        <v>13.98</v>
      </c>
      <c r="J503" s="23">
        <f>IF(AND(F503="XL",G503&gt;1),15,0)</f>
        <v>0</v>
      </c>
    </row>
    <row r="504" spans="2:10" x14ac:dyDescent="0.25">
      <c r="B504" s="77">
        <f ca="1">VLOOKUP(C504,'Order List'!$B$2:$D$102,2,0)</f>
        <v>43381</v>
      </c>
      <c r="C504" s="23">
        <f t="shared" si="40"/>
        <v>49</v>
      </c>
      <c r="D504" s="23">
        <v>1</v>
      </c>
      <c r="E504" s="23" t="s">
        <v>71</v>
      </c>
      <c r="F504" s="23"/>
      <c r="G504" s="23">
        <v>1</v>
      </c>
      <c r="H504" s="23">
        <f>VLOOKUP(E504&amp;"-"&amp;F504,'Menu items'!E:F,2,0)</f>
        <v>5.75</v>
      </c>
      <c r="I504" s="67">
        <f t="shared" si="39"/>
        <v>5.75</v>
      </c>
      <c r="J504" s="23">
        <f>IF(AND(F504="XL",G504&gt;1),15,0)</f>
        <v>0</v>
      </c>
    </row>
    <row r="505" spans="2:10" x14ac:dyDescent="0.25">
      <c r="B505" s="77">
        <f ca="1">VLOOKUP(C505,'Order List'!$B$2:$D$102,2,0)</f>
        <v>43381</v>
      </c>
      <c r="C505" s="23">
        <f t="shared" si="40"/>
        <v>49</v>
      </c>
      <c r="D505" s="23">
        <f t="shared" si="44"/>
        <v>2</v>
      </c>
      <c r="E505" s="23" t="s">
        <v>72</v>
      </c>
      <c r="F505" s="23"/>
      <c r="G505" s="23">
        <v>3</v>
      </c>
      <c r="H505" s="23">
        <f>VLOOKUP(E505&amp;"-"&amp;F505,'Menu items'!E:F,2,0)</f>
        <v>5.75</v>
      </c>
      <c r="I505" s="67">
        <f t="shared" si="39"/>
        <v>17.25</v>
      </c>
      <c r="J505" s="23">
        <f>IF(AND(F505="XL",G505&gt;1),15,0)</f>
        <v>0</v>
      </c>
    </row>
    <row r="506" spans="2:10" x14ac:dyDescent="0.25">
      <c r="B506" s="77">
        <f ca="1">VLOOKUP(C506,'Order List'!$B$2:$D$102,2,0)</f>
        <v>43381</v>
      </c>
      <c r="C506" s="23">
        <f t="shared" si="40"/>
        <v>49</v>
      </c>
      <c r="D506" s="23">
        <f t="shared" si="44"/>
        <v>3</v>
      </c>
      <c r="E506" s="23" t="s">
        <v>73</v>
      </c>
      <c r="F506" s="23"/>
      <c r="G506" s="23">
        <v>1</v>
      </c>
      <c r="H506" s="23">
        <f>VLOOKUP(E506&amp;"-"&amp;F506,'Menu items'!E:F,2,0)</f>
        <v>6.99</v>
      </c>
      <c r="I506" s="67">
        <f t="shared" si="39"/>
        <v>6.99</v>
      </c>
      <c r="J506" s="23">
        <f>IF(AND(F506="XL",G506&gt;1),15,0)</f>
        <v>0</v>
      </c>
    </row>
    <row r="507" spans="2:10" x14ac:dyDescent="0.25">
      <c r="B507" s="77">
        <f ca="1">VLOOKUP(C507,'Order List'!$B$2:$D$102,2,0)</f>
        <v>43381</v>
      </c>
      <c r="C507" s="23">
        <f t="shared" si="40"/>
        <v>49</v>
      </c>
      <c r="D507" s="23">
        <f t="shared" si="44"/>
        <v>4</v>
      </c>
      <c r="E507" s="23" t="s">
        <v>76</v>
      </c>
      <c r="F507" s="23"/>
      <c r="G507" s="23">
        <v>1</v>
      </c>
      <c r="H507" s="23">
        <f>VLOOKUP(E507&amp;"-"&amp;F507,'Menu items'!E:F,2,0)</f>
        <v>4.5</v>
      </c>
      <c r="I507" s="67">
        <f t="shared" si="39"/>
        <v>4.5</v>
      </c>
      <c r="J507" s="23">
        <f>IF(AND(F507="XL",G507&gt;1),15,0)</f>
        <v>0</v>
      </c>
    </row>
    <row r="508" spans="2:10" x14ac:dyDescent="0.25">
      <c r="B508" s="77">
        <f ca="1">VLOOKUP(C508,'Order List'!$B$2:$D$102,2,0)</f>
        <v>43381</v>
      </c>
      <c r="C508" s="23">
        <f t="shared" si="40"/>
        <v>49</v>
      </c>
      <c r="D508" s="23">
        <f t="shared" si="44"/>
        <v>5</v>
      </c>
      <c r="E508" s="23" t="s">
        <v>77</v>
      </c>
      <c r="F508" s="23"/>
      <c r="G508" s="23">
        <v>2</v>
      </c>
      <c r="H508" s="23">
        <f>VLOOKUP(E508&amp;"-"&amp;F508,'Menu items'!E:F,2,0)</f>
        <v>3.75</v>
      </c>
      <c r="I508" s="67">
        <f t="shared" si="39"/>
        <v>7.5</v>
      </c>
      <c r="J508" s="23">
        <f>IF(AND(F508="XL",G508&gt;1),15,0)</f>
        <v>0</v>
      </c>
    </row>
    <row r="509" spans="2:10" x14ac:dyDescent="0.25">
      <c r="B509" s="77">
        <f ca="1">VLOOKUP(C509,'Order List'!$B$2:$D$102,2,0)</f>
        <v>43381</v>
      </c>
      <c r="C509" s="23">
        <f t="shared" si="40"/>
        <v>49</v>
      </c>
      <c r="D509" s="23">
        <f t="shared" si="44"/>
        <v>6</v>
      </c>
      <c r="E509" s="23" t="s">
        <v>79</v>
      </c>
      <c r="F509" s="23"/>
      <c r="G509" s="23">
        <v>4</v>
      </c>
      <c r="H509" s="23">
        <f>VLOOKUP(E509&amp;"-"&amp;F509,'Menu items'!E:F,2,0)</f>
        <v>3.75</v>
      </c>
      <c r="I509" s="67">
        <f t="shared" si="39"/>
        <v>15</v>
      </c>
      <c r="J509" s="23">
        <f>IF(AND(F509="XL",G509&gt;1),15,0)</f>
        <v>0</v>
      </c>
    </row>
    <row r="510" spans="2:10" x14ac:dyDescent="0.25">
      <c r="B510" s="77">
        <f ca="1">VLOOKUP(C510,'Order List'!$B$2:$D$102,2,0)</f>
        <v>43381</v>
      </c>
      <c r="C510" s="23">
        <f t="shared" si="40"/>
        <v>50</v>
      </c>
      <c r="D510" s="23">
        <v>1</v>
      </c>
      <c r="E510" s="23" t="s">
        <v>81</v>
      </c>
      <c r="F510" s="23"/>
      <c r="G510" s="23">
        <v>2</v>
      </c>
      <c r="H510" s="23">
        <f>VLOOKUP(E510&amp;"-"&amp;F510,'Menu items'!E:F,2,0)</f>
        <v>19.989999999999998</v>
      </c>
      <c r="I510" s="67">
        <f t="shared" si="39"/>
        <v>39.979999999999997</v>
      </c>
      <c r="J510" s="23">
        <f>IF(AND(F510="XL",G510&gt;1),15,0)</f>
        <v>0</v>
      </c>
    </row>
    <row r="511" spans="2:10" x14ac:dyDescent="0.25">
      <c r="B511" s="77">
        <f ca="1">VLOOKUP(C511,'Order List'!$B$2:$D$102,2,0)</f>
        <v>43381</v>
      </c>
      <c r="C511" s="23">
        <f t="shared" si="40"/>
        <v>50</v>
      </c>
      <c r="D511" s="23">
        <f t="shared" si="44"/>
        <v>2</v>
      </c>
      <c r="E511" s="23" t="s">
        <v>83</v>
      </c>
      <c r="F511" s="23"/>
      <c r="G511" s="23">
        <v>1</v>
      </c>
      <c r="H511" s="23">
        <f>VLOOKUP(E511&amp;"-"&amp;F511,'Menu items'!E:F,2,0)</f>
        <v>5.99</v>
      </c>
      <c r="I511" s="67">
        <f t="shared" si="39"/>
        <v>5.99</v>
      </c>
      <c r="J511" s="23">
        <f>IF(AND(F511="XL",G511&gt;1),15,0)</f>
        <v>0</v>
      </c>
    </row>
    <row r="512" spans="2:10" x14ac:dyDescent="0.25">
      <c r="B512" s="77">
        <f ca="1">VLOOKUP(C512,'Order List'!$B$2:$D$102,2,0)</f>
        <v>43381</v>
      </c>
      <c r="C512" s="23">
        <f t="shared" si="40"/>
        <v>50</v>
      </c>
      <c r="D512" s="23">
        <f t="shared" si="44"/>
        <v>3</v>
      </c>
      <c r="E512" s="23" t="s">
        <v>84</v>
      </c>
      <c r="F512" s="23"/>
      <c r="G512" s="23">
        <v>2</v>
      </c>
      <c r="H512" s="23">
        <f>VLOOKUP(E512&amp;"-"&amp;F512,'Menu items'!E:F,2,0)</f>
        <v>5.99</v>
      </c>
      <c r="I512" s="67">
        <f t="shared" si="39"/>
        <v>11.98</v>
      </c>
      <c r="J512" s="23">
        <f>IF(AND(F512="XL",G512&gt;1),15,0)</f>
        <v>0</v>
      </c>
    </row>
    <row r="513" spans="2:10" x14ac:dyDescent="0.25">
      <c r="B513" s="77">
        <f ca="1">VLOOKUP(C513,'Order List'!$B$2:$D$102,2,0)</f>
        <v>43381</v>
      </c>
      <c r="C513" s="23">
        <f t="shared" si="40"/>
        <v>50</v>
      </c>
      <c r="D513" s="23">
        <f t="shared" si="44"/>
        <v>4</v>
      </c>
      <c r="E513" s="23" t="s">
        <v>85</v>
      </c>
      <c r="F513" s="23"/>
      <c r="G513" s="23">
        <v>1</v>
      </c>
      <c r="H513" s="23">
        <f>VLOOKUP(E513&amp;"-"&amp;F513,'Menu items'!E:F,2,0)</f>
        <v>2.99</v>
      </c>
      <c r="I513" s="67">
        <f t="shared" si="39"/>
        <v>2.99</v>
      </c>
      <c r="J513" s="23">
        <f>IF(AND(F513="XL",G513&gt;1),15,0)</f>
        <v>0</v>
      </c>
    </row>
    <row r="514" spans="2:10" x14ac:dyDescent="0.25">
      <c r="B514" s="77">
        <f ca="1">VLOOKUP(C514,'Order List'!$B$2:$D$102,2,0)</f>
        <v>43381</v>
      </c>
      <c r="C514" s="23">
        <f t="shared" si="40"/>
        <v>50</v>
      </c>
      <c r="D514" s="23">
        <f t="shared" si="44"/>
        <v>5</v>
      </c>
      <c r="E514" s="23" t="s">
        <v>86</v>
      </c>
      <c r="F514" s="23"/>
      <c r="G514" s="23">
        <v>3</v>
      </c>
      <c r="H514" s="23">
        <f>VLOOKUP(E514&amp;"-"&amp;F514,'Menu items'!E:F,2,0)</f>
        <v>5.99</v>
      </c>
      <c r="I514" s="67">
        <f t="shared" si="39"/>
        <v>17.97</v>
      </c>
      <c r="J514" s="23">
        <f>IF(AND(F514="XL",G514&gt;1),15,0)</f>
        <v>0</v>
      </c>
    </row>
    <row r="515" spans="2:10" x14ac:dyDescent="0.25">
      <c r="B515" s="77">
        <f ca="1">VLOOKUP(C515,'Order List'!$B$2:$D$102,2,0)</f>
        <v>43381</v>
      </c>
      <c r="C515" s="23">
        <f t="shared" si="40"/>
        <v>50</v>
      </c>
      <c r="D515" s="23">
        <f t="shared" si="44"/>
        <v>6</v>
      </c>
      <c r="E515" s="23" t="s">
        <v>87</v>
      </c>
      <c r="F515" s="23"/>
      <c r="G515" s="23">
        <v>1</v>
      </c>
      <c r="H515" s="23">
        <f>VLOOKUP(E515&amp;"-"&amp;F515,'Menu items'!E:F,2,0)</f>
        <v>5.99</v>
      </c>
      <c r="I515" s="67">
        <f t="shared" si="39"/>
        <v>5.99</v>
      </c>
      <c r="J515" s="23">
        <f>IF(AND(F515="XL",G515&gt;1),15,0)</f>
        <v>0</v>
      </c>
    </row>
    <row r="516" spans="2:10" x14ac:dyDescent="0.25">
      <c r="B516" s="77">
        <f ca="1">VLOOKUP(C516,'Order List'!$B$2:$D$102,2,0)</f>
        <v>43381</v>
      </c>
      <c r="C516" s="23">
        <f t="shared" si="40"/>
        <v>50</v>
      </c>
      <c r="D516" s="23">
        <f t="shared" si="44"/>
        <v>7</v>
      </c>
      <c r="E516" s="23" t="s">
        <v>88</v>
      </c>
      <c r="F516" s="23"/>
      <c r="G516" s="23">
        <v>1</v>
      </c>
      <c r="H516" s="23">
        <f>VLOOKUP(E516&amp;"-"&amp;F516,'Menu items'!E:F,2,0)</f>
        <v>3.79</v>
      </c>
      <c r="I516" s="67">
        <f t="shared" ref="I516:I579" si="45">(G516*H516)-((G516*H516)*(J516/100))</f>
        <v>3.79</v>
      </c>
      <c r="J516" s="23">
        <f>IF(AND(F516="XL",G516&gt;1),15,0)</f>
        <v>0</v>
      </c>
    </row>
    <row r="517" spans="2:10" x14ac:dyDescent="0.25">
      <c r="B517" s="77">
        <f ca="1">VLOOKUP(C517,'Order List'!$B$2:$D$102,2,0)</f>
        <v>43381</v>
      </c>
      <c r="C517" s="23">
        <f t="shared" ref="C517:C580" si="46">IF(D517&gt;D516,C516,C516+1)</f>
        <v>50</v>
      </c>
      <c r="D517" s="23">
        <f t="shared" si="44"/>
        <v>8</v>
      </c>
      <c r="E517" s="23" t="s">
        <v>90</v>
      </c>
      <c r="F517" s="23"/>
      <c r="G517" s="23">
        <v>2</v>
      </c>
      <c r="H517" s="23">
        <f>VLOOKUP(E517&amp;"-"&amp;F517,'Menu items'!E:F,2,0)</f>
        <v>4.79</v>
      </c>
      <c r="I517" s="67">
        <f t="shared" si="45"/>
        <v>9.58</v>
      </c>
      <c r="J517" s="23">
        <f>IF(AND(F517="XL",G517&gt;1),15,0)</f>
        <v>0</v>
      </c>
    </row>
    <row r="518" spans="2:10" x14ac:dyDescent="0.25">
      <c r="B518" s="77">
        <f ca="1">VLOOKUP(C518,'Order List'!$B$2:$D$102,2,0)</f>
        <v>43381</v>
      </c>
      <c r="C518" s="23">
        <f t="shared" si="46"/>
        <v>50</v>
      </c>
      <c r="D518" s="23">
        <f t="shared" si="44"/>
        <v>9</v>
      </c>
      <c r="E518" s="23" t="s">
        <v>91</v>
      </c>
      <c r="F518" s="23"/>
      <c r="G518" s="23">
        <v>4</v>
      </c>
      <c r="H518" s="23">
        <f>VLOOKUP(E518&amp;"-"&amp;F518,'Menu items'!E:F,2,0)</f>
        <v>3.79</v>
      </c>
      <c r="I518" s="67">
        <f t="shared" si="45"/>
        <v>15.16</v>
      </c>
      <c r="J518" s="23">
        <f>IF(AND(F518="XL",G518&gt;1),15,0)</f>
        <v>0</v>
      </c>
    </row>
    <row r="519" spans="2:10" x14ac:dyDescent="0.25">
      <c r="B519" s="77">
        <f ca="1">VLOOKUP(C519,'Order List'!$B$2:$D$102,2,0)</f>
        <v>43381</v>
      </c>
      <c r="C519" s="23">
        <f t="shared" si="46"/>
        <v>50</v>
      </c>
      <c r="D519" s="23">
        <f t="shared" si="44"/>
        <v>10</v>
      </c>
      <c r="E519" s="23" t="s">
        <v>94</v>
      </c>
      <c r="F519" s="23"/>
      <c r="G519" s="23">
        <v>2</v>
      </c>
      <c r="H519" s="23">
        <f>VLOOKUP(E519&amp;"-"&amp;F519,'Menu items'!E:F,2,0)</f>
        <v>4.79</v>
      </c>
      <c r="I519" s="67">
        <f t="shared" si="45"/>
        <v>9.58</v>
      </c>
      <c r="J519" s="23">
        <f>IF(AND(F519="XL",G519&gt;1),15,0)</f>
        <v>0</v>
      </c>
    </row>
    <row r="520" spans="2:10" x14ac:dyDescent="0.25">
      <c r="B520" s="77">
        <f ca="1">VLOOKUP(C520,'Order List'!$B$2:$D$102,2,0)</f>
        <v>43381</v>
      </c>
      <c r="C520" s="23">
        <f t="shared" si="46"/>
        <v>50</v>
      </c>
      <c r="D520" s="23">
        <f t="shared" si="44"/>
        <v>11</v>
      </c>
      <c r="E520" s="23" t="s">
        <v>95</v>
      </c>
      <c r="F520" s="23"/>
      <c r="G520" s="23">
        <v>1</v>
      </c>
      <c r="H520" s="23">
        <f>VLOOKUP(E520&amp;"-"&amp;F520,'Menu items'!E:F,2,0)</f>
        <v>4.99</v>
      </c>
      <c r="I520" s="67">
        <f t="shared" si="45"/>
        <v>4.99</v>
      </c>
      <c r="J520" s="23">
        <f>IF(AND(F520="XL",G520&gt;1),15,0)</f>
        <v>0</v>
      </c>
    </row>
    <row r="521" spans="2:10" x14ac:dyDescent="0.25">
      <c r="B521" s="77">
        <f ca="1">VLOOKUP(C521,'Order List'!$B$2:$D$102,2,0)</f>
        <v>43381</v>
      </c>
      <c r="C521" s="23">
        <f t="shared" si="46"/>
        <v>51</v>
      </c>
      <c r="D521" s="23">
        <v>1</v>
      </c>
      <c r="E521" s="23" t="s">
        <v>97</v>
      </c>
      <c r="F521" s="23"/>
      <c r="G521" s="23">
        <v>2</v>
      </c>
      <c r="H521" s="23">
        <f>VLOOKUP(E521&amp;"-"&amp;F521,'Menu items'!E:F,2,0)</f>
        <v>1.99</v>
      </c>
      <c r="I521" s="67">
        <f t="shared" si="45"/>
        <v>3.98</v>
      </c>
      <c r="J521" s="23">
        <f>IF(AND(F521="XL",G521&gt;1),15,0)</f>
        <v>0</v>
      </c>
    </row>
    <row r="522" spans="2:10" x14ac:dyDescent="0.25">
      <c r="B522" s="77">
        <f ca="1">VLOOKUP(C522,'Order List'!$B$2:$D$102,2,0)</f>
        <v>43381</v>
      </c>
      <c r="C522" s="23">
        <f t="shared" si="46"/>
        <v>51</v>
      </c>
      <c r="D522" s="23">
        <f t="shared" si="44"/>
        <v>2</v>
      </c>
      <c r="E522" s="23" t="s">
        <v>112</v>
      </c>
      <c r="F522" s="23"/>
      <c r="G522" s="23">
        <v>1</v>
      </c>
      <c r="H522" s="23">
        <f>VLOOKUP(E522&amp;"-"&amp;F522,'Menu items'!E:F,2,0)</f>
        <v>4.99</v>
      </c>
      <c r="I522" s="67">
        <f t="shared" si="45"/>
        <v>4.99</v>
      </c>
      <c r="J522" s="23">
        <f>IF(AND(F522="XL",G522&gt;1),15,0)</f>
        <v>0</v>
      </c>
    </row>
    <row r="523" spans="2:10" x14ac:dyDescent="0.25">
      <c r="B523" s="77">
        <f ca="1">VLOOKUP(C523,'Order List'!$B$2:$D$102,2,0)</f>
        <v>43381</v>
      </c>
      <c r="C523" s="23">
        <f t="shared" si="46"/>
        <v>51</v>
      </c>
      <c r="D523" s="23">
        <f t="shared" si="44"/>
        <v>3</v>
      </c>
      <c r="E523" s="23" t="s">
        <v>114</v>
      </c>
      <c r="F523" s="23"/>
      <c r="G523" s="23">
        <v>3</v>
      </c>
      <c r="H523" s="23">
        <f>VLOOKUP(E523&amp;"-"&amp;F523,'Menu items'!E:F,2,0)</f>
        <v>1.99</v>
      </c>
      <c r="I523" s="67">
        <f t="shared" si="45"/>
        <v>5.97</v>
      </c>
      <c r="J523" s="23">
        <f>IF(AND(F523="XL",G523&gt;1),15,0)</f>
        <v>0</v>
      </c>
    </row>
    <row r="524" spans="2:10" x14ac:dyDescent="0.25">
      <c r="B524" s="77">
        <f ca="1">VLOOKUP(C524,'Order List'!$B$2:$D$102,2,0)</f>
        <v>43381</v>
      </c>
      <c r="C524" s="23">
        <f t="shared" si="46"/>
        <v>51</v>
      </c>
      <c r="D524" s="23">
        <f t="shared" si="44"/>
        <v>4</v>
      </c>
      <c r="E524" s="23" t="s">
        <v>115</v>
      </c>
      <c r="F524" s="23"/>
      <c r="G524" s="23">
        <v>1</v>
      </c>
      <c r="H524" s="23">
        <f>VLOOKUP(E524&amp;"-"&amp;F524,'Menu items'!E:F,2,0)</f>
        <v>2.25</v>
      </c>
      <c r="I524" s="67">
        <f t="shared" si="45"/>
        <v>2.25</v>
      </c>
      <c r="J524" s="23">
        <f>IF(AND(F524="XL",G524&gt;1),15,0)</f>
        <v>0</v>
      </c>
    </row>
    <row r="525" spans="2:10" x14ac:dyDescent="0.25">
      <c r="B525" s="77">
        <f ca="1">VLOOKUP(C525,'Order List'!$B$2:$D$102,2,0)</f>
        <v>43381</v>
      </c>
      <c r="C525" s="23">
        <f t="shared" si="46"/>
        <v>51</v>
      </c>
      <c r="D525" s="23">
        <f t="shared" si="44"/>
        <v>5</v>
      </c>
      <c r="E525" s="23" t="s">
        <v>116</v>
      </c>
      <c r="F525" s="23"/>
      <c r="G525" s="23">
        <v>1</v>
      </c>
      <c r="H525" s="23">
        <f>VLOOKUP(E525&amp;"-"&amp;F525,'Menu items'!E:F,2,0)</f>
        <v>2.25</v>
      </c>
      <c r="I525" s="67">
        <f t="shared" si="45"/>
        <v>2.25</v>
      </c>
      <c r="J525" s="23">
        <f>IF(AND(F525="XL",G525&gt;1),15,0)</f>
        <v>0</v>
      </c>
    </row>
    <row r="526" spans="2:10" x14ac:dyDescent="0.25">
      <c r="B526" s="77">
        <f ca="1">VLOOKUP(C526,'Order List'!$B$2:$D$102,2,0)</f>
        <v>43381</v>
      </c>
      <c r="C526" s="23">
        <f t="shared" si="46"/>
        <v>51</v>
      </c>
      <c r="D526" s="23">
        <f t="shared" si="44"/>
        <v>6</v>
      </c>
      <c r="E526" s="23" t="s">
        <v>119</v>
      </c>
      <c r="F526" s="23"/>
      <c r="G526" s="23">
        <v>2</v>
      </c>
      <c r="H526" s="23">
        <f>VLOOKUP(E526&amp;"-"&amp;F526,'Menu items'!E:F,2,0)</f>
        <v>2.25</v>
      </c>
      <c r="I526" s="67">
        <f t="shared" si="45"/>
        <v>4.5</v>
      </c>
      <c r="J526" s="23">
        <f>IF(AND(F526="XL",G526&gt;1),15,0)</f>
        <v>0</v>
      </c>
    </row>
    <row r="527" spans="2:10" x14ac:dyDescent="0.25">
      <c r="B527" s="77">
        <f ca="1">VLOOKUP(C527,'Order List'!$B$2:$D$102,2,0)</f>
        <v>43381</v>
      </c>
      <c r="C527" s="23">
        <f t="shared" si="46"/>
        <v>51</v>
      </c>
      <c r="D527" s="23">
        <f t="shared" si="44"/>
        <v>7</v>
      </c>
      <c r="E527" s="23" t="s">
        <v>120</v>
      </c>
      <c r="F527" s="23"/>
      <c r="G527" s="23">
        <v>4</v>
      </c>
      <c r="H527" s="23">
        <f>VLOOKUP(E527&amp;"-"&amp;F527,'Menu items'!E:F,2,0)</f>
        <v>3.19</v>
      </c>
      <c r="I527" s="67">
        <f t="shared" si="45"/>
        <v>12.76</v>
      </c>
      <c r="J527" s="23">
        <f>IF(AND(F527="XL",G527&gt;1),15,0)</f>
        <v>0</v>
      </c>
    </row>
    <row r="528" spans="2:10" x14ac:dyDescent="0.25">
      <c r="B528" s="77">
        <f ca="1">VLOOKUP(C528,'Order List'!$B$2:$D$102,2,0)</f>
        <v>43381</v>
      </c>
      <c r="C528" s="23">
        <f t="shared" si="46"/>
        <v>51</v>
      </c>
      <c r="D528" s="23">
        <f t="shared" si="44"/>
        <v>8</v>
      </c>
      <c r="E528" s="23" t="s">
        <v>122</v>
      </c>
      <c r="F528" s="23"/>
      <c r="G528" s="23">
        <v>2</v>
      </c>
      <c r="H528" s="23">
        <f>VLOOKUP(E528&amp;"-"&amp;F528,'Menu items'!E:F,2,0)</f>
        <v>2.4900000000000002</v>
      </c>
      <c r="I528" s="67">
        <f t="shared" si="45"/>
        <v>4.9800000000000004</v>
      </c>
      <c r="J528" s="23">
        <f>IF(AND(F528="XL",G528&gt;1),15,0)</f>
        <v>0</v>
      </c>
    </row>
    <row r="529" spans="2:10" x14ac:dyDescent="0.25">
      <c r="B529" s="77">
        <f ca="1">VLOOKUP(C529,'Order List'!$B$2:$D$102,2,0)</f>
        <v>43381</v>
      </c>
      <c r="C529" s="23">
        <f t="shared" si="46"/>
        <v>51</v>
      </c>
      <c r="D529" s="23">
        <f t="shared" si="44"/>
        <v>9</v>
      </c>
      <c r="E529" s="23" t="s">
        <v>124</v>
      </c>
      <c r="F529" s="23"/>
      <c r="G529" s="23">
        <v>1</v>
      </c>
      <c r="H529" s="23">
        <f>VLOOKUP(E529&amp;"-"&amp;F529,'Menu items'!E:F,2,0)</f>
        <v>2.4900000000000002</v>
      </c>
      <c r="I529" s="67">
        <f t="shared" si="45"/>
        <v>2.4900000000000002</v>
      </c>
      <c r="J529" s="23">
        <f>IF(AND(F529="XL",G529&gt;1),15,0)</f>
        <v>0</v>
      </c>
    </row>
    <row r="530" spans="2:10" x14ac:dyDescent="0.25">
      <c r="B530" s="77">
        <f ca="1">VLOOKUP(C530,'Order List'!$B$2:$D$102,2,0)</f>
        <v>43381</v>
      </c>
      <c r="C530" s="23">
        <f t="shared" si="46"/>
        <v>51</v>
      </c>
      <c r="D530" s="23">
        <f t="shared" si="44"/>
        <v>10</v>
      </c>
      <c r="E530" s="23" t="s">
        <v>125</v>
      </c>
      <c r="F530" s="23"/>
      <c r="G530" s="23">
        <v>2</v>
      </c>
      <c r="H530" s="23">
        <f>VLOOKUP(E530&amp;"-"&amp;F530,'Menu items'!E:F,2,0)</f>
        <v>2.4900000000000002</v>
      </c>
      <c r="I530" s="67">
        <f t="shared" si="45"/>
        <v>4.9800000000000004</v>
      </c>
      <c r="J530" s="23">
        <f>IF(AND(F530="XL",G530&gt;1),15,0)</f>
        <v>0</v>
      </c>
    </row>
    <row r="531" spans="2:10" x14ac:dyDescent="0.25">
      <c r="B531" s="77">
        <f ca="1">VLOOKUP(C531,'Order List'!$B$2:$D$102,2,0)</f>
        <v>43381</v>
      </c>
      <c r="C531" s="23">
        <f t="shared" si="46"/>
        <v>52</v>
      </c>
      <c r="D531" s="23">
        <v>1</v>
      </c>
      <c r="E531" s="23" t="s">
        <v>126</v>
      </c>
      <c r="F531" s="23"/>
      <c r="G531" s="23">
        <v>1</v>
      </c>
      <c r="H531" s="23">
        <f>VLOOKUP(E531&amp;"-"&amp;F531,'Menu items'!E:F,2,0)</f>
        <v>2.4900000000000002</v>
      </c>
      <c r="I531" s="67">
        <f t="shared" si="45"/>
        <v>2.4900000000000002</v>
      </c>
      <c r="J531" s="23">
        <f>IF(AND(F531="XL",G531&gt;1),15,0)</f>
        <v>0</v>
      </c>
    </row>
    <row r="532" spans="2:10" x14ac:dyDescent="0.25">
      <c r="B532" s="77">
        <f ca="1">VLOOKUP(C532,'Order List'!$B$2:$D$102,2,0)</f>
        <v>43381</v>
      </c>
      <c r="C532" s="23">
        <f t="shared" si="46"/>
        <v>52</v>
      </c>
      <c r="D532" s="23">
        <f t="shared" si="44"/>
        <v>2</v>
      </c>
      <c r="E532" s="23" t="s">
        <v>127</v>
      </c>
      <c r="F532" s="23"/>
      <c r="G532" s="23">
        <v>3</v>
      </c>
      <c r="H532" s="23">
        <f>VLOOKUP(E532&amp;"-"&amp;F532,'Menu items'!E:F,2,0)</f>
        <v>2.09</v>
      </c>
      <c r="I532" s="67">
        <f t="shared" si="45"/>
        <v>6.27</v>
      </c>
      <c r="J532" s="23">
        <f>IF(AND(F532="XL",G532&gt;1),15,0)</f>
        <v>0</v>
      </c>
    </row>
    <row r="533" spans="2:10" x14ac:dyDescent="0.25">
      <c r="B533" s="77">
        <f ca="1">VLOOKUP(C533,'Order List'!$B$2:$D$102,2,0)</f>
        <v>43381</v>
      </c>
      <c r="C533" s="23">
        <f t="shared" si="46"/>
        <v>52</v>
      </c>
      <c r="D533" s="23">
        <f t="shared" si="44"/>
        <v>3</v>
      </c>
      <c r="E533" s="23" t="s">
        <v>105</v>
      </c>
      <c r="F533" s="23"/>
      <c r="G533" s="23">
        <v>1</v>
      </c>
      <c r="H533" s="23">
        <f>VLOOKUP(E533&amp;"-"&amp;F533,'Menu items'!E:F,2,0)</f>
        <v>3.99</v>
      </c>
      <c r="I533" s="67">
        <f t="shared" si="45"/>
        <v>3.99</v>
      </c>
      <c r="J533" s="23">
        <f>IF(AND(F533="XL",G533&gt;1),15,0)</f>
        <v>0</v>
      </c>
    </row>
    <row r="534" spans="2:10" x14ac:dyDescent="0.25">
      <c r="B534" s="77">
        <f ca="1">VLOOKUP(C534,'Order List'!$B$2:$D$102,2,0)</f>
        <v>43381</v>
      </c>
      <c r="C534" s="23">
        <f t="shared" si="46"/>
        <v>52</v>
      </c>
      <c r="D534" s="23">
        <f t="shared" si="44"/>
        <v>4</v>
      </c>
      <c r="E534" s="23" t="s">
        <v>106</v>
      </c>
      <c r="F534" s="23"/>
      <c r="G534" s="23">
        <v>1</v>
      </c>
      <c r="H534" s="23">
        <f>VLOOKUP(E534&amp;"-"&amp;F534,'Menu items'!E:F,2,0)</f>
        <v>4.5</v>
      </c>
      <c r="I534" s="67">
        <f t="shared" si="45"/>
        <v>4.5</v>
      </c>
      <c r="J534" s="23">
        <f>IF(AND(F534="XL",G534&gt;1),15,0)</f>
        <v>0</v>
      </c>
    </row>
    <row r="535" spans="2:10" x14ac:dyDescent="0.25">
      <c r="B535" s="77">
        <f ca="1">VLOOKUP(C535,'Order List'!$B$2:$D$102,2,0)</f>
        <v>43381</v>
      </c>
      <c r="C535" s="23">
        <f t="shared" si="46"/>
        <v>52</v>
      </c>
      <c r="D535" s="23">
        <f t="shared" si="44"/>
        <v>5</v>
      </c>
      <c r="E535" s="23" t="s">
        <v>108</v>
      </c>
      <c r="F535" s="23"/>
      <c r="G535" s="23">
        <v>2</v>
      </c>
      <c r="H535" s="23">
        <f>VLOOKUP(E535&amp;"-"&amp;F535,'Menu items'!E:F,2,0)</f>
        <v>4.5</v>
      </c>
      <c r="I535" s="67">
        <f t="shared" si="45"/>
        <v>9</v>
      </c>
      <c r="J535" s="23">
        <f>IF(AND(F535="XL",G535&gt;1),15,0)</f>
        <v>0</v>
      </c>
    </row>
    <row r="536" spans="2:10" x14ac:dyDescent="0.25">
      <c r="B536" s="77">
        <f ca="1">VLOOKUP(C536,'Order List'!$B$2:$D$102,2,0)</f>
        <v>43381</v>
      </c>
      <c r="C536" s="23">
        <f t="shared" si="46"/>
        <v>52</v>
      </c>
      <c r="D536" s="23">
        <f t="shared" si="44"/>
        <v>6</v>
      </c>
      <c r="E536" s="23" t="s">
        <v>109</v>
      </c>
      <c r="F536" s="23"/>
      <c r="G536" s="23">
        <v>4</v>
      </c>
      <c r="H536" s="23">
        <f>VLOOKUP(E536&amp;"-"&amp;F536,'Menu items'!E:F,2,0)</f>
        <v>4.99</v>
      </c>
      <c r="I536" s="67">
        <f t="shared" si="45"/>
        <v>19.96</v>
      </c>
      <c r="J536" s="23">
        <f>IF(AND(F536="XL",G536&gt;1),15,0)</f>
        <v>0</v>
      </c>
    </row>
    <row r="537" spans="2:10" x14ac:dyDescent="0.25">
      <c r="B537" s="77">
        <f ca="1">VLOOKUP(C537,'Order List'!$B$2:$D$102,2,0)</f>
        <v>43381</v>
      </c>
      <c r="C537" s="23">
        <f t="shared" si="46"/>
        <v>52</v>
      </c>
      <c r="D537" s="23">
        <f t="shared" si="44"/>
        <v>7</v>
      </c>
      <c r="E537" s="23" t="s">
        <v>111</v>
      </c>
      <c r="F537" s="23"/>
      <c r="G537" s="23">
        <v>2</v>
      </c>
      <c r="H537" s="23">
        <f>VLOOKUP(E537&amp;"-"&amp;F537,'Menu items'!E:F,2,0)</f>
        <v>4.99</v>
      </c>
      <c r="I537" s="67">
        <f t="shared" si="45"/>
        <v>9.98</v>
      </c>
      <c r="J537" s="23">
        <f>IF(AND(F537="XL",G537&gt;1),15,0)</f>
        <v>0</v>
      </c>
    </row>
    <row r="538" spans="2:10" x14ac:dyDescent="0.25">
      <c r="B538" s="77">
        <f ca="1">VLOOKUP(C538,'Order List'!$B$2:$D$102,2,0)</f>
        <v>43381</v>
      </c>
      <c r="C538" s="23">
        <f t="shared" si="46"/>
        <v>52</v>
      </c>
      <c r="D538" s="23">
        <f t="shared" si="44"/>
        <v>8</v>
      </c>
      <c r="E538" s="23" t="s">
        <v>64</v>
      </c>
      <c r="F538" s="23" t="s">
        <v>8</v>
      </c>
      <c r="G538" s="23">
        <v>1</v>
      </c>
      <c r="H538" s="23">
        <f>VLOOKUP(E538&amp;"-"&amp;F538,'Menu items'!E:F,2,0)</f>
        <v>6.99</v>
      </c>
      <c r="I538" s="67">
        <f t="shared" si="45"/>
        <v>6.99</v>
      </c>
      <c r="J538" s="23">
        <f>IF(AND(F538="XL",G538&gt;1),15,0)</f>
        <v>0</v>
      </c>
    </row>
    <row r="539" spans="2:10" x14ac:dyDescent="0.25">
      <c r="B539" s="77">
        <f ca="1">VLOOKUP(C539,'Order List'!$B$2:$D$102,2,0)</f>
        <v>43381</v>
      </c>
      <c r="C539" s="23">
        <f t="shared" si="46"/>
        <v>52</v>
      </c>
      <c r="D539" s="23">
        <f t="shared" si="44"/>
        <v>9</v>
      </c>
      <c r="E539" s="23" t="s">
        <v>65</v>
      </c>
      <c r="F539" s="23" t="s">
        <v>8</v>
      </c>
      <c r="G539" s="23">
        <v>2</v>
      </c>
      <c r="H539" s="23">
        <f>VLOOKUP(E539&amp;"-"&amp;F539,'Menu items'!E:F,2,0)</f>
        <v>6.99</v>
      </c>
      <c r="I539" s="67">
        <f t="shared" si="45"/>
        <v>13.98</v>
      </c>
      <c r="J539" s="23">
        <f>IF(AND(F539="XL",G539&gt;1),15,0)</f>
        <v>0</v>
      </c>
    </row>
    <row r="540" spans="2:10" x14ac:dyDescent="0.25">
      <c r="B540" s="77">
        <f ca="1">VLOOKUP(C540,'Order List'!$B$2:$D$102,2,0)</f>
        <v>43381</v>
      </c>
      <c r="C540" s="23">
        <f t="shared" si="46"/>
        <v>52</v>
      </c>
      <c r="D540" s="23">
        <f t="shared" si="44"/>
        <v>10</v>
      </c>
      <c r="E540" s="23" t="s">
        <v>66</v>
      </c>
      <c r="F540" s="23"/>
      <c r="G540" s="23">
        <v>1</v>
      </c>
      <c r="H540" s="23">
        <f>VLOOKUP(E540&amp;"-"&amp;F540,'Menu items'!E:F,2,0)</f>
        <v>5</v>
      </c>
      <c r="I540" s="67">
        <f t="shared" si="45"/>
        <v>5</v>
      </c>
      <c r="J540" s="23">
        <f>IF(AND(F540="XL",G540&gt;1),15,0)</f>
        <v>0</v>
      </c>
    </row>
    <row r="541" spans="2:10" x14ac:dyDescent="0.25">
      <c r="B541" s="77">
        <f ca="1">VLOOKUP(C541,'Order List'!$B$2:$D$102,2,0)</f>
        <v>43381</v>
      </c>
      <c r="C541" s="23">
        <f t="shared" si="46"/>
        <v>52</v>
      </c>
      <c r="D541" s="23">
        <f t="shared" si="44"/>
        <v>11</v>
      </c>
      <c r="E541" s="23" t="s">
        <v>47</v>
      </c>
      <c r="F541" s="23"/>
      <c r="G541" s="23">
        <v>3</v>
      </c>
      <c r="H541" s="23">
        <f>VLOOKUP(E541&amp;"-"&amp;F541,'Menu items'!E:F,2,0)</f>
        <v>6.99</v>
      </c>
      <c r="I541" s="67">
        <f t="shared" si="45"/>
        <v>20.97</v>
      </c>
      <c r="J541" s="23">
        <f>IF(AND(F541="XL",G541&gt;1),15,0)</f>
        <v>0</v>
      </c>
    </row>
    <row r="542" spans="2:10" x14ac:dyDescent="0.25">
      <c r="B542" s="77">
        <f ca="1">VLOOKUP(C542,'Order List'!$B$2:$D$102,2,0)</f>
        <v>43381</v>
      </c>
      <c r="C542" s="23">
        <f t="shared" si="46"/>
        <v>52</v>
      </c>
      <c r="D542" s="23">
        <f t="shared" si="44"/>
        <v>12</v>
      </c>
      <c r="E542" s="23" t="s">
        <v>48</v>
      </c>
      <c r="F542" s="23"/>
      <c r="G542" s="23">
        <v>1</v>
      </c>
      <c r="H542" s="23">
        <f>VLOOKUP(E542&amp;"-"&amp;F542,'Menu items'!E:F,2,0)</f>
        <v>6.99</v>
      </c>
      <c r="I542" s="67">
        <f t="shared" si="45"/>
        <v>6.99</v>
      </c>
      <c r="J542" s="23">
        <f>IF(AND(F542="XL",G542&gt;1),15,0)</f>
        <v>0</v>
      </c>
    </row>
    <row r="543" spans="2:10" x14ac:dyDescent="0.25">
      <c r="B543" s="77">
        <f ca="1">VLOOKUP(C543,'Order List'!$B$2:$D$102,2,0)</f>
        <v>43381</v>
      </c>
      <c r="C543" s="23">
        <f t="shared" si="46"/>
        <v>52</v>
      </c>
      <c r="D543" s="23">
        <f t="shared" si="44"/>
        <v>13</v>
      </c>
      <c r="E543" s="23" t="s">
        <v>49</v>
      </c>
      <c r="F543" s="23"/>
      <c r="G543" s="23">
        <v>1</v>
      </c>
      <c r="H543" s="23">
        <f>VLOOKUP(E543&amp;"-"&amp;F543,'Menu items'!E:F,2,0)</f>
        <v>6.99</v>
      </c>
      <c r="I543" s="67">
        <f t="shared" si="45"/>
        <v>6.99</v>
      </c>
      <c r="J543" s="23">
        <f>IF(AND(F543="XL",G543&gt;1),15,0)</f>
        <v>0</v>
      </c>
    </row>
    <row r="544" spans="2:10" x14ac:dyDescent="0.25">
      <c r="B544" s="77">
        <f ca="1">VLOOKUP(C544,'Order List'!$B$2:$D$102,2,0)</f>
        <v>43381</v>
      </c>
      <c r="C544" s="23">
        <f t="shared" si="46"/>
        <v>52</v>
      </c>
      <c r="D544" s="23">
        <f t="shared" si="44"/>
        <v>14</v>
      </c>
      <c r="E544" s="23" t="s">
        <v>51</v>
      </c>
      <c r="F544" s="23"/>
      <c r="G544" s="23">
        <v>2</v>
      </c>
      <c r="H544" s="23">
        <f>VLOOKUP(E544&amp;"-"&amp;F544,'Menu items'!E:F,2,0)</f>
        <v>6.25</v>
      </c>
      <c r="I544" s="67">
        <f t="shared" si="45"/>
        <v>12.5</v>
      </c>
      <c r="J544" s="23">
        <f>IF(AND(F544="XL",G544&gt;1),15,0)</f>
        <v>0</v>
      </c>
    </row>
    <row r="545" spans="2:10" x14ac:dyDescent="0.25">
      <c r="B545" s="77">
        <f ca="1">VLOOKUP(C545,'Order List'!$B$2:$D$102,2,0)</f>
        <v>43381</v>
      </c>
      <c r="C545" s="23">
        <f t="shared" si="46"/>
        <v>52</v>
      </c>
      <c r="D545" s="23">
        <f t="shared" si="44"/>
        <v>15</v>
      </c>
      <c r="E545" s="23" t="s">
        <v>55</v>
      </c>
      <c r="F545" s="23"/>
      <c r="G545" s="23">
        <v>4</v>
      </c>
      <c r="H545" s="23">
        <f>VLOOKUP(E545&amp;"-"&amp;F545,'Menu items'!E:F,2,0)</f>
        <v>0.79</v>
      </c>
      <c r="I545" s="67">
        <f t="shared" si="45"/>
        <v>3.16</v>
      </c>
      <c r="J545" s="23">
        <f>IF(AND(F545="XL",G545&gt;1),15,0)</f>
        <v>0</v>
      </c>
    </row>
    <row r="546" spans="2:10" x14ac:dyDescent="0.25">
      <c r="B546" s="77">
        <f ca="1">VLOOKUP(C546,'Order List'!$B$2:$D$102,2,0)</f>
        <v>43381</v>
      </c>
      <c r="C546" s="23">
        <f t="shared" si="46"/>
        <v>53</v>
      </c>
      <c r="D546" s="23">
        <v>1</v>
      </c>
      <c r="E546" s="23" t="s">
        <v>59</v>
      </c>
      <c r="F546" s="23"/>
      <c r="G546" s="23">
        <v>2</v>
      </c>
      <c r="H546" s="23">
        <f>VLOOKUP(E546&amp;"-"&amp;F546,'Menu items'!E:F,2,0)</f>
        <v>8.49</v>
      </c>
      <c r="I546" s="67">
        <f t="shared" si="45"/>
        <v>16.98</v>
      </c>
      <c r="J546" s="23">
        <f>IF(AND(F546="XL",G546&gt;1),15,0)</f>
        <v>0</v>
      </c>
    </row>
    <row r="547" spans="2:10" x14ac:dyDescent="0.25">
      <c r="B547" s="77">
        <f ca="1">VLOOKUP(C547,'Order List'!$B$2:$D$102,2,0)</f>
        <v>43381</v>
      </c>
      <c r="C547" s="23">
        <f t="shared" si="46"/>
        <v>53</v>
      </c>
      <c r="D547" s="23">
        <f t="shared" si="44"/>
        <v>2</v>
      </c>
      <c r="E547" s="23" t="s">
        <v>60</v>
      </c>
      <c r="F547" s="23">
        <v>10</v>
      </c>
      <c r="G547" s="23">
        <v>1</v>
      </c>
      <c r="H547" s="23">
        <f>VLOOKUP(E547&amp;"-"&amp;F547,'Menu items'!E:F,2,0)</f>
        <v>9.85</v>
      </c>
      <c r="I547" s="67">
        <f t="shared" si="45"/>
        <v>9.85</v>
      </c>
      <c r="J547" s="23">
        <f>IF(AND(F547="XL",G547&gt;1),15,0)</f>
        <v>0</v>
      </c>
    </row>
    <row r="548" spans="2:10" x14ac:dyDescent="0.25">
      <c r="B548" s="77">
        <f ca="1">VLOOKUP(C548,'Order List'!$B$2:$D$102,2,0)</f>
        <v>43381</v>
      </c>
      <c r="C548" s="23">
        <f t="shared" si="46"/>
        <v>53</v>
      </c>
      <c r="D548" s="23">
        <f t="shared" si="44"/>
        <v>3</v>
      </c>
      <c r="E548" s="23" t="s">
        <v>102</v>
      </c>
      <c r="F548" s="23"/>
      <c r="G548" s="23">
        <v>2</v>
      </c>
      <c r="H548" s="23">
        <f>VLOOKUP(E548&amp;"-"&amp;F548,'Menu items'!E:F,2,0)</f>
        <v>5.99</v>
      </c>
      <c r="I548" s="67">
        <f t="shared" si="45"/>
        <v>11.98</v>
      </c>
      <c r="J548" s="23">
        <f>IF(AND(F548="XL",G548&gt;1),15,0)</f>
        <v>0</v>
      </c>
    </row>
    <row r="549" spans="2:10" x14ac:dyDescent="0.25">
      <c r="B549" s="77">
        <f ca="1">VLOOKUP(C549,'Order List'!$B$2:$D$102,2,0)</f>
        <v>43381</v>
      </c>
      <c r="C549" s="23">
        <f t="shared" si="46"/>
        <v>53</v>
      </c>
      <c r="D549" s="23">
        <f t="shared" si="44"/>
        <v>4</v>
      </c>
      <c r="E549" s="23" t="s">
        <v>69</v>
      </c>
      <c r="F549" s="23"/>
      <c r="G549" s="23">
        <v>1</v>
      </c>
      <c r="H549" s="23">
        <f>VLOOKUP(E549&amp;"-"&amp;F549,'Menu items'!E:F,2,0)</f>
        <v>6.99</v>
      </c>
      <c r="I549" s="67">
        <f t="shared" si="45"/>
        <v>6.99</v>
      </c>
      <c r="J549" s="23">
        <f>IF(AND(F549="XL",G549&gt;1),15,0)</f>
        <v>0</v>
      </c>
    </row>
    <row r="550" spans="2:10" x14ac:dyDescent="0.25">
      <c r="B550" s="77">
        <f ca="1">VLOOKUP(C550,'Order List'!$B$2:$D$102,2,0)</f>
        <v>43381</v>
      </c>
      <c r="C550" s="23">
        <f t="shared" si="46"/>
        <v>53</v>
      </c>
      <c r="D550" s="23">
        <f t="shared" si="44"/>
        <v>5</v>
      </c>
      <c r="E550" s="23" t="s">
        <v>71</v>
      </c>
      <c r="F550" s="23"/>
      <c r="G550" s="23">
        <v>3</v>
      </c>
      <c r="H550" s="23">
        <f>VLOOKUP(E550&amp;"-"&amp;F550,'Menu items'!E:F,2,0)</f>
        <v>5.75</v>
      </c>
      <c r="I550" s="67">
        <f t="shared" si="45"/>
        <v>17.25</v>
      </c>
      <c r="J550" s="23">
        <f>IF(AND(F550="XL",G550&gt;1),15,0)</f>
        <v>0</v>
      </c>
    </row>
    <row r="551" spans="2:10" x14ac:dyDescent="0.25">
      <c r="B551" s="77">
        <f ca="1">VLOOKUP(C551,'Order List'!$B$2:$D$102,2,0)</f>
        <v>43381</v>
      </c>
      <c r="C551" s="23">
        <f t="shared" si="46"/>
        <v>53</v>
      </c>
      <c r="D551" s="23">
        <f t="shared" si="44"/>
        <v>6</v>
      </c>
      <c r="E551" s="23" t="s">
        <v>72</v>
      </c>
      <c r="F551" s="23"/>
      <c r="G551" s="23">
        <v>1</v>
      </c>
      <c r="H551" s="23">
        <f>VLOOKUP(E551&amp;"-"&amp;F551,'Menu items'!E:F,2,0)</f>
        <v>5.75</v>
      </c>
      <c r="I551" s="67">
        <f t="shared" si="45"/>
        <v>5.75</v>
      </c>
      <c r="J551" s="23">
        <f>IF(AND(F551="XL",G551&gt;1),15,0)</f>
        <v>0</v>
      </c>
    </row>
    <row r="552" spans="2:10" x14ac:dyDescent="0.25">
      <c r="B552" s="77">
        <f ca="1">VLOOKUP(C552,'Order List'!$B$2:$D$102,2,0)</f>
        <v>43381</v>
      </c>
      <c r="C552" s="23">
        <f t="shared" si="46"/>
        <v>53</v>
      </c>
      <c r="D552" s="23">
        <f t="shared" si="44"/>
        <v>7</v>
      </c>
      <c r="E552" s="23" t="s">
        <v>73</v>
      </c>
      <c r="F552" s="23"/>
      <c r="G552" s="23">
        <v>1</v>
      </c>
      <c r="H552" s="23">
        <f>VLOOKUP(E552&amp;"-"&amp;F552,'Menu items'!E:F,2,0)</f>
        <v>6.99</v>
      </c>
      <c r="I552" s="67">
        <f t="shared" si="45"/>
        <v>6.99</v>
      </c>
      <c r="J552" s="23">
        <f>IF(AND(F552="XL",G552&gt;1),15,0)</f>
        <v>0</v>
      </c>
    </row>
    <row r="553" spans="2:10" x14ac:dyDescent="0.25">
      <c r="B553" s="77">
        <f ca="1">VLOOKUP(C553,'Order List'!$B$2:$D$102,2,0)</f>
        <v>43381</v>
      </c>
      <c r="C553" s="23">
        <f t="shared" si="46"/>
        <v>53</v>
      </c>
      <c r="D553" s="23">
        <f t="shared" si="44"/>
        <v>8</v>
      </c>
      <c r="E553" s="23" t="s">
        <v>74</v>
      </c>
      <c r="F553" s="23"/>
      <c r="G553" s="23">
        <v>2</v>
      </c>
      <c r="H553" s="23">
        <f>VLOOKUP(E553&amp;"-"&amp;F553,'Menu items'!E:F,2,0)</f>
        <v>4.5</v>
      </c>
      <c r="I553" s="67">
        <f t="shared" si="45"/>
        <v>9</v>
      </c>
      <c r="J553" s="23">
        <f>IF(AND(F553="XL",G553&gt;1),15,0)</f>
        <v>0</v>
      </c>
    </row>
    <row r="554" spans="2:10" x14ac:dyDescent="0.25">
      <c r="B554" s="77">
        <f ca="1">VLOOKUP(C554,'Order List'!$B$2:$D$102,2,0)</f>
        <v>43381</v>
      </c>
      <c r="C554" s="23">
        <f t="shared" si="46"/>
        <v>53</v>
      </c>
      <c r="D554" s="23">
        <f t="shared" si="44"/>
        <v>9</v>
      </c>
      <c r="E554" s="23" t="s">
        <v>76</v>
      </c>
      <c r="F554" s="23"/>
      <c r="G554" s="23">
        <v>4</v>
      </c>
      <c r="H554" s="23">
        <f>VLOOKUP(E554&amp;"-"&amp;F554,'Menu items'!E:F,2,0)</f>
        <v>4.5</v>
      </c>
      <c r="I554" s="67">
        <f t="shared" si="45"/>
        <v>18</v>
      </c>
      <c r="J554" s="23">
        <f>IF(AND(F554="XL",G554&gt;1),15,0)</f>
        <v>0</v>
      </c>
    </row>
    <row r="555" spans="2:10" x14ac:dyDescent="0.25">
      <c r="B555" s="77">
        <f ca="1">VLOOKUP(C555,'Order List'!$B$2:$D$102,2,0)</f>
        <v>43381</v>
      </c>
      <c r="C555" s="23">
        <f t="shared" si="46"/>
        <v>53</v>
      </c>
      <c r="D555" s="23">
        <f t="shared" si="44"/>
        <v>10</v>
      </c>
      <c r="E555" s="23" t="s">
        <v>77</v>
      </c>
      <c r="F555" s="23"/>
      <c r="G555" s="23">
        <v>2</v>
      </c>
      <c r="H555" s="23">
        <f>VLOOKUP(E555&amp;"-"&amp;F555,'Menu items'!E:F,2,0)</f>
        <v>3.75</v>
      </c>
      <c r="I555" s="67">
        <f t="shared" si="45"/>
        <v>7.5</v>
      </c>
      <c r="J555" s="23">
        <f>IF(AND(F555="XL",G555&gt;1),15,0)</f>
        <v>0</v>
      </c>
    </row>
    <row r="556" spans="2:10" x14ac:dyDescent="0.25">
      <c r="B556" s="77">
        <f ca="1">VLOOKUP(C556,'Order List'!$B$2:$D$102,2,0)</f>
        <v>43381</v>
      </c>
      <c r="C556" s="23">
        <f t="shared" si="46"/>
        <v>53</v>
      </c>
      <c r="D556" s="23">
        <f t="shared" si="44"/>
        <v>11</v>
      </c>
      <c r="E556" s="23" t="s">
        <v>80</v>
      </c>
      <c r="F556" s="23"/>
      <c r="G556" s="23">
        <v>1</v>
      </c>
      <c r="H556" s="23">
        <f>VLOOKUP(E556&amp;"-"&amp;F556,'Menu items'!E:F,2,0)</f>
        <v>3.99</v>
      </c>
      <c r="I556" s="67">
        <f t="shared" si="45"/>
        <v>3.99</v>
      </c>
      <c r="J556" s="23">
        <f>IF(AND(F556="XL",G556&gt;1),15,0)</f>
        <v>0</v>
      </c>
    </row>
    <row r="557" spans="2:10" x14ac:dyDescent="0.25">
      <c r="B557" s="77">
        <f ca="1">VLOOKUP(C557,'Order List'!$B$2:$D$102,2,0)</f>
        <v>43381</v>
      </c>
      <c r="C557" s="23">
        <f t="shared" si="46"/>
        <v>53</v>
      </c>
      <c r="D557" s="23">
        <f t="shared" si="44"/>
        <v>12</v>
      </c>
      <c r="E557" s="23" t="s">
        <v>78</v>
      </c>
      <c r="F557" s="23"/>
      <c r="G557" s="23">
        <v>2</v>
      </c>
      <c r="H557" s="23">
        <f>VLOOKUP(E557&amp;"-"&amp;F557,'Menu items'!E:F,2,0)</f>
        <v>19.989999999999998</v>
      </c>
      <c r="I557" s="67">
        <f t="shared" si="45"/>
        <v>39.979999999999997</v>
      </c>
      <c r="J557" s="23">
        <f>IF(AND(F557="XL",G557&gt;1),15,0)</f>
        <v>0</v>
      </c>
    </row>
    <row r="558" spans="2:10" x14ac:dyDescent="0.25">
      <c r="B558" s="77">
        <f ca="1">VLOOKUP(C558,'Order List'!$B$2:$D$102,2,0)</f>
        <v>43381</v>
      </c>
      <c r="C558" s="23">
        <f t="shared" si="46"/>
        <v>53</v>
      </c>
      <c r="D558" s="23">
        <f t="shared" si="44"/>
        <v>13</v>
      </c>
      <c r="E558" s="23" t="s">
        <v>82</v>
      </c>
      <c r="F558" s="23"/>
      <c r="G558" s="23">
        <v>1</v>
      </c>
      <c r="H558" s="23">
        <f>VLOOKUP(E558&amp;"-"&amp;F558,'Menu items'!E:F,2,0)</f>
        <v>5.99</v>
      </c>
      <c r="I558" s="67">
        <f t="shared" si="45"/>
        <v>5.99</v>
      </c>
      <c r="J558" s="23">
        <f>IF(AND(F558="XL",G558&gt;1),15,0)</f>
        <v>0</v>
      </c>
    </row>
    <row r="559" spans="2:10" x14ac:dyDescent="0.25">
      <c r="B559" s="77">
        <f ca="1">VLOOKUP(C559,'Order List'!$B$2:$D$102,2,0)</f>
        <v>43381</v>
      </c>
      <c r="C559" s="23">
        <f t="shared" si="46"/>
        <v>53</v>
      </c>
      <c r="D559" s="23">
        <f t="shared" si="44"/>
        <v>14</v>
      </c>
      <c r="E559" s="23" t="s">
        <v>83</v>
      </c>
      <c r="F559" s="23"/>
      <c r="G559" s="23">
        <v>3</v>
      </c>
      <c r="H559" s="23">
        <f>VLOOKUP(E559&amp;"-"&amp;F559,'Menu items'!E:F,2,0)</f>
        <v>5.99</v>
      </c>
      <c r="I559" s="67">
        <f t="shared" si="45"/>
        <v>17.97</v>
      </c>
      <c r="J559" s="23">
        <f>IF(AND(F559="XL",G559&gt;1),15,0)</f>
        <v>0</v>
      </c>
    </row>
    <row r="560" spans="2:10" x14ac:dyDescent="0.25">
      <c r="B560" s="77">
        <f ca="1">VLOOKUP(C560,'Order List'!$B$2:$D$102,2,0)</f>
        <v>43381</v>
      </c>
      <c r="C560" s="23">
        <f t="shared" si="46"/>
        <v>53</v>
      </c>
      <c r="D560" s="23">
        <f t="shared" si="44"/>
        <v>15</v>
      </c>
      <c r="E560" s="23" t="s">
        <v>85</v>
      </c>
      <c r="F560" s="23"/>
      <c r="G560" s="23">
        <v>1</v>
      </c>
      <c r="H560" s="23">
        <f>VLOOKUP(E560&amp;"-"&amp;F560,'Menu items'!E:F,2,0)</f>
        <v>2.99</v>
      </c>
      <c r="I560" s="67">
        <f t="shared" si="45"/>
        <v>2.99</v>
      </c>
      <c r="J560" s="23">
        <f>IF(AND(F560="XL",G560&gt;1),15,0)</f>
        <v>0</v>
      </c>
    </row>
    <row r="561" spans="2:10" x14ac:dyDescent="0.25">
      <c r="B561" s="77">
        <f ca="1">VLOOKUP(C561,'Order List'!$B$2:$D$102,2,0)</f>
        <v>43381</v>
      </c>
      <c r="C561" s="23">
        <f t="shared" si="46"/>
        <v>53</v>
      </c>
      <c r="D561" s="23">
        <f t="shared" si="44"/>
        <v>16</v>
      </c>
      <c r="E561" s="23" t="s">
        <v>86</v>
      </c>
      <c r="F561" s="23"/>
      <c r="G561" s="23">
        <v>1</v>
      </c>
      <c r="H561" s="23">
        <f>VLOOKUP(E561&amp;"-"&amp;F561,'Menu items'!E:F,2,0)</f>
        <v>5.99</v>
      </c>
      <c r="I561" s="67">
        <f t="shared" si="45"/>
        <v>5.99</v>
      </c>
      <c r="J561" s="23">
        <f>IF(AND(F561="XL",G561&gt;1),15,0)</f>
        <v>0</v>
      </c>
    </row>
    <row r="562" spans="2:10" x14ac:dyDescent="0.25">
      <c r="B562" s="77">
        <f ca="1">VLOOKUP(C562,'Order List'!$B$2:$D$102,2,0)</f>
        <v>43381</v>
      </c>
      <c r="C562" s="23">
        <f t="shared" si="46"/>
        <v>53</v>
      </c>
      <c r="D562" s="23">
        <f t="shared" si="44"/>
        <v>17</v>
      </c>
      <c r="E562" s="23" t="s">
        <v>87</v>
      </c>
      <c r="F562" s="23"/>
      <c r="G562" s="23">
        <v>2</v>
      </c>
      <c r="H562" s="23">
        <f>VLOOKUP(E562&amp;"-"&amp;F562,'Menu items'!E:F,2,0)</f>
        <v>5.99</v>
      </c>
      <c r="I562" s="67">
        <f t="shared" si="45"/>
        <v>11.98</v>
      </c>
      <c r="J562" s="23">
        <f>IF(AND(F562="XL",G562&gt;1),15,0)</f>
        <v>0</v>
      </c>
    </row>
    <row r="563" spans="2:10" x14ac:dyDescent="0.25">
      <c r="B563" s="77">
        <f ca="1">VLOOKUP(C563,'Order List'!$B$2:$D$102,2,0)</f>
        <v>43381</v>
      </c>
      <c r="C563" s="23">
        <f t="shared" si="46"/>
        <v>54</v>
      </c>
      <c r="D563" s="23">
        <v>1</v>
      </c>
      <c r="E563" s="23" t="s">
        <v>88</v>
      </c>
      <c r="F563" s="23"/>
      <c r="G563" s="23">
        <v>4</v>
      </c>
      <c r="H563" s="23">
        <f>VLOOKUP(E563&amp;"-"&amp;F563,'Menu items'!E:F,2,0)</f>
        <v>3.79</v>
      </c>
      <c r="I563" s="67">
        <f t="shared" si="45"/>
        <v>15.16</v>
      </c>
      <c r="J563" s="23">
        <f>IF(AND(F563="XL",G563&gt;1),15,0)</f>
        <v>0</v>
      </c>
    </row>
    <row r="564" spans="2:10" x14ac:dyDescent="0.25">
      <c r="B564" s="77">
        <f ca="1">VLOOKUP(C564,'Order List'!$B$2:$D$102,2,0)</f>
        <v>43381</v>
      </c>
      <c r="C564" s="23">
        <f t="shared" si="46"/>
        <v>54</v>
      </c>
      <c r="D564" s="23">
        <f t="shared" ref="D564:D627" si="47">D563+1</f>
        <v>2</v>
      </c>
      <c r="E564" s="23" t="s">
        <v>94</v>
      </c>
      <c r="F564" s="23"/>
      <c r="G564" s="23">
        <v>2</v>
      </c>
      <c r="H564" s="23">
        <f>VLOOKUP(E564&amp;"-"&amp;F564,'Menu items'!E:F,2,0)</f>
        <v>4.79</v>
      </c>
      <c r="I564" s="67">
        <f t="shared" si="45"/>
        <v>9.58</v>
      </c>
      <c r="J564" s="23">
        <f>IF(AND(F564="XL",G564&gt;1),15,0)</f>
        <v>0</v>
      </c>
    </row>
    <row r="565" spans="2:10" x14ac:dyDescent="0.25">
      <c r="B565" s="77">
        <f ca="1">VLOOKUP(C565,'Order List'!$B$2:$D$102,2,0)</f>
        <v>43381</v>
      </c>
      <c r="C565" s="23">
        <f t="shared" si="46"/>
        <v>54</v>
      </c>
      <c r="D565" s="23">
        <f t="shared" si="47"/>
        <v>3</v>
      </c>
      <c r="E565" s="23" t="s">
        <v>96</v>
      </c>
      <c r="F565" s="23"/>
      <c r="G565" s="23">
        <v>1</v>
      </c>
      <c r="H565" s="23">
        <f>VLOOKUP(E565&amp;"-"&amp;F565,'Menu items'!E:F,2,0)</f>
        <v>5.99</v>
      </c>
      <c r="I565" s="67">
        <f t="shared" si="45"/>
        <v>5.99</v>
      </c>
      <c r="J565" s="23">
        <f>IF(AND(F565="XL",G565&gt;1),15,0)</f>
        <v>0</v>
      </c>
    </row>
    <row r="566" spans="2:10" x14ac:dyDescent="0.25">
      <c r="B566" s="77">
        <f ca="1">VLOOKUP(C566,'Order List'!$B$2:$D$102,2,0)</f>
        <v>43381</v>
      </c>
      <c r="C566" s="23">
        <f t="shared" si="46"/>
        <v>54</v>
      </c>
      <c r="D566" s="23">
        <f t="shared" si="47"/>
        <v>4</v>
      </c>
      <c r="E566" s="23" t="s">
        <v>112</v>
      </c>
      <c r="F566" s="23"/>
      <c r="G566" s="23">
        <v>2</v>
      </c>
      <c r="H566" s="23">
        <f>VLOOKUP(E566&amp;"-"&amp;F566,'Menu items'!E:F,2,0)</f>
        <v>4.99</v>
      </c>
      <c r="I566" s="67">
        <f t="shared" si="45"/>
        <v>9.98</v>
      </c>
      <c r="J566" s="23">
        <f>IF(AND(F566="XL",G566&gt;1),15,0)</f>
        <v>0</v>
      </c>
    </row>
    <row r="567" spans="2:10" x14ac:dyDescent="0.25">
      <c r="B567" s="77">
        <f ca="1">VLOOKUP(C567,'Order List'!$B$2:$D$102,2,0)</f>
        <v>43381</v>
      </c>
      <c r="C567" s="23">
        <f t="shared" si="46"/>
        <v>54</v>
      </c>
      <c r="D567" s="23">
        <f t="shared" si="47"/>
        <v>5</v>
      </c>
      <c r="E567" s="23" t="s">
        <v>113</v>
      </c>
      <c r="F567" s="23"/>
      <c r="G567" s="23">
        <v>1</v>
      </c>
      <c r="H567" s="23">
        <f>VLOOKUP(E567&amp;"-"&amp;F567,'Menu items'!E:F,2,0)</f>
        <v>1.29</v>
      </c>
      <c r="I567" s="67">
        <f t="shared" si="45"/>
        <v>1.29</v>
      </c>
      <c r="J567" s="23">
        <f>IF(AND(F567="XL",G567&gt;1),15,0)</f>
        <v>0</v>
      </c>
    </row>
    <row r="568" spans="2:10" x14ac:dyDescent="0.25">
      <c r="B568" s="77">
        <f ca="1">VLOOKUP(C568,'Order List'!$B$2:$D$102,2,0)</f>
        <v>43381</v>
      </c>
      <c r="C568" s="23">
        <f t="shared" si="46"/>
        <v>54</v>
      </c>
      <c r="D568" s="23">
        <f t="shared" si="47"/>
        <v>6</v>
      </c>
      <c r="E568" s="23" t="s">
        <v>115</v>
      </c>
      <c r="F568" s="23"/>
      <c r="G568" s="23">
        <v>3</v>
      </c>
      <c r="H568" s="23">
        <f>VLOOKUP(E568&amp;"-"&amp;F568,'Menu items'!E:F,2,0)</f>
        <v>2.25</v>
      </c>
      <c r="I568" s="67">
        <f t="shared" si="45"/>
        <v>6.75</v>
      </c>
      <c r="J568" s="23">
        <f>IF(AND(F568="XL",G568&gt;1),15,0)</f>
        <v>0</v>
      </c>
    </row>
    <row r="569" spans="2:10" x14ac:dyDescent="0.25">
      <c r="B569" s="77">
        <f ca="1">VLOOKUP(C569,'Order List'!$B$2:$D$102,2,0)</f>
        <v>43381</v>
      </c>
      <c r="C569" s="23">
        <f t="shared" si="46"/>
        <v>54</v>
      </c>
      <c r="D569" s="23">
        <f t="shared" si="47"/>
        <v>7</v>
      </c>
      <c r="E569" s="23" t="s">
        <v>118</v>
      </c>
      <c r="F569" s="23"/>
      <c r="G569" s="23">
        <v>1</v>
      </c>
      <c r="H569" s="23">
        <f>VLOOKUP(E569&amp;"-"&amp;F569,'Menu items'!E:F,2,0)</f>
        <v>1.99</v>
      </c>
      <c r="I569" s="67">
        <f t="shared" si="45"/>
        <v>1.99</v>
      </c>
      <c r="J569" s="23">
        <f>IF(AND(F569="XL",G569&gt;1),15,0)</f>
        <v>0</v>
      </c>
    </row>
    <row r="570" spans="2:10" x14ac:dyDescent="0.25">
      <c r="B570" s="77">
        <f ca="1">VLOOKUP(C570,'Order List'!$B$2:$D$102,2,0)</f>
        <v>43381</v>
      </c>
      <c r="C570" s="23">
        <f t="shared" si="46"/>
        <v>54</v>
      </c>
      <c r="D570" s="23">
        <f t="shared" si="47"/>
        <v>8</v>
      </c>
      <c r="E570" s="23" t="s">
        <v>121</v>
      </c>
      <c r="F570" s="23"/>
      <c r="G570" s="23">
        <v>1</v>
      </c>
      <c r="H570" s="23">
        <f>VLOOKUP(E570&amp;"-"&amp;F570,'Menu items'!E:F,2,0)</f>
        <v>1.89</v>
      </c>
      <c r="I570" s="67">
        <f t="shared" si="45"/>
        <v>1.89</v>
      </c>
      <c r="J570" s="23">
        <f>IF(AND(F570="XL",G570&gt;1),15,0)</f>
        <v>0</v>
      </c>
    </row>
    <row r="571" spans="2:10" x14ac:dyDescent="0.25">
      <c r="B571" s="77">
        <f ca="1">VLOOKUP(C571,'Order List'!$B$2:$D$102,2,0)</f>
        <v>43382</v>
      </c>
      <c r="C571" s="23">
        <f t="shared" si="46"/>
        <v>55</v>
      </c>
      <c r="D571" s="23">
        <v>1</v>
      </c>
      <c r="E571" s="23" t="s">
        <v>124</v>
      </c>
      <c r="F571" s="23"/>
      <c r="G571" s="23">
        <v>2</v>
      </c>
      <c r="H571" s="23">
        <f>VLOOKUP(E571&amp;"-"&amp;F571,'Menu items'!E:F,2,0)</f>
        <v>2.4900000000000002</v>
      </c>
      <c r="I571" s="67">
        <f t="shared" si="45"/>
        <v>4.9800000000000004</v>
      </c>
      <c r="J571" s="23">
        <f>IF(AND(F571="XL",G571&gt;1),15,0)</f>
        <v>0</v>
      </c>
    </row>
    <row r="572" spans="2:10" x14ac:dyDescent="0.25">
      <c r="B572" s="77">
        <f ca="1">VLOOKUP(C572,'Order List'!$B$2:$D$102,2,0)</f>
        <v>43382</v>
      </c>
      <c r="C572" s="23">
        <f t="shared" si="46"/>
        <v>55</v>
      </c>
      <c r="D572" s="23">
        <f t="shared" ref="D572:D575" si="48">D571+1</f>
        <v>2</v>
      </c>
      <c r="E572" s="23" t="s">
        <v>125</v>
      </c>
      <c r="F572" s="23"/>
      <c r="G572" s="23">
        <v>4</v>
      </c>
      <c r="H572" s="23">
        <f>VLOOKUP(E572&amp;"-"&amp;F572,'Menu items'!E:F,2,0)</f>
        <v>2.4900000000000002</v>
      </c>
      <c r="I572" s="67">
        <f t="shared" si="45"/>
        <v>9.9600000000000009</v>
      </c>
      <c r="J572" s="23">
        <f>IF(AND(F572="XL",G572&gt;1),15,0)</f>
        <v>0</v>
      </c>
    </row>
    <row r="573" spans="2:10" x14ac:dyDescent="0.25">
      <c r="B573" s="77">
        <f ca="1">VLOOKUP(C573,'Order List'!$B$2:$D$102,2,0)</f>
        <v>43382</v>
      </c>
      <c r="C573" s="23">
        <f t="shared" si="46"/>
        <v>55</v>
      </c>
      <c r="D573" s="23">
        <f t="shared" si="48"/>
        <v>3</v>
      </c>
      <c r="E573" s="23" t="s">
        <v>104</v>
      </c>
      <c r="F573" s="23"/>
      <c r="G573" s="23">
        <v>2</v>
      </c>
      <c r="H573" s="23">
        <f>VLOOKUP(E573&amp;"-"&amp;F573,'Menu items'!E:F,2,0)</f>
        <v>0.75</v>
      </c>
      <c r="I573" s="67">
        <f t="shared" si="45"/>
        <v>1.5</v>
      </c>
      <c r="J573" s="23">
        <f>IF(AND(F573="XL",G573&gt;1),15,0)</f>
        <v>0</v>
      </c>
    </row>
    <row r="574" spans="2:10" x14ac:dyDescent="0.25">
      <c r="B574" s="77">
        <f ca="1">VLOOKUP(C574,'Order List'!$B$2:$D$102,2,0)</f>
        <v>43382</v>
      </c>
      <c r="C574" s="23">
        <f t="shared" si="46"/>
        <v>55</v>
      </c>
      <c r="D574" s="23">
        <f t="shared" si="48"/>
        <v>4</v>
      </c>
      <c r="E574" s="23" t="s">
        <v>108</v>
      </c>
      <c r="F574" s="23"/>
      <c r="G574" s="23">
        <v>1</v>
      </c>
      <c r="H574" s="23">
        <f>VLOOKUP(E574&amp;"-"&amp;F574,'Menu items'!E:F,2,0)</f>
        <v>4.5</v>
      </c>
      <c r="I574" s="67">
        <f t="shared" si="45"/>
        <v>4.5</v>
      </c>
      <c r="J574" s="23">
        <f>IF(AND(F574="XL",G574&gt;1),15,0)</f>
        <v>0</v>
      </c>
    </row>
    <row r="575" spans="2:10" x14ac:dyDescent="0.25">
      <c r="B575" s="77">
        <f ca="1">VLOOKUP(C575,'Order List'!$B$2:$D$102,2,0)</f>
        <v>43382</v>
      </c>
      <c r="C575" s="23">
        <f t="shared" si="46"/>
        <v>55</v>
      </c>
      <c r="D575" s="23">
        <f t="shared" si="48"/>
        <v>5</v>
      </c>
      <c r="E575" s="23" t="s">
        <v>65</v>
      </c>
      <c r="F575" s="23" t="s">
        <v>8</v>
      </c>
      <c r="G575" s="23">
        <v>2</v>
      </c>
      <c r="H575" s="23">
        <f>VLOOKUP(E575&amp;"-"&amp;F575,'Menu items'!E:F,2,0)</f>
        <v>6.99</v>
      </c>
      <c r="I575" s="67">
        <f t="shared" si="45"/>
        <v>13.98</v>
      </c>
      <c r="J575" s="23">
        <f>IF(AND(F575="XL",G575&gt;1),15,0)</f>
        <v>0</v>
      </c>
    </row>
    <row r="576" spans="2:10" x14ac:dyDescent="0.25">
      <c r="B576" s="77">
        <f ca="1">VLOOKUP(C576,'Order List'!$B$2:$D$102,2,0)</f>
        <v>43382</v>
      </c>
      <c r="C576" s="23">
        <f t="shared" si="46"/>
        <v>55</v>
      </c>
      <c r="D576" s="23">
        <f t="shared" si="47"/>
        <v>6</v>
      </c>
      <c r="E576" s="23" t="s">
        <v>45</v>
      </c>
      <c r="F576" s="23"/>
      <c r="G576" s="23">
        <v>1</v>
      </c>
      <c r="H576" s="23">
        <f>VLOOKUP(E576&amp;"-"&amp;F576,'Menu items'!E:F,2,0)</f>
        <v>6.99</v>
      </c>
      <c r="I576" s="67">
        <f t="shared" si="45"/>
        <v>6.99</v>
      </c>
      <c r="J576" s="23">
        <f>IF(AND(F576="XL",G576&gt;1),15,0)</f>
        <v>0</v>
      </c>
    </row>
    <row r="577" spans="2:10" x14ac:dyDescent="0.25">
      <c r="B577" s="77">
        <f ca="1">VLOOKUP(C577,'Order List'!$B$2:$D$102,2,0)</f>
        <v>43382</v>
      </c>
      <c r="C577" s="23">
        <f t="shared" si="46"/>
        <v>55</v>
      </c>
      <c r="D577" s="23">
        <f t="shared" si="47"/>
        <v>7</v>
      </c>
      <c r="E577" s="23" t="s">
        <v>46</v>
      </c>
      <c r="F577" s="23"/>
      <c r="G577" s="23">
        <v>3</v>
      </c>
      <c r="H577" s="23">
        <f>VLOOKUP(E577&amp;"-"&amp;F577,'Menu items'!E:F,2,0)</f>
        <v>6.99</v>
      </c>
      <c r="I577" s="67">
        <f t="shared" si="45"/>
        <v>20.97</v>
      </c>
      <c r="J577" s="23">
        <f>IF(AND(F577="XL",G577&gt;1),15,0)</f>
        <v>0</v>
      </c>
    </row>
    <row r="578" spans="2:10" x14ac:dyDescent="0.25">
      <c r="B578" s="77">
        <f ca="1">VLOOKUP(C578,'Order List'!$B$2:$D$102,2,0)</f>
        <v>43382</v>
      </c>
      <c r="C578" s="23">
        <f t="shared" si="46"/>
        <v>55</v>
      </c>
      <c r="D578" s="23">
        <f t="shared" si="47"/>
        <v>8</v>
      </c>
      <c r="E578" s="23" t="s">
        <v>48</v>
      </c>
      <c r="F578" s="23"/>
      <c r="G578" s="23">
        <v>1</v>
      </c>
      <c r="H578" s="23">
        <f>VLOOKUP(E578&amp;"-"&amp;F578,'Menu items'!E:F,2,0)</f>
        <v>6.99</v>
      </c>
      <c r="I578" s="67">
        <f t="shared" si="45"/>
        <v>6.99</v>
      </c>
      <c r="J578" s="23">
        <f>IF(AND(F578="XL",G578&gt;1),15,0)</f>
        <v>0</v>
      </c>
    </row>
    <row r="579" spans="2:10" x14ac:dyDescent="0.25">
      <c r="B579" s="77">
        <f ca="1">VLOOKUP(C579,'Order List'!$B$2:$D$102,2,0)</f>
        <v>43382</v>
      </c>
      <c r="C579" s="23">
        <f t="shared" si="46"/>
        <v>55</v>
      </c>
      <c r="D579" s="23">
        <f t="shared" si="47"/>
        <v>9</v>
      </c>
      <c r="E579" s="23" t="s">
        <v>49</v>
      </c>
      <c r="F579" s="23"/>
      <c r="G579" s="23">
        <v>1</v>
      </c>
      <c r="H579" s="23">
        <f>VLOOKUP(E579&amp;"-"&amp;F579,'Menu items'!E:F,2,0)</f>
        <v>6.99</v>
      </c>
      <c r="I579" s="67">
        <f t="shared" si="45"/>
        <v>6.99</v>
      </c>
      <c r="J579" s="23">
        <f>IF(AND(F579="XL",G579&gt;1),15,0)</f>
        <v>0</v>
      </c>
    </row>
    <row r="580" spans="2:10" x14ac:dyDescent="0.25">
      <c r="B580" s="77">
        <f ca="1">VLOOKUP(C580,'Order List'!$B$2:$D$102,2,0)</f>
        <v>43382</v>
      </c>
      <c r="C580" s="23">
        <f t="shared" si="46"/>
        <v>55</v>
      </c>
      <c r="D580" s="23">
        <f t="shared" si="47"/>
        <v>10</v>
      </c>
      <c r="E580" s="23" t="s">
        <v>51</v>
      </c>
      <c r="F580" s="23"/>
      <c r="G580" s="23">
        <v>2</v>
      </c>
      <c r="H580" s="23">
        <f>VLOOKUP(E580&amp;"-"&amp;F580,'Menu items'!E:F,2,0)</f>
        <v>6.25</v>
      </c>
      <c r="I580" s="67">
        <f t="shared" ref="I580:I643" si="49">(G580*H580)-((G580*H580)*(J580/100))</f>
        <v>12.5</v>
      </c>
      <c r="J580" s="23">
        <f>IF(AND(F580="XL",G580&gt;1),15,0)</f>
        <v>0</v>
      </c>
    </row>
    <row r="581" spans="2:10" x14ac:dyDescent="0.25">
      <c r="B581" s="77">
        <f ca="1">VLOOKUP(C581,'Order List'!$B$2:$D$102,2,0)</f>
        <v>43382</v>
      </c>
      <c r="C581" s="23">
        <f t="shared" ref="C581:C644" si="50">IF(D581&gt;D580,C580,C580+1)</f>
        <v>55</v>
      </c>
      <c r="D581" s="23">
        <f t="shared" si="47"/>
        <v>11</v>
      </c>
      <c r="E581" s="23" t="s">
        <v>52</v>
      </c>
      <c r="F581" s="23"/>
      <c r="G581" s="23">
        <v>4</v>
      </c>
      <c r="H581" s="23">
        <f>VLOOKUP(E581&amp;"-"&amp;F581,'Menu items'!E:F,2,0)</f>
        <v>6.25</v>
      </c>
      <c r="I581" s="67">
        <f t="shared" si="49"/>
        <v>25</v>
      </c>
      <c r="J581" s="23">
        <f>IF(AND(F581="XL",G581&gt;1),15,0)</f>
        <v>0</v>
      </c>
    </row>
    <row r="582" spans="2:10" x14ac:dyDescent="0.25">
      <c r="B582" s="77">
        <f ca="1">VLOOKUP(C582,'Order List'!$B$2:$D$102,2,0)</f>
        <v>43382</v>
      </c>
      <c r="C582" s="23">
        <f t="shared" si="50"/>
        <v>55</v>
      </c>
      <c r="D582" s="23">
        <f t="shared" si="47"/>
        <v>12</v>
      </c>
      <c r="E582" s="23" t="s">
        <v>53</v>
      </c>
      <c r="F582" s="23"/>
      <c r="G582" s="23">
        <v>2</v>
      </c>
      <c r="H582" s="23">
        <f>VLOOKUP(E582&amp;"-"&amp;F582,'Menu items'!E:F,2,0)</f>
        <v>6.25</v>
      </c>
      <c r="I582" s="67">
        <f t="shared" si="49"/>
        <v>12.5</v>
      </c>
      <c r="J582" s="23">
        <f>IF(AND(F582="XL",G582&gt;1),15,0)</f>
        <v>0</v>
      </c>
    </row>
    <row r="583" spans="2:10" x14ac:dyDescent="0.25">
      <c r="B583" s="77">
        <f ca="1">VLOOKUP(C583,'Order List'!$B$2:$D$102,2,0)</f>
        <v>43382</v>
      </c>
      <c r="C583" s="23">
        <f t="shared" si="50"/>
        <v>55</v>
      </c>
      <c r="D583" s="23">
        <f t="shared" si="47"/>
        <v>13</v>
      </c>
      <c r="E583" s="23" t="s">
        <v>61</v>
      </c>
      <c r="F583" s="23">
        <v>10</v>
      </c>
      <c r="G583" s="23">
        <v>1</v>
      </c>
      <c r="H583" s="23">
        <f>VLOOKUP(E583&amp;"-"&amp;F583,'Menu items'!E:F,2,0)</f>
        <v>9.85</v>
      </c>
      <c r="I583" s="67">
        <f t="shared" si="49"/>
        <v>9.85</v>
      </c>
      <c r="J583" s="23">
        <f>IF(AND(F583="XL",G583&gt;1),15,0)</f>
        <v>0</v>
      </c>
    </row>
    <row r="584" spans="2:10" x14ac:dyDescent="0.25">
      <c r="B584" s="77">
        <f ca="1">VLOOKUP(C584,'Order List'!$B$2:$D$102,2,0)</f>
        <v>43382</v>
      </c>
      <c r="C584" s="23">
        <f t="shared" si="50"/>
        <v>55</v>
      </c>
      <c r="D584" s="23">
        <f t="shared" si="47"/>
        <v>14</v>
      </c>
      <c r="E584" s="23" t="s">
        <v>102</v>
      </c>
      <c r="F584" s="23"/>
      <c r="G584" s="23">
        <v>2</v>
      </c>
      <c r="H584" s="23">
        <f>VLOOKUP(E584&amp;"-"&amp;F584,'Menu items'!E:F,2,0)</f>
        <v>5.99</v>
      </c>
      <c r="I584" s="67">
        <f t="shared" si="49"/>
        <v>11.98</v>
      </c>
      <c r="J584" s="23">
        <f>IF(AND(F584="XL",G584&gt;1),15,0)</f>
        <v>0</v>
      </c>
    </row>
    <row r="585" spans="2:10" x14ac:dyDescent="0.25">
      <c r="B585" s="77">
        <f ca="1">VLOOKUP(C585,'Order List'!$B$2:$D$102,2,0)</f>
        <v>43382</v>
      </c>
      <c r="C585" s="23">
        <f t="shared" si="50"/>
        <v>55</v>
      </c>
      <c r="D585" s="23">
        <f t="shared" si="47"/>
        <v>15</v>
      </c>
      <c r="E585" s="23" t="s">
        <v>62</v>
      </c>
      <c r="F585" s="23">
        <v>10</v>
      </c>
      <c r="G585" s="23">
        <v>1</v>
      </c>
      <c r="H585" s="23">
        <f>VLOOKUP(E585&amp;"-"&amp;F585,'Menu items'!E:F,2,0)</f>
        <v>9.85</v>
      </c>
      <c r="I585" s="67">
        <f t="shared" si="49"/>
        <v>9.85</v>
      </c>
      <c r="J585" s="23">
        <f>IF(AND(F585="XL",G585&gt;1),15,0)</f>
        <v>0</v>
      </c>
    </row>
    <row r="586" spans="2:10" x14ac:dyDescent="0.25">
      <c r="B586" s="77">
        <f ca="1">VLOOKUP(C586,'Order List'!$B$2:$D$102,2,0)</f>
        <v>43382</v>
      </c>
      <c r="C586" s="23">
        <f t="shared" si="50"/>
        <v>56</v>
      </c>
      <c r="D586" s="23">
        <v>1</v>
      </c>
      <c r="E586" s="23" t="s">
        <v>62</v>
      </c>
      <c r="F586" s="23">
        <v>20</v>
      </c>
      <c r="G586" s="23">
        <v>3</v>
      </c>
      <c r="H586" s="23">
        <f>VLOOKUP(E586&amp;"-"&amp;F586,'Menu items'!E:F,2,0)</f>
        <v>18.989999999999998</v>
      </c>
      <c r="I586" s="67">
        <f t="shared" si="49"/>
        <v>56.97</v>
      </c>
      <c r="J586" s="23">
        <f>IF(AND(F586="XL",G586&gt;1),15,0)</f>
        <v>0</v>
      </c>
    </row>
    <row r="587" spans="2:10" x14ac:dyDescent="0.25">
      <c r="B587" s="77">
        <f ca="1">VLOOKUP(C587,'Order List'!$B$2:$D$102,2,0)</f>
        <v>43382</v>
      </c>
      <c r="C587" s="23">
        <f t="shared" si="50"/>
        <v>56</v>
      </c>
      <c r="D587" s="23">
        <f t="shared" ref="D587:D590" si="51">D586+1</f>
        <v>2</v>
      </c>
      <c r="E587" s="23" t="s">
        <v>102</v>
      </c>
      <c r="F587" s="23"/>
      <c r="G587" s="23">
        <v>1</v>
      </c>
      <c r="H587" s="23">
        <f>VLOOKUP(E587&amp;"-"&amp;F587,'Menu items'!E:F,2,0)</f>
        <v>5.99</v>
      </c>
      <c r="I587" s="67">
        <f t="shared" si="49"/>
        <v>5.99</v>
      </c>
      <c r="J587" s="23">
        <f>IF(AND(F587="XL",G587&gt;1),15,0)</f>
        <v>0</v>
      </c>
    </row>
    <row r="588" spans="2:10" x14ac:dyDescent="0.25">
      <c r="B588" s="77">
        <f ca="1">VLOOKUP(C588,'Order List'!$B$2:$D$102,2,0)</f>
        <v>43382</v>
      </c>
      <c r="C588" s="23">
        <f t="shared" si="50"/>
        <v>56</v>
      </c>
      <c r="D588" s="23">
        <f t="shared" si="51"/>
        <v>3</v>
      </c>
      <c r="E588" s="23" t="s">
        <v>68</v>
      </c>
      <c r="F588" s="23"/>
      <c r="G588" s="23">
        <v>1</v>
      </c>
      <c r="H588" s="23">
        <f>VLOOKUP(E588&amp;"-"&amp;F588,'Menu items'!E:F,2,0)</f>
        <v>6.99</v>
      </c>
      <c r="I588" s="67">
        <f t="shared" si="49"/>
        <v>6.99</v>
      </c>
      <c r="J588" s="23">
        <f>IF(AND(F588="XL",G588&gt;1),15,0)</f>
        <v>0</v>
      </c>
    </row>
    <row r="589" spans="2:10" x14ac:dyDescent="0.25">
      <c r="B589" s="77">
        <f ca="1">VLOOKUP(C589,'Order List'!$B$2:$D$102,2,0)</f>
        <v>43382</v>
      </c>
      <c r="C589" s="23">
        <f t="shared" si="50"/>
        <v>56</v>
      </c>
      <c r="D589" s="23">
        <f t="shared" si="51"/>
        <v>4</v>
      </c>
      <c r="E589" s="23" t="s">
        <v>70</v>
      </c>
      <c r="F589" s="23"/>
      <c r="G589" s="23">
        <v>2</v>
      </c>
      <c r="H589" s="23">
        <f>VLOOKUP(E589&amp;"-"&amp;F589,'Menu items'!E:F,2,0)</f>
        <v>6.99</v>
      </c>
      <c r="I589" s="67">
        <f t="shared" si="49"/>
        <v>13.98</v>
      </c>
      <c r="J589" s="23">
        <f>IF(AND(F589="XL",G589&gt;1),15,0)</f>
        <v>0</v>
      </c>
    </row>
    <row r="590" spans="2:10" x14ac:dyDescent="0.25">
      <c r="B590" s="77">
        <f ca="1">VLOOKUP(C590,'Order List'!$B$2:$D$102,2,0)</f>
        <v>43382</v>
      </c>
      <c r="C590" s="23">
        <f t="shared" si="50"/>
        <v>56</v>
      </c>
      <c r="D590" s="23">
        <f t="shared" si="51"/>
        <v>5</v>
      </c>
      <c r="E590" s="23" t="s">
        <v>72</v>
      </c>
      <c r="F590" s="23"/>
      <c r="G590" s="23">
        <v>4</v>
      </c>
      <c r="H590" s="23">
        <f>VLOOKUP(E590&amp;"-"&amp;F590,'Menu items'!E:F,2,0)</f>
        <v>5.75</v>
      </c>
      <c r="I590" s="67">
        <f t="shared" si="49"/>
        <v>23</v>
      </c>
      <c r="J590" s="23">
        <f>IF(AND(F590="XL",G590&gt;1),15,0)</f>
        <v>0</v>
      </c>
    </row>
    <row r="591" spans="2:10" x14ac:dyDescent="0.25">
      <c r="B591" s="77">
        <f ca="1">VLOOKUP(C591,'Order List'!$B$2:$D$102,2,0)</f>
        <v>43382</v>
      </c>
      <c r="C591" s="23">
        <f t="shared" si="50"/>
        <v>56</v>
      </c>
      <c r="D591" s="23">
        <f t="shared" si="47"/>
        <v>6</v>
      </c>
      <c r="E591" s="23" t="s">
        <v>73</v>
      </c>
      <c r="F591" s="23"/>
      <c r="G591" s="23">
        <v>2</v>
      </c>
      <c r="H591" s="23">
        <f>VLOOKUP(E591&amp;"-"&amp;F591,'Menu items'!E:F,2,0)</f>
        <v>6.99</v>
      </c>
      <c r="I591" s="67">
        <f t="shared" si="49"/>
        <v>13.98</v>
      </c>
      <c r="J591" s="23">
        <f>IF(AND(F591="XL",G591&gt;1),15,0)</f>
        <v>0</v>
      </c>
    </row>
    <row r="592" spans="2:10" x14ac:dyDescent="0.25">
      <c r="B592" s="77">
        <f ca="1">VLOOKUP(C592,'Order List'!$B$2:$D$102,2,0)</f>
        <v>43382</v>
      </c>
      <c r="C592" s="23">
        <f t="shared" si="50"/>
        <v>56</v>
      </c>
      <c r="D592" s="23">
        <f t="shared" si="47"/>
        <v>7</v>
      </c>
      <c r="E592" s="23" t="s">
        <v>91</v>
      </c>
      <c r="F592" s="23"/>
      <c r="G592" s="23">
        <v>1</v>
      </c>
      <c r="H592" s="23">
        <f>VLOOKUP(E592&amp;"-"&amp;F592,'Menu items'!E:F,2,0)</f>
        <v>3.79</v>
      </c>
      <c r="I592" s="67">
        <f t="shared" si="49"/>
        <v>3.79</v>
      </c>
      <c r="J592" s="23">
        <f>IF(AND(F592="XL",G592&gt;1),15,0)</f>
        <v>0</v>
      </c>
    </row>
    <row r="593" spans="2:10" x14ac:dyDescent="0.25">
      <c r="B593" s="77">
        <f ca="1">VLOOKUP(C593,'Order List'!$B$2:$D$102,2,0)</f>
        <v>43382</v>
      </c>
      <c r="C593" s="23">
        <f t="shared" si="50"/>
        <v>56</v>
      </c>
      <c r="D593" s="23">
        <f t="shared" si="47"/>
        <v>8</v>
      </c>
      <c r="E593" s="23" t="s">
        <v>94</v>
      </c>
      <c r="F593" s="23"/>
      <c r="G593" s="23">
        <v>2</v>
      </c>
      <c r="H593" s="23">
        <f>VLOOKUP(E593&amp;"-"&amp;F593,'Menu items'!E:F,2,0)</f>
        <v>4.79</v>
      </c>
      <c r="I593" s="67">
        <f t="shared" si="49"/>
        <v>9.58</v>
      </c>
      <c r="J593" s="23">
        <f>IF(AND(F593="XL",G593&gt;1),15,0)</f>
        <v>0</v>
      </c>
    </row>
    <row r="594" spans="2:10" x14ac:dyDescent="0.25">
      <c r="B594" s="77">
        <f ca="1">VLOOKUP(C594,'Order List'!$B$2:$D$102,2,0)</f>
        <v>43382</v>
      </c>
      <c r="C594" s="23">
        <f t="shared" si="50"/>
        <v>56</v>
      </c>
      <c r="D594" s="23">
        <f t="shared" si="47"/>
        <v>9</v>
      </c>
      <c r="E594" s="23" t="s">
        <v>95</v>
      </c>
      <c r="F594" s="23"/>
      <c r="G594" s="23">
        <v>1</v>
      </c>
      <c r="H594" s="23">
        <f>VLOOKUP(E594&amp;"-"&amp;F594,'Menu items'!E:F,2,0)</f>
        <v>4.99</v>
      </c>
      <c r="I594" s="67">
        <f t="shared" si="49"/>
        <v>4.99</v>
      </c>
      <c r="J594" s="23">
        <f>IF(AND(F594="XL",G594&gt;1),15,0)</f>
        <v>0</v>
      </c>
    </row>
    <row r="595" spans="2:10" x14ac:dyDescent="0.25">
      <c r="B595" s="77">
        <f ca="1">VLOOKUP(C595,'Order List'!$B$2:$D$102,2,0)</f>
        <v>43382</v>
      </c>
      <c r="C595" s="23">
        <f t="shared" si="50"/>
        <v>57</v>
      </c>
      <c r="D595" s="23">
        <v>1</v>
      </c>
      <c r="E595" s="23" t="s">
        <v>97</v>
      </c>
      <c r="F595" s="23"/>
      <c r="G595" s="23">
        <v>3</v>
      </c>
      <c r="H595" s="23">
        <f>VLOOKUP(E595&amp;"-"&amp;F595,'Menu items'!E:F,2,0)</f>
        <v>1.99</v>
      </c>
      <c r="I595" s="67">
        <f t="shared" si="49"/>
        <v>5.97</v>
      </c>
      <c r="J595" s="23">
        <f>IF(AND(F595="XL",G595&gt;1),15,0)</f>
        <v>0</v>
      </c>
    </row>
    <row r="596" spans="2:10" x14ac:dyDescent="0.25">
      <c r="B596" s="77">
        <f ca="1">VLOOKUP(C596,'Order List'!$B$2:$D$102,2,0)</f>
        <v>43382</v>
      </c>
      <c r="C596" s="23">
        <f t="shared" si="50"/>
        <v>57</v>
      </c>
      <c r="D596" s="23">
        <f t="shared" si="47"/>
        <v>2</v>
      </c>
      <c r="E596" s="23" t="s">
        <v>112</v>
      </c>
      <c r="F596" s="23"/>
      <c r="G596" s="23">
        <v>1</v>
      </c>
      <c r="H596" s="23">
        <f>VLOOKUP(E596&amp;"-"&amp;F596,'Menu items'!E:F,2,0)</f>
        <v>4.99</v>
      </c>
      <c r="I596" s="67">
        <f t="shared" si="49"/>
        <v>4.99</v>
      </c>
      <c r="J596" s="23">
        <f>IF(AND(F596="XL",G596&gt;1),15,0)</f>
        <v>0</v>
      </c>
    </row>
    <row r="597" spans="2:10" x14ac:dyDescent="0.25">
      <c r="B597" s="77">
        <f ca="1">VLOOKUP(C597,'Order List'!$B$2:$D$102,2,0)</f>
        <v>43382</v>
      </c>
      <c r="C597" s="23">
        <f t="shared" si="50"/>
        <v>57</v>
      </c>
      <c r="D597" s="23">
        <f t="shared" si="47"/>
        <v>3</v>
      </c>
      <c r="E597" s="23" t="s">
        <v>114</v>
      </c>
      <c r="F597" s="23"/>
      <c r="G597" s="23">
        <v>1</v>
      </c>
      <c r="H597" s="23">
        <f>VLOOKUP(E597&amp;"-"&amp;F597,'Menu items'!E:F,2,0)</f>
        <v>1.99</v>
      </c>
      <c r="I597" s="67">
        <f t="shared" si="49"/>
        <v>1.99</v>
      </c>
      <c r="J597" s="23">
        <f>IF(AND(F597="XL",G597&gt;1),15,0)</f>
        <v>0</v>
      </c>
    </row>
    <row r="598" spans="2:10" x14ac:dyDescent="0.25">
      <c r="B598" s="77">
        <f ca="1">VLOOKUP(C598,'Order List'!$B$2:$D$102,2,0)</f>
        <v>43382</v>
      </c>
      <c r="C598" s="23">
        <f t="shared" si="50"/>
        <v>57</v>
      </c>
      <c r="D598" s="23">
        <f t="shared" si="47"/>
        <v>4</v>
      </c>
      <c r="E598" s="23" t="s">
        <v>115</v>
      </c>
      <c r="F598" s="23"/>
      <c r="G598" s="23">
        <v>2</v>
      </c>
      <c r="H598" s="23">
        <f>VLOOKUP(E598&amp;"-"&amp;F598,'Menu items'!E:F,2,0)</f>
        <v>2.25</v>
      </c>
      <c r="I598" s="67">
        <f t="shared" si="49"/>
        <v>4.5</v>
      </c>
      <c r="J598" s="23">
        <f>IF(AND(F598="XL",G598&gt;1),15,0)</f>
        <v>0</v>
      </c>
    </row>
    <row r="599" spans="2:10" x14ac:dyDescent="0.25">
      <c r="B599" s="77">
        <f ca="1">VLOOKUP(C599,'Order List'!$B$2:$D$102,2,0)</f>
        <v>43382</v>
      </c>
      <c r="C599" s="23">
        <f t="shared" si="50"/>
        <v>57</v>
      </c>
      <c r="D599" s="23">
        <f t="shared" si="47"/>
        <v>5</v>
      </c>
      <c r="E599" s="23" t="s">
        <v>116</v>
      </c>
      <c r="F599" s="23"/>
      <c r="G599" s="23">
        <v>4</v>
      </c>
      <c r="H599" s="23">
        <f>VLOOKUP(E599&amp;"-"&amp;F599,'Menu items'!E:F,2,0)</f>
        <v>2.25</v>
      </c>
      <c r="I599" s="67">
        <f t="shared" si="49"/>
        <v>9</v>
      </c>
      <c r="J599" s="23">
        <f>IF(AND(F599="XL",G599&gt;1),15,0)</f>
        <v>0</v>
      </c>
    </row>
    <row r="600" spans="2:10" x14ac:dyDescent="0.25">
      <c r="B600" s="77">
        <f ca="1">VLOOKUP(C600,'Order List'!$B$2:$D$102,2,0)</f>
        <v>43382</v>
      </c>
      <c r="C600" s="23">
        <f t="shared" si="50"/>
        <v>57</v>
      </c>
      <c r="D600" s="23">
        <f t="shared" si="47"/>
        <v>6</v>
      </c>
      <c r="E600" s="23" t="s">
        <v>119</v>
      </c>
      <c r="F600" s="23"/>
      <c r="G600" s="23">
        <v>2</v>
      </c>
      <c r="H600" s="23">
        <f>VLOOKUP(E600&amp;"-"&amp;F600,'Menu items'!E:F,2,0)</f>
        <v>2.25</v>
      </c>
      <c r="I600" s="67">
        <f t="shared" si="49"/>
        <v>4.5</v>
      </c>
      <c r="J600" s="23">
        <f>IF(AND(F600="XL",G600&gt;1),15,0)</f>
        <v>0</v>
      </c>
    </row>
    <row r="601" spans="2:10" x14ac:dyDescent="0.25">
      <c r="B601" s="77">
        <f ca="1">VLOOKUP(C601,'Order List'!$B$2:$D$102,2,0)</f>
        <v>43382</v>
      </c>
      <c r="C601" s="23">
        <f t="shared" si="50"/>
        <v>57</v>
      </c>
      <c r="D601" s="23">
        <f t="shared" si="47"/>
        <v>7</v>
      </c>
      <c r="E601" s="23" t="s">
        <v>120</v>
      </c>
      <c r="F601" s="23"/>
      <c r="G601" s="23">
        <v>1</v>
      </c>
      <c r="H601" s="23">
        <f>VLOOKUP(E601&amp;"-"&amp;F601,'Menu items'!E:F,2,0)</f>
        <v>3.19</v>
      </c>
      <c r="I601" s="67">
        <f t="shared" si="49"/>
        <v>3.19</v>
      </c>
      <c r="J601" s="23">
        <f>IF(AND(F601="XL",G601&gt;1),15,0)</f>
        <v>0</v>
      </c>
    </row>
    <row r="602" spans="2:10" x14ac:dyDescent="0.25">
      <c r="B602" s="77">
        <f ca="1">VLOOKUP(C602,'Order List'!$B$2:$D$102,2,0)</f>
        <v>43382</v>
      </c>
      <c r="C602" s="23">
        <f t="shared" si="50"/>
        <v>57</v>
      </c>
      <c r="D602" s="23">
        <f t="shared" si="47"/>
        <v>8</v>
      </c>
      <c r="E602" s="23" t="s">
        <v>122</v>
      </c>
      <c r="F602" s="23"/>
      <c r="G602" s="23">
        <v>2</v>
      </c>
      <c r="H602" s="23">
        <f>VLOOKUP(E602&amp;"-"&amp;F602,'Menu items'!E:F,2,0)</f>
        <v>2.4900000000000002</v>
      </c>
      <c r="I602" s="67">
        <f t="shared" si="49"/>
        <v>4.9800000000000004</v>
      </c>
      <c r="J602" s="23">
        <f>IF(AND(F602="XL",G602&gt;1),15,0)</f>
        <v>0</v>
      </c>
    </row>
    <row r="603" spans="2:10" x14ac:dyDescent="0.25">
      <c r="B603" s="77">
        <f ca="1">VLOOKUP(C603,'Order List'!$B$2:$D$102,2,0)</f>
        <v>43382</v>
      </c>
      <c r="C603" s="23">
        <f t="shared" si="50"/>
        <v>57</v>
      </c>
      <c r="D603" s="23">
        <f t="shared" si="47"/>
        <v>9</v>
      </c>
      <c r="E603" s="23" t="s">
        <v>124</v>
      </c>
      <c r="F603" s="23"/>
      <c r="G603" s="23">
        <v>1</v>
      </c>
      <c r="H603" s="23">
        <f>VLOOKUP(E603&amp;"-"&amp;F603,'Menu items'!E:F,2,0)</f>
        <v>2.4900000000000002</v>
      </c>
      <c r="I603" s="67">
        <f t="shared" si="49"/>
        <v>2.4900000000000002</v>
      </c>
      <c r="J603" s="23">
        <f>IF(AND(F603="XL",G603&gt;1),15,0)</f>
        <v>0</v>
      </c>
    </row>
    <row r="604" spans="2:10" x14ac:dyDescent="0.25">
      <c r="B604" s="77">
        <f ca="1">VLOOKUP(C604,'Order List'!$B$2:$D$102,2,0)</f>
        <v>43382</v>
      </c>
      <c r="C604" s="23">
        <f t="shared" si="50"/>
        <v>57</v>
      </c>
      <c r="D604" s="23">
        <f t="shared" si="47"/>
        <v>10</v>
      </c>
      <c r="E604" s="23" t="s">
        <v>125</v>
      </c>
      <c r="F604" s="23"/>
      <c r="G604" s="23">
        <v>3</v>
      </c>
      <c r="H604" s="23">
        <f>VLOOKUP(E604&amp;"-"&amp;F604,'Menu items'!E:F,2,0)</f>
        <v>2.4900000000000002</v>
      </c>
      <c r="I604" s="67">
        <f t="shared" si="49"/>
        <v>7.4700000000000006</v>
      </c>
      <c r="J604" s="23">
        <f>IF(AND(F604="XL",G604&gt;1),15,0)</f>
        <v>0</v>
      </c>
    </row>
    <row r="605" spans="2:10" x14ac:dyDescent="0.25">
      <c r="B605" s="77">
        <f ca="1">VLOOKUP(C605,'Order List'!$B$2:$D$102,2,0)</f>
        <v>43382</v>
      </c>
      <c r="C605" s="23">
        <f t="shared" si="50"/>
        <v>58</v>
      </c>
      <c r="D605" s="23">
        <v>1</v>
      </c>
      <c r="E605" s="23" t="s">
        <v>126</v>
      </c>
      <c r="F605" s="23"/>
      <c r="G605" s="23">
        <v>1</v>
      </c>
      <c r="H605" s="23">
        <f>VLOOKUP(E605&amp;"-"&amp;F605,'Menu items'!E:F,2,0)</f>
        <v>2.4900000000000002</v>
      </c>
      <c r="I605" s="67">
        <f t="shared" si="49"/>
        <v>2.4900000000000002</v>
      </c>
      <c r="J605" s="23">
        <f>IF(AND(F605="XL",G605&gt;1),15,0)</f>
        <v>0</v>
      </c>
    </row>
    <row r="606" spans="2:10" x14ac:dyDescent="0.25">
      <c r="B606" s="77">
        <f ca="1">VLOOKUP(C606,'Order List'!$B$2:$D$102,2,0)</f>
        <v>43382</v>
      </c>
      <c r="C606" s="23">
        <f t="shared" si="50"/>
        <v>58</v>
      </c>
      <c r="D606" s="23">
        <f t="shared" si="47"/>
        <v>2</v>
      </c>
      <c r="E606" s="23" t="s">
        <v>127</v>
      </c>
      <c r="F606" s="23"/>
      <c r="G606" s="23">
        <v>1</v>
      </c>
      <c r="H606" s="23">
        <f>VLOOKUP(E606&amp;"-"&amp;F606,'Menu items'!E:F,2,0)</f>
        <v>2.09</v>
      </c>
      <c r="I606" s="67">
        <f t="shared" si="49"/>
        <v>2.09</v>
      </c>
      <c r="J606" s="23">
        <f>IF(AND(F606="XL",G606&gt;1),15,0)</f>
        <v>0</v>
      </c>
    </row>
    <row r="607" spans="2:10" x14ac:dyDescent="0.25">
      <c r="B607" s="77">
        <f ca="1">VLOOKUP(C607,'Order List'!$B$2:$D$102,2,0)</f>
        <v>43382</v>
      </c>
      <c r="C607" s="23">
        <f t="shared" si="50"/>
        <v>58</v>
      </c>
      <c r="D607" s="23">
        <f t="shared" si="47"/>
        <v>3</v>
      </c>
      <c r="E607" s="23" t="s">
        <v>105</v>
      </c>
      <c r="F607" s="23"/>
      <c r="G607" s="23">
        <v>2</v>
      </c>
      <c r="H607" s="23">
        <f>VLOOKUP(E607&amp;"-"&amp;F607,'Menu items'!E:F,2,0)</f>
        <v>3.99</v>
      </c>
      <c r="I607" s="67">
        <f t="shared" si="49"/>
        <v>7.98</v>
      </c>
      <c r="J607" s="23">
        <f>IF(AND(F607="XL",G607&gt;1),15,0)</f>
        <v>0</v>
      </c>
    </row>
    <row r="608" spans="2:10" x14ac:dyDescent="0.25">
      <c r="B608" s="77">
        <f ca="1">VLOOKUP(C608,'Order List'!$B$2:$D$102,2,0)</f>
        <v>43382</v>
      </c>
      <c r="C608" s="23">
        <f t="shared" si="50"/>
        <v>58</v>
      </c>
      <c r="D608" s="23">
        <f t="shared" si="47"/>
        <v>4</v>
      </c>
      <c r="E608" s="23" t="s">
        <v>106</v>
      </c>
      <c r="F608" s="23"/>
      <c r="G608" s="23">
        <v>4</v>
      </c>
      <c r="H608" s="23">
        <f>VLOOKUP(E608&amp;"-"&amp;F608,'Menu items'!E:F,2,0)</f>
        <v>4.5</v>
      </c>
      <c r="I608" s="67">
        <f t="shared" si="49"/>
        <v>18</v>
      </c>
      <c r="J608" s="23">
        <f>IF(AND(F608="XL",G608&gt;1),15,0)</f>
        <v>0</v>
      </c>
    </row>
    <row r="609" spans="2:10" x14ac:dyDescent="0.25">
      <c r="B609" s="77">
        <f ca="1">VLOOKUP(C609,'Order List'!$B$2:$D$102,2,0)</f>
        <v>43382</v>
      </c>
      <c r="C609" s="23">
        <f t="shared" si="50"/>
        <v>58</v>
      </c>
      <c r="D609" s="23">
        <f t="shared" si="47"/>
        <v>5</v>
      </c>
      <c r="E609" s="23" t="s">
        <v>108</v>
      </c>
      <c r="F609" s="23"/>
      <c r="G609" s="23">
        <v>2</v>
      </c>
      <c r="H609" s="23">
        <f>VLOOKUP(E609&amp;"-"&amp;F609,'Menu items'!E:F,2,0)</f>
        <v>4.5</v>
      </c>
      <c r="I609" s="67">
        <f t="shared" si="49"/>
        <v>9</v>
      </c>
      <c r="J609" s="23">
        <f>IF(AND(F609="XL",G609&gt;1),15,0)</f>
        <v>0</v>
      </c>
    </row>
    <row r="610" spans="2:10" x14ac:dyDescent="0.25">
      <c r="B610" s="77">
        <f ca="1">VLOOKUP(C610,'Order List'!$B$2:$D$102,2,0)</f>
        <v>43382</v>
      </c>
      <c r="C610" s="23">
        <f t="shared" si="50"/>
        <v>58</v>
      </c>
      <c r="D610" s="23">
        <f t="shared" si="47"/>
        <v>6</v>
      </c>
      <c r="E610" s="23" t="s">
        <v>109</v>
      </c>
      <c r="F610" s="23"/>
      <c r="G610" s="23">
        <v>1</v>
      </c>
      <c r="H610" s="23">
        <f>VLOOKUP(E610&amp;"-"&amp;F610,'Menu items'!E:F,2,0)</f>
        <v>4.99</v>
      </c>
      <c r="I610" s="67">
        <f t="shared" si="49"/>
        <v>4.99</v>
      </c>
      <c r="J610" s="23">
        <f>IF(AND(F610="XL",G610&gt;1),15,0)</f>
        <v>0</v>
      </c>
    </row>
    <row r="611" spans="2:10" x14ac:dyDescent="0.25">
      <c r="B611" s="77">
        <f ca="1">VLOOKUP(C611,'Order List'!$B$2:$D$102,2,0)</f>
        <v>43382</v>
      </c>
      <c r="C611" s="23">
        <f t="shared" si="50"/>
        <v>58</v>
      </c>
      <c r="D611" s="23">
        <f t="shared" si="47"/>
        <v>7</v>
      </c>
      <c r="E611" s="23" t="s">
        <v>111</v>
      </c>
      <c r="F611" s="23"/>
      <c r="G611" s="23">
        <v>2</v>
      </c>
      <c r="H611" s="23">
        <f>VLOOKUP(E611&amp;"-"&amp;F611,'Menu items'!E:F,2,0)</f>
        <v>4.99</v>
      </c>
      <c r="I611" s="67">
        <f t="shared" si="49"/>
        <v>9.98</v>
      </c>
      <c r="J611" s="23">
        <f>IF(AND(F611="XL",G611&gt;1),15,0)</f>
        <v>0</v>
      </c>
    </row>
    <row r="612" spans="2:10" x14ac:dyDescent="0.25">
      <c r="B612" s="77">
        <f ca="1">VLOOKUP(C612,'Order List'!$B$2:$D$102,2,0)</f>
        <v>43382</v>
      </c>
      <c r="C612" s="23">
        <f t="shared" si="50"/>
        <v>58</v>
      </c>
      <c r="D612" s="23">
        <f t="shared" si="47"/>
        <v>8</v>
      </c>
      <c r="E612" s="23" t="s">
        <v>64</v>
      </c>
      <c r="F612" s="23" t="s">
        <v>8</v>
      </c>
      <c r="G612" s="23">
        <v>1</v>
      </c>
      <c r="H612" s="23">
        <f>VLOOKUP(E612&amp;"-"&amp;F612,'Menu items'!E:F,2,0)</f>
        <v>6.99</v>
      </c>
      <c r="I612" s="67">
        <f t="shared" si="49"/>
        <v>6.99</v>
      </c>
      <c r="J612" s="23">
        <f>IF(AND(F612="XL",G612&gt;1),15,0)</f>
        <v>0</v>
      </c>
    </row>
    <row r="613" spans="2:10" x14ac:dyDescent="0.25">
      <c r="B613" s="77">
        <f ca="1">VLOOKUP(C613,'Order List'!$B$2:$D$102,2,0)</f>
        <v>43382</v>
      </c>
      <c r="C613" s="23">
        <f t="shared" si="50"/>
        <v>58</v>
      </c>
      <c r="D613" s="23">
        <f t="shared" si="47"/>
        <v>9</v>
      </c>
      <c r="E613" s="23" t="s">
        <v>65</v>
      </c>
      <c r="F613" s="23" t="s">
        <v>8</v>
      </c>
      <c r="G613" s="23">
        <v>3</v>
      </c>
      <c r="H613" s="23">
        <f>VLOOKUP(E613&amp;"-"&amp;F613,'Menu items'!E:F,2,0)</f>
        <v>6.99</v>
      </c>
      <c r="I613" s="67">
        <f t="shared" si="49"/>
        <v>20.97</v>
      </c>
      <c r="J613" s="23">
        <f>IF(AND(F613="XL",G613&gt;1),15,0)</f>
        <v>0</v>
      </c>
    </row>
    <row r="614" spans="2:10" x14ac:dyDescent="0.25">
      <c r="B614" s="77">
        <f ca="1">VLOOKUP(C614,'Order List'!$B$2:$D$102,2,0)</f>
        <v>43382</v>
      </c>
      <c r="C614" s="23">
        <f t="shared" si="50"/>
        <v>58</v>
      </c>
      <c r="D614" s="23">
        <f t="shared" si="47"/>
        <v>10</v>
      </c>
      <c r="E614" s="23" t="s">
        <v>66</v>
      </c>
      <c r="F614" s="23"/>
      <c r="G614" s="23">
        <v>1</v>
      </c>
      <c r="H614" s="23">
        <f>VLOOKUP(E614&amp;"-"&amp;F614,'Menu items'!E:F,2,0)</f>
        <v>5</v>
      </c>
      <c r="I614" s="67">
        <f t="shared" si="49"/>
        <v>5</v>
      </c>
      <c r="J614" s="23">
        <f>IF(AND(F614="XL",G614&gt;1),15,0)</f>
        <v>0</v>
      </c>
    </row>
    <row r="615" spans="2:10" x14ac:dyDescent="0.25">
      <c r="B615" s="77">
        <f ca="1">VLOOKUP(C615,'Order List'!$B$2:$D$102,2,0)</f>
        <v>43382</v>
      </c>
      <c r="C615" s="23">
        <f t="shared" si="50"/>
        <v>58</v>
      </c>
      <c r="D615" s="23">
        <f t="shared" si="47"/>
        <v>11</v>
      </c>
      <c r="E615" s="23" t="s">
        <v>47</v>
      </c>
      <c r="F615" s="23"/>
      <c r="G615" s="23">
        <v>1</v>
      </c>
      <c r="H615" s="23">
        <f>VLOOKUP(E615&amp;"-"&amp;F615,'Menu items'!E:F,2,0)</f>
        <v>6.99</v>
      </c>
      <c r="I615" s="67">
        <f t="shared" si="49"/>
        <v>6.99</v>
      </c>
      <c r="J615" s="23">
        <f>IF(AND(F615="XL",G615&gt;1),15,0)</f>
        <v>0</v>
      </c>
    </row>
    <row r="616" spans="2:10" x14ac:dyDescent="0.25">
      <c r="B616" s="77">
        <f ca="1">VLOOKUP(C616,'Order List'!$B$2:$D$102,2,0)</f>
        <v>43382</v>
      </c>
      <c r="C616" s="23">
        <f t="shared" si="50"/>
        <v>58</v>
      </c>
      <c r="D616" s="23">
        <f t="shared" si="47"/>
        <v>12</v>
      </c>
      <c r="E616" s="23" t="s">
        <v>48</v>
      </c>
      <c r="F616" s="23"/>
      <c r="G616" s="23">
        <v>2</v>
      </c>
      <c r="H616" s="23">
        <f>VLOOKUP(E616&amp;"-"&amp;F616,'Menu items'!E:F,2,0)</f>
        <v>6.99</v>
      </c>
      <c r="I616" s="67">
        <f t="shared" si="49"/>
        <v>13.98</v>
      </c>
      <c r="J616" s="23">
        <f>IF(AND(F616="XL",G616&gt;1),15,0)</f>
        <v>0</v>
      </c>
    </row>
    <row r="617" spans="2:10" x14ac:dyDescent="0.25">
      <c r="B617" s="77">
        <f ca="1">VLOOKUP(C617,'Order List'!$B$2:$D$102,2,0)</f>
        <v>43382</v>
      </c>
      <c r="C617" s="23">
        <f t="shared" si="50"/>
        <v>58</v>
      </c>
      <c r="D617" s="23">
        <f t="shared" si="47"/>
        <v>13</v>
      </c>
      <c r="E617" s="23" t="s">
        <v>49</v>
      </c>
      <c r="F617" s="23"/>
      <c r="G617" s="23">
        <v>4</v>
      </c>
      <c r="H617" s="23">
        <f>VLOOKUP(E617&amp;"-"&amp;F617,'Menu items'!E:F,2,0)</f>
        <v>6.99</v>
      </c>
      <c r="I617" s="67">
        <f t="shared" si="49"/>
        <v>27.96</v>
      </c>
      <c r="J617" s="23">
        <f>IF(AND(F617="XL",G617&gt;1),15,0)</f>
        <v>0</v>
      </c>
    </row>
    <row r="618" spans="2:10" x14ac:dyDescent="0.25">
      <c r="B618" s="77">
        <f ca="1">VLOOKUP(C618,'Order List'!$B$2:$D$102,2,0)</f>
        <v>43382</v>
      </c>
      <c r="C618" s="23">
        <f t="shared" si="50"/>
        <v>58</v>
      </c>
      <c r="D618" s="23">
        <f t="shared" si="47"/>
        <v>14</v>
      </c>
      <c r="E618" s="23" t="s">
        <v>51</v>
      </c>
      <c r="F618" s="23"/>
      <c r="G618" s="23">
        <v>2</v>
      </c>
      <c r="H618" s="23">
        <f>VLOOKUP(E618&amp;"-"&amp;F618,'Menu items'!E:F,2,0)</f>
        <v>6.25</v>
      </c>
      <c r="I618" s="67">
        <f t="shared" si="49"/>
        <v>12.5</v>
      </c>
      <c r="J618" s="23">
        <f>IF(AND(F618="XL",G618&gt;1),15,0)</f>
        <v>0</v>
      </c>
    </row>
    <row r="619" spans="2:10" x14ac:dyDescent="0.25">
      <c r="B619" s="77">
        <f ca="1">VLOOKUP(C619,'Order List'!$B$2:$D$102,2,0)</f>
        <v>43382</v>
      </c>
      <c r="C619" s="23">
        <f t="shared" si="50"/>
        <v>58</v>
      </c>
      <c r="D619" s="23">
        <f t="shared" si="47"/>
        <v>15</v>
      </c>
      <c r="E619" s="23" t="s">
        <v>55</v>
      </c>
      <c r="F619" s="23"/>
      <c r="G619" s="23">
        <v>1</v>
      </c>
      <c r="H619" s="23">
        <f>VLOOKUP(E619&amp;"-"&amp;F619,'Menu items'!E:F,2,0)</f>
        <v>0.79</v>
      </c>
      <c r="I619" s="67">
        <f t="shared" si="49"/>
        <v>0.79</v>
      </c>
      <c r="J619" s="23">
        <f>IF(AND(F619="XL",G619&gt;1),15,0)</f>
        <v>0</v>
      </c>
    </row>
    <row r="620" spans="2:10" x14ac:dyDescent="0.25">
      <c r="B620" s="77">
        <f ca="1">VLOOKUP(C620,'Order List'!$B$2:$D$102,2,0)</f>
        <v>43382</v>
      </c>
      <c r="C620" s="23">
        <f t="shared" si="50"/>
        <v>59</v>
      </c>
      <c r="D620" s="23">
        <v>1</v>
      </c>
      <c r="E620" s="23" t="s">
        <v>59</v>
      </c>
      <c r="F620" s="23"/>
      <c r="G620" s="23">
        <v>2</v>
      </c>
      <c r="H620" s="23">
        <f>VLOOKUP(E620&amp;"-"&amp;F620,'Menu items'!E:F,2,0)</f>
        <v>8.49</v>
      </c>
      <c r="I620" s="67">
        <f t="shared" si="49"/>
        <v>16.98</v>
      </c>
      <c r="J620" s="23">
        <f>IF(AND(F620="XL",G620&gt;1),15,0)</f>
        <v>0</v>
      </c>
    </row>
    <row r="621" spans="2:10" x14ac:dyDescent="0.25">
      <c r="B621" s="77">
        <f ca="1">VLOOKUP(C621,'Order List'!$B$2:$D$102,2,0)</f>
        <v>43382</v>
      </c>
      <c r="C621" s="23">
        <f t="shared" si="50"/>
        <v>59</v>
      </c>
      <c r="D621" s="23">
        <f t="shared" si="47"/>
        <v>2</v>
      </c>
      <c r="E621" s="23" t="s">
        <v>60</v>
      </c>
      <c r="F621" s="23">
        <v>10</v>
      </c>
      <c r="G621" s="23">
        <v>1</v>
      </c>
      <c r="H621" s="23">
        <f>VLOOKUP(E621&amp;"-"&amp;F621,'Menu items'!E:F,2,0)</f>
        <v>9.85</v>
      </c>
      <c r="I621" s="67">
        <f t="shared" si="49"/>
        <v>9.85</v>
      </c>
      <c r="J621" s="23">
        <f>IF(AND(F621="XL",G621&gt;1),15,0)</f>
        <v>0</v>
      </c>
    </row>
    <row r="622" spans="2:10" x14ac:dyDescent="0.25">
      <c r="B622" s="77">
        <f ca="1">VLOOKUP(C622,'Order List'!$B$2:$D$102,2,0)</f>
        <v>43382</v>
      </c>
      <c r="C622" s="23">
        <f t="shared" si="50"/>
        <v>59</v>
      </c>
      <c r="D622" s="23">
        <f t="shared" si="47"/>
        <v>3</v>
      </c>
      <c r="E622" s="23" t="s">
        <v>102</v>
      </c>
      <c r="F622" s="23"/>
      <c r="G622" s="23">
        <v>3</v>
      </c>
      <c r="H622" s="23">
        <f>VLOOKUP(E622&amp;"-"&amp;F622,'Menu items'!E:F,2,0)</f>
        <v>5.99</v>
      </c>
      <c r="I622" s="67">
        <f t="shared" si="49"/>
        <v>17.97</v>
      </c>
      <c r="J622" s="23">
        <f>IF(AND(F622="XL",G622&gt;1),15,0)</f>
        <v>0</v>
      </c>
    </row>
    <row r="623" spans="2:10" x14ac:dyDescent="0.25">
      <c r="B623" s="77">
        <f ca="1">VLOOKUP(C623,'Order List'!$B$2:$D$102,2,0)</f>
        <v>43382</v>
      </c>
      <c r="C623" s="23">
        <f t="shared" si="50"/>
        <v>59</v>
      </c>
      <c r="D623" s="23">
        <f t="shared" si="47"/>
        <v>4</v>
      </c>
      <c r="E623" s="23" t="s">
        <v>69</v>
      </c>
      <c r="F623" s="23"/>
      <c r="G623" s="23">
        <v>1</v>
      </c>
      <c r="H623" s="23">
        <f>VLOOKUP(E623&amp;"-"&amp;F623,'Menu items'!E:F,2,0)</f>
        <v>6.99</v>
      </c>
      <c r="I623" s="67">
        <f t="shared" si="49"/>
        <v>6.99</v>
      </c>
      <c r="J623" s="23">
        <f>IF(AND(F623="XL",G623&gt;1),15,0)</f>
        <v>0</v>
      </c>
    </row>
    <row r="624" spans="2:10" x14ac:dyDescent="0.25">
      <c r="B624" s="77">
        <f ca="1">VLOOKUP(C624,'Order List'!$B$2:$D$102,2,0)</f>
        <v>43382</v>
      </c>
      <c r="C624" s="23">
        <f t="shared" si="50"/>
        <v>59</v>
      </c>
      <c r="D624" s="23">
        <f t="shared" si="47"/>
        <v>5</v>
      </c>
      <c r="E624" s="23" t="s">
        <v>71</v>
      </c>
      <c r="F624" s="23"/>
      <c r="G624" s="23">
        <v>1</v>
      </c>
      <c r="H624" s="23">
        <f>VLOOKUP(E624&amp;"-"&amp;F624,'Menu items'!E:F,2,0)</f>
        <v>5.75</v>
      </c>
      <c r="I624" s="67">
        <f t="shared" si="49"/>
        <v>5.75</v>
      </c>
      <c r="J624" s="23">
        <f>IF(AND(F624="XL",G624&gt;1),15,0)</f>
        <v>0</v>
      </c>
    </row>
    <row r="625" spans="2:10" x14ac:dyDescent="0.25">
      <c r="B625" s="77">
        <f ca="1">VLOOKUP(C625,'Order List'!$B$2:$D$102,2,0)</f>
        <v>43382</v>
      </c>
      <c r="C625" s="23">
        <f t="shared" si="50"/>
        <v>59</v>
      </c>
      <c r="D625" s="23">
        <f t="shared" si="47"/>
        <v>6</v>
      </c>
      <c r="E625" s="23" t="s">
        <v>72</v>
      </c>
      <c r="F625" s="23"/>
      <c r="G625" s="23">
        <v>2</v>
      </c>
      <c r="H625" s="23">
        <f>VLOOKUP(E625&amp;"-"&amp;F625,'Menu items'!E:F,2,0)</f>
        <v>5.75</v>
      </c>
      <c r="I625" s="67">
        <f t="shared" si="49"/>
        <v>11.5</v>
      </c>
      <c r="J625" s="23">
        <f>IF(AND(F625="XL",G625&gt;1),15,0)</f>
        <v>0</v>
      </c>
    </row>
    <row r="626" spans="2:10" x14ac:dyDescent="0.25">
      <c r="B626" s="77">
        <f ca="1">VLOOKUP(C626,'Order List'!$B$2:$D$102,2,0)</f>
        <v>43382</v>
      </c>
      <c r="C626" s="23">
        <f t="shared" si="50"/>
        <v>59</v>
      </c>
      <c r="D626" s="23">
        <f t="shared" si="47"/>
        <v>7</v>
      </c>
      <c r="E626" s="23" t="s">
        <v>73</v>
      </c>
      <c r="F626" s="23"/>
      <c r="G626" s="23">
        <v>4</v>
      </c>
      <c r="H626" s="23">
        <f>VLOOKUP(E626&amp;"-"&amp;F626,'Menu items'!E:F,2,0)</f>
        <v>6.99</v>
      </c>
      <c r="I626" s="67">
        <f t="shared" si="49"/>
        <v>27.96</v>
      </c>
      <c r="J626" s="23">
        <f>IF(AND(F626="XL",G626&gt;1),15,0)</f>
        <v>0</v>
      </c>
    </row>
    <row r="627" spans="2:10" x14ac:dyDescent="0.25">
      <c r="B627" s="77">
        <f ca="1">VLOOKUP(C627,'Order List'!$B$2:$D$102,2,0)</f>
        <v>43382</v>
      </c>
      <c r="C627" s="23">
        <f t="shared" si="50"/>
        <v>59</v>
      </c>
      <c r="D627" s="23">
        <f t="shared" si="47"/>
        <v>8</v>
      </c>
      <c r="E627" s="23" t="s">
        <v>74</v>
      </c>
      <c r="F627" s="23"/>
      <c r="G627" s="23">
        <v>2</v>
      </c>
      <c r="H627" s="23">
        <f>VLOOKUP(E627&amp;"-"&amp;F627,'Menu items'!E:F,2,0)</f>
        <v>4.5</v>
      </c>
      <c r="I627" s="67">
        <f t="shared" si="49"/>
        <v>9</v>
      </c>
      <c r="J627" s="23">
        <f>IF(AND(F627="XL",G627&gt;1),15,0)</f>
        <v>0</v>
      </c>
    </row>
    <row r="628" spans="2:10" x14ac:dyDescent="0.25">
      <c r="B628" s="77">
        <f ca="1">VLOOKUP(C628,'Order List'!$B$2:$D$102,2,0)</f>
        <v>43382</v>
      </c>
      <c r="C628" s="23">
        <f t="shared" si="50"/>
        <v>59</v>
      </c>
      <c r="D628" s="23">
        <f t="shared" ref="D628:D679" si="52">D627+1</f>
        <v>9</v>
      </c>
      <c r="E628" s="23" t="s">
        <v>76</v>
      </c>
      <c r="F628" s="23"/>
      <c r="G628" s="23">
        <v>1</v>
      </c>
      <c r="H628" s="23">
        <f>VLOOKUP(E628&amp;"-"&amp;F628,'Menu items'!E:F,2,0)</f>
        <v>4.5</v>
      </c>
      <c r="I628" s="67">
        <f t="shared" si="49"/>
        <v>4.5</v>
      </c>
      <c r="J628" s="23">
        <f>IF(AND(F628="XL",G628&gt;1),15,0)</f>
        <v>0</v>
      </c>
    </row>
    <row r="629" spans="2:10" x14ac:dyDescent="0.25">
      <c r="B629" s="77">
        <f ca="1">VLOOKUP(C629,'Order List'!$B$2:$D$102,2,0)</f>
        <v>43382</v>
      </c>
      <c r="C629" s="23">
        <f t="shared" si="50"/>
        <v>59</v>
      </c>
      <c r="D629" s="23">
        <f t="shared" si="52"/>
        <v>10</v>
      </c>
      <c r="E629" s="23" t="s">
        <v>77</v>
      </c>
      <c r="F629" s="23"/>
      <c r="G629" s="23">
        <v>2</v>
      </c>
      <c r="H629" s="23">
        <f>VLOOKUP(E629&amp;"-"&amp;F629,'Menu items'!E:F,2,0)</f>
        <v>3.75</v>
      </c>
      <c r="I629" s="67">
        <f t="shared" si="49"/>
        <v>7.5</v>
      </c>
      <c r="J629" s="23">
        <f>IF(AND(F629="XL",G629&gt;1),15,0)</f>
        <v>0</v>
      </c>
    </row>
    <row r="630" spans="2:10" x14ac:dyDescent="0.25">
      <c r="B630" s="77">
        <f ca="1">VLOOKUP(C630,'Order List'!$B$2:$D$102,2,0)</f>
        <v>43382</v>
      </c>
      <c r="C630" s="23">
        <f t="shared" si="50"/>
        <v>59</v>
      </c>
      <c r="D630" s="23">
        <f t="shared" si="52"/>
        <v>11</v>
      </c>
      <c r="E630" s="23" t="s">
        <v>80</v>
      </c>
      <c r="F630" s="23"/>
      <c r="G630" s="23">
        <v>1</v>
      </c>
      <c r="H630" s="23">
        <f>VLOOKUP(E630&amp;"-"&amp;F630,'Menu items'!E:F,2,0)</f>
        <v>3.99</v>
      </c>
      <c r="I630" s="67">
        <f t="shared" si="49"/>
        <v>3.99</v>
      </c>
      <c r="J630" s="23">
        <f>IF(AND(F630="XL",G630&gt;1),15,0)</f>
        <v>0</v>
      </c>
    </row>
    <row r="631" spans="2:10" x14ac:dyDescent="0.25">
      <c r="B631" s="77">
        <f ca="1">VLOOKUP(C631,'Order List'!$B$2:$D$102,2,0)</f>
        <v>43382</v>
      </c>
      <c r="C631" s="23">
        <f t="shared" si="50"/>
        <v>59</v>
      </c>
      <c r="D631" s="23">
        <f t="shared" si="52"/>
        <v>12</v>
      </c>
      <c r="E631" s="23" t="s">
        <v>78</v>
      </c>
      <c r="F631" s="23"/>
      <c r="G631" s="23">
        <v>3</v>
      </c>
      <c r="H631" s="23">
        <f>VLOOKUP(E631&amp;"-"&amp;F631,'Menu items'!E:F,2,0)</f>
        <v>19.989999999999998</v>
      </c>
      <c r="I631" s="67">
        <f t="shared" si="49"/>
        <v>59.97</v>
      </c>
      <c r="J631" s="23">
        <f>IF(AND(F631="XL",G631&gt;1),15,0)</f>
        <v>0</v>
      </c>
    </row>
    <row r="632" spans="2:10" x14ac:dyDescent="0.25">
      <c r="B632" s="77">
        <f ca="1">VLOOKUP(C632,'Order List'!$B$2:$D$102,2,0)</f>
        <v>43382</v>
      </c>
      <c r="C632" s="23">
        <f t="shared" si="50"/>
        <v>59</v>
      </c>
      <c r="D632" s="23">
        <f t="shared" si="52"/>
        <v>13</v>
      </c>
      <c r="E632" s="23" t="s">
        <v>82</v>
      </c>
      <c r="F632" s="23"/>
      <c r="G632" s="23">
        <v>1</v>
      </c>
      <c r="H632" s="23">
        <f>VLOOKUP(E632&amp;"-"&amp;F632,'Menu items'!E:F,2,0)</f>
        <v>5.99</v>
      </c>
      <c r="I632" s="67">
        <f t="shared" si="49"/>
        <v>5.99</v>
      </c>
      <c r="J632" s="23">
        <f>IF(AND(F632="XL",G632&gt;1),15,0)</f>
        <v>0</v>
      </c>
    </row>
    <row r="633" spans="2:10" x14ac:dyDescent="0.25">
      <c r="B633" s="77">
        <f ca="1">VLOOKUP(C633,'Order List'!$B$2:$D$102,2,0)</f>
        <v>43382</v>
      </c>
      <c r="C633" s="23">
        <f t="shared" si="50"/>
        <v>59</v>
      </c>
      <c r="D633" s="23">
        <f t="shared" si="52"/>
        <v>14</v>
      </c>
      <c r="E633" s="23" t="s">
        <v>83</v>
      </c>
      <c r="F633" s="23"/>
      <c r="G633" s="23">
        <v>1</v>
      </c>
      <c r="H633" s="23">
        <f>VLOOKUP(E633&amp;"-"&amp;F633,'Menu items'!E:F,2,0)</f>
        <v>5.99</v>
      </c>
      <c r="I633" s="67">
        <f t="shared" si="49"/>
        <v>5.99</v>
      </c>
      <c r="J633" s="23">
        <f>IF(AND(F633="XL",G633&gt;1),15,0)</f>
        <v>0</v>
      </c>
    </row>
    <row r="634" spans="2:10" x14ac:dyDescent="0.25">
      <c r="B634" s="77">
        <f ca="1">VLOOKUP(C634,'Order List'!$B$2:$D$102,2,0)</f>
        <v>43382</v>
      </c>
      <c r="C634" s="23">
        <f t="shared" si="50"/>
        <v>59</v>
      </c>
      <c r="D634" s="23">
        <f t="shared" si="52"/>
        <v>15</v>
      </c>
      <c r="E634" s="23" t="s">
        <v>85</v>
      </c>
      <c r="F634" s="23"/>
      <c r="G634" s="23">
        <v>2</v>
      </c>
      <c r="H634" s="23">
        <f>VLOOKUP(E634&amp;"-"&amp;F634,'Menu items'!E:F,2,0)</f>
        <v>2.99</v>
      </c>
      <c r="I634" s="67">
        <f t="shared" si="49"/>
        <v>5.98</v>
      </c>
      <c r="J634" s="23">
        <f>IF(AND(F634="XL",G634&gt;1),15,0)</f>
        <v>0</v>
      </c>
    </row>
    <row r="635" spans="2:10" x14ac:dyDescent="0.25">
      <c r="B635" s="77">
        <f ca="1">VLOOKUP(C635,'Order List'!$B$2:$D$102,2,0)</f>
        <v>43382</v>
      </c>
      <c r="C635" s="23">
        <f t="shared" si="50"/>
        <v>59</v>
      </c>
      <c r="D635" s="23">
        <f t="shared" si="52"/>
        <v>16</v>
      </c>
      <c r="E635" s="23" t="s">
        <v>86</v>
      </c>
      <c r="F635" s="23"/>
      <c r="G635" s="23">
        <v>4</v>
      </c>
      <c r="H635" s="23">
        <f>VLOOKUP(E635&amp;"-"&amp;F635,'Menu items'!E:F,2,0)</f>
        <v>5.99</v>
      </c>
      <c r="I635" s="67">
        <f t="shared" si="49"/>
        <v>23.96</v>
      </c>
      <c r="J635" s="23">
        <f>IF(AND(F635="XL",G635&gt;1),15,0)</f>
        <v>0</v>
      </c>
    </row>
    <row r="636" spans="2:10" x14ac:dyDescent="0.25">
      <c r="B636" s="77">
        <f ca="1">VLOOKUP(C636,'Order List'!$B$2:$D$102,2,0)</f>
        <v>43382</v>
      </c>
      <c r="C636" s="23">
        <f t="shared" si="50"/>
        <v>59</v>
      </c>
      <c r="D636" s="23">
        <f t="shared" si="52"/>
        <v>17</v>
      </c>
      <c r="E636" s="23" t="s">
        <v>87</v>
      </c>
      <c r="F636" s="23"/>
      <c r="G636" s="23">
        <v>2</v>
      </c>
      <c r="H636" s="23">
        <f>VLOOKUP(E636&amp;"-"&amp;F636,'Menu items'!E:F,2,0)</f>
        <v>5.99</v>
      </c>
      <c r="I636" s="67">
        <f t="shared" si="49"/>
        <v>11.98</v>
      </c>
      <c r="J636" s="23">
        <f>IF(AND(F636="XL",G636&gt;1),15,0)</f>
        <v>0</v>
      </c>
    </row>
    <row r="637" spans="2:10" x14ac:dyDescent="0.25">
      <c r="B637" s="77">
        <f ca="1">VLOOKUP(C637,'Order List'!$B$2:$D$102,2,0)</f>
        <v>43382</v>
      </c>
      <c r="C637" s="23">
        <f t="shared" si="50"/>
        <v>60</v>
      </c>
      <c r="D637" s="23">
        <v>1</v>
      </c>
      <c r="E637" s="23" t="s">
        <v>88</v>
      </c>
      <c r="F637" s="23"/>
      <c r="G637" s="23">
        <v>1</v>
      </c>
      <c r="H637" s="23">
        <f>VLOOKUP(E637&amp;"-"&amp;F637,'Menu items'!E:F,2,0)</f>
        <v>3.79</v>
      </c>
      <c r="I637" s="67">
        <f t="shared" si="49"/>
        <v>3.79</v>
      </c>
      <c r="J637" s="23">
        <f>IF(AND(F637="XL",G637&gt;1),15,0)</f>
        <v>0</v>
      </c>
    </row>
    <row r="638" spans="2:10" x14ac:dyDescent="0.25">
      <c r="B638" s="77">
        <f ca="1">VLOOKUP(C638,'Order List'!$B$2:$D$102,2,0)</f>
        <v>43382</v>
      </c>
      <c r="C638" s="23">
        <f t="shared" si="50"/>
        <v>60</v>
      </c>
      <c r="D638" s="23">
        <f t="shared" ref="D638:D641" si="53">D637+1</f>
        <v>2</v>
      </c>
      <c r="E638" s="23" t="s">
        <v>94</v>
      </c>
      <c r="F638" s="23"/>
      <c r="G638" s="23">
        <v>2</v>
      </c>
      <c r="H638" s="23">
        <f>VLOOKUP(E638&amp;"-"&amp;F638,'Menu items'!E:F,2,0)</f>
        <v>4.79</v>
      </c>
      <c r="I638" s="67">
        <f t="shared" si="49"/>
        <v>9.58</v>
      </c>
      <c r="J638" s="23">
        <f>IF(AND(F638="XL",G638&gt;1),15,0)</f>
        <v>0</v>
      </c>
    </row>
    <row r="639" spans="2:10" x14ac:dyDescent="0.25">
      <c r="B639" s="77">
        <f ca="1">VLOOKUP(C639,'Order List'!$B$2:$D$102,2,0)</f>
        <v>43382</v>
      </c>
      <c r="C639" s="23">
        <f t="shared" si="50"/>
        <v>60</v>
      </c>
      <c r="D639" s="23">
        <f t="shared" si="53"/>
        <v>3</v>
      </c>
      <c r="E639" s="23" t="s">
        <v>96</v>
      </c>
      <c r="F639" s="23"/>
      <c r="G639" s="23">
        <v>1</v>
      </c>
      <c r="H639" s="23">
        <f>VLOOKUP(E639&amp;"-"&amp;F639,'Menu items'!E:F,2,0)</f>
        <v>5.99</v>
      </c>
      <c r="I639" s="67">
        <f t="shared" si="49"/>
        <v>5.99</v>
      </c>
      <c r="J639" s="23">
        <f>IF(AND(F639="XL",G639&gt;1),15,0)</f>
        <v>0</v>
      </c>
    </row>
    <row r="640" spans="2:10" x14ac:dyDescent="0.25">
      <c r="B640" s="77">
        <f ca="1">VLOOKUP(C640,'Order List'!$B$2:$D$102,2,0)</f>
        <v>43382</v>
      </c>
      <c r="C640" s="23">
        <f t="shared" si="50"/>
        <v>60</v>
      </c>
      <c r="D640" s="23">
        <f t="shared" si="53"/>
        <v>4</v>
      </c>
      <c r="E640" s="23" t="s">
        <v>112</v>
      </c>
      <c r="F640" s="23"/>
      <c r="G640" s="23">
        <v>3</v>
      </c>
      <c r="H640" s="23">
        <f>VLOOKUP(E640&amp;"-"&amp;F640,'Menu items'!E:F,2,0)</f>
        <v>4.99</v>
      </c>
      <c r="I640" s="67">
        <f t="shared" si="49"/>
        <v>14.97</v>
      </c>
      <c r="J640" s="23">
        <f>IF(AND(F640="XL",G640&gt;1),15,0)</f>
        <v>0</v>
      </c>
    </row>
    <row r="641" spans="2:10" x14ac:dyDescent="0.25">
      <c r="B641" s="77">
        <f ca="1">VLOOKUP(C641,'Order List'!$B$2:$D$102,2,0)</f>
        <v>43382</v>
      </c>
      <c r="C641" s="23">
        <f t="shared" si="50"/>
        <v>60</v>
      </c>
      <c r="D641" s="23">
        <f t="shared" si="53"/>
        <v>5</v>
      </c>
      <c r="E641" s="23" t="s">
        <v>113</v>
      </c>
      <c r="F641" s="23"/>
      <c r="G641" s="23">
        <v>1</v>
      </c>
      <c r="H641" s="23">
        <f>VLOOKUP(E641&amp;"-"&amp;F641,'Menu items'!E:F,2,0)</f>
        <v>1.29</v>
      </c>
      <c r="I641" s="67">
        <f t="shared" si="49"/>
        <v>1.29</v>
      </c>
      <c r="J641" s="23">
        <f>IF(AND(F641="XL",G641&gt;1),15,0)</f>
        <v>0</v>
      </c>
    </row>
    <row r="642" spans="2:10" x14ac:dyDescent="0.25">
      <c r="B642" s="77">
        <f ca="1">VLOOKUP(C642,'Order List'!$B$2:$D$102,2,0)</f>
        <v>43382</v>
      </c>
      <c r="C642" s="23">
        <f t="shared" si="50"/>
        <v>60</v>
      </c>
      <c r="D642" s="23">
        <f t="shared" si="52"/>
        <v>6</v>
      </c>
      <c r="E642" s="23" t="s">
        <v>115</v>
      </c>
      <c r="F642" s="23"/>
      <c r="G642" s="23">
        <v>1</v>
      </c>
      <c r="H642" s="23">
        <f>VLOOKUP(E642&amp;"-"&amp;F642,'Menu items'!E:F,2,0)</f>
        <v>2.25</v>
      </c>
      <c r="I642" s="67">
        <f t="shared" si="49"/>
        <v>2.25</v>
      </c>
      <c r="J642" s="23">
        <f>IF(AND(F642="XL",G642&gt;1),15,0)</f>
        <v>0</v>
      </c>
    </row>
    <row r="643" spans="2:10" x14ac:dyDescent="0.25">
      <c r="B643" s="77">
        <f ca="1">VLOOKUP(C643,'Order List'!$B$2:$D$102,2,0)</f>
        <v>43382</v>
      </c>
      <c r="C643" s="23">
        <f t="shared" si="50"/>
        <v>60</v>
      </c>
      <c r="D643" s="23">
        <f t="shared" si="52"/>
        <v>7</v>
      </c>
      <c r="E643" s="23" t="s">
        <v>118</v>
      </c>
      <c r="F643" s="23"/>
      <c r="G643" s="23">
        <v>2</v>
      </c>
      <c r="H643" s="23">
        <f>VLOOKUP(E643&amp;"-"&amp;F643,'Menu items'!E:F,2,0)</f>
        <v>1.99</v>
      </c>
      <c r="I643" s="67">
        <f t="shared" si="49"/>
        <v>3.98</v>
      </c>
      <c r="J643" s="23">
        <f>IF(AND(F643="XL",G643&gt;1),15,0)</f>
        <v>0</v>
      </c>
    </row>
    <row r="644" spans="2:10" x14ac:dyDescent="0.25">
      <c r="B644" s="77">
        <f ca="1">VLOOKUP(C644,'Order List'!$B$2:$D$102,2,0)</f>
        <v>43382</v>
      </c>
      <c r="C644" s="23">
        <f t="shared" si="50"/>
        <v>60</v>
      </c>
      <c r="D644" s="23">
        <f t="shared" si="52"/>
        <v>8</v>
      </c>
      <c r="E644" s="23" t="s">
        <v>121</v>
      </c>
      <c r="F644" s="23"/>
      <c r="G644" s="23">
        <v>4</v>
      </c>
      <c r="H644" s="23">
        <f>VLOOKUP(E644&amp;"-"&amp;F644,'Menu items'!E:F,2,0)</f>
        <v>1.89</v>
      </c>
      <c r="I644" s="67">
        <f t="shared" ref="I644:I707" si="54">(G644*H644)-((G644*H644)*(J644/100))</f>
        <v>7.56</v>
      </c>
      <c r="J644" s="23">
        <f>IF(AND(F644="XL",G644&gt;1),15,0)</f>
        <v>0</v>
      </c>
    </row>
    <row r="645" spans="2:10" x14ac:dyDescent="0.25">
      <c r="B645" s="77">
        <f ca="1">VLOOKUP(C645,'Order List'!$B$2:$D$102,2,0)</f>
        <v>43382</v>
      </c>
      <c r="C645" s="23">
        <f t="shared" ref="C645:C708" si="55">IF(D645&gt;D644,C644,C644+1)</f>
        <v>61</v>
      </c>
      <c r="D645" s="23">
        <v>1</v>
      </c>
      <c r="E645" s="23" t="s">
        <v>124</v>
      </c>
      <c r="F645" s="23"/>
      <c r="G645" s="23">
        <v>2</v>
      </c>
      <c r="H645" s="23">
        <f>VLOOKUP(E645&amp;"-"&amp;F645,'Menu items'!E:F,2,0)</f>
        <v>2.4900000000000002</v>
      </c>
      <c r="I645" s="67">
        <f t="shared" si="54"/>
        <v>4.9800000000000004</v>
      </c>
      <c r="J645" s="23">
        <f>IF(AND(F645="XL",G645&gt;1),15,0)</f>
        <v>0</v>
      </c>
    </row>
    <row r="646" spans="2:10" x14ac:dyDescent="0.25">
      <c r="B646" s="77">
        <f ca="1">VLOOKUP(C646,'Order List'!$B$2:$D$102,2,0)</f>
        <v>43382</v>
      </c>
      <c r="C646" s="23">
        <f t="shared" si="55"/>
        <v>61</v>
      </c>
      <c r="D646" s="23">
        <f t="shared" ref="D646:D649" si="56">D645+1</f>
        <v>2</v>
      </c>
      <c r="E646" s="23" t="s">
        <v>125</v>
      </c>
      <c r="F646" s="23"/>
      <c r="G646" s="23">
        <v>1</v>
      </c>
      <c r="H646" s="23">
        <f>VLOOKUP(E646&amp;"-"&amp;F646,'Menu items'!E:F,2,0)</f>
        <v>2.4900000000000002</v>
      </c>
      <c r="I646" s="67">
        <f t="shared" si="54"/>
        <v>2.4900000000000002</v>
      </c>
      <c r="J646" s="23">
        <f>IF(AND(F646="XL",G646&gt;1),15,0)</f>
        <v>0</v>
      </c>
    </row>
    <row r="647" spans="2:10" x14ac:dyDescent="0.25">
      <c r="B647" s="77">
        <f ca="1">VLOOKUP(C647,'Order List'!$B$2:$D$102,2,0)</f>
        <v>43382</v>
      </c>
      <c r="C647" s="23">
        <f t="shared" si="55"/>
        <v>61</v>
      </c>
      <c r="D647" s="23">
        <f t="shared" si="56"/>
        <v>3</v>
      </c>
      <c r="E647" s="23" t="s">
        <v>104</v>
      </c>
      <c r="F647" s="23"/>
      <c r="G647" s="23">
        <v>2</v>
      </c>
      <c r="H647" s="23">
        <f>VLOOKUP(E647&amp;"-"&amp;F647,'Menu items'!E:F,2,0)</f>
        <v>0.75</v>
      </c>
      <c r="I647" s="67">
        <f t="shared" si="54"/>
        <v>1.5</v>
      </c>
      <c r="J647" s="23">
        <f>IF(AND(F647="XL",G647&gt;1),15,0)</f>
        <v>0</v>
      </c>
    </row>
    <row r="648" spans="2:10" x14ac:dyDescent="0.25">
      <c r="B648" s="77">
        <f ca="1">VLOOKUP(C648,'Order List'!$B$2:$D$102,2,0)</f>
        <v>43382</v>
      </c>
      <c r="C648" s="23">
        <f t="shared" si="55"/>
        <v>61</v>
      </c>
      <c r="D648" s="23">
        <f t="shared" si="56"/>
        <v>4</v>
      </c>
      <c r="E648" s="23" t="s">
        <v>108</v>
      </c>
      <c r="F648" s="23"/>
      <c r="G648" s="23">
        <v>1</v>
      </c>
      <c r="H648" s="23">
        <f>VLOOKUP(E648&amp;"-"&amp;F648,'Menu items'!E:F,2,0)</f>
        <v>4.5</v>
      </c>
      <c r="I648" s="67">
        <f t="shared" si="54"/>
        <v>4.5</v>
      </c>
      <c r="J648" s="23">
        <f>IF(AND(F648="XL",G648&gt;1),15,0)</f>
        <v>0</v>
      </c>
    </row>
    <row r="649" spans="2:10" x14ac:dyDescent="0.25">
      <c r="B649" s="77">
        <f ca="1">VLOOKUP(C649,'Order List'!$B$2:$D$102,2,0)</f>
        <v>43382</v>
      </c>
      <c r="C649" s="23">
        <f t="shared" si="55"/>
        <v>61</v>
      </c>
      <c r="D649" s="23">
        <f t="shared" si="56"/>
        <v>5</v>
      </c>
      <c r="E649" s="23" t="s">
        <v>65</v>
      </c>
      <c r="F649" s="23" t="s">
        <v>8</v>
      </c>
      <c r="G649" s="23">
        <v>3</v>
      </c>
      <c r="H649" s="23">
        <f>VLOOKUP(E649&amp;"-"&amp;F649,'Menu items'!E:F,2,0)</f>
        <v>6.99</v>
      </c>
      <c r="I649" s="67">
        <f t="shared" si="54"/>
        <v>20.97</v>
      </c>
      <c r="J649" s="23">
        <f>IF(AND(F649="XL",G649&gt;1),15,0)</f>
        <v>0</v>
      </c>
    </row>
    <row r="650" spans="2:10" x14ac:dyDescent="0.25">
      <c r="B650" s="77">
        <f ca="1">VLOOKUP(C650,'Order List'!$B$2:$D$102,2,0)</f>
        <v>43382</v>
      </c>
      <c r="C650" s="23">
        <f t="shared" si="55"/>
        <v>61</v>
      </c>
      <c r="D650" s="23">
        <f t="shared" si="52"/>
        <v>6</v>
      </c>
      <c r="E650" s="23" t="s">
        <v>45</v>
      </c>
      <c r="F650" s="23"/>
      <c r="G650" s="23">
        <v>1</v>
      </c>
      <c r="H650" s="23">
        <f>VLOOKUP(E650&amp;"-"&amp;F650,'Menu items'!E:F,2,0)</f>
        <v>6.99</v>
      </c>
      <c r="I650" s="67">
        <f t="shared" si="54"/>
        <v>6.99</v>
      </c>
      <c r="J650" s="23">
        <f>IF(AND(F650="XL",G650&gt;1),15,0)</f>
        <v>0</v>
      </c>
    </row>
    <row r="651" spans="2:10" x14ac:dyDescent="0.25">
      <c r="B651" s="77">
        <f ca="1">VLOOKUP(C651,'Order List'!$B$2:$D$102,2,0)</f>
        <v>43382</v>
      </c>
      <c r="C651" s="23">
        <f t="shared" si="55"/>
        <v>61</v>
      </c>
      <c r="D651" s="23">
        <f t="shared" si="52"/>
        <v>7</v>
      </c>
      <c r="E651" s="23" t="s">
        <v>46</v>
      </c>
      <c r="F651" s="23"/>
      <c r="G651" s="23">
        <v>1</v>
      </c>
      <c r="H651" s="23">
        <f>VLOOKUP(E651&amp;"-"&amp;F651,'Menu items'!E:F,2,0)</f>
        <v>6.99</v>
      </c>
      <c r="I651" s="67">
        <f t="shared" si="54"/>
        <v>6.99</v>
      </c>
      <c r="J651" s="23">
        <f>IF(AND(F651="XL",G651&gt;1),15,0)</f>
        <v>0</v>
      </c>
    </row>
    <row r="652" spans="2:10" x14ac:dyDescent="0.25">
      <c r="B652" s="77">
        <f ca="1">VLOOKUP(C652,'Order List'!$B$2:$D$102,2,0)</f>
        <v>43382</v>
      </c>
      <c r="C652" s="23">
        <f t="shared" si="55"/>
        <v>61</v>
      </c>
      <c r="D652" s="23">
        <f t="shared" si="52"/>
        <v>8</v>
      </c>
      <c r="E652" s="23" t="s">
        <v>48</v>
      </c>
      <c r="F652" s="23"/>
      <c r="G652" s="23">
        <v>2</v>
      </c>
      <c r="H652" s="23">
        <f>VLOOKUP(E652&amp;"-"&amp;F652,'Menu items'!E:F,2,0)</f>
        <v>6.99</v>
      </c>
      <c r="I652" s="67">
        <f t="shared" si="54"/>
        <v>13.98</v>
      </c>
      <c r="J652" s="23">
        <f>IF(AND(F652="XL",G652&gt;1),15,0)</f>
        <v>0</v>
      </c>
    </row>
    <row r="653" spans="2:10" x14ac:dyDescent="0.25">
      <c r="B653" s="77">
        <f ca="1">VLOOKUP(C653,'Order List'!$B$2:$D$102,2,0)</f>
        <v>43382</v>
      </c>
      <c r="C653" s="23">
        <f t="shared" si="55"/>
        <v>61</v>
      </c>
      <c r="D653" s="23">
        <f t="shared" si="52"/>
        <v>9</v>
      </c>
      <c r="E653" s="23" t="s">
        <v>49</v>
      </c>
      <c r="F653" s="23"/>
      <c r="G653" s="23">
        <v>4</v>
      </c>
      <c r="H653" s="23">
        <f>VLOOKUP(E653&amp;"-"&amp;F653,'Menu items'!E:F,2,0)</f>
        <v>6.99</v>
      </c>
      <c r="I653" s="67">
        <f t="shared" si="54"/>
        <v>27.96</v>
      </c>
      <c r="J653" s="23">
        <f>IF(AND(F653="XL",G653&gt;1),15,0)</f>
        <v>0</v>
      </c>
    </row>
    <row r="654" spans="2:10" x14ac:dyDescent="0.25">
      <c r="B654" s="77">
        <f ca="1">VLOOKUP(C654,'Order List'!$B$2:$D$102,2,0)</f>
        <v>43382</v>
      </c>
      <c r="C654" s="23">
        <f t="shared" si="55"/>
        <v>61</v>
      </c>
      <c r="D654" s="23">
        <f t="shared" si="52"/>
        <v>10</v>
      </c>
      <c r="E654" s="23" t="s">
        <v>51</v>
      </c>
      <c r="F654" s="23"/>
      <c r="G654" s="23">
        <v>2</v>
      </c>
      <c r="H654" s="23">
        <f>VLOOKUP(E654&amp;"-"&amp;F654,'Menu items'!E:F,2,0)</f>
        <v>6.25</v>
      </c>
      <c r="I654" s="67">
        <f t="shared" si="54"/>
        <v>12.5</v>
      </c>
      <c r="J654" s="23">
        <f>IF(AND(F654="XL",G654&gt;1),15,0)</f>
        <v>0</v>
      </c>
    </row>
    <row r="655" spans="2:10" x14ac:dyDescent="0.25">
      <c r="B655" s="77">
        <f ca="1">VLOOKUP(C655,'Order List'!$B$2:$D$102,2,0)</f>
        <v>43382</v>
      </c>
      <c r="C655" s="23">
        <f t="shared" si="55"/>
        <v>61</v>
      </c>
      <c r="D655" s="23">
        <f t="shared" si="52"/>
        <v>11</v>
      </c>
      <c r="E655" s="23" t="s">
        <v>52</v>
      </c>
      <c r="F655" s="23"/>
      <c r="G655" s="23">
        <v>1</v>
      </c>
      <c r="H655" s="23">
        <f>VLOOKUP(E655&amp;"-"&amp;F655,'Menu items'!E:F,2,0)</f>
        <v>6.25</v>
      </c>
      <c r="I655" s="67">
        <f t="shared" si="54"/>
        <v>6.25</v>
      </c>
      <c r="J655" s="23">
        <f>IF(AND(F655="XL",G655&gt;1),15,0)</f>
        <v>0</v>
      </c>
    </row>
    <row r="656" spans="2:10" x14ac:dyDescent="0.25">
      <c r="B656" s="77">
        <f ca="1">VLOOKUP(C656,'Order List'!$B$2:$D$102,2,0)</f>
        <v>43382</v>
      </c>
      <c r="C656" s="23">
        <f t="shared" si="55"/>
        <v>61</v>
      </c>
      <c r="D656" s="23">
        <f t="shared" si="52"/>
        <v>12</v>
      </c>
      <c r="E656" s="23" t="s">
        <v>53</v>
      </c>
      <c r="F656" s="23"/>
      <c r="G656" s="23">
        <v>2</v>
      </c>
      <c r="H656" s="23">
        <f>VLOOKUP(E656&amp;"-"&amp;F656,'Menu items'!E:F,2,0)</f>
        <v>6.25</v>
      </c>
      <c r="I656" s="67">
        <f t="shared" si="54"/>
        <v>12.5</v>
      </c>
      <c r="J656" s="23">
        <f>IF(AND(F656="XL",G656&gt;1),15,0)</f>
        <v>0</v>
      </c>
    </row>
    <row r="657" spans="2:10" x14ac:dyDescent="0.25">
      <c r="B657" s="77">
        <f ca="1">VLOOKUP(C657,'Order List'!$B$2:$D$102,2,0)</f>
        <v>43382</v>
      </c>
      <c r="C657" s="23">
        <f t="shared" si="55"/>
        <v>61</v>
      </c>
      <c r="D657" s="23">
        <f t="shared" si="52"/>
        <v>13</v>
      </c>
      <c r="E657" s="23" t="s">
        <v>61</v>
      </c>
      <c r="F657" s="23">
        <v>10</v>
      </c>
      <c r="G657" s="23">
        <v>1</v>
      </c>
      <c r="H657" s="23">
        <f>VLOOKUP(E657&amp;"-"&amp;F657,'Menu items'!E:F,2,0)</f>
        <v>9.85</v>
      </c>
      <c r="I657" s="67">
        <f t="shared" si="54"/>
        <v>9.85</v>
      </c>
      <c r="J657" s="23">
        <f>IF(AND(F657="XL",G657&gt;1),15,0)</f>
        <v>0</v>
      </c>
    </row>
    <row r="658" spans="2:10" x14ac:dyDescent="0.25">
      <c r="B658" s="77">
        <f ca="1">VLOOKUP(C658,'Order List'!$B$2:$D$102,2,0)</f>
        <v>43382</v>
      </c>
      <c r="C658" s="23">
        <f t="shared" si="55"/>
        <v>61</v>
      </c>
      <c r="D658" s="23">
        <f t="shared" si="52"/>
        <v>14</v>
      </c>
      <c r="E658" s="23" t="s">
        <v>102</v>
      </c>
      <c r="F658" s="23"/>
      <c r="G658" s="23">
        <v>3</v>
      </c>
      <c r="H658" s="23">
        <f>VLOOKUP(E658&amp;"-"&amp;F658,'Menu items'!E:F,2,0)</f>
        <v>5.99</v>
      </c>
      <c r="I658" s="67">
        <f t="shared" si="54"/>
        <v>17.97</v>
      </c>
      <c r="J658" s="23">
        <f>IF(AND(F658="XL",G658&gt;1),15,0)</f>
        <v>0</v>
      </c>
    </row>
    <row r="659" spans="2:10" x14ac:dyDescent="0.25">
      <c r="B659" s="77">
        <f ca="1">VLOOKUP(C659,'Order List'!$B$2:$D$102,2,0)</f>
        <v>43382</v>
      </c>
      <c r="C659" s="23">
        <f t="shared" si="55"/>
        <v>61</v>
      </c>
      <c r="D659" s="23">
        <f t="shared" si="52"/>
        <v>15</v>
      </c>
      <c r="E659" s="23" t="s">
        <v>62</v>
      </c>
      <c r="F659" s="23">
        <v>5</v>
      </c>
      <c r="G659" s="23">
        <v>1</v>
      </c>
      <c r="H659" s="23">
        <f>VLOOKUP(E659&amp;"-"&amp;F659,'Menu items'!E:F,2,0)</f>
        <v>5.99</v>
      </c>
      <c r="I659" s="67">
        <f t="shared" si="54"/>
        <v>5.99</v>
      </c>
      <c r="J659" s="23">
        <f>IF(AND(F659="XL",G659&gt;1),15,0)</f>
        <v>0</v>
      </c>
    </row>
    <row r="660" spans="2:10" x14ac:dyDescent="0.25">
      <c r="B660" s="77">
        <f ca="1">VLOOKUP(C660,'Order List'!$B$2:$D$102,2,0)</f>
        <v>43382</v>
      </c>
      <c r="C660" s="23">
        <f t="shared" si="55"/>
        <v>62</v>
      </c>
      <c r="D660" s="23">
        <v>1</v>
      </c>
      <c r="E660" s="23" t="s">
        <v>62</v>
      </c>
      <c r="F660" s="23">
        <v>5</v>
      </c>
      <c r="G660" s="23">
        <v>1</v>
      </c>
      <c r="H660" s="23">
        <f>VLOOKUP(E660&amp;"-"&amp;F660,'Menu items'!E:F,2,0)</f>
        <v>5.99</v>
      </c>
      <c r="I660" s="67">
        <f t="shared" si="54"/>
        <v>5.99</v>
      </c>
      <c r="J660" s="23">
        <f>IF(AND(F660="XL",G660&gt;1),15,0)</f>
        <v>0</v>
      </c>
    </row>
    <row r="661" spans="2:10" x14ac:dyDescent="0.25">
      <c r="B661" s="77">
        <f ca="1">VLOOKUP(C661,'Order List'!$B$2:$D$102,2,0)</f>
        <v>43382</v>
      </c>
      <c r="C661" s="23">
        <f t="shared" si="55"/>
        <v>62</v>
      </c>
      <c r="D661" s="23">
        <f t="shared" ref="D661:D664" si="57">D660+1</f>
        <v>2</v>
      </c>
      <c r="E661" s="23" t="s">
        <v>102</v>
      </c>
      <c r="F661" s="23"/>
      <c r="G661" s="23">
        <v>2</v>
      </c>
      <c r="H661" s="23">
        <f>VLOOKUP(E661&amp;"-"&amp;F661,'Menu items'!E:F,2,0)</f>
        <v>5.99</v>
      </c>
      <c r="I661" s="67">
        <f t="shared" si="54"/>
        <v>11.98</v>
      </c>
      <c r="J661" s="23">
        <f>IF(AND(F661="XL",G661&gt;1),15,0)</f>
        <v>0</v>
      </c>
    </row>
    <row r="662" spans="2:10" x14ac:dyDescent="0.25">
      <c r="B662" s="77">
        <f ca="1">VLOOKUP(C662,'Order List'!$B$2:$D$102,2,0)</f>
        <v>43382</v>
      </c>
      <c r="C662" s="23">
        <f t="shared" si="55"/>
        <v>62</v>
      </c>
      <c r="D662" s="23">
        <f t="shared" si="57"/>
        <v>3</v>
      </c>
      <c r="E662" s="23" t="s">
        <v>68</v>
      </c>
      <c r="F662" s="23"/>
      <c r="G662" s="23">
        <v>4</v>
      </c>
      <c r="H662" s="23">
        <f>VLOOKUP(E662&amp;"-"&amp;F662,'Menu items'!E:F,2,0)</f>
        <v>6.99</v>
      </c>
      <c r="I662" s="67">
        <f t="shared" si="54"/>
        <v>27.96</v>
      </c>
      <c r="J662" s="23">
        <f>IF(AND(F662="XL",G662&gt;1),15,0)</f>
        <v>0</v>
      </c>
    </row>
    <row r="663" spans="2:10" x14ac:dyDescent="0.25">
      <c r="B663" s="77">
        <f ca="1">VLOOKUP(C663,'Order List'!$B$2:$D$102,2,0)</f>
        <v>43382</v>
      </c>
      <c r="C663" s="23">
        <f t="shared" si="55"/>
        <v>62</v>
      </c>
      <c r="D663" s="23">
        <f t="shared" si="57"/>
        <v>4</v>
      </c>
      <c r="E663" s="23" t="s">
        <v>70</v>
      </c>
      <c r="F663" s="23"/>
      <c r="G663" s="23">
        <v>2</v>
      </c>
      <c r="H663" s="23">
        <f>VLOOKUP(E663&amp;"-"&amp;F663,'Menu items'!E:F,2,0)</f>
        <v>6.99</v>
      </c>
      <c r="I663" s="67">
        <f t="shared" si="54"/>
        <v>13.98</v>
      </c>
      <c r="J663" s="23">
        <f>IF(AND(F663="XL",G663&gt;1),15,0)</f>
        <v>0</v>
      </c>
    </row>
    <row r="664" spans="2:10" x14ac:dyDescent="0.25">
      <c r="B664" s="77">
        <f ca="1">VLOOKUP(C664,'Order List'!$B$2:$D$102,2,0)</f>
        <v>43382</v>
      </c>
      <c r="C664" s="23">
        <f t="shared" si="55"/>
        <v>62</v>
      </c>
      <c r="D664" s="23">
        <f t="shared" si="57"/>
        <v>5</v>
      </c>
      <c r="E664" s="23" t="s">
        <v>72</v>
      </c>
      <c r="F664" s="23"/>
      <c r="G664" s="23">
        <v>1</v>
      </c>
      <c r="H664" s="23">
        <f>VLOOKUP(E664&amp;"-"&amp;F664,'Menu items'!E:F,2,0)</f>
        <v>5.75</v>
      </c>
      <c r="I664" s="67">
        <f t="shared" si="54"/>
        <v>5.75</v>
      </c>
      <c r="J664" s="23">
        <f>IF(AND(F664="XL",G664&gt;1),15,0)</f>
        <v>0</v>
      </c>
    </row>
    <row r="665" spans="2:10" x14ac:dyDescent="0.25">
      <c r="B665" s="77">
        <f ca="1">VLOOKUP(C665,'Order List'!$B$2:$D$102,2,0)</f>
        <v>43382</v>
      </c>
      <c r="C665" s="23">
        <f t="shared" si="55"/>
        <v>62</v>
      </c>
      <c r="D665" s="23">
        <f t="shared" si="52"/>
        <v>6</v>
      </c>
      <c r="E665" s="23" t="s">
        <v>73</v>
      </c>
      <c r="F665" s="23"/>
      <c r="G665" s="23">
        <v>2</v>
      </c>
      <c r="H665" s="23">
        <f>VLOOKUP(E665&amp;"-"&amp;F665,'Menu items'!E:F,2,0)</f>
        <v>6.99</v>
      </c>
      <c r="I665" s="67">
        <f t="shared" si="54"/>
        <v>13.98</v>
      </c>
      <c r="J665" s="23">
        <f>IF(AND(F665="XL",G665&gt;1),15,0)</f>
        <v>0</v>
      </c>
    </row>
    <row r="666" spans="2:10" x14ac:dyDescent="0.25">
      <c r="B666" s="77">
        <f ca="1">VLOOKUP(C666,'Order List'!$B$2:$D$102,2,0)</f>
        <v>43382</v>
      </c>
      <c r="C666" s="23">
        <f t="shared" si="55"/>
        <v>62</v>
      </c>
      <c r="D666" s="23">
        <f t="shared" si="52"/>
        <v>7</v>
      </c>
      <c r="E666" s="23" t="s">
        <v>74</v>
      </c>
      <c r="F666" s="23"/>
      <c r="G666" s="23">
        <v>1</v>
      </c>
      <c r="H666" s="23">
        <f>VLOOKUP(E666&amp;"-"&amp;F666,'Menu items'!E:F,2,0)</f>
        <v>4.5</v>
      </c>
      <c r="I666" s="67">
        <f t="shared" si="54"/>
        <v>4.5</v>
      </c>
      <c r="J666" s="23">
        <f>IF(AND(F666="XL",G666&gt;1),15,0)</f>
        <v>0</v>
      </c>
    </row>
    <row r="667" spans="2:10" x14ac:dyDescent="0.25">
      <c r="B667" s="77">
        <f ca="1">VLOOKUP(C667,'Order List'!$B$2:$D$102,2,0)</f>
        <v>43382</v>
      </c>
      <c r="C667" s="23">
        <f t="shared" si="55"/>
        <v>62</v>
      </c>
      <c r="D667" s="23">
        <f t="shared" si="52"/>
        <v>8</v>
      </c>
      <c r="E667" s="23" t="s">
        <v>75</v>
      </c>
      <c r="F667" s="23"/>
      <c r="G667" s="23">
        <v>3</v>
      </c>
      <c r="H667" s="23">
        <f>VLOOKUP(E667&amp;"-"&amp;F667,'Menu items'!E:F,2,0)</f>
        <v>4.5</v>
      </c>
      <c r="I667" s="67">
        <f t="shared" si="54"/>
        <v>13.5</v>
      </c>
      <c r="J667" s="23">
        <f>IF(AND(F667="XL",G667&gt;1),15,0)</f>
        <v>0</v>
      </c>
    </row>
    <row r="668" spans="2:10" x14ac:dyDescent="0.25">
      <c r="B668" s="77">
        <f ca="1">VLOOKUP(C668,'Order List'!$B$2:$D$102,2,0)</f>
        <v>43382</v>
      </c>
      <c r="C668" s="23">
        <f t="shared" si="55"/>
        <v>62</v>
      </c>
      <c r="D668" s="23">
        <f t="shared" si="52"/>
        <v>9</v>
      </c>
      <c r="E668" s="23" t="s">
        <v>79</v>
      </c>
      <c r="F668" s="23"/>
      <c r="G668" s="23">
        <v>1</v>
      </c>
      <c r="H668" s="23">
        <f>VLOOKUP(E668&amp;"-"&amp;F668,'Menu items'!E:F,2,0)</f>
        <v>3.75</v>
      </c>
      <c r="I668" s="67">
        <f t="shared" si="54"/>
        <v>3.75</v>
      </c>
      <c r="J668" s="23">
        <f>IF(AND(F668="XL",G668&gt;1),15,0)</f>
        <v>0</v>
      </c>
    </row>
    <row r="669" spans="2:10" x14ac:dyDescent="0.25">
      <c r="B669" s="77">
        <f ca="1">VLOOKUP(C669,'Order List'!$B$2:$D$102,2,0)</f>
        <v>43382</v>
      </c>
      <c r="C669" s="23">
        <f t="shared" si="55"/>
        <v>62</v>
      </c>
      <c r="D669" s="23">
        <f t="shared" si="52"/>
        <v>10</v>
      </c>
      <c r="E669" s="23" t="s">
        <v>81</v>
      </c>
      <c r="F669" s="23"/>
      <c r="G669" s="23">
        <v>1</v>
      </c>
      <c r="H669" s="23">
        <f>VLOOKUP(E669&amp;"-"&amp;F669,'Menu items'!E:F,2,0)</f>
        <v>19.989999999999998</v>
      </c>
      <c r="I669" s="67">
        <f t="shared" si="54"/>
        <v>19.989999999999998</v>
      </c>
      <c r="J669" s="23">
        <f>IF(AND(F669="XL",G669&gt;1),15,0)</f>
        <v>0</v>
      </c>
    </row>
    <row r="670" spans="2:10" x14ac:dyDescent="0.25">
      <c r="B670" s="77">
        <f ca="1">VLOOKUP(C670,'Order List'!$B$2:$D$102,2,0)</f>
        <v>43382</v>
      </c>
      <c r="C670" s="23">
        <f t="shared" si="55"/>
        <v>62</v>
      </c>
      <c r="D670" s="23">
        <f t="shared" si="52"/>
        <v>11</v>
      </c>
      <c r="E670" s="23" t="s">
        <v>84</v>
      </c>
      <c r="F670" s="23"/>
      <c r="G670" s="23">
        <v>2</v>
      </c>
      <c r="H670" s="23">
        <f>VLOOKUP(E670&amp;"-"&amp;F670,'Menu items'!E:F,2,0)</f>
        <v>5.99</v>
      </c>
      <c r="I670" s="67">
        <f t="shared" si="54"/>
        <v>11.98</v>
      </c>
      <c r="J670" s="23">
        <f>IF(AND(F670="XL",G670&gt;1),15,0)</f>
        <v>0</v>
      </c>
    </row>
    <row r="671" spans="2:10" x14ac:dyDescent="0.25">
      <c r="B671" s="77">
        <f ca="1">VLOOKUP(C671,'Order List'!$B$2:$D$102,2,0)</f>
        <v>43382</v>
      </c>
      <c r="C671" s="23">
        <f t="shared" si="55"/>
        <v>62</v>
      </c>
      <c r="D671" s="23">
        <f t="shared" si="52"/>
        <v>12</v>
      </c>
      <c r="E671" s="23" t="s">
        <v>86</v>
      </c>
      <c r="F671" s="23"/>
      <c r="G671" s="23">
        <v>4</v>
      </c>
      <c r="H671" s="23">
        <f>VLOOKUP(E671&amp;"-"&amp;F671,'Menu items'!E:F,2,0)</f>
        <v>5.99</v>
      </c>
      <c r="I671" s="67">
        <f t="shared" si="54"/>
        <v>23.96</v>
      </c>
      <c r="J671" s="23">
        <f>IF(AND(F671="XL",G671&gt;1),15,0)</f>
        <v>0</v>
      </c>
    </row>
    <row r="672" spans="2:10" x14ac:dyDescent="0.25">
      <c r="B672" s="77">
        <f ca="1">VLOOKUP(C672,'Order List'!$B$2:$D$102,2,0)</f>
        <v>43382</v>
      </c>
      <c r="C672" s="23">
        <f t="shared" si="55"/>
        <v>63</v>
      </c>
      <c r="D672" s="23">
        <v>1</v>
      </c>
      <c r="E672" s="23" t="s">
        <v>88</v>
      </c>
      <c r="F672" s="23"/>
      <c r="G672" s="23">
        <v>2</v>
      </c>
      <c r="H672" s="23">
        <f>VLOOKUP(E672&amp;"-"&amp;F672,'Menu items'!E:F,2,0)</f>
        <v>3.79</v>
      </c>
      <c r="I672" s="67">
        <f t="shared" si="54"/>
        <v>7.58</v>
      </c>
      <c r="J672" s="23">
        <f>IF(AND(F672="XL",G672&gt;1),15,0)</f>
        <v>0</v>
      </c>
    </row>
    <row r="673" spans="2:10" x14ac:dyDescent="0.25">
      <c r="B673" s="77">
        <f ca="1">VLOOKUP(C673,'Order List'!$B$2:$D$102,2,0)</f>
        <v>43382</v>
      </c>
      <c r="C673" s="23">
        <f t="shared" si="55"/>
        <v>63</v>
      </c>
      <c r="D673" s="23">
        <f t="shared" ref="D673:D676" si="58">D672+1</f>
        <v>2</v>
      </c>
      <c r="E673" s="23" t="s">
        <v>92</v>
      </c>
      <c r="F673" s="23"/>
      <c r="G673" s="23">
        <v>1</v>
      </c>
      <c r="H673" s="23">
        <f>VLOOKUP(E673&amp;"-"&amp;F673,'Menu items'!E:F,2,0)</f>
        <v>4.79</v>
      </c>
      <c r="I673" s="67">
        <f t="shared" si="54"/>
        <v>4.79</v>
      </c>
      <c r="J673" s="23">
        <f>IF(AND(F673="XL",G673&gt;1),15,0)</f>
        <v>0</v>
      </c>
    </row>
    <row r="674" spans="2:10" x14ac:dyDescent="0.25">
      <c r="B674" s="77">
        <f ca="1">VLOOKUP(C674,'Order List'!$B$2:$D$102,2,0)</f>
        <v>43382</v>
      </c>
      <c r="C674" s="23">
        <f t="shared" si="55"/>
        <v>63</v>
      </c>
      <c r="D674" s="23">
        <f t="shared" si="58"/>
        <v>3</v>
      </c>
      <c r="E674" s="23" t="s">
        <v>93</v>
      </c>
      <c r="F674" s="23"/>
      <c r="G674" s="23">
        <v>2</v>
      </c>
      <c r="H674" s="23">
        <f>VLOOKUP(E674&amp;"-"&amp;F674,'Menu items'!E:F,2,0)</f>
        <v>3.79</v>
      </c>
      <c r="I674" s="67">
        <f t="shared" si="54"/>
        <v>7.58</v>
      </c>
      <c r="J674" s="23">
        <f>IF(AND(F674="XL",G674&gt;1),15,0)</f>
        <v>0</v>
      </c>
    </row>
    <row r="675" spans="2:10" x14ac:dyDescent="0.25">
      <c r="B675" s="77">
        <f ca="1">VLOOKUP(C675,'Order List'!$B$2:$D$102,2,0)</f>
        <v>43382</v>
      </c>
      <c r="C675" s="23">
        <f t="shared" si="55"/>
        <v>63</v>
      </c>
      <c r="D675" s="23">
        <f t="shared" si="58"/>
        <v>4</v>
      </c>
      <c r="E675" s="23" t="s">
        <v>94</v>
      </c>
      <c r="F675" s="23"/>
      <c r="G675" s="23">
        <v>1</v>
      </c>
      <c r="H675" s="23">
        <f>VLOOKUP(E675&amp;"-"&amp;F675,'Menu items'!E:F,2,0)</f>
        <v>4.79</v>
      </c>
      <c r="I675" s="67">
        <f t="shared" si="54"/>
        <v>4.79</v>
      </c>
      <c r="J675" s="23">
        <f>IF(AND(F675="XL",G675&gt;1),15,0)</f>
        <v>0</v>
      </c>
    </row>
    <row r="676" spans="2:10" x14ac:dyDescent="0.25">
      <c r="B676" s="77">
        <f ca="1">VLOOKUP(C676,'Order List'!$B$2:$D$102,2,0)</f>
        <v>43382</v>
      </c>
      <c r="C676" s="23">
        <f t="shared" si="55"/>
        <v>63</v>
      </c>
      <c r="D676" s="23">
        <f t="shared" si="58"/>
        <v>5</v>
      </c>
      <c r="E676" s="23" t="s">
        <v>96</v>
      </c>
      <c r="F676" s="23"/>
      <c r="G676" s="23">
        <v>3</v>
      </c>
      <c r="H676" s="23">
        <f>VLOOKUP(E676&amp;"-"&amp;F676,'Menu items'!E:F,2,0)</f>
        <v>5.99</v>
      </c>
      <c r="I676" s="67">
        <f t="shared" si="54"/>
        <v>17.97</v>
      </c>
      <c r="J676" s="23">
        <f>IF(AND(F676="XL",G676&gt;1),15,0)</f>
        <v>0</v>
      </c>
    </row>
    <row r="677" spans="2:10" x14ac:dyDescent="0.25">
      <c r="B677" s="77">
        <f ca="1">VLOOKUP(C677,'Order List'!$B$2:$D$102,2,0)</f>
        <v>43382</v>
      </c>
      <c r="C677" s="23">
        <f t="shared" si="55"/>
        <v>63</v>
      </c>
      <c r="D677" s="23">
        <f t="shared" si="52"/>
        <v>6</v>
      </c>
      <c r="E677" s="23" t="s">
        <v>112</v>
      </c>
      <c r="F677" s="23"/>
      <c r="G677" s="23">
        <v>1</v>
      </c>
      <c r="H677" s="23">
        <f>VLOOKUP(E677&amp;"-"&amp;F677,'Menu items'!E:F,2,0)</f>
        <v>4.99</v>
      </c>
      <c r="I677" s="67">
        <f t="shared" si="54"/>
        <v>4.99</v>
      </c>
      <c r="J677" s="23">
        <f>IF(AND(F677="XL",G677&gt;1),15,0)</f>
        <v>0</v>
      </c>
    </row>
    <row r="678" spans="2:10" x14ac:dyDescent="0.25">
      <c r="B678" s="77">
        <f ca="1">VLOOKUP(C678,'Order List'!$B$2:$D$102,2,0)</f>
        <v>43382</v>
      </c>
      <c r="C678" s="23">
        <f t="shared" si="55"/>
        <v>63</v>
      </c>
      <c r="D678" s="23">
        <f t="shared" si="52"/>
        <v>7</v>
      </c>
      <c r="E678" s="23" t="s">
        <v>114</v>
      </c>
      <c r="F678" s="23"/>
      <c r="G678" s="23">
        <v>1</v>
      </c>
      <c r="H678" s="23">
        <f>VLOOKUP(E678&amp;"-"&amp;F678,'Menu items'!E:F,2,0)</f>
        <v>1.99</v>
      </c>
      <c r="I678" s="67">
        <f t="shared" si="54"/>
        <v>1.99</v>
      </c>
      <c r="J678" s="23">
        <f>IF(AND(F678="XL",G678&gt;1),15,0)</f>
        <v>0</v>
      </c>
    </row>
    <row r="679" spans="2:10" x14ac:dyDescent="0.25">
      <c r="B679" s="77">
        <f ca="1">VLOOKUP(C679,'Order List'!$B$2:$D$102,2,0)</f>
        <v>43382</v>
      </c>
      <c r="C679" s="23">
        <f t="shared" si="55"/>
        <v>63</v>
      </c>
      <c r="D679" s="23">
        <f t="shared" si="52"/>
        <v>8</v>
      </c>
      <c r="E679" s="23" t="s">
        <v>118</v>
      </c>
      <c r="F679" s="23"/>
      <c r="G679" s="23">
        <v>2</v>
      </c>
      <c r="H679" s="23">
        <f>VLOOKUP(E679&amp;"-"&amp;F679,'Menu items'!E:F,2,0)</f>
        <v>1.99</v>
      </c>
      <c r="I679" s="67">
        <f t="shared" si="54"/>
        <v>3.98</v>
      </c>
      <c r="J679" s="23">
        <f>IF(AND(F679="XL",G679&gt;1),15,0)</f>
        <v>0</v>
      </c>
    </row>
    <row r="680" spans="2:10" x14ac:dyDescent="0.25">
      <c r="B680" s="77">
        <f ca="1">VLOOKUP(C680,'Order List'!$B$2:$D$102,2,0)</f>
        <v>43382</v>
      </c>
      <c r="C680" s="23">
        <f t="shared" si="55"/>
        <v>64</v>
      </c>
      <c r="D680" s="23">
        <v>1</v>
      </c>
      <c r="E680" s="23" t="s">
        <v>121</v>
      </c>
      <c r="F680" s="23"/>
      <c r="G680" s="23">
        <v>4</v>
      </c>
      <c r="H680" s="23">
        <f>VLOOKUP(E680&amp;"-"&amp;F680,'Menu items'!E:F,2,0)</f>
        <v>1.89</v>
      </c>
      <c r="I680" s="67">
        <f t="shared" si="54"/>
        <v>7.56</v>
      </c>
      <c r="J680" s="23">
        <f>IF(AND(F680="XL",G680&gt;1),15,0)</f>
        <v>0</v>
      </c>
    </row>
    <row r="681" spans="2:10" x14ac:dyDescent="0.25">
      <c r="B681" s="77">
        <f ca="1">VLOOKUP(C681,'Order List'!$B$2:$D$102,2,0)</f>
        <v>43382</v>
      </c>
      <c r="C681" s="23">
        <f t="shared" si="55"/>
        <v>64</v>
      </c>
      <c r="D681" s="23">
        <f t="shared" ref="D681:D742" si="59">D680+1</f>
        <v>2</v>
      </c>
      <c r="E681" s="23" t="s">
        <v>122</v>
      </c>
      <c r="F681" s="23"/>
      <c r="G681" s="23">
        <v>2</v>
      </c>
      <c r="H681" s="23">
        <f>VLOOKUP(E681&amp;"-"&amp;F681,'Menu items'!E:F,2,0)</f>
        <v>2.4900000000000002</v>
      </c>
      <c r="I681" s="67">
        <f t="shared" si="54"/>
        <v>4.9800000000000004</v>
      </c>
      <c r="J681" s="23">
        <f>IF(AND(F681="XL",G681&gt;1),15,0)</f>
        <v>0</v>
      </c>
    </row>
    <row r="682" spans="2:10" x14ac:dyDescent="0.25">
      <c r="B682" s="77">
        <f ca="1">VLOOKUP(C682,'Order List'!$B$2:$D$102,2,0)</f>
        <v>43382</v>
      </c>
      <c r="C682" s="23">
        <f t="shared" si="55"/>
        <v>64</v>
      </c>
      <c r="D682" s="23">
        <f t="shared" si="59"/>
        <v>3</v>
      </c>
      <c r="E682" s="23" t="s">
        <v>123</v>
      </c>
      <c r="F682" s="23"/>
      <c r="G682" s="23">
        <v>1</v>
      </c>
      <c r="H682" s="23">
        <f>VLOOKUP(E682&amp;"-"&amp;F682,'Menu items'!E:F,2,0)</f>
        <v>2.4900000000000002</v>
      </c>
      <c r="I682" s="67">
        <f t="shared" si="54"/>
        <v>2.4900000000000002</v>
      </c>
      <c r="J682" s="23">
        <f>IF(AND(F682="XL",G682&gt;1),15,0)</f>
        <v>0</v>
      </c>
    </row>
    <row r="683" spans="2:10" x14ac:dyDescent="0.25">
      <c r="B683" s="77">
        <f ca="1">VLOOKUP(C683,'Order List'!$B$2:$D$102,2,0)</f>
        <v>43382</v>
      </c>
      <c r="C683" s="23">
        <f t="shared" si="55"/>
        <v>64</v>
      </c>
      <c r="D683" s="23">
        <f t="shared" si="59"/>
        <v>4</v>
      </c>
      <c r="E683" s="23" t="s">
        <v>128</v>
      </c>
      <c r="F683" s="23"/>
      <c r="G683" s="23">
        <v>2</v>
      </c>
      <c r="H683" s="23">
        <f>VLOOKUP(E683&amp;"-"&amp;F683,'Menu items'!E:F,2,0)</f>
        <v>2.09</v>
      </c>
      <c r="I683" s="67">
        <f t="shared" si="54"/>
        <v>4.18</v>
      </c>
      <c r="J683" s="23">
        <f>IF(AND(F683="XL",G683&gt;1),15,0)</f>
        <v>0</v>
      </c>
    </row>
    <row r="684" spans="2:10" x14ac:dyDescent="0.25">
      <c r="B684" s="77">
        <f ca="1">VLOOKUP(C684,'Order List'!$B$2:$D$102,2,0)</f>
        <v>43382</v>
      </c>
      <c r="C684" s="23">
        <f t="shared" si="55"/>
        <v>64</v>
      </c>
      <c r="D684" s="23">
        <f t="shared" si="59"/>
        <v>5</v>
      </c>
      <c r="E684" s="23" t="s">
        <v>104</v>
      </c>
      <c r="F684" s="23"/>
      <c r="G684" s="23">
        <v>1</v>
      </c>
      <c r="H684" s="23">
        <f>VLOOKUP(E684&amp;"-"&amp;F684,'Menu items'!E:F,2,0)</f>
        <v>0.75</v>
      </c>
      <c r="I684" s="67">
        <f t="shared" si="54"/>
        <v>0.75</v>
      </c>
      <c r="J684" s="23">
        <f>IF(AND(F684="XL",G684&gt;1),15,0)</f>
        <v>0</v>
      </c>
    </row>
    <row r="685" spans="2:10" x14ac:dyDescent="0.25">
      <c r="B685" s="77">
        <f ca="1">VLOOKUP(C685,'Order List'!$B$2:$D$102,2,0)</f>
        <v>43382</v>
      </c>
      <c r="C685" s="23">
        <f t="shared" si="55"/>
        <v>64</v>
      </c>
      <c r="D685" s="23">
        <f t="shared" si="59"/>
        <v>6</v>
      </c>
      <c r="E685" s="23" t="s">
        <v>105</v>
      </c>
      <c r="F685" s="23"/>
      <c r="G685" s="23">
        <v>3</v>
      </c>
      <c r="H685" s="23">
        <f>VLOOKUP(E685&amp;"-"&amp;F685,'Menu items'!E:F,2,0)</f>
        <v>3.99</v>
      </c>
      <c r="I685" s="67">
        <f t="shared" si="54"/>
        <v>11.97</v>
      </c>
      <c r="J685" s="23">
        <f>IF(AND(F685="XL",G685&gt;1),15,0)</f>
        <v>0</v>
      </c>
    </row>
    <row r="686" spans="2:10" x14ac:dyDescent="0.25">
      <c r="B686" s="77">
        <f ca="1">VLOOKUP(C686,'Order List'!$B$2:$D$102,2,0)</f>
        <v>43382</v>
      </c>
      <c r="C686" s="23">
        <f t="shared" si="55"/>
        <v>64</v>
      </c>
      <c r="D686" s="23">
        <f t="shared" si="59"/>
        <v>7</v>
      </c>
      <c r="E686" s="23" t="s">
        <v>108</v>
      </c>
      <c r="F686" s="23"/>
      <c r="G686" s="23">
        <v>1</v>
      </c>
      <c r="H686" s="23">
        <f>VLOOKUP(E686&amp;"-"&amp;F686,'Menu items'!E:F,2,0)</f>
        <v>4.5</v>
      </c>
      <c r="I686" s="67">
        <f t="shared" si="54"/>
        <v>4.5</v>
      </c>
      <c r="J686" s="23">
        <f>IF(AND(F686="XL",G686&gt;1),15,0)</f>
        <v>0</v>
      </c>
    </row>
    <row r="687" spans="2:10" x14ac:dyDescent="0.25">
      <c r="B687" s="77">
        <f ca="1">VLOOKUP(C687,'Order List'!$B$2:$D$102,2,0)</f>
        <v>43382</v>
      </c>
      <c r="C687" s="23">
        <f t="shared" si="55"/>
        <v>64</v>
      </c>
      <c r="D687" s="23">
        <f t="shared" si="59"/>
        <v>8</v>
      </c>
      <c r="E687" s="23" t="s">
        <v>109</v>
      </c>
      <c r="F687" s="23"/>
      <c r="G687" s="23">
        <v>1</v>
      </c>
      <c r="H687" s="23">
        <f>VLOOKUP(E687&amp;"-"&amp;F687,'Menu items'!E:F,2,0)</f>
        <v>4.99</v>
      </c>
      <c r="I687" s="67">
        <f t="shared" si="54"/>
        <v>4.99</v>
      </c>
      <c r="J687" s="23">
        <f>IF(AND(F687="XL",G687&gt;1),15,0)</f>
        <v>0</v>
      </c>
    </row>
    <row r="688" spans="2:10" x14ac:dyDescent="0.25">
      <c r="B688" s="77">
        <f ca="1">VLOOKUP(C688,'Order List'!$B$2:$D$102,2,0)</f>
        <v>43382</v>
      </c>
      <c r="C688" s="23">
        <f t="shared" si="55"/>
        <v>64</v>
      </c>
      <c r="D688" s="23">
        <f t="shared" si="59"/>
        <v>9</v>
      </c>
      <c r="E688" s="23" t="s">
        <v>111</v>
      </c>
      <c r="F688" s="23"/>
      <c r="G688" s="23">
        <v>2</v>
      </c>
      <c r="H688" s="23">
        <f>VLOOKUP(E688&amp;"-"&amp;F688,'Menu items'!E:F,2,0)</f>
        <v>4.99</v>
      </c>
      <c r="I688" s="67">
        <f t="shared" si="54"/>
        <v>9.98</v>
      </c>
      <c r="J688" s="23">
        <f>IF(AND(F688="XL",G688&gt;1),15,0)</f>
        <v>0</v>
      </c>
    </row>
    <row r="689" spans="2:10" x14ac:dyDescent="0.25">
      <c r="B689" s="77">
        <f ca="1">VLOOKUP(C689,'Order List'!$B$2:$D$102,2,0)</f>
        <v>43382</v>
      </c>
      <c r="C689" s="23">
        <f t="shared" si="55"/>
        <v>64</v>
      </c>
      <c r="D689" s="23">
        <f t="shared" si="59"/>
        <v>10</v>
      </c>
      <c r="E689" s="23" t="s">
        <v>47</v>
      </c>
      <c r="F689" s="23"/>
      <c r="G689" s="23">
        <v>4</v>
      </c>
      <c r="H689" s="23">
        <f>VLOOKUP(E689&amp;"-"&amp;F689,'Menu items'!E:F,2,0)</f>
        <v>6.99</v>
      </c>
      <c r="I689" s="67">
        <f t="shared" si="54"/>
        <v>27.96</v>
      </c>
      <c r="J689" s="23">
        <f>IF(AND(F689="XL",G689&gt;1),15,0)</f>
        <v>0</v>
      </c>
    </row>
    <row r="690" spans="2:10" x14ac:dyDescent="0.25">
      <c r="B690" s="77">
        <f ca="1">VLOOKUP(C690,'Order List'!$B$2:$D$102,2,0)</f>
        <v>43382</v>
      </c>
      <c r="C690" s="23">
        <f t="shared" si="55"/>
        <v>64</v>
      </c>
      <c r="D690" s="23">
        <f t="shared" si="59"/>
        <v>11</v>
      </c>
      <c r="E690" s="23" t="s">
        <v>49</v>
      </c>
      <c r="F690" s="23"/>
      <c r="G690" s="23">
        <v>2</v>
      </c>
      <c r="H690" s="23">
        <f>VLOOKUP(E690&amp;"-"&amp;F690,'Menu items'!E:F,2,0)</f>
        <v>6.99</v>
      </c>
      <c r="I690" s="67">
        <f t="shared" si="54"/>
        <v>13.98</v>
      </c>
      <c r="J690" s="23">
        <f>IF(AND(F690="XL",G690&gt;1),15,0)</f>
        <v>0</v>
      </c>
    </row>
    <row r="691" spans="2:10" x14ac:dyDescent="0.25">
      <c r="B691" s="77">
        <f ca="1">VLOOKUP(C691,'Order List'!$B$2:$D$102,2,0)</f>
        <v>43382</v>
      </c>
      <c r="C691" s="23">
        <f t="shared" si="55"/>
        <v>65</v>
      </c>
      <c r="D691" s="23">
        <v>1</v>
      </c>
      <c r="E691" s="23" t="s">
        <v>50</v>
      </c>
      <c r="F691" s="23"/>
      <c r="G691" s="23">
        <v>1</v>
      </c>
      <c r="H691" s="23">
        <f>VLOOKUP(E691&amp;"-"&amp;F691,'Menu items'!E:F,2,0)</f>
        <v>6.99</v>
      </c>
      <c r="I691" s="67">
        <f t="shared" si="54"/>
        <v>6.99</v>
      </c>
      <c r="J691" s="23">
        <f>IF(AND(F691="XL",G691&gt;1),15,0)</f>
        <v>0</v>
      </c>
    </row>
    <row r="692" spans="2:10" x14ac:dyDescent="0.25">
      <c r="B692" s="77">
        <f ca="1">VLOOKUP(C692,'Order List'!$B$2:$D$102,2,0)</f>
        <v>43382</v>
      </c>
      <c r="C692" s="23">
        <f t="shared" si="55"/>
        <v>65</v>
      </c>
      <c r="D692" s="23">
        <f t="shared" si="59"/>
        <v>2</v>
      </c>
      <c r="E692" s="23" t="s">
        <v>51</v>
      </c>
      <c r="F692" s="23"/>
      <c r="G692" s="23">
        <v>2</v>
      </c>
      <c r="H692" s="23">
        <f>VLOOKUP(E692&amp;"-"&amp;F692,'Menu items'!E:F,2,0)</f>
        <v>6.25</v>
      </c>
      <c r="I692" s="67">
        <f t="shared" si="54"/>
        <v>12.5</v>
      </c>
      <c r="J692" s="23">
        <f>IF(AND(F692="XL",G692&gt;1),15,0)</f>
        <v>0</v>
      </c>
    </row>
    <row r="693" spans="2:10" x14ac:dyDescent="0.25">
      <c r="B693" s="77">
        <f ca="1">VLOOKUP(C693,'Order List'!$B$2:$D$102,2,0)</f>
        <v>43382</v>
      </c>
      <c r="C693" s="23">
        <f t="shared" si="55"/>
        <v>65</v>
      </c>
      <c r="D693" s="23">
        <f t="shared" si="59"/>
        <v>3</v>
      </c>
      <c r="E693" s="23" t="s">
        <v>54</v>
      </c>
      <c r="F693" s="23"/>
      <c r="G693" s="23">
        <v>1</v>
      </c>
      <c r="H693" s="23">
        <f>VLOOKUP(E693&amp;"-"&amp;F693,'Menu items'!E:F,2,0)</f>
        <v>3.29</v>
      </c>
      <c r="I693" s="67">
        <f t="shared" si="54"/>
        <v>3.29</v>
      </c>
      <c r="J693" s="23">
        <f>IF(AND(F693="XL",G693&gt;1),15,0)</f>
        <v>0</v>
      </c>
    </row>
    <row r="694" spans="2:10" x14ac:dyDescent="0.25">
      <c r="B694" s="77">
        <f ca="1">VLOOKUP(C694,'Order List'!$B$2:$D$102,2,0)</f>
        <v>43382</v>
      </c>
      <c r="C694" s="23">
        <f t="shared" si="55"/>
        <v>65</v>
      </c>
      <c r="D694" s="23">
        <f t="shared" si="59"/>
        <v>4</v>
      </c>
      <c r="E694" s="23" t="s">
        <v>55</v>
      </c>
      <c r="F694" s="23"/>
      <c r="G694" s="23">
        <v>3</v>
      </c>
      <c r="H694" s="23">
        <f>VLOOKUP(E694&amp;"-"&amp;F694,'Menu items'!E:F,2,0)</f>
        <v>0.79</v>
      </c>
      <c r="I694" s="67">
        <f t="shared" si="54"/>
        <v>2.37</v>
      </c>
      <c r="J694" s="23">
        <f>IF(AND(F694="XL",G694&gt;1),15,0)</f>
        <v>0</v>
      </c>
    </row>
    <row r="695" spans="2:10" x14ac:dyDescent="0.25">
      <c r="B695" s="77">
        <f ca="1">VLOOKUP(C695,'Order List'!$B$2:$D$102,2,0)</f>
        <v>43382</v>
      </c>
      <c r="C695" s="23">
        <f t="shared" si="55"/>
        <v>65</v>
      </c>
      <c r="D695" s="23">
        <f t="shared" si="59"/>
        <v>5</v>
      </c>
      <c r="E695" s="23" t="s">
        <v>59</v>
      </c>
      <c r="F695" s="23"/>
      <c r="G695" s="23">
        <v>1</v>
      </c>
      <c r="H695" s="23">
        <f>VLOOKUP(E695&amp;"-"&amp;F695,'Menu items'!E:F,2,0)</f>
        <v>8.49</v>
      </c>
      <c r="I695" s="67">
        <f t="shared" si="54"/>
        <v>8.49</v>
      </c>
      <c r="J695" s="23">
        <f>IF(AND(F695="XL",G695&gt;1),15,0)</f>
        <v>0</v>
      </c>
    </row>
    <row r="696" spans="2:10" x14ac:dyDescent="0.25">
      <c r="B696" s="77">
        <f ca="1">VLOOKUP(C696,'Order List'!$B$2:$D$102,2,0)</f>
        <v>43382</v>
      </c>
      <c r="C696" s="23">
        <f t="shared" si="55"/>
        <v>65</v>
      </c>
      <c r="D696" s="23">
        <f t="shared" si="59"/>
        <v>6</v>
      </c>
      <c r="E696" s="23" t="s">
        <v>60</v>
      </c>
      <c r="F696" s="23">
        <v>10</v>
      </c>
      <c r="G696" s="23">
        <v>1</v>
      </c>
      <c r="H696" s="23">
        <f>VLOOKUP(E696&amp;"-"&amp;F696,'Menu items'!E:F,2,0)</f>
        <v>9.85</v>
      </c>
      <c r="I696" s="67">
        <f t="shared" si="54"/>
        <v>9.85</v>
      </c>
      <c r="J696" s="23">
        <f>IF(AND(F696="XL",G696&gt;1),15,0)</f>
        <v>0</v>
      </c>
    </row>
    <row r="697" spans="2:10" x14ac:dyDescent="0.25">
      <c r="B697" s="77">
        <f ca="1">VLOOKUP(C697,'Order List'!$B$2:$D$102,2,0)</f>
        <v>43382</v>
      </c>
      <c r="C697" s="23">
        <f t="shared" si="55"/>
        <v>65</v>
      </c>
      <c r="D697" s="23">
        <f t="shared" si="59"/>
        <v>7</v>
      </c>
      <c r="E697" s="23" t="s">
        <v>102</v>
      </c>
      <c r="F697" s="23"/>
      <c r="G697" s="23">
        <v>2</v>
      </c>
      <c r="H697" s="23">
        <f>VLOOKUP(E697&amp;"-"&amp;F697,'Menu items'!E:F,2,0)</f>
        <v>5.99</v>
      </c>
      <c r="I697" s="67">
        <f t="shared" si="54"/>
        <v>11.98</v>
      </c>
      <c r="J697" s="23">
        <f>IF(AND(F697="XL",G697&gt;1),15,0)</f>
        <v>0</v>
      </c>
    </row>
    <row r="698" spans="2:10" x14ac:dyDescent="0.25">
      <c r="B698" s="77">
        <f ca="1">VLOOKUP(C698,'Order List'!$B$2:$D$102,2,0)</f>
        <v>43382</v>
      </c>
      <c r="C698" s="23">
        <f t="shared" si="55"/>
        <v>66</v>
      </c>
      <c r="D698" s="23">
        <v>1</v>
      </c>
      <c r="E698" s="23" t="s">
        <v>62</v>
      </c>
      <c r="F698" s="23">
        <v>10</v>
      </c>
      <c r="G698" s="23">
        <v>4</v>
      </c>
      <c r="H698" s="23">
        <f>VLOOKUP(E698&amp;"-"&amp;F698,'Menu items'!E:F,2,0)</f>
        <v>9.85</v>
      </c>
      <c r="I698" s="67">
        <f t="shared" si="54"/>
        <v>39.4</v>
      </c>
      <c r="J698" s="23">
        <f>IF(AND(F698="XL",G698&gt;1),15,0)</f>
        <v>0</v>
      </c>
    </row>
    <row r="699" spans="2:10" x14ac:dyDescent="0.25">
      <c r="B699" s="77">
        <f ca="1">VLOOKUP(C699,'Order List'!$B$2:$D$102,2,0)</f>
        <v>43382</v>
      </c>
      <c r="C699" s="23">
        <f t="shared" si="55"/>
        <v>66</v>
      </c>
      <c r="D699" s="23">
        <f>D698+1</f>
        <v>2</v>
      </c>
      <c r="E699" s="23" t="s">
        <v>68</v>
      </c>
      <c r="F699" s="23"/>
      <c r="G699" s="23">
        <v>2</v>
      </c>
      <c r="H699" s="23">
        <f>VLOOKUP(E699&amp;"-"&amp;F699,'Menu items'!E:F,2,0)</f>
        <v>6.99</v>
      </c>
      <c r="I699" s="67">
        <f t="shared" si="54"/>
        <v>13.98</v>
      </c>
      <c r="J699" s="23">
        <f>IF(AND(F699="XL",G699&gt;1),15,0)</f>
        <v>0</v>
      </c>
    </row>
    <row r="700" spans="2:10" x14ac:dyDescent="0.25">
      <c r="B700" s="77">
        <f ca="1">VLOOKUP(C700,'Order List'!$B$2:$D$102,2,0)</f>
        <v>43382</v>
      </c>
      <c r="C700" s="23">
        <f t="shared" si="55"/>
        <v>66</v>
      </c>
      <c r="D700" s="23">
        <f t="shared" si="59"/>
        <v>3</v>
      </c>
      <c r="E700" s="23" t="s">
        <v>69</v>
      </c>
      <c r="F700" s="23"/>
      <c r="G700" s="23">
        <v>1</v>
      </c>
      <c r="H700" s="23">
        <f>VLOOKUP(E700&amp;"-"&amp;F700,'Menu items'!E:F,2,0)</f>
        <v>6.99</v>
      </c>
      <c r="I700" s="67">
        <f t="shared" si="54"/>
        <v>6.99</v>
      </c>
      <c r="J700" s="23">
        <f>IF(AND(F700="XL",G700&gt;1),15,0)</f>
        <v>0</v>
      </c>
    </row>
    <row r="701" spans="2:10" x14ac:dyDescent="0.25">
      <c r="B701" s="77">
        <f ca="1">VLOOKUP(C701,'Order List'!$B$2:$D$102,2,0)</f>
        <v>43383</v>
      </c>
      <c r="C701" s="23">
        <f t="shared" si="55"/>
        <v>67</v>
      </c>
      <c r="D701" s="23">
        <v>1</v>
      </c>
      <c r="E701" s="23" t="s">
        <v>71</v>
      </c>
      <c r="F701" s="23"/>
      <c r="G701" s="23">
        <v>3</v>
      </c>
      <c r="H701" s="23">
        <f>VLOOKUP(E701&amp;"-"&amp;F701,'Menu items'!E:F,2,0)</f>
        <v>5.75</v>
      </c>
      <c r="I701" s="67">
        <f t="shared" si="54"/>
        <v>17.25</v>
      </c>
      <c r="J701" s="23">
        <f>IF(AND(F701="XL",G701&gt;1),15,0)</f>
        <v>0</v>
      </c>
    </row>
    <row r="702" spans="2:10" x14ac:dyDescent="0.25">
      <c r="B702" s="77">
        <f ca="1">VLOOKUP(C702,'Order List'!$B$2:$D$102,2,0)</f>
        <v>43383</v>
      </c>
      <c r="C702" s="23">
        <f t="shared" si="55"/>
        <v>67</v>
      </c>
      <c r="D702" s="23">
        <f t="shared" si="59"/>
        <v>2</v>
      </c>
      <c r="E702" s="23" t="s">
        <v>72</v>
      </c>
      <c r="F702" s="23"/>
      <c r="G702" s="23">
        <v>1</v>
      </c>
      <c r="H702" s="23">
        <f>VLOOKUP(E702&amp;"-"&amp;F702,'Menu items'!E:F,2,0)</f>
        <v>5.75</v>
      </c>
      <c r="I702" s="67">
        <f t="shared" si="54"/>
        <v>5.75</v>
      </c>
      <c r="J702" s="23">
        <f>IF(AND(F702="XL",G702&gt;1),15,0)</f>
        <v>0</v>
      </c>
    </row>
    <row r="703" spans="2:10" x14ac:dyDescent="0.25">
      <c r="B703" s="77">
        <f ca="1">VLOOKUP(C703,'Order List'!$B$2:$D$102,2,0)</f>
        <v>43383</v>
      </c>
      <c r="C703" s="23">
        <f t="shared" si="55"/>
        <v>67</v>
      </c>
      <c r="D703" s="23">
        <f t="shared" si="59"/>
        <v>3</v>
      </c>
      <c r="E703" s="23" t="s">
        <v>73</v>
      </c>
      <c r="F703" s="23"/>
      <c r="G703" s="23">
        <v>1</v>
      </c>
      <c r="H703" s="23">
        <f>VLOOKUP(E703&amp;"-"&amp;F703,'Menu items'!E:F,2,0)</f>
        <v>6.99</v>
      </c>
      <c r="I703" s="67">
        <f t="shared" si="54"/>
        <v>6.99</v>
      </c>
      <c r="J703" s="23">
        <f>IF(AND(F703="XL",G703&gt;1),15,0)</f>
        <v>0</v>
      </c>
    </row>
    <row r="704" spans="2:10" x14ac:dyDescent="0.25">
      <c r="B704" s="77">
        <f ca="1">VLOOKUP(C704,'Order List'!$B$2:$D$102,2,0)</f>
        <v>43383</v>
      </c>
      <c r="C704" s="23">
        <f t="shared" si="55"/>
        <v>67</v>
      </c>
      <c r="D704" s="23">
        <f t="shared" si="59"/>
        <v>4</v>
      </c>
      <c r="E704" s="23" t="s">
        <v>76</v>
      </c>
      <c r="F704" s="23"/>
      <c r="G704" s="23">
        <v>2</v>
      </c>
      <c r="H704" s="23">
        <f>VLOOKUP(E704&amp;"-"&amp;F704,'Menu items'!E:F,2,0)</f>
        <v>4.5</v>
      </c>
      <c r="I704" s="67">
        <f t="shared" si="54"/>
        <v>9</v>
      </c>
      <c r="J704" s="23">
        <f>IF(AND(F704="XL",G704&gt;1),15,0)</f>
        <v>0</v>
      </c>
    </row>
    <row r="705" spans="2:10" x14ac:dyDescent="0.25">
      <c r="B705" s="77">
        <f ca="1">VLOOKUP(C705,'Order List'!$B$2:$D$102,2,0)</f>
        <v>43383</v>
      </c>
      <c r="C705" s="23">
        <f t="shared" si="55"/>
        <v>67</v>
      </c>
      <c r="D705" s="23">
        <f t="shared" si="59"/>
        <v>5</v>
      </c>
      <c r="E705" s="23" t="s">
        <v>77</v>
      </c>
      <c r="F705" s="23"/>
      <c r="G705" s="23">
        <v>4</v>
      </c>
      <c r="H705" s="23">
        <f>VLOOKUP(E705&amp;"-"&amp;F705,'Menu items'!E:F,2,0)</f>
        <v>3.75</v>
      </c>
      <c r="I705" s="67">
        <f t="shared" si="54"/>
        <v>15</v>
      </c>
      <c r="J705" s="23">
        <f>IF(AND(F705="XL",G705&gt;1),15,0)</f>
        <v>0</v>
      </c>
    </row>
    <row r="706" spans="2:10" x14ac:dyDescent="0.25">
      <c r="B706" s="77">
        <f ca="1">VLOOKUP(C706,'Order List'!$B$2:$D$102,2,0)</f>
        <v>43383</v>
      </c>
      <c r="C706" s="23">
        <f t="shared" si="55"/>
        <v>67</v>
      </c>
      <c r="D706" s="23">
        <f t="shared" si="59"/>
        <v>6</v>
      </c>
      <c r="E706" s="23" t="s">
        <v>79</v>
      </c>
      <c r="F706" s="23"/>
      <c r="G706" s="23">
        <v>2</v>
      </c>
      <c r="H706" s="23">
        <f>VLOOKUP(E706&amp;"-"&amp;F706,'Menu items'!E:F,2,0)</f>
        <v>3.75</v>
      </c>
      <c r="I706" s="67">
        <f t="shared" si="54"/>
        <v>7.5</v>
      </c>
      <c r="J706" s="23">
        <f>IF(AND(F706="XL",G706&gt;1),15,0)</f>
        <v>0</v>
      </c>
    </row>
    <row r="707" spans="2:10" x14ac:dyDescent="0.25">
      <c r="B707" s="77">
        <f ca="1">VLOOKUP(C707,'Order List'!$B$2:$D$102,2,0)</f>
        <v>43383</v>
      </c>
      <c r="C707" s="23">
        <f t="shared" si="55"/>
        <v>68</v>
      </c>
      <c r="D707" s="23">
        <v>1</v>
      </c>
      <c r="E707" s="23" t="s">
        <v>81</v>
      </c>
      <c r="F707" s="23"/>
      <c r="G707" s="23">
        <v>1</v>
      </c>
      <c r="H707" s="23">
        <f>VLOOKUP(E707&amp;"-"&amp;F707,'Menu items'!E:F,2,0)</f>
        <v>19.989999999999998</v>
      </c>
      <c r="I707" s="67">
        <f t="shared" si="54"/>
        <v>19.989999999999998</v>
      </c>
      <c r="J707" s="23">
        <f>IF(AND(F707="XL",G707&gt;1),15,0)</f>
        <v>0</v>
      </c>
    </row>
    <row r="708" spans="2:10" x14ac:dyDescent="0.25">
      <c r="B708" s="77">
        <f ca="1">VLOOKUP(C708,'Order List'!$B$2:$D$102,2,0)</f>
        <v>43383</v>
      </c>
      <c r="C708" s="23">
        <f t="shared" si="55"/>
        <v>68</v>
      </c>
      <c r="D708" s="23">
        <f t="shared" si="59"/>
        <v>2</v>
      </c>
      <c r="E708" s="23" t="s">
        <v>83</v>
      </c>
      <c r="F708" s="23"/>
      <c r="G708" s="23">
        <v>2</v>
      </c>
      <c r="H708" s="23">
        <f>VLOOKUP(E708&amp;"-"&amp;F708,'Menu items'!E:F,2,0)</f>
        <v>5.99</v>
      </c>
      <c r="I708" s="67">
        <f t="shared" ref="I708:I771" si="60">(G708*H708)-((G708*H708)*(J708/100))</f>
        <v>11.98</v>
      </c>
      <c r="J708" s="23">
        <f>IF(AND(F708="XL",G708&gt;1),15,0)</f>
        <v>0</v>
      </c>
    </row>
    <row r="709" spans="2:10" x14ac:dyDescent="0.25">
      <c r="B709" s="77">
        <f ca="1">VLOOKUP(C709,'Order List'!$B$2:$D$102,2,0)</f>
        <v>43383</v>
      </c>
      <c r="C709" s="23">
        <f t="shared" ref="C709:C772" si="61">IF(D709&gt;D708,C708,C708+1)</f>
        <v>68</v>
      </c>
      <c r="D709" s="23">
        <f t="shared" si="59"/>
        <v>3</v>
      </c>
      <c r="E709" s="23" t="s">
        <v>84</v>
      </c>
      <c r="F709" s="23"/>
      <c r="G709" s="23">
        <v>1</v>
      </c>
      <c r="H709" s="23">
        <f>VLOOKUP(E709&amp;"-"&amp;F709,'Menu items'!E:F,2,0)</f>
        <v>5.99</v>
      </c>
      <c r="I709" s="67">
        <f t="shared" si="60"/>
        <v>5.99</v>
      </c>
      <c r="J709" s="23">
        <f>IF(AND(F709="XL",G709&gt;1),15,0)</f>
        <v>0</v>
      </c>
    </row>
    <row r="710" spans="2:10" x14ac:dyDescent="0.25">
      <c r="B710" s="77">
        <f ca="1">VLOOKUP(C710,'Order List'!$B$2:$D$102,2,0)</f>
        <v>43383</v>
      </c>
      <c r="C710" s="23">
        <f t="shared" si="61"/>
        <v>68</v>
      </c>
      <c r="D710" s="23">
        <f t="shared" si="59"/>
        <v>4</v>
      </c>
      <c r="E710" s="23" t="s">
        <v>85</v>
      </c>
      <c r="F710" s="23"/>
      <c r="G710" s="23">
        <v>3</v>
      </c>
      <c r="H710" s="23">
        <f>VLOOKUP(E710&amp;"-"&amp;F710,'Menu items'!E:F,2,0)</f>
        <v>2.99</v>
      </c>
      <c r="I710" s="67">
        <f t="shared" si="60"/>
        <v>8.9700000000000006</v>
      </c>
      <c r="J710" s="23">
        <f>IF(AND(F710="XL",G710&gt;1),15,0)</f>
        <v>0</v>
      </c>
    </row>
    <row r="711" spans="2:10" x14ac:dyDescent="0.25">
      <c r="B711" s="77">
        <f ca="1">VLOOKUP(C711,'Order List'!$B$2:$D$102,2,0)</f>
        <v>43383</v>
      </c>
      <c r="C711" s="23">
        <f t="shared" si="61"/>
        <v>68</v>
      </c>
      <c r="D711" s="23">
        <f t="shared" si="59"/>
        <v>5</v>
      </c>
      <c r="E711" s="23" t="s">
        <v>86</v>
      </c>
      <c r="F711" s="23"/>
      <c r="G711" s="23">
        <v>1</v>
      </c>
      <c r="H711" s="23">
        <f>VLOOKUP(E711&amp;"-"&amp;F711,'Menu items'!E:F,2,0)</f>
        <v>5.99</v>
      </c>
      <c r="I711" s="67">
        <f t="shared" si="60"/>
        <v>5.99</v>
      </c>
      <c r="J711" s="23">
        <f>IF(AND(F711="XL",G711&gt;1),15,0)</f>
        <v>0</v>
      </c>
    </row>
    <row r="712" spans="2:10" x14ac:dyDescent="0.25">
      <c r="B712" s="77">
        <f ca="1">VLOOKUP(C712,'Order List'!$B$2:$D$102,2,0)</f>
        <v>43383</v>
      </c>
      <c r="C712" s="23">
        <f t="shared" si="61"/>
        <v>68</v>
      </c>
      <c r="D712" s="23">
        <f t="shared" si="59"/>
        <v>6</v>
      </c>
      <c r="E712" s="23" t="s">
        <v>87</v>
      </c>
      <c r="F712" s="23"/>
      <c r="G712" s="23">
        <v>1</v>
      </c>
      <c r="H712" s="23">
        <f>VLOOKUP(E712&amp;"-"&amp;F712,'Menu items'!E:F,2,0)</f>
        <v>5.99</v>
      </c>
      <c r="I712" s="67">
        <f t="shared" si="60"/>
        <v>5.99</v>
      </c>
      <c r="J712" s="23">
        <f>IF(AND(F712="XL",G712&gt;1),15,0)</f>
        <v>0</v>
      </c>
    </row>
    <row r="713" spans="2:10" x14ac:dyDescent="0.25">
      <c r="B713" s="77">
        <f ca="1">VLOOKUP(C713,'Order List'!$B$2:$D$102,2,0)</f>
        <v>43383</v>
      </c>
      <c r="C713" s="23">
        <f t="shared" si="61"/>
        <v>68</v>
      </c>
      <c r="D713" s="23">
        <f t="shared" si="59"/>
        <v>7</v>
      </c>
      <c r="E713" s="23" t="s">
        <v>88</v>
      </c>
      <c r="F713" s="23"/>
      <c r="G713" s="23">
        <v>2</v>
      </c>
      <c r="H713" s="23">
        <f>VLOOKUP(E713&amp;"-"&amp;F713,'Menu items'!E:F,2,0)</f>
        <v>3.79</v>
      </c>
      <c r="I713" s="67">
        <f t="shared" si="60"/>
        <v>7.58</v>
      </c>
      <c r="J713" s="23">
        <f>IF(AND(F713="XL",G713&gt;1),15,0)</f>
        <v>0</v>
      </c>
    </row>
    <row r="714" spans="2:10" x14ac:dyDescent="0.25">
      <c r="B714" s="77">
        <f ca="1">VLOOKUP(C714,'Order List'!$B$2:$D$102,2,0)</f>
        <v>43383</v>
      </c>
      <c r="C714" s="23">
        <f t="shared" si="61"/>
        <v>68</v>
      </c>
      <c r="D714" s="23">
        <f t="shared" si="59"/>
        <v>8</v>
      </c>
      <c r="E714" s="23" t="s">
        <v>90</v>
      </c>
      <c r="F714" s="23"/>
      <c r="G714" s="23">
        <v>4</v>
      </c>
      <c r="H714" s="23">
        <f>VLOOKUP(E714&amp;"-"&amp;F714,'Menu items'!E:F,2,0)</f>
        <v>4.79</v>
      </c>
      <c r="I714" s="67">
        <f t="shared" si="60"/>
        <v>19.16</v>
      </c>
      <c r="J714" s="23">
        <f>IF(AND(F714="XL",G714&gt;1),15,0)</f>
        <v>0</v>
      </c>
    </row>
    <row r="715" spans="2:10" x14ac:dyDescent="0.25">
      <c r="B715" s="77">
        <f ca="1">VLOOKUP(C715,'Order List'!$B$2:$D$102,2,0)</f>
        <v>43383</v>
      </c>
      <c r="C715" s="23">
        <f t="shared" si="61"/>
        <v>68</v>
      </c>
      <c r="D715" s="23">
        <f t="shared" si="59"/>
        <v>9</v>
      </c>
      <c r="E715" s="23" t="s">
        <v>91</v>
      </c>
      <c r="F715" s="23"/>
      <c r="G715" s="23">
        <v>2</v>
      </c>
      <c r="H715" s="23">
        <f>VLOOKUP(E715&amp;"-"&amp;F715,'Menu items'!E:F,2,0)</f>
        <v>3.79</v>
      </c>
      <c r="I715" s="67">
        <f t="shared" si="60"/>
        <v>7.58</v>
      </c>
      <c r="J715" s="23">
        <f>IF(AND(F715="XL",G715&gt;1),15,0)</f>
        <v>0</v>
      </c>
    </row>
    <row r="716" spans="2:10" x14ac:dyDescent="0.25">
      <c r="B716" s="77">
        <f ca="1">VLOOKUP(C716,'Order List'!$B$2:$D$102,2,0)</f>
        <v>43383</v>
      </c>
      <c r="C716" s="23">
        <f t="shared" si="61"/>
        <v>68</v>
      </c>
      <c r="D716" s="23">
        <f t="shared" si="59"/>
        <v>10</v>
      </c>
      <c r="E716" s="23" t="s">
        <v>94</v>
      </c>
      <c r="F716" s="23"/>
      <c r="G716" s="23">
        <v>1</v>
      </c>
      <c r="H716" s="23">
        <f>VLOOKUP(E716&amp;"-"&amp;F716,'Menu items'!E:F,2,0)</f>
        <v>4.79</v>
      </c>
      <c r="I716" s="67">
        <f t="shared" si="60"/>
        <v>4.79</v>
      </c>
      <c r="J716" s="23">
        <f>IF(AND(F716="XL",G716&gt;1),15,0)</f>
        <v>0</v>
      </c>
    </row>
    <row r="717" spans="2:10" x14ac:dyDescent="0.25">
      <c r="B717" s="77">
        <f ca="1">VLOOKUP(C717,'Order List'!$B$2:$D$102,2,0)</f>
        <v>43383</v>
      </c>
      <c r="C717" s="23">
        <f t="shared" si="61"/>
        <v>68</v>
      </c>
      <c r="D717" s="23">
        <f t="shared" si="59"/>
        <v>11</v>
      </c>
      <c r="E717" s="23" t="s">
        <v>95</v>
      </c>
      <c r="F717" s="23"/>
      <c r="G717" s="23">
        <v>2</v>
      </c>
      <c r="H717" s="23">
        <f>VLOOKUP(E717&amp;"-"&amp;F717,'Menu items'!E:F,2,0)</f>
        <v>4.99</v>
      </c>
      <c r="I717" s="67">
        <f t="shared" si="60"/>
        <v>9.98</v>
      </c>
      <c r="J717" s="23">
        <f>IF(AND(F717="XL",G717&gt;1),15,0)</f>
        <v>0</v>
      </c>
    </row>
    <row r="718" spans="2:10" x14ac:dyDescent="0.25">
      <c r="B718" s="77">
        <f ca="1">VLOOKUP(C718,'Order List'!$B$2:$D$102,2,0)</f>
        <v>43383</v>
      </c>
      <c r="C718" s="23">
        <f t="shared" si="61"/>
        <v>69</v>
      </c>
      <c r="D718" s="23">
        <v>1</v>
      </c>
      <c r="E718" s="23" t="s">
        <v>97</v>
      </c>
      <c r="F718" s="23"/>
      <c r="G718" s="23">
        <v>1</v>
      </c>
      <c r="H718" s="23">
        <f>VLOOKUP(E718&amp;"-"&amp;F718,'Menu items'!E:F,2,0)</f>
        <v>1.99</v>
      </c>
      <c r="I718" s="67">
        <f t="shared" si="60"/>
        <v>1.99</v>
      </c>
      <c r="J718" s="23">
        <f>IF(AND(F718="XL",G718&gt;1),15,0)</f>
        <v>0</v>
      </c>
    </row>
    <row r="719" spans="2:10" x14ac:dyDescent="0.25">
      <c r="B719" s="77">
        <f ca="1">VLOOKUP(C719,'Order List'!$B$2:$D$102,2,0)</f>
        <v>43383</v>
      </c>
      <c r="C719" s="23">
        <f t="shared" si="61"/>
        <v>69</v>
      </c>
      <c r="D719" s="23">
        <f t="shared" si="59"/>
        <v>2</v>
      </c>
      <c r="E719" s="23" t="s">
        <v>112</v>
      </c>
      <c r="F719" s="23"/>
      <c r="G719" s="23">
        <v>3</v>
      </c>
      <c r="H719" s="23">
        <f>VLOOKUP(E719&amp;"-"&amp;F719,'Menu items'!E:F,2,0)</f>
        <v>4.99</v>
      </c>
      <c r="I719" s="67">
        <f t="shared" si="60"/>
        <v>14.97</v>
      </c>
      <c r="J719" s="23">
        <f>IF(AND(F719="XL",G719&gt;1),15,0)</f>
        <v>0</v>
      </c>
    </row>
    <row r="720" spans="2:10" x14ac:dyDescent="0.25">
      <c r="B720" s="77">
        <f ca="1">VLOOKUP(C720,'Order List'!$B$2:$D$102,2,0)</f>
        <v>43383</v>
      </c>
      <c r="C720" s="23">
        <f t="shared" si="61"/>
        <v>69</v>
      </c>
      <c r="D720" s="23">
        <f t="shared" si="59"/>
        <v>3</v>
      </c>
      <c r="E720" s="23" t="s">
        <v>114</v>
      </c>
      <c r="F720" s="23"/>
      <c r="G720" s="23">
        <v>1</v>
      </c>
      <c r="H720" s="23">
        <f>VLOOKUP(E720&amp;"-"&amp;F720,'Menu items'!E:F,2,0)</f>
        <v>1.99</v>
      </c>
      <c r="I720" s="67">
        <f t="shared" si="60"/>
        <v>1.99</v>
      </c>
      <c r="J720" s="23">
        <f>IF(AND(F720="XL",G720&gt;1),15,0)</f>
        <v>0</v>
      </c>
    </row>
    <row r="721" spans="2:10" x14ac:dyDescent="0.25">
      <c r="B721" s="77">
        <f ca="1">VLOOKUP(C721,'Order List'!$B$2:$D$102,2,0)</f>
        <v>43383</v>
      </c>
      <c r="C721" s="23">
        <f t="shared" si="61"/>
        <v>69</v>
      </c>
      <c r="D721" s="23">
        <f t="shared" si="59"/>
        <v>4</v>
      </c>
      <c r="E721" s="23" t="s">
        <v>115</v>
      </c>
      <c r="F721" s="23"/>
      <c r="G721" s="23">
        <v>1</v>
      </c>
      <c r="H721" s="23">
        <f>VLOOKUP(E721&amp;"-"&amp;F721,'Menu items'!E:F,2,0)</f>
        <v>2.25</v>
      </c>
      <c r="I721" s="67">
        <f t="shared" si="60"/>
        <v>2.25</v>
      </c>
      <c r="J721" s="23">
        <f>IF(AND(F721="XL",G721&gt;1),15,0)</f>
        <v>0</v>
      </c>
    </row>
    <row r="722" spans="2:10" x14ac:dyDescent="0.25">
      <c r="B722" s="77">
        <f ca="1">VLOOKUP(C722,'Order List'!$B$2:$D$102,2,0)</f>
        <v>43383</v>
      </c>
      <c r="C722" s="23">
        <f t="shared" si="61"/>
        <v>69</v>
      </c>
      <c r="D722" s="23">
        <f t="shared" si="59"/>
        <v>5</v>
      </c>
      <c r="E722" s="23" t="s">
        <v>116</v>
      </c>
      <c r="F722" s="23"/>
      <c r="G722" s="23">
        <v>2</v>
      </c>
      <c r="H722" s="23">
        <f>VLOOKUP(E722&amp;"-"&amp;F722,'Menu items'!E:F,2,0)</f>
        <v>2.25</v>
      </c>
      <c r="I722" s="67">
        <f t="shared" si="60"/>
        <v>4.5</v>
      </c>
      <c r="J722" s="23">
        <f>IF(AND(F722="XL",G722&gt;1),15,0)</f>
        <v>0</v>
      </c>
    </row>
    <row r="723" spans="2:10" x14ac:dyDescent="0.25">
      <c r="B723" s="77">
        <f ca="1">VLOOKUP(C723,'Order List'!$B$2:$D$102,2,0)</f>
        <v>43383</v>
      </c>
      <c r="C723" s="23">
        <f t="shared" si="61"/>
        <v>69</v>
      </c>
      <c r="D723" s="23">
        <f t="shared" si="59"/>
        <v>6</v>
      </c>
      <c r="E723" s="23" t="s">
        <v>119</v>
      </c>
      <c r="F723" s="23"/>
      <c r="G723" s="23">
        <v>4</v>
      </c>
      <c r="H723" s="23">
        <f>VLOOKUP(E723&amp;"-"&amp;F723,'Menu items'!E:F,2,0)</f>
        <v>2.25</v>
      </c>
      <c r="I723" s="67">
        <f t="shared" si="60"/>
        <v>9</v>
      </c>
      <c r="J723" s="23">
        <f>IF(AND(F723="XL",G723&gt;1),15,0)</f>
        <v>0</v>
      </c>
    </row>
    <row r="724" spans="2:10" x14ac:dyDescent="0.25">
      <c r="B724" s="77">
        <f ca="1">VLOOKUP(C724,'Order List'!$B$2:$D$102,2,0)</f>
        <v>43383</v>
      </c>
      <c r="C724" s="23">
        <f t="shared" si="61"/>
        <v>69</v>
      </c>
      <c r="D724" s="23">
        <f t="shared" si="59"/>
        <v>7</v>
      </c>
      <c r="E724" s="23" t="s">
        <v>120</v>
      </c>
      <c r="F724" s="23"/>
      <c r="G724" s="23">
        <v>2</v>
      </c>
      <c r="H724" s="23">
        <f>VLOOKUP(E724&amp;"-"&amp;F724,'Menu items'!E:F,2,0)</f>
        <v>3.19</v>
      </c>
      <c r="I724" s="67">
        <f t="shared" si="60"/>
        <v>6.38</v>
      </c>
      <c r="J724" s="23">
        <f>IF(AND(F724="XL",G724&gt;1),15,0)</f>
        <v>0</v>
      </c>
    </row>
    <row r="725" spans="2:10" x14ac:dyDescent="0.25">
      <c r="B725" s="77">
        <f ca="1">VLOOKUP(C725,'Order List'!$B$2:$D$102,2,0)</f>
        <v>43383</v>
      </c>
      <c r="C725" s="23">
        <f t="shared" si="61"/>
        <v>69</v>
      </c>
      <c r="D725" s="23">
        <f t="shared" si="59"/>
        <v>8</v>
      </c>
      <c r="E725" s="23" t="s">
        <v>122</v>
      </c>
      <c r="F725" s="23"/>
      <c r="G725" s="23">
        <v>1</v>
      </c>
      <c r="H725" s="23">
        <f>VLOOKUP(E725&amp;"-"&amp;F725,'Menu items'!E:F,2,0)</f>
        <v>2.4900000000000002</v>
      </c>
      <c r="I725" s="67">
        <f t="shared" si="60"/>
        <v>2.4900000000000002</v>
      </c>
      <c r="J725" s="23">
        <f>IF(AND(F725="XL",G725&gt;1),15,0)</f>
        <v>0</v>
      </c>
    </row>
    <row r="726" spans="2:10" x14ac:dyDescent="0.25">
      <c r="B726" s="77">
        <f ca="1">VLOOKUP(C726,'Order List'!$B$2:$D$102,2,0)</f>
        <v>43383</v>
      </c>
      <c r="C726" s="23">
        <f t="shared" si="61"/>
        <v>69</v>
      </c>
      <c r="D726" s="23">
        <f t="shared" si="59"/>
        <v>9</v>
      </c>
      <c r="E726" s="23" t="s">
        <v>124</v>
      </c>
      <c r="F726" s="23"/>
      <c r="G726" s="23">
        <v>2</v>
      </c>
      <c r="H726" s="23">
        <f>VLOOKUP(E726&amp;"-"&amp;F726,'Menu items'!E:F,2,0)</f>
        <v>2.4900000000000002</v>
      </c>
      <c r="I726" s="67">
        <f t="shared" si="60"/>
        <v>4.9800000000000004</v>
      </c>
      <c r="J726" s="23">
        <f>IF(AND(F726="XL",G726&gt;1),15,0)</f>
        <v>0</v>
      </c>
    </row>
    <row r="727" spans="2:10" x14ac:dyDescent="0.25">
      <c r="B727" s="77">
        <f ca="1">VLOOKUP(C727,'Order List'!$B$2:$D$102,2,0)</f>
        <v>43383</v>
      </c>
      <c r="C727" s="23">
        <f t="shared" si="61"/>
        <v>69</v>
      </c>
      <c r="D727" s="23">
        <f t="shared" si="59"/>
        <v>10</v>
      </c>
      <c r="E727" s="23" t="s">
        <v>125</v>
      </c>
      <c r="F727" s="23"/>
      <c r="G727" s="23">
        <v>1</v>
      </c>
      <c r="H727" s="23">
        <f>VLOOKUP(E727&amp;"-"&amp;F727,'Menu items'!E:F,2,0)</f>
        <v>2.4900000000000002</v>
      </c>
      <c r="I727" s="67">
        <f t="shared" si="60"/>
        <v>2.4900000000000002</v>
      </c>
      <c r="J727" s="23">
        <f>IF(AND(F727="XL",G727&gt;1),15,0)</f>
        <v>0</v>
      </c>
    </row>
    <row r="728" spans="2:10" x14ac:dyDescent="0.25">
      <c r="B728" s="77">
        <f ca="1">VLOOKUP(C728,'Order List'!$B$2:$D$102,2,0)</f>
        <v>43383</v>
      </c>
      <c r="C728" s="23">
        <f t="shared" si="61"/>
        <v>70</v>
      </c>
      <c r="D728" s="23">
        <v>1</v>
      </c>
      <c r="E728" s="23" t="s">
        <v>126</v>
      </c>
      <c r="F728" s="23"/>
      <c r="G728" s="23">
        <v>3</v>
      </c>
      <c r="H728" s="23">
        <f>VLOOKUP(E728&amp;"-"&amp;F728,'Menu items'!E:F,2,0)</f>
        <v>2.4900000000000002</v>
      </c>
      <c r="I728" s="67">
        <f t="shared" si="60"/>
        <v>7.4700000000000006</v>
      </c>
      <c r="J728" s="23">
        <f>IF(AND(F728="XL",G728&gt;1),15,0)</f>
        <v>0</v>
      </c>
    </row>
    <row r="729" spans="2:10" x14ac:dyDescent="0.25">
      <c r="B729" s="77">
        <f ca="1">VLOOKUP(C729,'Order List'!$B$2:$D$102,2,0)</f>
        <v>43383</v>
      </c>
      <c r="C729" s="23">
        <f t="shared" si="61"/>
        <v>70</v>
      </c>
      <c r="D729" s="23">
        <f t="shared" si="59"/>
        <v>2</v>
      </c>
      <c r="E729" s="23" t="s">
        <v>127</v>
      </c>
      <c r="F729" s="23"/>
      <c r="G729" s="23">
        <v>1</v>
      </c>
      <c r="H729" s="23">
        <f>VLOOKUP(E729&amp;"-"&amp;F729,'Menu items'!E:F,2,0)</f>
        <v>2.09</v>
      </c>
      <c r="I729" s="67">
        <f t="shared" si="60"/>
        <v>2.09</v>
      </c>
      <c r="J729" s="23">
        <f>IF(AND(F729="XL",G729&gt;1),15,0)</f>
        <v>0</v>
      </c>
    </row>
    <row r="730" spans="2:10" x14ac:dyDescent="0.25">
      <c r="B730" s="77">
        <f ca="1">VLOOKUP(C730,'Order List'!$B$2:$D$102,2,0)</f>
        <v>43383</v>
      </c>
      <c r="C730" s="23">
        <f t="shared" si="61"/>
        <v>70</v>
      </c>
      <c r="D730" s="23">
        <f t="shared" si="59"/>
        <v>3</v>
      </c>
      <c r="E730" s="23" t="s">
        <v>105</v>
      </c>
      <c r="F730" s="23"/>
      <c r="G730" s="23">
        <v>1</v>
      </c>
      <c r="H730" s="23">
        <f>VLOOKUP(E730&amp;"-"&amp;F730,'Menu items'!E:F,2,0)</f>
        <v>3.99</v>
      </c>
      <c r="I730" s="67">
        <f t="shared" si="60"/>
        <v>3.99</v>
      </c>
      <c r="J730" s="23">
        <f>IF(AND(F730="XL",G730&gt;1),15,0)</f>
        <v>0</v>
      </c>
    </row>
    <row r="731" spans="2:10" x14ac:dyDescent="0.25">
      <c r="B731" s="77">
        <f ca="1">VLOOKUP(C731,'Order List'!$B$2:$D$102,2,0)</f>
        <v>43383</v>
      </c>
      <c r="C731" s="23">
        <f t="shared" si="61"/>
        <v>70</v>
      </c>
      <c r="D731" s="23">
        <f t="shared" si="59"/>
        <v>4</v>
      </c>
      <c r="E731" s="23" t="s">
        <v>106</v>
      </c>
      <c r="F731" s="23"/>
      <c r="G731" s="23">
        <v>2</v>
      </c>
      <c r="H731" s="23">
        <f>VLOOKUP(E731&amp;"-"&amp;F731,'Menu items'!E:F,2,0)</f>
        <v>4.5</v>
      </c>
      <c r="I731" s="67">
        <f t="shared" si="60"/>
        <v>9</v>
      </c>
      <c r="J731" s="23">
        <f>IF(AND(F731="XL",G731&gt;1),15,0)</f>
        <v>0</v>
      </c>
    </row>
    <row r="732" spans="2:10" x14ac:dyDescent="0.25">
      <c r="B732" s="77">
        <f ca="1">VLOOKUP(C732,'Order List'!$B$2:$D$102,2,0)</f>
        <v>43383</v>
      </c>
      <c r="C732" s="23">
        <f t="shared" si="61"/>
        <v>70</v>
      </c>
      <c r="D732" s="23">
        <f t="shared" si="59"/>
        <v>5</v>
      </c>
      <c r="E732" s="23" t="s">
        <v>108</v>
      </c>
      <c r="F732" s="23"/>
      <c r="G732" s="23">
        <v>4</v>
      </c>
      <c r="H732" s="23">
        <f>VLOOKUP(E732&amp;"-"&amp;F732,'Menu items'!E:F,2,0)</f>
        <v>4.5</v>
      </c>
      <c r="I732" s="67">
        <f t="shared" si="60"/>
        <v>18</v>
      </c>
      <c r="J732" s="23">
        <f>IF(AND(F732="XL",G732&gt;1),15,0)</f>
        <v>0</v>
      </c>
    </row>
    <row r="733" spans="2:10" x14ac:dyDescent="0.25">
      <c r="B733" s="77">
        <f ca="1">VLOOKUP(C733,'Order List'!$B$2:$D$102,2,0)</f>
        <v>43383</v>
      </c>
      <c r="C733" s="23">
        <f t="shared" si="61"/>
        <v>70</v>
      </c>
      <c r="D733" s="23">
        <f t="shared" si="59"/>
        <v>6</v>
      </c>
      <c r="E733" s="23" t="s">
        <v>109</v>
      </c>
      <c r="F733" s="23"/>
      <c r="G733" s="23">
        <v>2</v>
      </c>
      <c r="H733" s="23">
        <f>VLOOKUP(E733&amp;"-"&amp;F733,'Menu items'!E:F,2,0)</f>
        <v>4.99</v>
      </c>
      <c r="I733" s="67">
        <f t="shared" si="60"/>
        <v>9.98</v>
      </c>
      <c r="J733" s="23">
        <f>IF(AND(F733="XL",G733&gt;1),15,0)</f>
        <v>0</v>
      </c>
    </row>
    <row r="734" spans="2:10" x14ac:dyDescent="0.25">
      <c r="B734" s="77">
        <f ca="1">VLOOKUP(C734,'Order List'!$B$2:$D$102,2,0)</f>
        <v>43383</v>
      </c>
      <c r="C734" s="23">
        <f t="shared" si="61"/>
        <v>70</v>
      </c>
      <c r="D734" s="23">
        <f t="shared" si="59"/>
        <v>7</v>
      </c>
      <c r="E734" s="23" t="s">
        <v>111</v>
      </c>
      <c r="F734" s="23"/>
      <c r="G734" s="23">
        <v>1</v>
      </c>
      <c r="H734" s="23">
        <f>VLOOKUP(E734&amp;"-"&amp;F734,'Menu items'!E:F,2,0)</f>
        <v>4.99</v>
      </c>
      <c r="I734" s="67">
        <f t="shared" si="60"/>
        <v>4.99</v>
      </c>
      <c r="J734" s="23">
        <f>IF(AND(F734="XL",G734&gt;1),15,0)</f>
        <v>0</v>
      </c>
    </row>
    <row r="735" spans="2:10" x14ac:dyDescent="0.25">
      <c r="B735" s="77">
        <f ca="1">VLOOKUP(C735,'Order List'!$B$2:$D$102,2,0)</f>
        <v>43383</v>
      </c>
      <c r="C735" s="23">
        <f t="shared" si="61"/>
        <v>70</v>
      </c>
      <c r="D735" s="23">
        <f t="shared" si="59"/>
        <v>8</v>
      </c>
      <c r="E735" s="23" t="s">
        <v>64</v>
      </c>
      <c r="F735" s="23" t="s">
        <v>8</v>
      </c>
      <c r="G735" s="23">
        <v>2</v>
      </c>
      <c r="H735" s="23">
        <f>VLOOKUP(E735&amp;"-"&amp;F735,'Menu items'!E:F,2,0)</f>
        <v>6.99</v>
      </c>
      <c r="I735" s="67">
        <f t="shared" si="60"/>
        <v>13.98</v>
      </c>
      <c r="J735" s="23">
        <f>IF(AND(F735="XL",G735&gt;1),15,0)</f>
        <v>0</v>
      </c>
    </row>
    <row r="736" spans="2:10" x14ac:dyDescent="0.25">
      <c r="B736" s="77">
        <f ca="1">VLOOKUP(C736,'Order List'!$B$2:$D$102,2,0)</f>
        <v>43383</v>
      </c>
      <c r="C736" s="23">
        <f t="shared" si="61"/>
        <v>70</v>
      </c>
      <c r="D736" s="23">
        <f t="shared" si="59"/>
        <v>9</v>
      </c>
      <c r="E736" s="23" t="s">
        <v>65</v>
      </c>
      <c r="F736" s="23" t="s">
        <v>8</v>
      </c>
      <c r="G736" s="23">
        <v>1</v>
      </c>
      <c r="H736" s="23">
        <f>VLOOKUP(E736&amp;"-"&amp;F736,'Menu items'!E:F,2,0)</f>
        <v>6.99</v>
      </c>
      <c r="I736" s="67">
        <f t="shared" si="60"/>
        <v>6.99</v>
      </c>
      <c r="J736" s="23">
        <f>IF(AND(F736="XL",G736&gt;1),15,0)</f>
        <v>0</v>
      </c>
    </row>
    <row r="737" spans="2:10" x14ac:dyDescent="0.25">
      <c r="B737" s="77">
        <f ca="1">VLOOKUP(C737,'Order List'!$B$2:$D$102,2,0)</f>
        <v>43383</v>
      </c>
      <c r="C737" s="23">
        <f t="shared" si="61"/>
        <v>70</v>
      </c>
      <c r="D737" s="23">
        <f t="shared" si="59"/>
        <v>10</v>
      </c>
      <c r="E737" s="23" t="s">
        <v>66</v>
      </c>
      <c r="F737" s="23"/>
      <c r="G737" s="23">
        <v>3</v>
      </c>
      <c r="H737" s="23">
        <f>VLOOKUP(E737&amp;"-"&amp;F737,'Menu items'!E:F,2,0)</f>
        <v>5</v>
      </c>
      <c r="I737" s="67">
        <f t="shared" si="60"/>
        <v>15</v>
      </c>
      <c r="J737" s="23">
        <f>IF(AND(F737="XL",G737&gt;1),15,0)</f>
        <v>0</v>
      </c>
    </row>
    <row r="738" spans="2:10" x14ac:dyDescent="0.25">
      <c r="B738" s="77">
        <f ca="1">VLOOKUP(C738,'Order List'!$B$2:$D$102,2,0)</f>
        <v>43383</v>
      </c>
      <c r="C738" s="23">
        <f t="shared" si="61"/>
        <v>70</v>
      </c>
      <c r="D738" s="23">
        <f t="shared" si="59"/>
        <v>11</v>
      </c>
      <c r="E738" s="23" t="s">
        <v>47</v>
      </c>
      <c r="F738" s="23"/>
      <c r="G738" s="23">
        <v>1</v>
      </c>
      <c r="H738" s="23">
        <f>VLOOKUP(E738&amp;"-"&amp;F738,'Menu items'!E:F,2,0)</f>
        <v>6.99</v>
      </c>
      <c r="I738" s="67">
        <f t="shared" si="60"/>
        <v>6.99</v>
      </c>
      <c r="J738" s="23">
        <f>IF(AND(F738="XL",G738&gt;1),15,0)</f>
        <v>0</v>
      </c>
    </row>
    <row r="739" spans="2:10" x14ac:dyDescent="0.25">
      <c r="B739" s="77">
        <f ca="1">VLOOKUP(C739,'Order List'!$B$2:$D$102,2,0)</f>
        <v>43383</v>
      </c>
      <c r="C739" s="23">
        <f t="shared" si="61"/>
        <v>70</v>
      </c>
      <c r="D739" s="23">
        <f t="shared" si="59"/>
        <v>12</v>
      </c>
      <c r="E739" s="23" t="s">
        <v>48</v>
      </c>
      <c r="F739" s="23"/>
      <c r="G739" s="23">
        <v>1</v>
      </c>
      <c r="H739" s="23">
        <f>VLOOKUP(E739&amp;"-"&amp;F739,'Menu items'!E:F,2,0)</f>
        <v>6.99</v>
      </c>
      <c r="I739" s="67">
        <f t="shared" si="60"/>
        <v>6.99</v>
      </c>
      <c r="J739" s="23">
        <f>IF(AND(F739="XL",G739&gt;1),15,0)</f>
        <v>0</v>
      </c>
    </row>
    <row r="740" spans="2:10" x14ac:dyDescent="0.25">
      <c r="B740" s="77">
        <f ca="1">VLOOKUP(C740,'Order List'!$B$2:$D$102,2,0)</f>
        <v>43383</v>
      </c>
      <c r="C740" s="23">
        <f t="shared" si="61"/>
        <v>70</v>
      </c>
      <c r="D740" s="23">
        <f t="shared" si="59"/>
        <v>13</v>
      </c>
      <c r="E740" s="23" t="s">
        <v>49</v>
      </c>
      <c r="F740" s="23"/>
      <c r="G740" s="23">
        <v>2</v>
      </c>
      <c r="H740" s="23">
        <f>VLOOKUP(E740&amp;"-"&amp;F740,'Menu items'!E:F,2,0)</f>
        <v>6.99</v>
      </c>
      <c r="I740" s="67">
        <f t="shared" si="60"/>
        <v>13.98</v>
      </c>
      <c r="J740" s="23">
        <f>IF(AND(F740="XL",G740&gt;1),15,0)</f>
        <v>0</v>
      </c>
    </row>
    <row r="741" spans="2:10" x14ac:dyDescent="0.25">
      <c r="B741" s="77">
        <f ca="1">VLOOKUP(C741,'Order List'!$B$2:$D$102,2,0)</f>
        <v>43383</v>
      </c>
      <c r="C741" s="23">
        <f t="shared" si="61"/>
        <v>70</v>
      </c>
      <c r="D741" s="23">
        <f t="shared" si="59"/>
        <v>14</v>
      </c>
      <c r="E741" s="23" t="s">
        <v>51</v>
      </c>
      <c r="F741" s="23"/>
      <c r="G741" s="23">
        <v>4</v>
      </c>
      <c r="H741" s="23">
        <f>VLOOKUP(E741&amp;"-"&amp;F741,'Menu items'!E:F,2,0)</f>
        <v>6.25</v>
      </c>
      <c r="I741" s="67">
        <f t="shared" si="60"/>
        <v>25</v>
      </c>
      <c r="J741" s="23">
        <f>IF(AND(F741="XL",G741&gt;1),15,0)</f>
        <v>0</v>
      </c>
    </row>
    <row r="742" spans="2:10" x14ac:dyDescent="0.25">
      <c r="B742" s="77">
        <f ca="1">VLOOKUP(C742,'Order List'!$B$2:$D$102,2,0)</f>
        <v>43383</v>
      </c>
      <c r="C742" s="23">
        <f t="shared" si="61"/>
        <v>70</v>
      </c>
      <c r="D742" s="23">
        <f t="shared" si="59"/>
        <v>15</v>
      </c>
      <c r="E742" s="23" t="s">
        <v>55</v>
      </c>
      <c r="F742" s="23"/>
      <c r="G742" s="23">
        <v>2</v>
      </c>
      <c r="H742" s="23">
        <f>VLOOKUP(E742&amp;"-"&amp;F742,'Menu items'!E:F,2,0)</f>
        <v>0.79</v>
      </c>
      <c r="I742" s="67">
        <f t="shared" si="60"/>
        <v>1.58</v>
      </c>
      <c r="J742" s="23">
        <f>IF(AND(F742="XL",G742&gt;1),15,0)</f>
        <v>0</v>
      </c>
    </row>
    <row r="743" spans="2:10" x14ac:dyDescent="0.25">
      <c r="B743" s="77">
        <f ca="1">VLOOKUP(C743,'Order List'!$B$2:$D$102,2,0)</f>
        <v>43383</v>
      </c>
      <c r="C743" s="23">
        <f t="shared" si="61"/>
        <v>71</v>
      </c>
      <c r="D743" s="23">
        <v>1</v>
      </c>
      <c r="E743" s="23" t="s">
        <v>59</v>
      </c>
      <c r="F743" s="23"/>
      <c r="G743" s="23">
        <v>1</v>
      </c>
      <c r="H743" s="23">
        <f>VLOOKUP(E743&amp;"-"&amp;F743,'Menu items'!E:F,2,0)</f>
        <v>8.49</v>
      </c>
      <c r="I743" s="67">
        <f t="shared" si="60"/>
        <v>8.49</v>
      </c>
      <c r="J743" s="23">
        <f>IF(AND(F743="XL",G743&gt;1),15,0)</f>
        <v>0</v>
      </c>
    </row>
    <row r="744" spans="2:10" x14ac:dyDescent="0.25">
      <c r="B744" s="77">
        <f ca="1">VLOOKUP(C744,'Order List'!$B$2:$D$102,2,0)</f>
        <v>43383</v>
      </c>
      <c r="C744" s="23">
        <f t="shared" si="61"/>
        <v>71</v>
      </c>
      <c r="D744" s="23">
        <f t="shared" ref="D744:D791" si="62">D743+1</f>
        <v>2</v>
      </c>
      <c r="E744" s="23" t="s">
        <v>60</v>
      </c>
      <c r="F744" s="23">
        <v>10</v>
      </c>
      <c r="G744" s="23">
        <v>2</v>
      </c>
      <c r="H744" s="23">
        <f>VLOOKUP(E744&amp;"-"&amp;F744,'Menu items'!E:F,2,0)</f>
        <v>9.85</v>
      </c>
      <c r="I744" s="67">
        <f t="shared" si="60"/>
        <v>19.7</v>
      </c>
      <c r="J744" s="23">
        <f>IF(AND(F744="XL",G744&gt;1),15,0)</f>
        <v>0</v>
      </c>
    </row>
    <row r="745" spans="2:10" x14ac:dyDescent="0.25">
      <c r="B745" s="77">
        <f ca="1">VLOOKUP(C745,'Order List'!$B$2:$D$102,2,0)</f>
        <v>43383</v>
      </c>
      <c r="C745" s="23">
        <f t="shared" si="61"/>
        <v>71</v>
      </c>
      <c r="D745" s="23">
        <f t="shared" si="62"/>
        <v>3</v>
      </c>
      <c r="E745" s="23" t="s">
        <v>102</v>
      </c>
      <c r="F745" s="23"/>
      <c r="G745" s="23">
        <v>1</v>
      </c>
      <c r="H745" s="23">
        <f>VLOOKUP(E745&amp;"-"&amp;F745,'Menu items'!E:F,2,0)</f>
        <v>5.99</v>
      </c>
      <c r="I745" s="67">
        <f t="shared" si="60"/>
        <v>5.99</v>
      </c>
      <c r="J745" s="23">
        <f>IF(AND(F745="XL",G745&gt;1),15,0)</f>
        <v>0</v>
      </c>
    </row>
    <row r="746" spans="2:10" x14ac:dyDescent="0.25">
      <c r="B746" s="77">
        <f ca="1">VLOOKUP(C746,'Order List'!$B$2:$D$102,2,0)</f>
        <v>43383</v>
      </c>
      <c r="C746" s="23">
        <f t="shared" si="61"/>
        <v>71</v>
      </c>
      <c r="D746" s="23">
        <f t="shared" si="62"/>
        <v>4</v>
      </c>
      <c r="E746" s="23" t="s">
        <v>69</v>
      </c>
      <c r="F746" s="23"/>
      <c r="G746" s="23">
        <v>3</v>
      </c>
      <c r="H746" s="23">
        <f>VLOOKUP(E746&amp;"-"&amp;F746,'Menu items'!E:F,2,0)</f>
        <v>6.99</v>
      </c>
      <c r="I746" s="67">
        <f t="shared" si="60"/>
        <v>20.97</v>
      </c>
      <c r="J746" s="23">
        <f>IF(AND(F746="XL",G746&gt;1),15,0)</f>
        <v>0</v>
      </c>
    </row>
    <row r="747" spans="2:10" x14ac:dyDescent="0.25">
      <c r="B747" s="77">
        <f ca="1">VLOOKUP(C747,'Order List'!$B$2:$D$102,2,0)</f>
        <v>43383</v>
      </c>
      <c r="C747" s="23">
        <f t="shared" si="61"/>
        <v>71</v>
      </c>
      <c r="D747" s="23">
        <f t="shared" si="62"/>
        <v>5</v>
      </c>
      <c r="E747" s="23" t="s">
        <v>71</v>
      </c>
      <c r="F747" s="23"/>
      <c r="G747" s="23">
        <v>1</v>
      </c>
      <c r="H747" s="23">
        <f>VLOOKUP(E747&amp;"-"&amp;F747,'Menu items'!E:F,2,0)</f>
        <v>5.75</v>
      </c>
      <c r="I747" s="67">
        <f t="shared" si="60"/>
        <v>5.75</v>
      </c>
      <c r="J747" s="23">
        <f>IF(AND(F747="XL",G747&gt;1),15,0)</f>
        <v>0</v>
      </c>
    </row>
    <row r="748" spans="2:10" x14ac:dyDescent="0.25">
      <c r="B748" s="77">
        <f ca="1">VLOOKUP(C748,'Order List'!$B$2:$D$102,2,0)</f>
        <v>43383</v>
      </c>
      <c r="C748" s="23">
        <f t="shared" si="61"/>
        <v>71</v>
      </c>
      <c r="D748" s="23">
        <f t="shared" si="62"/>
        <v>6</v>
      </c>
      <c r="E748" s="23" t="s">
        <v>72</v>
      </c>
      <c r="F748" s="23"/>
      <c r="G748" s="23">
        <v>1</v>
      </c>
      <c r="H748" s="23">
        <f>VLOOKUP(E748&amp;"-"&amp;F748,'Menu items'!E:F,2,0)</f>
        <v>5.75</v>
      </c>
      <c r="I748" s="67">
        <f t="shared" si="60"/>
        <v>5.75</v>
      </c>
      <c r="J748" s="23">
        <f>IF(AND(F748="XL",G748&gt;1),15,0)</f>
        <v>0</v>
      </c>
    </row>
    <row r="749" spans="2:10" x14ac:dyDescent="0.25">
      <c r="B749" s="77">
        <f ca="1">VLOOKUP(C749,'Order List'!$B$2:$D$102,2,0)</f>
        <v>43383</v>
      </c>
      <c r="C749" s="23">
        <f t="shared" si="61"/>
        <v>71</v>
      </c>
      <c r="D749" s="23">
        <f t="shared" si="62"/>
        <v>7</v>
      </c>
      <c r="E749" s="23" t="s">
        <v>73</v>
      </c>
      <c r="F749" s="23"/>
      <c r="G749" s="23">
        <v>2</v>
      </c>
      <c r="H749" s="23">
        <f>VLOOKUP(E749&amp;"-"&amp;F749,'Menu items'!E:F,2,0)</f>
        <v>6.99</v>
      </c>
      <c r="I749" s="67">
        <f t="shared" si="60"/>
        <v>13.98</v>
      </c>
      <c r="J749" s="23">
        <f>IF(AND(F749="XL",G749&gt;1),15,0)</f>
        <v>0</v>
      </c>
    </row>
    <row r="750" spans="2:10" x14ac:dyDescent="0.25">
      <c r="B750" s="77">
        <f ca="1">VLOOKUP(C750,'Order List'!$B$2:$D$102,2,0)</f>
        <v>43383</v>
      </c>
      <c r="C750" s="23">
        <f t="shared" si="61"/>
        <v>71</v>
      </c>
      <c r="D750" s="23">
        <f t="shared" si="62"/>
        <v>8</v>
      </c>
      <c r="E750" s="23" t="s">
        <v>74</v>
      </c>
      <c r="F750" s="23"/>
      <c r="G750" s="23">
        <v>4</v>
      </c>
      <c r="H750" s="23">
        <f>VLOOKUP(E750&amp;"-"&amp;F750,'Menu items'!E:F,2,0)</f>
        <v>4.5</v>
      </c>
      <c r="I750" s="67">
        <f t="shared" si="60"/>
        <v>18</v>
      </c>
      <c r="J750" s="23">
        <f>IF(AND(F750="XL",G750&gt;1),15,0)</f>
        <v>0</v>
      </c>
    </row>
    <row r="751" spans="2:10" x14ac:dyDescent="0.25">
      <c r="B751" s="77">
        <f ca="1">VLOOKUP(C751,'Order List'!$B$2:$D$102,2,0)</f>
        <v>43383</v>
      </c>
      <c r="C751" s="23">
        <f t="shared" si="61"/>
        <v>71</v>
      </c>
      <c r="D751" s="23">
        <f t="shared" si="62"/>
        <v>9</v>
      </c>
      <c r="E751" s="23" t="s">
        <v>76</v>
      </c>
      <c r="F751" s="23"/>
      <c r="G751" s="23">
        <v>2</v>
      </c>
      <c r="H751" s="23">
        <f>VLOOKUP(E751&amp;"-"&amp;F751,'Menu items'!E:F,2,0)</f>
        <v>4.5</v>
      </c>
      <c r="I751" s="67">
        <f t="shared" si="60"/>
        <v>9</v>
      </c>
      <c r="J751" s="23">
        <f>IF(AND(F751="XL",G751&gt;1),15,0)</f>
        <v>0</v>
      </c>
    </row>
    <row r="752" spans="2:10" x14ac:dyDescent="0.25">
      <c r="B752" s="77">
        <f ca="1">VLOOKUP(C752,'Order List'!$B$2:$D$102,2,0)</f>
        <v>43383</v>
      </c>
      <c r="C752" s="23">
        <f t="shared" si="61"/>
        <v>71</v>
      </c>
      <c r="D752" s="23">
        <f t="shared" si="62"/>
        <v>10</v>
      </c>
      <c r="E752" s="23" t="s">
        <v>77</v>
      </c>
      <c r="F752" s="23"/>
      <c r="G752" s="23">
        <v>1</v>
      </c>
      <c r="H752" s="23">
        <f>VLOOKUP(E752&amp;"-"&amp;F752,'Menu items'!E:F,2,0)</f>
        <v>3.75</v>
      </c>
      <c r="I752" s="67">
        <f t="shared" si="60"/>
        <v>3.75</v>
      </c>
      <c r="J752" s="23">
        <f>IF(AND(F752="XL",G752&gt;1),15,0)</f>
        <v>0</v>
      </c>
    </row>
    <row r="753" spans="2:10" x14ac:dyDescent="0.25">
      <c r="B753" s="77">
        <f ca="1">VLOOKUP(C753,'Order List'!$B$2:$D$102,2,0)</f>
        <v>43383</v>
      </c>
      <c r="C753" s="23">
        <f t="shared" si="61"/>
        <v>71</v>
      </c>
      <c r="D753" s="23">
        <f t="shared" si="62"/>
        <v>11</v>
      </c>
      <c r="E753" s="23" t="s">
        <v>80</v>
      </c>
      <c r="F753" s="23"/>
      <c r="G753" s="23">
        <v>2</v>
      </c>
      <c r="H753" s="23">
        <f>VLOOKUP(E753&amp;"-"&amp;F753,'Menu items'!E:F,2,0)</f>
        <v>3.99</v>
      </c>
      <c r="I753" s="67">
        <f t="shared" si="60"/>
        <v>7.98</v>
      </c>
      <c r="J753" s="23">
        <f>IF(AND(F753="XL",G753&gt;1),15,0)</f>
        <v>0</v>
      </c>
    </row>
    <row r="754" spans="2:10" x14ac:dyDescent="0.25">
      <c r="B754" s="77">
        <f ca="1">VLOOKUP(C754,'Order List'!$B$2:$D$102,2,0)</f>
        <v>43383</v>
      </c>
      <c r="C754" s="23">
        <f t="shared" si="61"/>
        <v>71</v>
      </c>
      <c r="D754" s="23">
        <f t="shared" si="62"/>
        <v>12</v>
      </c>
      <c r="E754" s="23" t="s">
        <v>78</v>
      </c>
      <c r="F754" s="23"/>
      <c r="G754" s="23">
        <v>1</v>
      </c>
      <c r="H754" s="23">
        <f>VLOOKUP(E754&amp;"-"&amp;F754,'Menu items'!E:F,2,0)</f>
        <v>19.989999999999998</v>
      </c>
      <c r="I754" s="67">
        <f t="shared" si="60"/>
        <v>19.989999999999998</v>
      </c>
      <c r="J754" s="23">
        <f>IF(AND(F754="XL",G754&gt;1),15,0)</f>
        <v>0</v>
      </c>
    </row>
    <row r="755" spans="2:10" x14ac:dyDescent="0.25">
      <c r="B755" s="77">
        <f ca="1">VLOOKUP(C755,'Order List'!$B$2:$D$102,2,0)</f>
        <v>43383</v>
      </c>
      <c r="C755" s="23">
        <f t="shared" si="61"/>
        <v>71</v>
      </c>
      <c r="D755" s="23">
        <f t="shared" si="62"/>
        <v>13</v>
      </c>
      <c r="E755" s="23" t="s">
        <v>82</v>
      </c>
      <c r="F755" s="23"/>
      <c r="G755" s="23">
        <v>3</v>
      </c>
      <c r="H755" s="23">
        <f>VLOOKUP(E755&amp;"-"&amp;F755,'Menu items'!E:F,2,0)</f>
        <v>5.99</v>
      </c>
      <c r="I755" s="67">
        <f t="shared" si="60"/>
        <v>17.97</v>
      </c>
      <c r="J755" s="23">
        <f>IF(AND(F755="XL",G755&gt;1),15,0)</f>
        <v>0</v>
      </c>
    </row>
    <row r="756" spans="2:10" x14ac:dyDescent="0.25">
      <c r="B756" s="77">
        <f ca="1">VLOOKUP(C756,'Order List'!$B$2:$D$102,2,0)</f>
        <v>43383</v>
      </c>
      <c r="C756" s="23">
        <f t="shared" si="61"/>
        <v>71</v>
      </c>
      <c r="D756" s="23">
        <f t="shared" si="62"/>
        <v>14</v>
      </c>
      <c r="E756" s="23" t="s">
        <v>83</v>
      </c>
      <c r="F756" s="23"/>
      <c r="G756" s="23">
        <v>1</v>
      </c>
      <c r="H756" s="23">
        <f>VLOOKUP(E756&amp;"-"&amp;F756,'Menu items'!E:F,2,0)</f>
        <v>5.99</v>
      </c>
      <c r="I756" s="67">
        <f t="shared" si="60"/>
        <v>5.99</v>
      </c>
      <c r="J756" s="23">
        <f>IF(AND(F756="XL",G756&gt;1),15,0)</f>
        <v>0</v>
      </c>
    </row>
    <row r="757" spans="2:10" x14ac:dyDescent="0.25">
      <c r="B757" s="77">
        <f ca="1">VLOOKUP(C757,'Order List'!$B$2:$D$102,2,0)</f>
        <v>43383</v>
      </c>
      <c r="C757" s="23">
        <f t="shared" si="61"/>
        <v>71</v>
      </c>
      <c r="D757" s="23">
        <f t="shared" si="62"/>
        <v>15</v>
      </c>
      <c r="E757" s="23" t="s">
        <v>85</v>
      </c>
      <c r="F757" s="23"/>
      <c r="G757" s="23">
        <v>1</v>
      </c>
      <c r="H757" s="23">
        <f>VLOOKUP(E757&amp;"-"&amp;F757,'Menu items'!E:F,2,0)</f>
        <v>2.99</v>
      </c>
      <c r="I757" s="67">
        <f t="shared" si="60"/>
        <v>2.99</v>
      </c>
      <c r="J757" s="23">
        <f>IF(AND(F757="XL",G757&gt;1),15,0)</f>
        <v>0</v>
      </c>
    </row>
    <row r="758" spans="2:10" x14ac:dyDescent="0.25">
      <c r="B758" s="77">
        <f ca="1">VLOOKUP(C758,'Order List'!$B$2:$D$102,2,0)</f>
        <v>43383</v>
      </c>
      <c r="C758" s="23">
        <f t="shared" si="61"/>
        <v>71</v>
      </c>
      <c r="D758" s="23">
        <f t="shared" si="62"/>
        <v>16</v>
      </c>
      <c r="E758" s="23" t="s">
        <v>86</v>
      </c>
      <c r="F758" s="23"/>
      <c r="G758" s="23">
        <v>2</v>
      </c>
      <c r="H758" s="23">
        <f>VLOOKUP(E758&amp;"-"&amp;F758,'Menu items'!E:F,2,0)</f>
        <v>5.99</v>
      </c>
      <c r="I758" s="67">
        <f t="shared" si="60"/>
        <v>11.98</v>
      </c>
      <c r="J758" s="23">
        <f>IF(AND(F758="XL",G758&gt;1),15,0)</f>
        <v>0</v>
      </c>
    </row>
    <row r="759" spans="2:10" x14ac:dyDescent="0.25">
      <c r="B759" s="77">
        <f ca="1">VLOOKUP(C759,'Order List'!$B$2:$D$102,2,0)</f>
        <v>43383</v>
      </c>
      <c r="C759" s="23">
        <f t="shared" si="61"/>
        <v>71</v>
      </c>
      <c r="D759" s="23">
        <f t="shared" si="62"/>
        <v>17</v>
      </c>
      <c r="E759" s="23" t="s">
        <v>87</v>
      </c>
      <c r="F759" s="23"/>
      <c r="G759" s="23">
        <v>4</v>
      </c>
      <c r="H759" s="23">
        <f>VLOOKUP(E759&amp;"-"&amp;F759,'Menu items'!E:F,2,0)</f>
        <v>5.99</v>
      </c>
      <c r="I759" s="67">
        <f t="shared" si="60"/>
        <v>23.96</v>
      </c>
      <c r="J759" s="23">
        <f>IF(AND(F759="XL",G759&gt;1),15,0)</f>
        <v>0</v>
      </c>
    </row>
    <row r="760" spans="2:10" x14ac:dyDescent="0.25">
      <c r="B760" s="77">
        <f ca="1">VLOOKUP(C760,'Order List'!$B$2:$D$102,2,0)</f>
        <v>43383</v>
      </c>
      <c r="C760" s="23">
        <f t="shared" si="61"/>
        <v>72</v>
      </c>
      <c r="D760" s="23">
        <v>1</v>
      </c>
      <c r="E760" s="23" t="s">
        <v>88</v>
      </c>
      <c r="F760" s="23"/>
      <c r="G760" s="23">
        <v>2</v>
      </c>
      <c r="H760" s="23">
        <f>VLOOKUP(E760&amp;"-"&amp;F760,'Menu items'!E:F,2,0)</f>
        <v>3.79</v>
      </c>
      <c r="I760" s="67">
        <f t="shared" si="60"/>
        <v>7.58</v>
      </c>
      <c r="J760" s="23">
        <f>IF(AND(F760="XL",G760&gt;1),15,0)</f>
        <v>0</v>
      </c>
    </row>
    <row r="761" spans="2:10" x14ac:dyDescent="0.25">
      <c r="B761" s="77">
        <f ca="1">VLOOKUP(C761,'Order List'!$B$2:$D$102,2,0)</f>
        <v>43383</v>
      </c>
      <c r="C761" s="23">
        <f t="shared" si="61"/>
        <v>72</v>
      </c>
      <c r="D761" s="23">
        <f t="shared" ref="D761:D764" si="63">D760+1</f>
        <v>2</v>
      </c>
      <c r="E761" s="23" t="s">
        <v>94</v>
      </c>
      <c r="F761" s="23"/>
      <c r="G761" s="23">
        <v>1</v>
      </c>
      <c r="H761" s="23">
        <f>VLOOKUP(E761&amp;"-"&amp;F761,'Menu items'!E:F,2,0)</f>
        <v>4.79</v>
      </c>
      <c r="I761" s="67">
        <f t="shared" si="60"/>
        <v>4.79</v>
      </c>
      <c r="J761" s="23">
        <f>IF(AND(F761="XL",G761&gt;1),15,0)</f>
        <v>0</v>
      </c>
    </row>
    <row r="762" spans="2:10" x14ac:dyDescent="0.25">
      <c r="B762" s="77">
        <f ca="1">VLOOKUP(C762,'Order List'!$B$2:$D$102,2,0)</f>
        <v>43383</v>
      </c>
      <c r="C762" s="23">
        <f t="shared" si="61"/>
        <v>72</v>
      </c>
      <c r="D762" s="23">
        <f t="shared" si="63"/>
        <v>3</v>
      </c>
      <c r="E762" s="23" t="s">
        <v>96</v>
      </c>
      <c r="F762" s="23"/>
      <c r="G762" s="23">
        <v>2</v>
      </c>
      <c r="H762" s="23">
        <f>VLOOKUP(E762&amp;"-"&amp;F762,'Menu items'!E:F,2,0)</f>
        <v>5.99</v>
      </c>
      <c r="I762" s="67">
        <f t="shared" si="60"/>
        <v>11.98</v>
      </c>
      <c r="J762" s="23">
        <f>IF(AND(F762="XL",G762&gt;1),15,0)</f>
        <v>0</v>
      </c>
    </row>
    <row r="763" spans="2:10" x14ac:dyDescent="0.25">
      <c r="B763" s="77">
        <f ca="1">VLOOKUP(C763,'Order List'!$B$2:$D$102,2,0)</f>
        <v>43383</v>
      </c>
      <c r="C763" s="23">
        <f t="shared" si="61"/>
        <v>72</v>
      </c>
      <c r="D763" s="23">
        <f t="shared" si="63"/>
        <v>4</v>
      </c>
      <c r="E763" s="23" t="s">
        <v>112</v>
      </c>
      <c r="F763" s="23"/>
      <c r="G763" s="23">
        <v>1</v>
      </c>
      <c r="H763" s="23">
        <f>VLOOKUP(E763&amp;"-"&amp;F763,'Menu items'!E:F,2,0)</f>
        <v>4.99</v>
      </c>
      <c r="I763" s="67">
        <f t="shared" si="60"/>
        <v>4.99</v>
      </c>
      <c r="J763" s="23">
        <f>IF(AND(F763="XL",G763&gt;1),15,0)</f>
        <v>0</v>
      </c>
    </row>
    <row r="764" spans="2:10" x14ac:dyDescent="0.25">
      <c r="B764" s="77">
        <f ca="1">VLOOKUP(C764,'Order List'!$B$2:$D$102,2,0)</f>
        <v>43383</v>
      </c>
      <c r="C764" s="23">
        <f t="shared" si="61"/>
        <v>72</v>
      </c>
      <c r="D764" s="23">
        <f t="shared" si="63"/>
        <v>5</v>
      </c>
      <c r="E764" s="23" t="s">
        <v>113</v>
      </c>
      <c r="F764" s="23"/>
      <c r="G764" s="23">
        <v>3</v>
      </c>
      <c r="H764" s="23">
        <f>VLOOKUP(E764&amp;"-"&amp;F764,'Menu items'!E:F,2,0)</f>
        <v>1.29</v>
      </c>
      <c r="I764" s="67">
        <f t="shared" si="60"/>
        <v>3.87</v>
      </c>
      <c r="J764" s="23">
        <f>IF(AND(F764="XL",G764&gt;1),15,0)</f>
        <v>0</v>
      </c>
    </row>
    <row r="765" spans="2:10" x14ac:dyDescent="0.25">
      <c r="B765" s="77">
        <f ca="1">VLOOKUP(C765,'Order List'!$B$2:$D$102,2,0)</f>
        <v>43383</v>
      </c>
      <c r="C765" s="23">
        <f t="shared" si="61"/>
        <v>72</v>
      </c>
      <c r="D765" s="23">
        <f t="shared" si="62"/>
        <v>6</v>
      </c>
      <c r="E765" s="23" t="s">
        <v>115</v>
      </c>
      <c r="F765" s="23"/>
      <c r="G765" s="23">
        <v>1</v>
      </c>
      <c r="H765" s="23">
        <f>VLOOKUP(E765&amp;"-"&amp;F765,'Menu items'!E:F,2,0)</f>
        <v>2.25</v>
      </c>
      <c r="I765" s="67">
        <f t="shared" si="60"/>
        <v>2.25</v>
      </c>
      <c r="J765" s="23">
        <f>IF(AND(F765="XL",G765&gt;1),15,0)</f>
        <v>0</v>
      </c>
    </row>
    <row r="766" spans="2:10" x14ac:dyDescent="0.25">
      <c r="B766" s="77">
        <f ca="1">VLOOKUP(C766,'Order List'!$B$2:$D$102,2,0)</f>
        <v>43383</v>
      </c>
      <c r="C766" s="23">
        <f t="shared" si="61"/>
        <v>72</v>
      </c>
      <c r="D766" s="23">
        <f t="shared" si="62"/>
        <v>7</v>
      </c>
      <c r="E766" s="23" t="s">
        <v>118</v>
      </c>
      <c r="F766" s="23"/>
      <c r="G766" s="23">
        <v>1</v>
      </c>
      <c r="H766" s="23">
        <f>VLOOKUP(E766&amp;"-"&amp;F766,'Menu items'!E:F,2,0)</f>
        <v>1.99</v>
      </c>
      <c r="I766" s="67">
        <f t="shared" si="60"/>
        <v>1.99</v>
      </c>
      <c r="J766" s="23">
        <f>IF(AND(F766="XL",G766&gt;1),15,0)</f>
        <v>0</v>
      </c>
    </row>
    <row r="767" spans="2:10" x14ac:dyDescent="0.25">
      <c r="B767" s="77">
        <f ca="1">VLOOKUP(C767,'Order List'!$B$2:$D$102,2,0)</f>
        <v>43383</v>
      </c>
      <c r="C767" s="23">
        <f t="shared" si="61"/>
        <v>72</v>
      </c>
      <c r="D767" s="23">
        <f t="shared" si="62"/>
        <v>8</v>
      </c>
      <c r="E767" s="23" t="s">
        <v>121</v>
      </c>
      <c r="F767" s="23"/>
      <c r="G767" s="23">
        <v>2</v>
      </c>
      <c r="H767" s="23">
        <f>VLOOKUP(E767&amp;"-"&amp;F767,'Menu items'!E:F,2,0)</f>
        <v>1.89</v>
      </c>
      <c r="I767" s="67">
        <f t="shared" si="60"/>
        <v>3.78</v>
      </c>
      <c r="J767" s="23">
        <f>IF(AND(F767="XL",G767&gt;1),15,0)</f>
        <v>0</v>
      </c>
    </row>
    <row r="768" spans="2:10" x14ac:dyDescent="0.25">
      <c r="B768" s="77">
        <f ca="1">VLOOKUP(C768,'Order List'!$B$2:$D$102,2,0)</f>
        <v>43383</v>
      </c>
      <c r="C768" s="23">
        <f t="shared" si="61"/>
        <v>73</v>
      </c>
      <c r="D768" s="23">
        <v>1</v>
      </c>
      <c r="E768" s="23" t="s">
        <v>124</v>
      </c>
      <c r="F768" s="23"/>
      <c r="G768" s="23">
        <v>4</v>
      </c>
      <c r="H768" s="23">
        <f>VLOOKUP(E768&amp;"-"&amp;F768,'Menu items'!E:F,2,0)</f>
        <v>2.4900000000000002</v>
      </c>
      <c r="I768" s="67">
        <f t="shared" si="60"/>
        <v>9.9600000000000009</v>
      </c>
      <c r="J768" s="23">
        <f>IF(AND(F768="XL",G768&gt;1),15,0)</f>
        <v>0</v>
      </c>
    </row>
    <row r="769" spans="2:10" x14ac:dyDescent="0.25">
      <c r="B769" s="77">
        <f ca="1">VLOOKUP(C769,'Order List'!$B$2:$D$102,2,0)</f>
        <v>43383</v>
      </c>
      <c r="C769" s="23">
        <f t="shared" si="61"/>
        <v>73</v>
      </c>
      <c r="D769" s="23">
        <f t="shared" si="62"/>
        <v>2</v>
      </c>
      <c r="E769" s="23" t="s">
        <v>60</v>
      </c>
      <c r="F769" s="23">
        <v>20</v>
      </c>
      <c r="G769" s="23">
        <v>2</v>
      </c>
      <c r="H769" s="23">
        <f>VLOOKUP(E769&amp;"-"&amp;F769,'Menu items'!E:F,2,0)</f>
        <v>18.989999999999998</v>
      </c>
      <c r="I769" s="67">
        <f t="shared" si="60"/>
        <v>37.979999999999997</v>
      </c>
      <c r="J769" s="23">
        <f>IF(AND(F769="XL",G769&gt;1),15,0)</f>
        <v>0</v>
      </c>
    </row>
    <row r="770" spans="2:10" x14ac:dyDescent="0.25">
      <c r="B770" s="77">
        <f ca="1">VLOOKUP(C770,'Order List'!$B$2:$D$102,2,0)</f>
        <v>43383</v>
      </c>
      <c r="C770" s="23">
        <f t="shared" si="61"/>
        <v>73</v>
      </c>
      <c r="D770" s="23">
        <f>D769+1</f>
        <v>3</v>
      </c>
      <c r="E770" s="23" t="s">
        <v>69</v>
      </c>
      <c r="F770" s="23"/>
      <c r="G770" s="23">
        <v>2</v>
      </c>
      <c r="H770" s="23">
        <f>VLOOKUP(E770&amp;"-"&amp;F770,'Menu items'!E:F,2,0)</f>
        <v>6.99</v>
      </c>
      <c r="I770" s="67">
        <f t="shared" si="60"/>
        <v>13.98</v>
      </c>
      <c r="J770" s="23">
        <f>IF(AND(F770="XL",G770&gt;1),15,0)</f>
        <v>0</v>
      </c>
    </row>
    <row r="771" spans="2:10" x14ac:dyDescent="0.25">
      <c r="B771" s="77">
        <f ca="1">VLOOKUP(C771,'Order List'!$B$2:$D$102,2,0)</f>
        <v>43383</v>
      </c>
      <c r="C771" s="23">
        <f t="shared" si="61"/>
        <v>73</v>
      </c>
      <c r="D771" s="23">
        <f t="shared" si="62"/>
        <v>4</v>
      </c>
      <c r="E771" s="23" t="s">
        <v>71</v>
      </c>
      <c r="F771" s="23"/>
      <c r="G771" s="23">
        <v>1</v>
      </c>
      <c r="H771" s="23">
        <f>VLOOKUP(E771&amp;"-"&amp;F771,'Menu items'!E:F,2,0)</f>
        <v>5.75</v>
      </c>
      <c r="I771" s="67">
        <f t="shared" si="60"/>
        <v>5.75</v>
      </c>
      <c r="J771" s="23">
        <f>IF(AND(F771="XL",G771&gt;1),15,0)</f>
        <v>0</v>
      </c>
    </row>
    <row r="772" spans="2:10" x14ac:dyDescent="0.25">
      <c r="B772" s="77">
        <f ca="1">VLOOKUP(C772,'Order List'!$B$2:$D$102,2,0)</f>
        <v>43383</v>
      </c>
      <c r="C772" s="23">
        <f t="shared" si="61"/>
        <v>73</v>
      </c>
      <c r="D772" s="23">
        <f t="shared" si="62"/>
        <v>5</v>
      </c>
      <c r="E772" s="23" t="s">
        <v>72</v>
      </c>
      <c r="F772" s="23"/>
      <c r="G772" s="23">
        <v>3</v>
      </c>
      <c r="H772" s="23">
        <f>VLOOKUP(E772&amp;"-"&amp;F772,'Menu items'!E:F,2,0)</f>
        <v>5.75</v>
      </c>
      <c r="I772" s="67">
        <f t="shared" ref="I772:I835" si="64">(G772*H772)-((G772*H772)*(J772/100))</f>
        <v>17.25</v>
      </c>
      <c r="J772" s="23">
        <f>IF(AND(F772="XL",G772&gt;1),15,0)</f>
        <v>0</v>
      </c>
    </row>
    <row r="773" spans="2:10" x14ac:dyDescent="0.25">
      <c r="B773" s="77">
        <f ca="1">VLOOKUP(C773,'Order List'!$B$2:$D$102,2,0)</f>
        <v>43383</v>
      </c>
      <c r="C773" s="23">
        <f t="shared" ref="C773:C836" si="65">IF(D773&gt;D772,C772,C772+1)</f>
        <v>73</v>
      </c>
      <c r="D773" s="23">
        <f t="shared" si="62"/>
        <v>6</v>
      </c>
      <c r="E773" s="23" t="s">
        <v>73</v>
      </c>
      <c r="F773" s="23"/>
      <c r="G773" s="23">
        <v>1</v>
      </c>
      <c r="H773" s="23">
        <f>VLOOKUP(E773&amp;"-"&amp;F773,'Menu items'!E:F,2,0)</f>
        <v>6.99</v>
      </c>
      <c r="I773" s="67">
        <f t="shared" si="64"/>
        <v>6.99</v>
      </c>
      <c r="J773" s="23">
        <f>IF(AND(F773="XL",G773&gt;1),15,0)</f>
        <v>0</v>
      </c>
    </row>
    <row r="774" spans="2:10" x14ac:dyDescent="0.25">
      <c r="B774" s="77">
        <f ca="1">VLOOKUP(C774,'Order List'!$B$2:$D$102,2,0)</f>
        <v>43383</v>
      </c>
      <c r="C774" s="23">
        <f t="shared" si="65"/>
        <v>73</v>
      </c>
      <c r="D774" s="23">
        <f t="shared" si="62"/>
        <v>7</v>
      </c>
      <c r="E774" s="23" t="s">
        <v>74</v>
      </c>
      <c r="F774" s="23"/>
      <c r="G774" s="23">
        <v>1</v>
      </c>
      <c r="H774" s="23">
        <f>VLOOKUP(E774&amp;"-"&amp;F774,'Menu items'!E:F,2,0)</f>
        <v>4.5</v>
      </c>
      <c r="I774" s="67">
        <f t="shared" si="64"/>
        <v>4.5</v>
      </c>
      <c r="J774" s="23">
        <f>IF(AND(F774="XL",G774&gt;1),15,0)</f>
        <v>0</v>
      </c>
    </row>
    <row r="775" spans="2:10" x14ac:dyDescent="0.25">
      <c r="B775" s="77">
        <f ca="1">VLOOKUP(C775,'Order List'!$B$2:$D$102,2,0)</f>
        <v>43383</v>
      </c>
      <c r="C775" s="23">
        <f t="shared" si="65"/>
        <v>73</v>
      </c>
      <c r="D775" s="23">
        <f t="shared" si="62"/>
        <v>8</v>
      </c>
      <c r="E775" s="23" t="s">
        <v>76</v>
      </c>
      <c r="F775" s="23"/>
      <c r="G775" s="23">
        <v>2</v>
      </c>
      <c r="H775" s="23">
        <f>VLOOKUP(E775&amp;"-"&amp;F775,'Menu items'!E:F,2,0)</f>
        <v>4.5</v>
      </c>
      <c r="I775" s="67">
        <f t="shared" si="64"/>
        <v>9</v>
      </c>
      <c r="J775" s="23">
        <f>IF(AND(F775="XL",G775&gt;1),15,0)</f>
        <v>0</v>
      </c>
    </row>
    <row r="776" spans="2:10" x14ac:dyDescent="0.25">
      <c r="B776" s="77">
        <f ca="1">VLOOKUP(C776,'Order List'!$B$2:$D$102,2,0)</f>
        <v>43383</v>
      </c>
      <c r="C776" s="23">
        <f t="shared" si="65"/>
        <v>73</v>
      </c>
      <c r="D776" s="23">
        <f t="shared" si="62"/>
        <v>9</v>
      </c>
      <c r="E776" s="23" t="s">
        <v>77</v>
      </c>
      <c r="F776" s="23"/>
      <c r="G776" s="23">
        <v>4</v>
      </c>
      <c r="H776" s="23">
        <f>VLOOKUP(E776&amp;"-"&amp;F776,'Menu items'!E:F,2,0)</f>
        <v>3.75</v>
      </c>
      <c r="I776" s="67">
        <f t="shared" si="64"/>
        <v>15</v>
      </c>
      <c r="J776" s="23">
        <f>IF(AND(F776="XL",G776&gt;1),15,0)</f>
        <v>0</v>
      </c>
    </row>
    <row r="777" spans="2:10" x14ac:dyDescent="0.25">
      <c r="B777" s="77">
        <f ca="1">VLOOKUP(C777,'Order List'!$B$2:$D$102,2,0)</f>
        <v>43383</v>
      </c>
      <c r="C777" s="23">
        <f t="shared" si="65"/>
        <v>73</v>
      </c>
      <c r="D777" s="23">
        <f t="shared" si="62"/>
        <v>10</v>
      </c>
      <c r="E777" s="23" t="s">
        <v>80</v>
      </c>
      <c r="F777" s="23"/>
      <c r="G777" s="23">
        <v>2</v>
      </c>
      <c r="H777" s="23">
        <f>VLOOKUP(E777&amp;"-"&amp;F777,'Menu items'!E:F,2,0)</f>
        <v>3.99</v>
      </c>
      <c r="I777" s="67">
        <f t="shared" si="64"/>
        <v>7.98</v>
      </c>
      <c r="J777" s="23">
        <f>IF(AND(F777="XL",G777&gt;1),15,0)</f>
        <v>0</v>
      </c>
    </row>
    <row r="778" spans="2:10" x14ac:dyDescent="0.25">
      <c r="B778" s="77">
        <f ca="1">VLOOKUP(C778,'Order List'!$B$2:$D$102,2,0)</f>
        <v>43383</v>
      </c>
      <c r="C778" s="23">
        <f t="shared" si="65"/>
        <v>73</v>
      </c>
      <c r="D778" s="23">
        <f t="shared" si="62"/>
        <v>11</v>
      </c>
      <c r="E778" s="23" t="s">
        <v>78</v>
      </c>
      <c r="F778" s="23"/>
      <c r="G778" s="23">
        <v>1</v>
      </c>
      <c r="H778" s="23">
        <f>VLOOKUP(E778&amp;"-"&amp;F778,'Menu items'!E:F,2,0)</f>
        <v>19.989999999999998</v>
      </c>
      <c r="I778" s="67">
        <f t="shared" si="64"/>
        <v>19.989999999999998</v>
      </c>
      <c r="J778" s="23">
        <f>IF(AND(F778="XL",G778&gt;1),15,0)</f>
        <v>0</v>
      </c>
    </row>
    <row r="779" spans="2:10" x14ac:dyDescent="0.25">
      <c r="B779" s="77">
        <f ca="1">VLOOKUP(C779,'Order List'!$B$2:$D$102,2,0)</f>
        <v>43383</v>
      </c>
      <c r="C779" s="23">
        <f t="shared" si="65"/>
        <v>73</v>
      </c>
      <c r="D779" s="23">
        <f t="shared" si="62"/>
        <v>12</v>
      </c>
      <c r="E779" s="23" t="s">
        <v>82</v>
      </c>
      <c r="F779" s="23"/>
      <c r="G779" s="23">
        <v>2</v>
      </c>
      <c r="H779" s="23">
        <f>VLOOKUP(E779&amp;"-"&amp;F779,'Menu items'!E:F,2,0)</f>
        <v>5.99</v>
      </c>
      <c r="I779" s="67">
        <f t="shared" si="64"/>
        <v>11.98</v>
      </c>
      <c r="J779" s="23">
        <f>IF(AND(F779="XL",G779&gt;1),15,0)</f>
        <v>0</v>
      </c>
    </row>
    <row r="780" spans="2:10" x14ac:dyDescent="0.25">
      <c r="B780" s="77">
        <f ca="1">VLOOKUP(C780,'Order List'!$B$2:$D$102,2,0)</f>
        <v>43383</v>
      </c>
      <c r="C780" s="23">
        <f t="shared" si="65"/>
        <v>73</v>
      </c>
      <c r="D780" s="23">
        <f t="shared" si="62"/>
        <v>13</v>
      </c>
      <c r="E780" s="23" t="s">
        <v>83</v>
      </c>
      <c r="F780" s="23"/>
      <c r="G780" s="23">
        <v>1</v>
      </c>
      <c r="H780" s="23">
        <f>VLOOKUP(E780&amp;"-"&amp;F780,'Menu items'!E:F,2,0)</f>
        <v>5.99</v>
      </c>
      <c r="I780" s="67">
        <f t="shared" si="64"/>
        <v>5.99</v>
      </c>
      <c r="J780" s="23">
        <f>IF(AND(F780="XL",G780&gt;1),15,0)</f>
        <v>0</v>
      </c>
    </row>
    <row r="781" spans="2:10" x14ac:dyDescent="0.25">
      <c r="B781" s="77">
        <f ca="1">VLOOKUP(C781,'Order List'!$B$2:$D$102,2,0)</f>
        <v>43383</v>
      </c>
      <c r="C781" s="23">
        <f t="shared" si="65"/>
        <v>73</v>
      </c>
      <c r="D781" s="23">
        <f t="shared" si="62"/>
        <v>14</v>
      </c>
      <c r="E781" s="23" t="s">
        <v>85</v>
      </c>
      <c r="F781" s="23"/>
      <c r="G781" s="23">
        <v>3</v>
      </c>
      <c r="H781" s="23">
        <f>VLOOKUP(E781&amp;"-"&amp;F781,'Menu items'!E:F,2,0)</f>
        <v>2.99</v>
      </c>
      <c r="I781" s="67">
        <f t="shared" si="64"/>
        <v>8.9700000000000006</v>
      </c>
      <c r="J781" s="23">
        <f>IF(AND(F781="XL",G781&gt;1),15,0)</f>
        <v>0</v>
      </c>
    </row>
    <row r="782" spans="2:10" x14ac:dyDescent="0.25">
      <c r="B782" s="77">
        <f ca="1">VLOOKUP(C782,'Order List'!$B$2:$D$102,2,0)</f>
        <v>43383</v>
      </c>
      <c r="C782" s="23">
        <f t="shared" si="65"/>
        <v>73</v>
      </c>
      <c r="D782" s="23">
        <f t="shared" si="62"/>
        <v>15</v>
      </c>
      <c r="E782" s="23" t="s">
        <v>86</v>
      </c>
      <c r="F782" s="23"/>
      <c r="G782" s="23">
        <v>1</v>
      </c>
      <c r="H782" s="23">
        <f>VLOOKUP(E782&amp;"-"&amp;F782,'Menu items'!E:F,2,0)</f>
        <v>5.99</v>
      </c>
      <c r="I782" s="67">
        <f t="shared" si="64"/>
        <v>5.99</v>
      </c>
      <c r="J782" s="23">
        <f>IF(AND(F782="XL",G782&gt;1),15,0)</f>
        <v>0</v>
      </c>
    </row>
    <row r="783" spans="2:10" x14ac:dyDescent="0.25">
      <c r="B783" s="77">
        <f ca="1">VLOOKUP(C783,'Order List'!$B$2:$D$102,2,0)</f>
        <v>43383</v>
      </c>
      <c r="C783" s="23">
        <f t="shared" si="65"/>
        <v>73</v>
      </c>
      <c r="D783" s="23">
        <f t="shared" si="62"/>
        <v>16</v>
      </c>
      <c r="E783" s="23" t="s">
        <v>87</v>
      </c>
      <c r="F783" s="23"/>
      <c r="G783" s="23">
        <v>1</v>
      </c>
      <c r="H783" s="23">
        <f>VLOOKUP(E783&amp;"-"&amp;F783,'Menu items'!E:F,2,0)</f>
        <v>5.99</v>
      </c>
      <c r="I783" s="67">
        <f t="shared" si="64"/>
        <v>5.99</v>
      </c>
      <c r="J783" s="23">
        <f>IF(AND(F783="XL",G783&gt;1),15,0)</f>
        <v>0</v>
      </c>
    </row>
    <row r="784" spans="2:10" x14ac:dyDescent="0.25">
      <c r="B784" s="77">
        <f ca="1">VLOOKUP(C784,'Order List'!$B$2:$D$102,2,0)</f>
        <v>43383</v>
      </c>
      <c r="C784" s="23">
        <f t="shared" si="65"/>
        <v>74</v>
      </c>
      <c r="D784" s="23">
        <v>1</v>
      </c>
      <c r="E784" s="23" t="s">
        <v>88</v>
      </c>
      <c r="F784" s="23"/>
      <c r="G784" s="23">
        <v>2</v>
      </c>
      <c r="H784" s="23">
        <f>VLOOKUP(E784&amp;"-"&amp;F784,'Menu items'!E:F,2,0)</f>
        <v>3.79</v>
      </c>
      <c r="I784" s="67">
        <f t="shared" si="64"/>
        <v>7.58</v>
      </c>
      <c r="J784" s="23">
        <f>IF(AND(F784="XL",G784&gt;1),15,0)</f>
        <v>0</v>
      </c>
    </row>
    <row r="785" spans="2:10" x14ac:dyDescent="0.25">
      <c r="B785" s="77">
        <f ca="1">VLOOKUP(C785,'Order List'!$B$2:$D$102,2,0)</f>
        <v>43383</v>
      </c>
      <c r="C785" s="23">
        <f t="shared" si="65"/>
        <v>74</v>
      </c>
      <c r="D785" s="23">
        <f t="shared" ref="D785:D788" si="66">D784+1</f>
        <v>2</v>
      </c>
      <c r="E785" s="23" t="s">
        <v>94</v>
      </c>
      <c r="F785" s="23"/>
      <c r="G785" s="23">
        <v>4</v>
      </c>
      <c r="H785" s="23">
        <f>VLOOKUP(E785&amp;"-"&amp;F785,'Menu items'!E:F,2,0)</f>
        <v>4.79</v>
      </c>
      <c r="I785" s="67">
        <f t="shared" si="64"/>
        <v>19.16</v>
      </c>
      <c r="J785" s="23">
        <f>IF(AND(F785="XL",G785&gt;1),15,0)</f>
        <v>0</v>
      </c>
    </row>
    <row r="786" spans="2:10" x14ac:dyDescent="0.25">
      <c r="B786" s="77">
        <f ca="1">VLOOKUP(C786,'Order List'!$B$2:$D$102,2,0)</f>
        <v>43383</v>
      </c>
      <c r="C786" s="23">
        <f t="shared" si="65"/>
        <v>74</v>
      </c>
      <c r="D786" s="23">
        <f t="shared" si="66"/>
        <v>3</v>
      </c>
      <c r="E786" s="23" t="s">
        <v>96</v>
      </c>
      <c r="F786" s="23"/>
      <c r="G786" s="23">
        <v>2</v>
      </c>
      <c r="H786" s="23">
        <f>VLOOKUP(E786&amp;"-"&amp;F786,'Menu items'!E:F,2,0)</f>
        <v>5.99</v>
      </c>
      <c r="I786" s="67">
        <f t="shared" si="64"/>
        <v>11.98</v>
      </c>
      <c r="J786" s="23">
        <f>IF(AND(F786="XL",G786&gt;1),15,0)</f>
        <v>0</v>
      </c>
    </row>
    <row r="787" spans="2:10" x14ac:dyDescent="0.25">
      <c r="B787" s="77">
        <f ca="1">VLOOKUP(C787,'Order List'!$B$2:$D$102,2,0)</f>
        <v>43383</v>
      </c>
      <c r="C787" s="23">
        <f t="shared" si="65"/>
        <v>74</v>
      </c>
      <c r="D787" s="23">
        <f t="shared" si="66"/>
        <v>4</v>
      </c>
      <c r="E787" s="23" t="s">
        <v>112</v>
      </c>
      <c r="F787" s="23"/>
      <c r="G787" s="23">
        <v>1</v>
      </c>
      <c r="H787" s="23">
        <f>VLOOKUP(E787&amp;"-"&amp;F787,'Menu items'!E:F,2,0)</f>
        <v>4.99</v>
      </c>
      <c r="I787" s="67">
        <f t="shared" si="64"/>
        <v>4.99</v>
      </c>
      <c r="J787" s="23">
        <f>IF(AND(F787="XL",G787&gt;1),15,0)</f>
        <v>0</v>
      </c>
    </row>
    <row r="788" spans="2:10" x14ac:dyDescent="0.25">
      <c r="B788" s="77">
        <f ca="1">VLOOKUP(C788,'Order List'!$B$2:$D$102,2,0)</f>
        <v>43383</v>
      </c>
      <c r="C788" s="23">
        <f t="shared" si="65"/>
        <v>74</v>
      </c>
      <c r="D788" s="23">
        <f t="shared" si="66"/>
        <v>5</v>
      </c>
      <c r="E788" s="23" t="s">
        <v>113</v>
      </c>
      <c r="F788" s="23"/>
      <c r="G788" s="23">
        <v>2</v>
      </c>
      <c r="H788" s="23">
        <f>VLOOKUP(E788&amp;"-"&amp;F788,'Menu items'!E:F,2,0)</f>
        <v>1.29</v>
      </c>
      <c r="I788" s="67">
        <f t="shared" si="64"/>
        <v>2.58</v>
      </c>
      <c r="J788" s="23">
        <f>IF(AND(F788="XL",G788&gt;1),15,0)</f>
        <v>0</v>
      </c>
    </row>
    <row r="789" spans="2:10" x14ac:dyDescent="0.25">
      <c r="B789" s="77">
        <f ca="1">VLOOKUP(C789,'Order List'!$B$2:$D$102,2,0)</f>
        <v>43383</v>
      </c>
      <c r="C789" s="23">
        <f t="shared" si="65"/>
        <v>74</v>
      </c>
      <c r="D789" s="23">
        <f t="shared" si="62"/>
        <v>6</v>
      </c>
      <c r="E789" s="23" t="s">
        <v>115</v>
      </c>
      <c r="F789" s="23"/>
      <c r="G789" s="23">
        <v>1</v>
      </c>
      <c r="H789" s="23">
        <f>VLOOKUP(E789&amp;"-"&amp;F789,'Menu items'!E:F,2,0)</f>
        <v>2.25</v>
      </c>
      <c r="I789" s="67">
        <f t="shared" si="64"/>
        <v>2.25</v>
      </c>
      <c r="J789" s="23">
        <f>IF(AND(F789="XL",G789&gt;1),15,0)</f>
        <v>0</v>
      </c>
    </row>
    <row r="790" spans="2:10" x14ac:dyDescent="0.25">
      <c r="B790" s="77">
        <f ca="1">VLOOKUP(C790,'Order List'!$B$2:$D$102,2,0)</f>
        <v>43383</v>
      </c>
      <c r="C790" s="23">
        <f t="shared" si="65"/>
        <v>74</v>
      </c>
      <c r="D790" s="23">
        <f t="shared" si="62"/>
        <v>7</v>
      </c>
      <c r="E790" s="23" t="s">
        <v>118</v>
      </c>
      <c r="F790" s="23"/>
      <c r="G790" s="23">
        <v>3</v>
      </c>
      <c r="H790" s="23">
        <f>VLOOKUP(E790&amp;"-"&amp;F790,'Menu items'!E:F,2,0)</f>
        <v>1.99</v>
      </c>
      <c r="I790" s="67">
        <f t="shared" si="64"/>
        <v>5.97</v>
      </c>
      <c r="J790" s="23">
        <f>IF(AND(F790="XL",G790&gt;1),15,0)</f>
        <v>0</v>
      </c>
    </row>
    <row r="791" spans="2:10" x14ac:dyDescent="0.25">
      <c r="B791" s="77">
        <f ca="1">VLOOKUP(C791,'Order List'!$B$2:$D$102,2,0)</f>
        <v>43383</v>
      </c>
      <c r="C791" s="23">
        <f t="shared" si="65"/>
        <v>74</v>
      </c>
      <c r="D791" s="23">
        <f t="shared" si="62"/>
        <v>8</v>
      </c>
      <c r="E791" s="23" t="s">
        <v>121</v>
      </c>
      <c r="F791" s="23"/>
      <c r="G791" s="23">
        <v>1</v>
      </c>
      <c r="H791" s="23">
        <f>VLOOKUP(E791&amp;"-"&amp;F791,'Menu items'!E:F,2,0)</f>
        <v>1.89</v>
      </c>
      <c r="I791" s="67">
        <f t="shared" si="64"/>
        <v>1.89</v>
      </c>
      <c r="J791" s="23">
        <f>IF(AND(F791="XL",G791&gt;1),15,0)</f>
        <v>0</v>
      </c>
    </row>
    <row r="792" spans="2:10" x14ac:dyDescent="0.25">
      <c r="B792" s="77">
        <f ca="1">VLOOKUP(C792,'Order List'!$B$2:$D$102,2,0)</f>
        <v>43383</v>
      </c>
      <c r="C792" s="23">
        <f t="shared" si="65"/>
        <v>75</v>
      </c>
      <c r="D792" s="23">
        <v>1</v>
      </c>
      <c r="E792" s="23" t="s">
        <v>124</v>
      </c>
      <c r="F792" s="23"/>
      <c r="G792" s="23">
        <v>1</v>
      </c>
      <c r="H792" s="23">
        <f>VLOOKUP(E792&amp;"-"&amp;F792,'Menu items'!E:F,2,0)</f>
        <v>2.4900000000000002</v>
      </c>
      <c r="I792" s="67">
        <f t="shared" si="64"/>
        <v>2.4900000000000002</v>
      </c>
      <c r="J792" s="23">
        <f>IF(AND(F792="XL",G792&gt;1),15,0)</f>
        <v>0</v>
      </c>
    </row>
    <row r="793" spans="2:10" x14ac:dyDescent="0.25">
      <c r="B793" s="77">
        <f ca="1">VLOOKUP(C793,'Order List'!$B$2:$D$102,2,0)</f>
        <v>43383</v>
      </c>
      <c r="C793" s="23">
        <f t="shared" si="65"/>
        <v>75</v>
      </c>
      <c r="D793" s="23">
        <f t="shared" ref="D793:D854" si="67">D792+1</f>
        <v>2</v>
      </c>
      <c r="E793" s="23" t="s">
        <v>47</v>
      </c>
      <c r="F793" s="23"/>
      <c r="G793" s="23">
        <v>2</v>
      </c>
      <c r="H793" s="23">
        <f>VLOOKUP(E793&amp;"-"&amp;F793,'Menu items'!E:F,2,0)</f>
        <v>6.99</v>
      </c>
      <c r="I793" s="67">
        <f t="shared" si="64"/>
        <v>13.98</v>
      </c>
      <c r="J793" s="23">
        <f>IF(AND(F793="XL",G793&gt;1),15,0)</f>
        <v>0</v>
      </c>
    </row>
    <row r="794" spans="2:10" x14ac:dyDescent="0.25">
      <c r="B794" s="77">
        <f ca="1">VLOOKUP(C794,'Order List'!$B$2:$D$102,2,0)</f>
        <v>43383</v>
      </c>
      <c r="C794" s="23">
        <f t="shared" si="65"/>
        <v>75</v>
      </c>
      <c r="D794" s="23">
        <f t="shared" si="67"/>
        <v>3</v>
      </c>
      <c r="E794" s="23" t="s">
        <v>49</v>
      </c>
      <c r="F794" s="23"/>
      <c r="G794" s="23">
        <v>4</v>
      </c>
      <c r="H794" s="23">
        <f>VLOOKUP(E794&amp;"-"&amp;F794,'Menu items'!E:F,2,0)</f>
        <v>6.99</v>
      </c>
      <c r="I794" s="67">
        <f t="shared" si="64"/>
        <v>27.96</v>
      </c>
      <c r="J794" s="23">
        <f>IF(AND(F794="XL",G794&gt;1),15,0)</f>
        <v>0</v>
      </c>
    </row>
    <row r="795" spans="2:10" x14ac:dyDescent="0.25">
      <c r="B795" s="77">
        <f ca="1">VLOOKUP(C795,'Order List'!$B$2:$D$102,2,0)</f>
        <v>43383</v>
      </c>
      <c r="C795" s="23">
        <f t="shared" si="65"/>
        <v>76</v>
      </c>
      <c r="D795" s="23">
        <v>1</v>
      </c>
      <c r="E795" s="23" t="s">
        <v>50</v>
      </c>
      <c r="F795" s="23"/>
      <c r="G795" s="23">
        <v>2</v>
      </c>
      <c r="H795" s="23">
        <f>VLOOKUP(E795&amp;"-"&amp;F795,'Menu items'!E:F,2,0)</f>
        <v>6.99</v>
      </c>
      <c r="I795" s="67">
        <f t="shared" si="64"/>
        <v>13.98</v>
      </c>
      <c r="J795" s="23">
        <f>IF(AND(F795="XL",G795&gt;1),15,0)</f>
        <v>0</v>
      </c>
    </row>
    <row r="796" spans="2:10" x14ac:dyDescent="0.25">
      <c r="B796" s="77">
        <f ca="1">VLOOKUP(C796,'Order List'!$B$2:$D$102,2,0)</f>
        <v>43383</v>
      </c>
      <c r="C796" s="23">
        <f t="shared" si="65"/>
        <v>76</v>
      </c>
      <c r="D796" s="23">
        <f t="shared" si="67"/>
        <v>2</v>
      </c>
      <c r="E796" s="23" t="s">
        <v>51</v>
      </c>
      <c r="F796" s="23"/>
      <c r="G796" s="23">
        <v>1</v>
      </c>
      <c r="H796" s="23">
        <f>VLOOKUP(E796&amp;"-"&amp;F796,'Menu items'!E:F,2,0)</f>
        <v>6.25</v>
      </c>
      <c r="I796" s="67">
        <f t="shared" si="64"/>
        <v>6.25</v>
      </c>
      <c r="J796" s="23">
        <f>IF(AND(F796="XL",G796&gt;1),15,0)</f>
        <v>0</v>
      </c>
    </row>
    <row r="797" spans="2:10" x14ac:dyDescent="0.25">
      <c r="B797" s="77">
        <f ca="1">VLOOKUP(C797,'Order List'!$B$2:$D$102,2,0)</f>
        <v>43383</v>
      </c>
      <c r="C797" s="23">
        <f t="shared" si="65"/>
        <v>76</v>
      </c>
      <c r="D797" s="23">
        <f t="shared" si="67"/>
        <v>3</v>
      </c>
      <c r="E797" s="23" t="s">
        <v>54</v>
      </c>
      <c r="F797" s="23"/>
      <c r="G797" s="23">
        <v>2</v>
      </c>
      <c r="H797" s="23">
        <f>VLOOKUP(E797&amp;"-"&amp;F797,'Menu items'!E:F,2,0)</f>
        <v>3.29</v>
      </c>
      <c r="I797" s="67">
        <f t="shared" si="64"/>
        <v>6.58</v>
      </c>
      <c r="J797" s="23">
        <f>IF(AND(F797="XL",G797&gt;1),15,0)</f>
        <v>0</v>
      </c>
    </row>
    <row r="798" spans="2:10" x14ac:dyDescent="0.25">
      <c r="B798" s="77">
        <f ca="1">VLOOKUP(C798,'Order List'!$B$2:$D$102,2,0)</f>
        <v>43383</v>
      </c>
      <c r="C798" s="23">
        <f t="shared" si="65"/>
        <v>76</v>
      </c>
      <c r="D798" s="23">
        <f t="shared" si="67"/>
        <v>4</v>
      </c>
      <c r="E798" s="23" t="s">
        <v>55</v>
      </c>
      <c r="F798" s="23"/>
      <c r="G798" s="23">
        <v>1</v>
      </c>
      <c r="H798" s="23">
        <f>VLOOKUP(E798&amp;"-"&amp;F798,'Menu items'!E:F,2,0)</f>
        <v>0.79</v>
      </c>
      <c r="I798" s="67">
        <f t="shared" si="64"/>
        <v>0.79</v>
      </c>
      <c r="J798" s="23">
        <f>IF(AND(F798="XL",G798&gt;1),15,0)</f>
        <v>0</v>
      </c>
    </row>
    <row r="799" spans="2:10" x14ac:dyDescent="0.25">
      <c r="B799" s="77">
        <f ca="1">VLOOKUP(C799,'Order List'!$B$2:$D$102,2,0)</f>
        <v>43383</v>
      </c>
      <c r="C799" s="23">
        <f t="shared" si="65"/>
        <v>76</v>
      </c>
      <c r="D799" s="23">
        <f t="shared" si="67"/>
        <v>5</v>
      </c>
      <c r="E799" s="23" t="s">
        <v>59</v>
      </c>
      <c r="F799" s="23"/>
      <c r="G799" s="23">
        <v>3</v>
      </c>
      <c r="H799" s="23">
        <f>VLOOKUP(E799&amp;"-"&amp;F799,'Menu items'!E:F,2,0)</f>
        <v>8.49</v>
      </c>
      <c r="I799" s="67">
        <f t="shared" si="64"/>
        <v>25.47</v>
      </c>
      <c r="J799" s="23">
        <f>IF(AND(F799="XL",G799&gt;1),15,0)</f>
        <v>0</v>
      </c>
    </row>
    <row r="800" spans="2:10" x14ac:dyDescent="0.25">
      <c r="B800" s="77">
        <f ca="1">VLOOKUP(C800,'Order List'!$B$2:$D$102,2,0)</f>
        <v>43383</v>
      </c>
      <c r="C800" s="23">
        <f t="shared" si="65"/>
        <v>76</v>
      </c>
      <c r="D800" s="23">
        <f t="shared" si="67"/>
        <v>6</v>
      </c>
      <c r="E800" s="23" t="s">
        <v>60</v>
      </c>
      <c r="F800" s="23">
        <v>10</v>
      </c>
      <c r="G800" s="23">
        <v>1</v>
      </c>
      <c r="H800" s="23">
        <f>VLOOKUP(E800&amp;"-"&amp;F800,'Menu items'!E:F,2,0)</f>
        <v>9.85</v>
      </c>
      <c r="I800" s="67">
        <f t="shared" si="64"/>
        <v>9.85</v>
      </c>
      <c r="J800" s="23">
        <f>IF(AND(F800="XL",G800&gt;1),15,0)</f>
        <v>0</v>
      </c>
    </row>
    <row r="801" spans="2:10" x14ac:dyDescent="0.25">
      <c r="B801" s="77">
        <f ca="1">VLOOKUP(C801,'Order List'!$B$2:$D$102,2,0)</f>
        <v>43383</v>
      </c>
      <c r="C801" s="23">
        <f t="shared" si="65"/>
        <v>76</v>
      </c>
      <c r="D801" s="23">
        <f t="shared" si="67"/>
        <v>7</v>
      </c>
      <c r="E801" s="23" t="s">
        <v>102</v>
      </c>
      <c r="F801" s="23"/>
      <c r="G801" s="23">
        <v>1</v>
      </c>
      <c r="H801" s="23">
        <f>VLOOKUP(E801&amp;"-"&amp;F801,'Menu items'!E:F,2,0)</f>
        <v>5.99</v>
      </c>
      <c r="I801" s="67">
        <f t="shared" si="64"/>
        <v>5.99</v>
      </c>
      <c r="J801" s="23">
        <f>IF(AND(F801="XL",G801&gt;1),15,0)</f>
        <v>0</v>
      </c>
    </row>
    <row r="802" spans="2:10" x14ac:dyDescent="0.25">
      <c r="B802" s="77">
        <f ca="1">VLOOKUP(C802,'Order List'!$B$2:$D$102,2,0)</f>
        <v>43383</v>
      </c>
      <c r="C802" s="23">
        <f t="shared" si="65"/>
        <v>77</v>
      </c>
      <c r="D802" s="23">
        <v>1</v>
      </c>
      <c r="E802" s="23" t="s">
        <v>62</v>
      </c>
      <c r="F802" s="23">
        <v>5</v>
      </c>
      <c r="G802" s="23">
        <v>2</v>
      </c>
      <c r="H802" s="23">
        <f>VLOOKUP(E802&amp;"-"&amp;F802,'Menu items'!E:F,2,0)</f>
        <v>5.99</v>
      </c>
      <c r="I802" s="67">
        <f t="shared" si="64"/>
        <v>11.98</v>
      </c>
      <c r="J802" s="23">
        <f>IF(AND(F802="XL",G802&gt;1),15,0)</f>
        <v>0</v>
      </c>
    </row>
    <row r="803" spans="2:10" x14ac:dyDescent="0.25">
      <c r="B803" s="77">
        <f ca="1">VLOOKUP(C803,'Order List'!$B$2:$D$102,2,0)</f>
        <v>43383</v>
      </c>
      <c r="C803" s="23">
        <f t="shared" si="65"/>
        <v>77</v>
      </c>
      <c r="D803" s="23">
        <f>D802+1</f>
        <v>2</v>
      </c>
      <c r="E803" s="23" t="s">
        <v>68</v>
      </c>
      <c r="F803" s="23"/>
      <c r="G803" s="23">
        <v>1</v>
      </c>
      <c r="H803" s="23">
        <f>VLOOKUP(E803&amp;"-"&amp;F803,'Menu items'!E:F,2,0)</f>
        <v>6.99</v>
      </c>
      <c r="I803" s="67">
        <f t="shared" si="64"/>
        <v>6.99</v>
      </c>
      <c r="J803" s="23">
        <f>IF(AND(F803="XL",G803&gt;1),15,0)</f>
        <v>0</v>
      </c>
    </row>
    <row r="804" spans="2:10" x14ac:dyDescent="0.25">
      <c r="B804" s="77">
        <f ca="1">VLOOKUP(C804,'Order List'!$B$2:$D$102,2,0)</f>
        <v>43383</v>
      </c>
      <c r="C804" s="23">
        <f t="shared" si="65"/>
        <v>77</v>
      </c>
      <c r="D804" s="23">
        <f t="shared" si="67"/>
        <v>3</v>
      </c>
      <c r="E804" s="23" t="s">
        <v>69</v>
      </c>
      <c r="F804" s="23"/>
      <c r="G804" s="23">
        <v>2</v>
      </c>
      <c r="H804" s="23">
        <f>VLOOKUP(E804&amp;"-"&amp;F804,'Menu items'!E:F,2,0)</f>
        <v>6.99</v>
      </c>
      <c r="I804" s="67">
        <f t="shared" si="64"/>
        <v>13.98</v>
      </c>
      <c r="J804" s="23">
        <f>IF(AND(F804="XL",G804&gt;1),15,0)</f>
        <v>0</v>
      </c>
    </row>
    <row r="805" spans="2:10" x14ac:dyDescent="0.25">
      <c r="B805" s="77">
        <f ca="1">VLOOKUP(C805,'Order List'!$B$2:$D$102,2,0)</f>
        <v>43383</v>
      </c>
      <c r="C805" s="23">
        <f t="shared" si="65"/>
        <v>78</v>
      </c>
      <c r="D805" s="23">
        <v>1</v>
      </c>
      <c r="E805" s="23" t="s">
        <v>71</v>
      </c>
      <c r="F805" s="23"/>
      <c r="G805" s="23">
        <v>1</v>
      </c>
      <c r="H805" s="23">
        <f>VLOOKUP(E805&amp;"-"&amp;F805,'Menu items'!E:F,2,0)</f>
        <v>5.75</v>
      </c>
      <c r="I805" s="67">
        <f t="shared" si="64"/>
        <v>5.75</v>
      </c>
      <c r="J805" s="23">
        <f>IF(AND(F805="XL",G805&gt;1),15,0)</f>
        <v>0</v>
      </c>
    </row>
    <row r="806" spans="2:10" x14ac:dyDescent="0.25">
      <c r="B806" s="77">
        <f ca="1">VLOOKUP(C806,'Order List'!$B$2:$D$102,2,0)</f>
        <v>43383</v>
      </c>
      <c r="C806" s="23">
        <f t="shared" si="65"/>
        <v>78</v>
      </c>
      <c r="D806" s="23">
        <f t="shared" si="67"/>
        <v>2</v>
      </c>
      <c r="E806" s="23" t="s">
        <v>72</v>
      </c>
      <c r="F806" s="23"/>
      <c r="G806" s="23">
        <v>3</v>
      </c>
      <c r="H806" s="23">
        <f>VLOOKUP(E806&amp;"-"&amp;F806,'Menu items'!E:F,2,0)</f>
        <v>5.75</v>
      </c>
      <c r="I806" s="67">
        <f t="shared" si="64"/>
        <v>17.25</v>
      </c>
      <c r="J806" s="23">
        <f>IF(AND(F806="XL",G806&gt;1),15,0)</f>
        <v>0</v>
      </c>
    </row>
    <row r="807" spans="2:10" x14ac:dyDescent="0.25">
      <c r="B807" s="77">
        <f ca="1">VLOOKUP(C807,'Order List'!$B$2:$D$102,2,0)</f>
        <v>43383</v>
      </c>
      <c r="C807" s="23">
        <f t="shared" si="65"/>
        <v>78</v>
      </c>
      <c r="D807" s="23">
        <f t="shared" si="67"/>
        <v>3</v>
      </c>
      <c r="E807" s="23" t="s">
        <v>73</v>
      </c>
      <c r="F807" s="23"/>
      <c r="G807" s="23">
        <v>1</v>
      </c>
      <c r="H807" s="23">
        <f>VLOOKUP(E807&amp;"-"&amp;F807,'Menu items'!E:F,2,0)</f>
        <v>6.99</v>
      </c>
      <c r="I807" s="67">
        <f t="shared" si="64"/>
        <v>6.99</v>
      </c>
      <c r="J807" s="23">
        <f>IF(AND(F807="XL",G807&gt;1),15,0)</f>
        <v>0</v>
      </c>
    </row>
    <row r="808" spans="2:10" x14ac:dyDescent="0.25">
      <c r="B808" s="77">
        <f ca="1">VLOOKUP(C808,'Order List'!$B$2:$D$102,2,0)</f>
        <v>43383</v>
      </c>
      <c r="C808" s="23">
        <f t="shared" si="65"/>
        <v>78</v>
      </c>
      <c r="D808" s="23">
        <f t="shared" si="67"/>
        <v>4</v>
      </c>
      <c r="E808" s="23" t="s">
        <v>76</v>
      </c>
      <c r="F808" s="23"/>
      <c r="G808" s="23">
        <v>1</v>
      </c>
      <c r="H808" s="23">
        <f>VLOOKUP(E808&amp;"-"&amp;F808,'Menu items'!E:F,2,0)</f>
        <v>4.5</v>
      </c>
      <c r="I808" s="67">
        <f t="shared" si="64"/>
        <v>4.5</v>
      </c>
      <c r="J808" s="23">
        <f>IF(AND(F808="XL",G808&gt;1),15,0)</f>
        <v>0</v>
      </c>
    </row>
    <row r="809" spans="2:10" x14ac:dyDescent="0.25">
      <c r="B809" s="77">
        <f ca="1">VLOOKUP(C809,'Order List'!$B$2:$D$102,2,0)</f>
        <v>43383</v>
      </c>
      <c r="C809" s="23">
        <f t="shared" si="65"/>
        <v>78</v>
      </c>
      <c r="D809" s="23">
        <f t="shared" si="67"/>
        <v>5</v>
      </c>
      <c r="E809" s="23" t="s">
        <v>77</v>
      </c>
      <c r="F809" s="23"/>
      <c r="G809" s="23">
        <v>2</v>
      </c>
      <c r="H809" s="23">
        <f>VLOOKUP(E809&amp;"-"&amp;F809,'Menu items'!E:F,2,0)</f>
        <v>3.75</v>
      </c>
      <c r="I809" s="67">
        <f t="shared" si="64"/>
        <v>7.5</v>
      </c>
      <c r="J809" s="23">
        <f>IF(AND(F809="XL",G809&gt;1),15,0)</f>
        <v>0</v>
      </c>
    </row>
    <row r="810" spans="2:10" x14ac:dyDescent="0.25">
      <c r="B810" s="77">
        <f ca="1">VLOOKUP(C810,'Order List'!$B$2:$D$102,2,0)</f>
        <v>43383</v>
      </c>
      <c r="C810" s="23">
        <f t="shared" si="65"/>
        <v>78</v>
      </c>
      <c r="D810" s="23">
        <f t="shared" si="67"/>
        <v>6</v>
      </c>
      <c r="E810" s="23" t="s">
        <v>79</v>
      </c>
      <c r="F810" s="23"/>
      <c r="G810" s="23">
        <v>4</v>
      </c>
      <c r="H810" s="23">
        <f>VLOOKUP(E810&amp;"-"&amp;F810,'Menu items'!E:F,2,0)</f>
        <v>3.75</v>
      </c>
      <c r="I810" s="67">
        <f t="shared" si="64"/>
        <v>15</v>
      </c>
      <c r="J810" s="23">
        <f>IF(AND(F810="XL",G810&gt;1),15,0)</f>
        <v>0</v>
      </c>
    </row>
    <row r="811" spans="2:10" x14ac:dyDescent="0.25">
      <c r="B811" s="77">
        <f ca="1">VLOOKUP(C811,'Order List'!$B$2:$D$102,2,0)</f>
        <v>43383</v>
      </c>
      <c r="C811" s="23">
        <f t="shared" si="65"/>
        <v>79</v>
      </c>
      <c r="D811" s="23">
        <v>1</v>
      </c>
      <c r="E811" s="23" t="s">
        <v>81</v>
      </c>
      <c r="F811" s="23"/>
      <c r="G811" s="23">
        <v>2</v>
      </c>
      <c r="H811" s="23">
        <f>VLOOKUP(E811&amp;"-"&amp;F811,'Menu items'!E:F,2,0)</f>
        <v>19.989999999999998</v>
      </c>
      <c r="I811" s="67">
        <f t="shared" si="64"/>
        <v>39.979999999999997</v>
      </c>
      <c r="J811" s="23">
        <f>IF(AND(F811="XL",G811&gt;1),15,0)</f>
        <v>0</v>
      </c>
    </row>
    <row r="812" spans="2:10" x14ac:dyDescent="0.25">
      <c r="B812" s="77">
        <f ca="1">VLOOKUP(C812,'Order List'!$B$2:$D$102,2,0)</f>
        <v>43383</v>
      </c>
      <c r="C812" s="23">
        <f t="shared" si="65"/>
        <v>79</v>
      </c>
      <c r="D812" s="23">
        <f t="shared" si="67"/>
        <v>2</v>
      </c>
      <c r="E812" s="23" t="s">
        <v>83</v>
      </c>
      <c r="F812" s="23"/>
      <c r="G812" s="23">
        <v>1</v>
      </c>
      <c r="H812" s="23">
        <f>VLOOKUP(E812&amp;"-"&amp;F812,'Menu items'!E:F,2,0)</f>
        <v>5.99</v>
      </c>
      <c r="I812" s="67">
        <f t="shared" si="64"/>
        <v>5.99</v>
      </c>
      <c r="J812" s="23">
        <f>IF(AND(F812="XL",G812&gt;1),15,0)</f>
        <v>0</v>
      </c>
    </row>
    <row r="813" spans="2:10" x14ac:dyDescent="0.25">
      <c r="B813" s="77">
        <f ca="1">VLOOKUP(C813,'Order List'!$B$2:$D$102,2,0)</f>
        <v>43383</v>
      </c>
      <c r="C813" s="23">
        <f t="shared" si="65"/>
        <v>79</v>
      </c>
      <c r="D813" s="23">
        <f t="shared" si="67"/>
        <v>3</v>
      </c>
      <c r="E813" s="23" t="s">
        <v>84</v>
      </c>
      <c r="F813" s="23"/>
      <c r="G813" s="23">
        <v>2</v>
      </c>
      <c r="H813" s="23">
        <f>VLOOKUP(E813&amp;"-"&amp;F813,'Menu items'!E:F,2,0)</f>
        <v>5.99</v>
      </c>
      <c r="I813" s="67">
        <f t="shared" si="64"/>
        <v>11.98</v>
      </c>
      <c r="J813" s="23">
        <f>IF(AND(F813="XL",G813&gt;1),15,0)</f>
        <v>0</v>
      </c>
    </row>
    <row r="814" spans="2:10" x14ac:dyDescent="0.25">
      <c r="B814" s="77">
        <f ca="1">VLOOKUP(C814,'Order List'!$B$2:$D$102,2,0)</f>
        <v>43383</v>
      </c>
      <c r="C814" s="23">
        <f t="shared" si="65"/>
        <v>79</v>
      </c>
      <c r="D814" s="23">
        <f t="shared" si="67"/>
        <v>4</v>
      </c>
      <c r="E814" s="23" t="s">
        <v>85</v>
      </c>
      <c r="F814" s="23"/>
      <c r="G814" s="23">
        <v>1</v>
      </c>
      <c r="H814" s="23">
        <f>VLOOKUP(E814&amp;"-"&amp;F814,'Menu items'!E:F,2,0)</f>
        <v>2.99</v>
      </c>
      <c r="I814" s="67">
        <f t="shared" si="64"/>
        <v>2.99</v>
      </c>
      <c r="J814" s="23">
        <f>IF(AND(F814="XL",G814&gt;1),15,0)</f>
        <v>0</v>
      </c>
    </row>
    <row r="815" spans="2:10" x14ac:dyDescent="0.25">
      <c r="B815" s="77">
        <f ca="1">VLOOKUP(C815,'Order List'!$B$2:$D$102,2,0)</f>
        <v>43383</v>
      </c>
      <c r="C815" s="23">
        <f t="shared" si="65"/>
        <v>79</v>
      </c>
      <c r="D815" s="23">
        <f t="shared" si="67"/>
        <v>5</v>
      </c>
      <c r="E815" s="23" t="s">
        <v>86</v>
      </c>
      <c r="F815" s="23"/>
      <c r="G815" s="23">
        <v>3</v>
      </c>
      <c r="H815" s="23">
        <f>VLOOKUP(E815&amp;"-"&amp;F815,'Menu items'!E:F,2,0)</f>
        <v>5.99</v>
      </c>
      <c r="I815" s="67">
        <f t="shared" si="64"/>
        <v>17.97</v>
      </c>
      <c r="J815" s="23">
        <f>IF(AND(F815="XL",G815&gt;1),15,0)</f>
        <v>0</v>
      </c>
    </row>
    <row r="816" spans="2:10" x14ac:dyDescent="0.25">
      <c r="B816" s="77">
        <f ca="1">VLOOKUP(C816,'Order List'!$B$2:$D$102,2,0)</f>
        <v>43383</v>
      </c>
      <c r="C816" s="23">
        <f t="shared" si="65"/>
        <v>79</v>
      </c>
      <c r="D816" s="23">
        <f t="shared" si="67"/>
        <v>6</v>
      </c>
      <c r="E816" s="23" t="s">
        <v>87</v>
      </c>
      <c r="F816" s="23"/>
      <c r="G816" s="23">
        <v>1</v>
      </c>
      <c r="H816" s="23">
        <f>VLOOKUP(E816&amp;"-"&amp;F816,'Menu items'!E:F,2,0)</f>
        <v>5.99</v>
      </c>
      <c r="I816" s="67">
        <f t="shared" si="64"/>
        <v>5.99</v>
      </c>
      <c r="J816" s="23">
        <f>IF(AND(F816="XL",G816&gt;1),15,0)</f>
        <v>0</v>
      </c>
    </row>
    <row r="817" spans="2:10" x14ac:dyDescent="0.25">
      <c r="B817" s="77">
        <f ca="1">VLOOKUP(C817,'Order List'!$B$2:$D$102,2,0)</f>
        <v>43383</v>
      </c>
      <c r="C817" s="23">
        <f t="shared" si="65"/>
        <v>79</v>
      </c>
      <c r="D817" s="23">
        <f t="shared" si="67"/>
        <v>7</v>
      </c>
      <c r="E817" s="23" t="s">
        <v>88</v>
      </c>
      <c r="F817" s="23"/>
      <c r="G817" s="23">
        <v>1</v>
      </c>
      <c r="H817" s="23">
        <f>VLOOKUP(E817&amp;"-"&amp;F817,'Menu items'!E:F,2,0)</f>
        <v>3.79</v>
      </c>
      <c r="I817" s="67">
        <f t="shared" si="64"/>
        <v>3.79</v>
      </c>
      <c r="J817" s="23">
        <f>IF(AND(F817="XL",G817&gt;1),15,0)</f>
        <v>0</v>
      </c>
    </row>
    <row r="818" spans="2:10" x14ac:dyDescent="0.25">
      <c r="B818" s="77">
        <f ca="1">VLOOKUP(C818,'Order List'!$B$2:$D$102,2,0)</f>
        <v>43383</v>
      </c>
      <c r="C818" s="23">
        <f t="shared" si="65"/>
        <v>79</v>
      </c>
      <c r="D818" s="23">
        <f t="shared" si="67"/>
        <v>8</v>
      </c>
      <c r="E818" s="23" t="s">
        <v>90</v>
      </c>
      <c r="F818" s="23"/>
      <c r="G818" s="23">
        <v>2</v>
      </c>
      <c r="H818" s="23">
        <f>VLOOKUP(E818&amp;"-"&amp;F818,'Menu items'!E:F,2,0)</f>
        <v>4.79</v>
      </c>
      <c r="I818" s="67">
        <f t="shared" si="64"/>
        <v>9.58</v>
      </c>
      <c r="J818" s="23">
        <f>IF(AND(F818="XL",G818&gt;1),15,0)</f>
        <v>0</v>
      </c>
    </row>
    <row r="819" spans="2:10" x14ac:dyDescent="0.25">
      <c r="B819" s="77">
        <f ca="1">VLOOKUP(C819,'Order List'!$B$2:$D$102,2,0)</f>
        <v>43383</v>
      </c>
      <c r="C819" s="23">
        <f t="shared" si="65"/>
        <v>79</v>
      </c>
      <c r="D819" s="23">
        <f t="shared" si="67"/>
        <v>9</v>
      </c>
      <c r="E819" s="23" t="s">
        <v>91</v>
      </c>
      <c r="F819" s="23"/>
      <c r="G819" s="23">
        <v>4</v>
      </c>
      <c r="H819" s="23">
        <f>VLOOKUP(E819&amp;"-"&amp;F819,'Menu items'!E:F,2,0)</f>
        <v>3.79</v>
      </c>
      <c r="I819" s="67">
        <f t="shared" si="64"/>
        <v>15.16</v>
      </c>
      <c r="J819" s="23">
        <f>IF(AND(F819="XL",G819&gt;1),15,0)</f>
        <v>0</v>
      </c>
    </row>
    <row r="820" spans="2:10" x14ac:dyDescent="0.25">
      <c r="B820" s="77">
        <f ca="1">VLOOKUP(C820,'Order List'!$B$2:$D$102,2,0)</f>
        <v>43383</v>
      </c>
      <c r="C820" s="23">
        <f t="shared" si="65"/>
        <v>79</v>
      </c>
      <c r="D820" s="23">
        <f t="shared" si="67"/>
        <v>10</v>
      </c>
      <c r="E820" s="23" t="s">
        <v>94</v>
      </c>
      <c r="F820" s="23"/>
      <c r="G820" s="23">
        <v>2</v>
      </c>
      <c r="H820" s="23">
        <f>VLOOKUP(E820&amp;"-"&amp;F820,'Menu items'!E:F,2,0)</f>
        <v>4.79</v>
      </c>
      <c r="I820" s="67">
        <f t="shared" si="64"/>
        <v>9.58</v>
      </c>
      <c r="J820" s="23">
        <f>IF(AND(F820="XL",G820&gt;1),15,0)</f>
        <v>0</v>
      </c>
    </row>
    <row r="821" spans="2:10" x14ac:dyDescent="0.25">
      <c r="B821" s="77">
        <f ca="1">VLOOKUP(C821,'Order List'!$B$2:$D$102,2,0)</f>
        <v>43383</v>
      </c>
      <c r="C821" s="23">
        <f t="shared" si="65"/>
        <v>79</v>
      </c>
      <c r="D821" s="23">
        <f t="shared" si="67"/>
        <v>11</v>
      </c>
      <c r="E821" s="23" t="s">
        <v>95</v>
      </c>
      <c r="F821" s="23"/>
      <c r="G821" s="23">
        <v>1</v>
      </c>
      <c r="H821" s="23">
        <f>VLOOKUP(E821&amp;"-"&amp;F821,'Menu items'!E:F,2,0)</f>
        <v>4.99</v>
      </c>
      <c r="I821" s="67">
        <f t="shared" si="64"/>
        <v>4.99</v>
      </c>
      <c r="J821" s="23">
        <f>IF(AND(F821="XL",G821&gt;1),15,0)</f>
        <v>0</v>
      </c>
    </row>
    <row r="822" spans="2:10" x14ac:dyDescent="0.25">
      <c r="B822" s="77">
        <f ca="1">VLOOKUP(C822,'Order List'!$B$2:$D$102,2,0)</f>
        <v>43383</v>
      </c>
      <c r="C822" s="23">
        <f t="shared" si="65"/>
        <v>80</v>
      </c>
      <c r="D822" s="23">
        <v>1</v>
      </c>
      <c r="E822" s="23" t="s">
        <v>97</v>
      </c>
      <c r="F822" s="23"/>
      <c r="G822" s="23">
        <v>2</v>
      </c>
      <c r="H822" s="23">
        <f>VLOOKUP(E822&amp;"-"&amp;F822,'Menu items'!E:F,2,0)</f>
        <v>1.99</v>
      </c>
      <c r="I822" s="67">
        <f t="shared" si="64"/>
        <v>3.98</v>
      </c>
      <c r="J822" s="23">
        <f>IF(AND(F822="XL",G822&gt;1),15,0)</f>
        <v>0</v>
      </c>
    </row>
    <row r="823" spans="2:10" x14ac:dyDescent="0.25">
      <c r="B823" s="77">
        <f ca="1">VLOOKUP(C823,'Order List'!$B$2:$D$102,2,0)</f>
        <v>43383</v>
      </c>
      <c r="C823" s="23">
        <f t="shared" si="65"/>
        <v>80</v>
      </c>
      <c r="D823" s="23">
        <f t="shared" si="67"/>
        <v>2</v>
      </c>
      <c r="E823" s="23" t="s">
        <v>112</v>
      </c>
      <c r="F823" s="23"/>
      <c r="G823" s="23">
        <v>1</v>
      </c>
      <c r="H823" s="23">
        <f>VLOOKUP(E823&amp;"-"&amp;F823,'Menu items'!E:F,2,0)</f>
        <v>4.99</v>
      </c>
      <c r="I823" s="67">
        <f t="shared" si="64"/>
        <v>4.99</v>
      </c>
      <c r="J823" s="23">
        <f>IF(AND(F823="XL",G823&gt;1),15,0)</f>
        <v>0</v>
      </c>
    </row>
    <row r="824" spans="2:10" x14ac:dyDescent="0.25">
      <c r="B824" s="77">
        <f ca="1">VLOOKUP(C824,'Order List'!$B$2:$D$102,2,0)</f>
        <v>43383</v>
      </c>
      <c r="C824" s="23">
        <f t="shared" si="65"/>
        <v>80</v>
      </c>
      <c r="D824" s="23">
        <f t="shared" si="67"/>
        <v>3</v>
      </c>
      <c r="E824" s="23" t="s">
        <v>114</v>
      </c>
      <c r="F824" s="23"/>
      <c r="G824" s="23">
        <v>3</v>
      </c>
      <c r="H824" s="23">
        <f>VLOOKUP(E824&amp;"-"&amp;F824,'Menu items'!E:F,2,0)</f>
        <v>1.99</v>
      </c>
      <c r="I824" s="67">
        <f t="shared" si="64"/>
        <v>5.97</v>
      </c>
      <c r="J824" s="23">
        <f>IF(AND(F824="XL",G824&gt;1),15,0)</f>
        <v>0</v>
      </c>
    </row>
    <row r="825" spans="2:10" x14ac:dyDescent="0.25">
      <c r="B825" s="77">
        <f ca="1">VLOOKUP(C825,'Order List'!$B$2:$D$102,2,0)</f>
        <v>43383</v>
      </c>
      <c r="C825" s="23">
        <f t="shared" si="65"/>
        <v>80</v>
      </c>
      <c r="D825" s="23">
        <f t="shared" si="67"/>
        <v>4</v>
      </c>
      <c r="E825" s="23" t="s">
        <v>115</v>
      </c>
      <c r="F825" s="23"/>
      <c r="G825" s="23">
        <v>1</v>
      </c>
      <c r="H825" s="23">
        <f>VLOOKUP(E825&amp;"-"&amp;F825,'Menu items'!E:F,2,0)</f>
        <v>2.25</v>
      </c>
      <c r="I825" s="67">
        <f t="shared" si="64"/>
        <v>2.25</v>
      </c>
      <c r="J825" s="23">
        <f>IF(AND(F825="XL",G825&gt;1),15,0)</f>
        <v>0</v>
      </c>
    </row>
    <row r="826" spans="2:10" x14ac:dyDescent="0.25">
      <c r="B826" s="77">
        <f ca="1">VLOOKUP(C826,'Order List'!$B$2:$D$102,2,0)</f>
        <v>43383</v>
      </c>
      <c r="C826" s="23">
        <f t="shared" si="65"/>
        <v>80</v>
      </c>
      <c r="D826" s="23">
        <f t="shared" si="67"/>
        <v>5</v>
      </c>
      <c r="E826" s="23" t="s">
        <v>116</v>
      </c>
      <c r="F826" s="23"/>
      <c r="G826" s="23">
        <v>1</v>
      </c>
      <c r="H826" s="23">
        <f>VLOOKUP(E826&amp;"-"&amp;F826,'Menu items'!E:F,2,0)</f>
        <v>2.25</v>
      </c>
      <c r="I826" s="67">
        <f t="shared" si="64"/>
        <v>2.25</v>
      </c>
      <c r="J826" s="23">
        <f>IF(AND(F826="XL",G826&gt;1),15,0)</f>
        <v>0</v>
      </c>
    </row>
    <row r="827" spans="2:10" x14ac:dyDescent="0.25">
      <c r="B827" s="77">
        <f ca="1">VLOOKUP(C827,'Order List'!$B$2:$D$102,2,0)</f>
        <v>43383</v>
      </c>
      <c r="C827" s="23">
        <f t="shared" si="65"/>
        <v>80</v>
      </c>
      <c r="D827" s="23">
        <f t="shared" si="67"/>
        <v>6</v>
      </c>
      <c r="E827" s="23" t="s">
        <v>119</v>
      </c>
      <c r="F827" s="23"/>
      <c r="G827" s="23">
        <v>2</v>
      </c>
      <c r="H827" s="23">
        <f>VLOOKUP(E827&amp;"-"&amp;F827,'Menu items'!E:F,2,0)</f>
        <v>2.25</v>
      </c>
      <c r="I827" s="67">
        <f t="shared" si="64"/>
        <v>4.5</v>
      </c>
      <c r="J827" s="23">
        <f>IF(AND(F827="XL",G827&gt;1),15,0)</f>
        <v>0</v>
      </c>
    </row>
    <row r="828" spans="2:10" x14ac:dyDescent="0.25">
      <c r="B828" s="77">
        <f ca="1">VLOOKUP(C828,'Order List'!$B$2:$D$102,2,0)</f>
        <v>43383</v>
      </c>
      <c r="C828" s="23">
        <f t="shared" si="65"/>
        <v>80</v>
      </c>
      <c r="D828" s="23">
        <f t="shared" si="67"/>
        <v>7</v>
      </c>
      <c r="E828" s="23" t="s">
        <v>120</v>
      </c>
      <c r="F828" s="23"/>
      <c r="G828" s="23">
        <v>4</v>
      </c>
      <c r="H828" s="23">
        <f>VLOOKUP(E828&amp;"-"&amp;F828,'Menu items'!E:F,2,0)</f>
        <v>3.19</v>
      </c>
      <c r="I828" s="67">
        <f t="shared" si="64"/>
        <v>12.76</v>
      </c>
      <c r="J828" s="23">
        <f>IF(AND(F828="XL",G828&gt;1),15,0)</f>
        <v>0</v>
      </c>
    </row>
    <row r="829" spans="2:10" x14ac:dyDescent="0.25">
      <c r="B829" s="77">
        <f ca="1">VLOOKUP(C829,'Order List'!$B$2:$D$102,2,0)</f>
        <v>43383</v>
      </c>
      <c r="C829" s="23">
        <f t="shared" si="65"/>
        <v>80</v>
      </c>
      <c r="D829" s="23">
        <f t="shared" si="67"/>
        <v>8</v>
      </c>
      <c r="E829" s="23" t="s">
        <v>122</v>
      </c>
      <c r="F829" s="23"/>
      <c r="G829" s="23">
        <v>2</v>
      </c>
      <c r="H829" s="23">
        <f>VLOOKUP(E829&amp;"-"&amp;F829,'Menu items'!E:F,2,0)</f>
        <v>2.4900000000000002</v>
      </c>
      <c r="I829" s="67">
        <f t="shared" si="64"/>
        <v>4.9800000000000004</v>
      </c>
      <c r="J829" s="23">
        <f>IF(AND(F829="XL",G829&gt;1),15,0)</f>
        <v>0</v>
      </c>
    </row>
    <row r="830" spans="2:10" x14ac:dyDescent="0.25">
      <c r="B830" s="77">
        <f ca="1">VLOOKUP(C830,'Order List'!$B$2:$D$102,2,0)</f>
        <v>43383</v>
      </c>
      <c r="C830" s="23">
        <f t="shared" si="65"/>
        <v>80</v>
      </c>
      <c r="D830" s="23">
        <f t="shared" si="67"/>
        <v>9</v>
      </c>
      <c r="E830" s="23" t="s">
        <v>124</v>
      </c>
      <c r="F830" s="23"/>
      <c r="G830" s="23">
        <v>1</v>
      </c>
      <c r="H830" s="23">
        <f>VLOOKUP(E830&amp;"-"&amp;F830,'Menu items'!E:F,2,0)</f>
        <v>2.4900000000000002</v>
      </c>
      <c r="I830" s="67">
        <f t="shared" si="64"/>
        <v>2.4900000000000002</v>
      </c>
      <c r="J830" s="23">
        <f>IF(AND(F830="XL",G830&gt;1),15,0)</f>
        <v>0</v>
      </c>
    </row>
    <row r="831" spans="2:10" x14ac:dyDescent="0.25">
      <c r="B831" s="77">
        <f ca="1">VLOOKUP(C831,'Order List'!$B$2:$D$102,2,0)</f>
        <v>43383</v>
      </c>
      <c r="C831" s="23">
        <f t="shared" si="65"/>
        <v>80</v>
      </c>
      <c r="D831" s="23">
        <f t="shared" si="67"/>
        <v>10</v>
      </c>
      <c r="E831" s="23" t="s">
        <v>125</v>
      </c>
      <c r="F831" s="23"/>
      <c r="G831" s="23">
        <v>2</v>
      </c>
      <c r="H831" s="23">
        <f>VLOOKUP(E831&amp;"-"&amp;F831,'Menu items'!E:F,2,0)</f>
        <v>2.4900000000000002</v>
      </c>
      <c r="I831" s="67">
        <f t="shared" si="64"/>
        <v>4.9800000000000004</v>
      </c>
      <c r="J831" s="23">
        <f>IF(AND(F831="XL",G831&gt;1),15,0)</f>
        <v>0</v>
      </c>
    </row>
    <row r="832" spans="2:10" x14ac:dyDescent="0.25">
      <c r="B832" s="77">
        <f ca="1">VLOOKUP(C832,'Order List'!$B$2:$D$102,2,0)</f>
        <v>43383</v>
      </c>
      <c r="C832" s="23">
        <f t="shared" si="65"/>
        <v>81</v>
      </c>
      <c r="D832" s="23">
        <v>1</v>
      </c>
      <c r="E832" s="23" t="s">
        <v>126</v>
      </c>
      <c r="F832" s="23"/>
      <c r="G832" s="23">
        <v>1</v>
      </c>
      <c r="H832" s="23">
        <f>VLOOKUP(E832&amp;"-"&amp;F832,'Menu items'!E:F,2,0)</f>
        <v>2.4900000000000002</v>
      </c>
      <c r="I832" s="67">
        <f t="shared" si="64"/>
        <v>2.4900000000000002</v>
      </c>
      <c r="J832" s="23">
        <f>IF(AND(F832="XL",G832&gt;1),15,0)</f>
        <v>0</v>
      </c>
    </row>
    <row r="833" spans="2:10" x14ac:dyDescent="0.25">
      <c r="B833" s="77">
        <f ca="1">VLOOKUP(C833,'Order List'!$B$2:$D$102,2,0)</f>
        <v>43383</v>
      </c>
      <c r="C833" s="23">
        <f t="shared" si="65"/>
        <v>81</v>
      </c>
      <c r="D833" s="23">
        <f t="shared" si="67"/>
        <v>2</v>
      </c>
      <c r="E833" s="23" t="s">
        <v>127</v>
      </c>
      <c r="F833" s="23"/>
      <c r="G833" s="23">
        <v>3</v>
      </c>
      <c r="H833" s="23">
        <f>VLOOKUP(E833&amp;"-"&amp;F833,'Menu items'!E:F,2,0)</f>
        <v>2.09</v>
      </c>
      <c r="I833" s="67">
        <f t="shared" si="64"/>
        <v>6.27</v>
      </c>
      <c r="J833" s="23">
        <f>IF(AND(F833="XL",G833&gt;1),15,0)</f>
        <v>0</v>
      </c>
    </row>
    <row r="834" spans="2:10" x14ac:dyDescent="0.25">
      <c r="B834" s="77">
        <f ca="1">VLOOKUP(C834,'Order List'!$B$2:$D$102,2,0)</f>
        <v>43383</v>
      </c>
      <c r="C834" s="23">
        <f t="shared" si="65"/>
        <v>81</v>
      </c>
      <c r="D834" s="23">
        <f t="shared" si="67"/>
        <v>3</v>
      </c>
      <c r="E834" s="23" t="s">
        <v>105</v>
      </c>
      <c r="F834" s="23"/>
      <c r="G834" s="23">
        <v>1</v>
      </c>
      <c r="H834" s="23">
        <f>VLOOKUP(E834&amp;"-"&amp;F834,'Menu items'!E:F,2,0)</f>
        <v>3.99</v>
      </c>
      <c r="I834" s="67">
        <f t="shared" si="64"/>
        <v>3.99</v>
      </c>
      <c r="J834" s="23">
        <f>IF(AND(F834="XL",G834&gt;1),15,0)</f>
        <v>0</v>
      </c>
    </row>
    <row r="835" spans="2:10" x14ac:dyDescent="0.25">
      <c r="B835" s="77">
        <f ca="1">VLOOKUP(C835,'Order List'!$B$2:$D$102,2,0)</f>
        <v>43383</v>
      </c>
      <c r="C835" s="23">
        <f t="shared" si="65"/>
        <v>81</v>
      </c>
      <c r="D835" s="23">
        <f t="shared" si="67"/>
        <v>4</v>
      </c>
      <c r="E835" s="23" t="s">
        <v>106</v>
      </c>
      <c r="F835" s="23"/>
      <c r="G835" s="23">
        <v>1</v>
      </c>
      <c r="H835" s="23">
        <f>VLOOKUP(E835&amp;"-"&amp;F835,'Menu items'!E:F,2,0)</f>
        <v>4.5</v>
      </c>
      <c r="I835" s="67">
        <f t="shared" si="64"/>
        <v>4.5</v>
      </c>
      <c r="J835" s="23">
        <f>IF(AND(F835="XL",G835&gt;1),15,0)</f>
        <v>0</v>
      </c>
    </row>
    <row r="836" spans="2:10" x14ac:dyDescent="0.25">
      <c r="B836" s="77">
        <f ca="1">VLOOKUP(C836,'Order List'!$B$2:$D$102,2,0)</f>
        <v>43383</v>
      </c>
      <c r="C836" s="23">
        <f t="shared" si="65"/>
        <v>81</v>
      </c>
      <c r="D836" s="23">
        <f t="shared" si="67"/>
        <v>5</v>
      </c>
      <c r="E836" s="23" t="s">
        <v>108</v>
      </c>
      <c r="F836" s="23"/>
      <c r="G836" s="23">
        <v>2</v>
      </c>
      <c r="H836" s="23">
        <f>VLOOKUP(E836&amp;"-"&amp;F836,'Menu items'!E:F,2,0)</f>
        <v>4.5</v>
      </c>
      <c r="I836" s="67">
        <f t="shared" ref="I836:I899" si="68">(G836*H836)-((G836*H836)*(J836/100))</f>
        <v>9</v>
      </c>
      <c r="J836" s="23">
        <f>IF(AND(F836="XL",G836&gt;1),15,0)</f>
        <v>0</v>
      </c>
    </row>
    <row r="837" spans="2:10" x14ac:dyDescent="0.25">
      <c r="B837" s="77">
        <f ca="1">VLOOKUP(C837,'Order List'!$B$2:$D$102,2,0)</f>
        <v>43383</v>
      </c>
      <c r="C837" s="23">
        <f t="shared" ref="C837:C900" si="69">IF(D837&gt;D836,C836,C836+1)</f>
        <v>81</v>
      </c>
      <c r="D837" s="23">
        <f t="shared" si="67"/>
        <v>6</v>
      </c>
      <c r="E837" s="23" t="s">
        <v>109</v>
      </c>
      <c r="F837" s="23"/>
      <c r="G837" s="23">
        <v>4</v>
      </c>
      <c r="H837" s="23">
        <f>VLOOKUP(E837&amp;"-"&amp;F837,'Menu items'!E:F,2,0)</f>
        <v>4.99</v>
      </c>
      <c r="I837" s="67">
        <f t="shared" si="68"/>
        <v>19.96</v>
      </c>
      <c r="J837" s="23">
        <f>IF(AND(F837="XL",G837&gt;1),15,0)</f>
        <v>0</v>
      </c>
    </row>
    <row r="838" spans="2:10" x14ac:dyDescent="0.25">
      <c r="B838" s="77">
        <f ca="1">VLOOKUP(C838,'Order List'!$B$2:$D$102,2,0)</f>
        <v>43383</v>
      </c>
      <c r="C838" s="23">
        <f t="shared" si="69"/>
        <v>81</v>
      </c>
      <c r="D838" s="23">
        <f t="shared" si="67"/>
        <v>7</v>
      </c>
      <c r="E838" s="23" t="s">
        <v>111</v>
      </c>
      <c r="F838" s="23"/>
      <c r="G838" s="23">
        <v>2</v>
      </c>
      <c r="H838" s="23">
        <f>VLOOKUP(E838&amp;"-"&amp;F838,'Menu items'!E:F,2,0)</f>
        <v>4.99</v>
      </c>
      <c r="I838" s="67">
        <f t="shared" si="68"/>
        <v>9.98</v>
      </c>
      <c r="J838" s="23">
        <f>IF(AND(F838="XL",G838&gt;1),15,0)</f>
        <v>0</v>
      </c>
    </row>
    <row r="839" spans="2:10" x14ac:dyDescent="0.25">
      <c r="B839" s="77">
        <f ca="1">VLOOKUP(C839,'Order List'!$B$2:$D$102,2,0)</f>
        <v>43383</v>
      </c>
      <c r="C839" s="23">
        <f t="shared" si="69"/>
        <v>81</v>
      </c>
      <c r="D839" s="23">
        <f t="shared" si="67"/>
        <v>8</v>
      </c>
      <c r="E839" s="23" t="s">
        <v>64</v>
      </c>
      <c r="F839" s="23" t="s">
        <v>8</v>
      </c>
      <c r="G839" s="23">
        <v>1</v>
      </c>
      <c r="H839" s="23">
        <f>VLOOKUP(E839&amp;"-"&amp;F839,'Menu items'!E:F,2,0)</f>
        <v>6.99</v>
      </c>
      <c r="I839" s="67">
        <f t="shared" si="68"/>
        <v>6.99</v>
      </c>
      <c r="J839" s="23">
        <f>IF(AND(F839="XL",G839&gt;1),15,0)</f>
        <v>0</v>
      </c>
    </row>
    <row r="840" spans="2:10" x14ac:dyDescent="0.25">
      <c r="B840" s="77">
        <f ca="1">VLOOKUP(C840,'Order List'!$B$2:$D$102,2,0)</f>
        <v>43383</v>
      </c>
      <c r="C840" s="23">
        <f t="shared" si="69"/>
        <v>81</v>
      </c>
      <c r="D840" s="23">
        <f t="shared" si="67"/>
        <v>9</v>
      </c>
      <c r="E840" s="23" t="s">
        <v>65</v>
      </c>
      <c r="F840" s="23" t="s">
        <v>8</v>
      </c>
      <c r="G840" s="23">
        <v>2</v>
      </c>
      <c r="H840" s="23">
        <f>VLOOKUP(E840&amp;"-"&amp;F840,'Menu items'!E:F,2,0)</f>
        <v>6.99</v>
      </c>
      <c r="I840" s="67">
        <f t="shared" si="68"/>
        <v>13.98</v>
      </c>
      <c r="J840" s="23">
        <f>IF(AND(F840="XL",G840&gt;1),15,0)</f>
        <v>0</v>
      </c>
    </row>
    <row r="841" spans="2:10" x14ac:dyDescent="0.25">
      <c r="B841" s="77">
        <f ca="1">VLOOKUP(C841,'Order List'!$B$2:$D$102,2,0)</f>
        <v>43383</v>
      </c>
      <c r="C841" s="23">
        <f t="shared" si="69"/>
        <v>81</v>
      </c>
      <c r="D841" s="23">
        <f t="shared" si="67"/>
        <v>10</v>
      </c>
      <c r="E841" s="23" t="s">
        <v>66</v>
      </c>
      <c r="F841" s="23"/>
      <c r="G841" s="23">
        <v>1</v>
      </c>
      <c r="H841" s="23">
        <f>VLOOKUP(E841&amp;"-"&amp;F841,'Menu items'!E:F,2,0)</f>
        <v>5</v>
      </c>
      <c r="I841" s="67">
        <f t="shared" si="68"/>
        <v>5</v>
      </c>
      <c r="J841" s="23">
        <f>IF(AND(F841="XL",G841&gt;1),15,0)</f>
        <v>0</v>
      </c>
    </row>
    <row r="842" spans="2:10" x14ac:dyDescent="0.25">
      <c r="B842" s="77">
        <f ca="1">VLOOKUP(C842,'Order List'!$B$2:$D$102,2,0)</f>
        <v>43383</v>
      </c>
      <c r="C842" s="23">
        <f t="shared" si="69"/>
        <v>81</v>
      </c>
      <c r="D842" s="23">
        <f t="shared" si="67"/>
        <v>11</v>
      </c>
      <c r="E842" s="23" t="s">
        <v>47</v>
      </c>
      <c r="F842" s="23"/>
      <c r="G842" s="23">
        <v>3</v>
      </c>
      <c r="H842" s="23">
        <f>VLOOKUP(E842&amp;"-"&amp;F842,'Menu items'!E:F,2,0)</f>
        <v>6.99</v>
      </c>
      <c r="I842" s="67">
        <f t="shared" si="68"/>
        <v>20.97</v>
      </c>
      <c r="J842" s="23">
        <f>IF(AND(F842="XL",G842&gt;1),15,0)</f>
        <v>0</v>
      </c>
    </row>
    <row r="843" spans="2:10" x14ac:dyDescent="0.25">
      <c r="B843" s="77">
        <f ca="1">VLOOKUP(C843,'Order List'!$B$2:$D$102,2,0)</f>
        <v>43383</v>
      </c>
      <c r="C843" s="23">
        <f t="shared" si="69"/>
        <v>81</v>
      </c>
      <c r="D843" s="23">
        <f t="shared" si="67"/>
        <v>12</v>
      </c>
      <c r="E843" s="23" t="s">
        <v>48</v>
      </c>
      <c r="F843" s="23"/>
      <c r="G843" s="23">
        <v>1</v>
      </c>
      <c r="H843" s="23">
        <f>VLOOKUP(E843&amp;"-"&amp;F843,'Menu items'!E:F,2,0)</f>
        <v>6.99</v>
      </c>
      <c r="I843" s="67">
        <f t="shared" si="68"/>
        <v>6.99</v>
      </c>
      <c r="J843" s="23">
        <f>IF(AND(F843="XL",G843&gt;1),15,0)</f>
        <v>0</v>
      </c>
    </row>
    <row r="844" spans="2:10" x14ac:dyDescent="0.25">
      <c r="B844" s="77">
        <f ca="1">VLOOKUP(C844,'Order List'!$B$2:$D$102,2,0)</f>
        <v>43383</v>
      </c>
      <c r="C844" s="23">
        <f t="shared" si="69"/>
        <v>81</v>
      </c>
      <c r="D844" s="23">
        <f t="shared" si="67"/>
        <v>13</v>
      </c>
      <c r="E844" s="23" t="s">
        <v>49</v>
      </c>
      <c r="F844" s="23"/>
      <c r="G844" s="23">
        <v>1</v>
      </c>
      <c r="H844" s="23">
        <f>VLOOKUP(E844&amp;"-"&amp;F844,'Menu items'!E:F,2,0)</f>
        <v>6.99</v>
      </c>
      <c r="I844" s="67">
        <f t="shared" si="68"/>
        <v>6.99</v>
      </c>
      <c r="J844" s="23">
        <f>IF(AND(F844="XL",G844&gt;1),15,0)</f>
        <v>0</v>
      </c>
    </row>
    <row r="845" spans="2:10" x14ac:dyDescent="0.25">
      <c r="B845" s="77">
        <f ca="1">VLOOKUP(C845,'Order List'!$B$2:$D$102,2,0)</f>
        <v>43383</v>
      </c>
      <c r="C845" s="23">
        <f t="shared" si="69"/>
        <v>81</v>
      </c>
      <c r="D845" s="23">
        <f t="shared" si="67"/>
        <v>14</v>
      </c>
      <c r="E845" s="23" t="s">
        <v>51</v>
      </c>
      <c r="F845" s="23"/>
      <c r="G845" s="23">
        <v>2</v>
      </c>
      <c r="H845" s="23">
        <f>VLOOKUP(E845&amp;"-"&amp;F845,'Menu items'!E:F,2,0)</f>
        <v>6.25</v>
      </c>
      <c r="I845" s="67">
        <f t="shared" si="68"/>
        <v>12.5</v>
      </c>
      <c r="J845" s="23">
        <f>IF(AND(F845="XL",G845&gt;1),15,0)</f>
        <v>0</v>
      </c>
    </row>
    <row r="846" spans="2:10" x14ac:dyDescent="0.25">
      <c r="B846" s="77">
        <f ca="1">VLOOKUP(C846,'Order List'!$B$2:$D$102,2,0)</f>
        <v>43383</v>
      </c>
      <c r="C846" s="23">
        <f t="shared" si="69"/>
        <v>81</v>
      </c>
      <c r="D846" s="23">
        <f t="shared" si="67"/>
        <v>15</v>
      </c>
      <c r="E846" s="23" t="s">
        <v>55</v>
      </c>
      <c r="F846" s="23"/>
      <c r="G846" s="23">
        <v>4</v>
      </c>
      <c r="H846" s="23">
        <f>VLOOKUP(E846&amp;"-"&amp;F846,'Menu items'!E:F,2,0)</f>
        <v>0.79</v>
      </c>
      <c r="I846" s="67">
        <f t="shared" si="68"/>
        <v>3.16</v>
      </c>
      <c r="J846" s="23">
        <f>IF(AND(F846="XL",G846&gt;1),15,0)</f>
        <v>0</v>
      </c>
    </row>
    <row r="847" spans="2:10" x14ac:dyDescent="0.25">
      <c r="B847" s="77">
        <f ca="1">VLOOKUP(C847,'Order List'!$B$2:$D$102,2,0)</f>
        <v>43384</v>
      </c>
      <c r="C847" s="23">
        <f t="shared" si="69"/>
        <v>82</v>
      </c>
      <c r="D847" s="23">
        <v>1</v>
      </c>
      <c r="E847" s="23" t="s">
        <v>59</v>
      </c>
      <c r="F847" s="23"/>
      <c r="G847" s="23">
        <v>2</v>
      </c>
      <c r="H847" s="23">
        <f>VLOOKUP(E847&amp;"-"&amp;F847,'Menu items'!E:F,2,0)</f>
        <v>8.49</v>
      </c>
      <c r="I847" s="67">
        <f t="shared" si="68"/>
        <v>16.98</v>
      </c>
      <c r="J847" s="23">
        <f>IF(AND(F847="XL",G847&gt;1),15,0)</f>
        <v>0</v>
      </c>
    </row>
    <row r="848" spans="2:10" x14ac:dyDescent="0.25">
      <c r="B848" s="77">
        <f ca="1">VLOOKUP(C848,'Order List'!$B$2:$D$102,2,0)</f>
        <v>43384</v>
      </c>
      <c r="C848" s="23">
        <f t="shared" si="69"/>
        <v>82</v>
      </c>
      <c r="D848" s="23">
        <f t="shared" si="67"/>
        <v>2</v>
      </c>
      <c r="E848" s="23" t="s">
        <v>60</v>
      </c>
      <c r="F848" s="23">
        <v>10</v>
      </c>
      <c r="G848" s="23">
        <v>1</v>
      </c>
      <c r="H848" s="23">
        <f>VLOOKUP(E848&amp;"-"&amp;F848,'Menu items'!E:F,2,0)</f>
        <v>9.85</v>
      </c>
      <c r="I848" s="67">
        <f t="shared" si="68"/>
        <v>9.85</v>
      </c>
      <c r="J848" s="23">
        <f>IF(AND(F848="XL",G848&gt;1),15,0)</f>
        <v>0</v>
      </c>
    </row>
    <row r="849" spans="2:10" x14ac:dyDescent="0.25">
      <c r="B849" s="77">
        <f ca="1">VLOOKUP(C849,'Order List'!$B$2:$D$102,2,0)</f>
        <v>43384</v>
      </c>
      <c r="C849" s="23">
        <f t="shared" si="69"/>
        <v>82</v>
      </c>
      <c r="D849" s="23">
        <f t="shared" si="67"/>
        <v>3</v>
      </c>
      <c r="E849" s="23" t="s">
        <v>102</v>
      </c>
      <c r="F849" s="23"/>
      <c r="G849" s="23">
        <v>2</v>
      </c>
      <c r="H849" s="23">
        <f>VLOOKUP(E849&amp;"-"&amp;F849,'Menu items'!E:F,2,0)</f>
        <v>5.99</v>
      </c>
      <c r="I849" s="67">
        <f t="shared" si="68"/>
        <v>11.98</v>
      </c>
      <c r="J849" s="23">
        <f>IF(AND(F849="XL",G849&gt;1),15,0)</f>
        <v>0</v>
      </c>
    </row>
    <row r="850" spans="2:10" x14ac:dyDescent="0.25">
      <c r="B850" s="77">
        <f ca="1">VLOOKUP(C850,'Order List'!$B$2:$D$102,2,0)</f>
        <v>43384</v>
      </c>
      <c r="C850" s="23">
        <f t="shared" si="69"/>
        <v>82</v>
      </c>
      <c r="D850" s="23">
        <f t="shared" si="67"/>
        <v>4</v>
      </c>
      <c r="E850" s="23" t="s">
        <v>69</v>
      </c>
      <c r="F850" s="23"/>
      <c r="G850" s="23">
        <v>1</v>
      </c>
      <c r="H850" s="23">
        <f>VLOOKUP(E850&amp;"-"&amp;F850,'Menu items'!E:F,2,0)</f>
        <v>6.99</v>
      </c>
      <c r="I850" s="67">
        <f t="shared" si="68"/>
        <v>6.99</v>
      </c>
      <c r="J850" s="23">
        <f>IF(AND(F850="XL",G850&gt;1),15,0)</f>
        <v>0</v>
      </c>
    </row>
    <row r="851" spans="2:10" x14ac:dyDescent="0.25">
      <c r="B851" s="77">
        <f ca="1">VLOOKUP(C851,'Order List'!$B$2:$D$102,2,0)</f>
        <v>43384</v>
      </c>
      <c r="C851" s="23">
        <f t="shared" si="69"/>
        <v>82</v>
      </c>
      <c r="D851" s="23">
        <f t="shared" si="67"/>
        <v>5</v>
      </c>
      <c r="E851" s="23" t="s">
        <v>71</v>
      </c>
      <c r="F851" s="23"/>
      <c r="G851" s="23">
        <v>3</v>
      </c>
      <c r="H851" s="23">
        <f>VLOOKUP(E851&amp;"-"&amp;F851,'Menu items'!E:F,2,0)</f>
        <v>5.75</v>
      </c>
      <c r="I851" s="67">
        <f t="shared" si="68"/>
        <v>17.25</v>
      </c>
      <c r="J851" s="23">
        <f>IF(AND(F851="XL",G851&gt;1),15,0)</f>
        <v>0</v>
      </c>
    </row>
    <row r="852" spans="2:10" x14ac:dyDescent="0.25">
      <c r="B852" s="77">
        <f ca="1">VLOOKUP(C852,'Order List'!$B$2:$D$102,2,0)</f>
        <v>43384</v>
      </c>
      <c r="C852" s="23">
        <f t="shared" si="69"/>
        <v>82</v>
      </c>
      <c r="D852" s="23">
        <f t="shared" si="67"/>
        <v>6</v>
      </c>
      <c r="E852" s="23" t="s">
        <v>72</v>
      </c>
      <c r="F852" s="23"/>
      <c r="G852" s="23">
        <v>1</v>
      </c>
      <c r="H852" s="23">
        <f>VLOOKUP(E852&amp;"-"&amp;F852,'Menu items'!E:F,2,0)</f>
        <v>5.75</v>
      </c>
      <c r="I852" s="67">
        <f t="shared" si="68"/>
        <v>5.75</v>
      </c>
      <c r="J852" s="23">
        <f>IF(AND(F852="XL",G852&gt;1),15,0)</f>
        <v>0</v>
      </c>
    </row>
    <row r="853" spans="2:10" x14ac:dyDescent="0.25">
      <c r="B853" s="77">
        <f ca="1">VLOOKUP(C853,'Order List'!$B$2:$D$102,2,0)</f>
        <v>43384</v>
      </c>
      <c r="C853" s="23">
        <f t="shared" si="69"/>
        <v>82</v>
      </c>
      <c r="D853" s="23">
        <f t="shared" si="67"/>
        <v>7</v>
      </c>
      <c r="E853" s="23" t="s">
        <v>73</v>
      </c>
      <c r="F853" s="23"/>
      <c r="G853" s="23">
        <v>1</v>
      </c>
      <c r="H853" s="23">
        <f>VLOOKUP(E853&amp;"-"&amp;F853,'Menu items'!E:F,2,0)</f>
        <v>6.99</v>
      </c>
      <c r="I853" s="67">
        <f t="shared" si="68"/>
        <v>6.99</v>
      </c>
      <c r="J853" s="23">
        <f>IF(AND(F853="XL",G853&gt;1),15,0)</f>
        <v>0</v>
      </c>
    </row>
    <row r="854" spans="2:10" x14ac:dyDescent="0.25">
      <c r="B854" s="77">
        <f ca="1">VLOOKUP(C854,'Order List'!$B$2:$D$102,2,0)</f>
        <v>43384</v>
      </c>
      <c r="C854" s="23">
        <f t="shared" si="69"/>
        <v>82</v>
      </c>
      <c r="D854" s="23">
        <f t="shared" si="67"/>
        <v>8</v>
      </c>
      <c r="E854" s="23" t="s">
        <v>74</v>
      </c>
      <c r="F854" s="23"/>
      <c r="G854" s="23">
        <v>2</v>
      </c>
      <c r="H854" s="23">
        <f>VLOOKUP(E854&amp;"-"&amp;F854,'Menu items'!E:F,2,0)</f>
        <v>4.5</v>
      </c>
      <c r="I854" s="67">
        <f t="shared" si="68"/>
        <v>9</v>
      </c>
      <c r="J854" s="23">
        <f>IF(AND(F854="XL",G854&gt;1),15,0)</f>
        <v>0</v>
      </c>
    </row>
    <row r="855" spans="2:10" x14ac:dyDescent="0.25">
      <c r="B855" s="77">
        <f ca="1">VLOOKUP(C855,'Order List'!$B$2:$D$102,2,0)</f>
        <v>43384</v>
      </c>
      <c r="C855" s="23">
        <f t="shared" si="69"/>
        <v>82</v>
      </c>
      <c r="D855" s="23">
        <f t="shared" ref="D855:D917" si="70">D854+1</f>
        <v>9</v>
      </c>
      <c r="E855" s="23" t="s">
        <v>76</v>
      </c>
      <c r="F855" s="23"/>
      <c r="G855" s="23">
        <v>4</v>
      </c>
      <c r="H855" s="23">
        <f>VLOOKUP(E855&amp;"-"&amp;F855,'Menu items'!E:F,2,0)</f>
        <v>4.5</v>
      </c>
      <c r="I855" s="67">
        <f t="shared" si="68"/>
        <v>18</v>
      </c>
      <c r="J855" s="23">
        <f>IF(AND(F855="XL",G855&gt;1),15,0)</f>
        <v>0</v>
      </c>
    </row>
    <row r="856" spans="2:10" x14ac:dyDescent="0.25">
      <c r="B856" s="77">
        <f ca="1">VLOOKUP(C856,'Order List'!$B$2:$D$102,2,0)</f>
        <v>43384</v>
      </c>
      <c r="C856" s="23">
        <f t="shared" si="69"/>
        <v>82</v>
      </c>
      <c r="D856" s="23">
        <f t="shared" si="70"/>
        <v>10</v>
      </c>
      <c r="E856" s="23" t="s">
        <v>77</v>
      </c>
      <c r="F856" s="23"/>
      <c r="G856" s="23">
        <v>2</v>
      </c>
      <c r="H856" s="23">
        <f>VLOOKUP(E856&amp;"-"&amp;F856,'Menu items'!E:F,2,0)</f>
        <v>3.75</v>
      </c>
      <c r="I856" s="67">
        <f t="shared" si="68"/>
        <v>7.5</v>
      </c>
      <c r="J856" s="23">
        <f>IF(AND(F856="XL",G856&gt;1),15,0)</f>
        <v>0</v>
      </c>
    </row>
    <row r="857" spans="2:10" x14ac:dyDescent="0.25">
      <c r="B857" s="77">
        <f ca="1">VLOOKUP(C857,'Order List'!$B$2:$D$102,2,0)</f>
        <v>43384</v>
      </c>
      <c r="C857" s="23">
        <f t="shared" si="69"/>
        <v>82</v>
      </c>
      <c r="D857" s="23">
        <f t="shared" si="70"/>
        <v>11</v>
      </c>
      <c r="E857" s="23" t="s">
        <v>80</v>
      </c>
      <c r="F857" s="23"/>
      <c r="G857" s="23">
        <v>1</v>
      </c>
      <c r="H857" s="23">
        <f>VLOOKUP(E857&amp;"-"&amp;F857,'Menu items'!E:F,2,0)</f>
        <v>3.99</v>
      </c>
      <c r="I857" s="67">
        <f t="shared" si="68"/>
        <v>3.99</v>
      </c>
      <c r="J857" s="23">
        <f>IF(AND(F857="XL",G857&gt;1),15,0)</f>
        <v>0</v>
      </c>
    </row>
    <row r="858" spans="2:10" x14ac:dyDescent="0.25">
      <c r="B858" s="77">
        <f ca="1">VLOOKUP(C858,'Order List'!$B$2:$D$102,2,0)</f>
        <v>43384</v>
      </c>
      <c r="C858" s="23">
        <f t="shared" si="69"/>
        <v>82</v>
      </c>
      <c r="D858" s="23">
        <f t="shared" si="70"/>
        <v>12</v>
      </c>
      <c r="E858" s="23" t="s">
        <v>78</v>
      </c>
      <c r="F858" s="23"/>
      <c r="G858" s="23">
        <v>2</v>
      </c>
      <c r="H858" s="23">
        <f>VLOOKUP(E858&amp;"-"&amp;F858,'Menu items'!E:F,2,0)</f>
        <v>19.989999999999998</v>
      </c>
      <c r="I858" s="67">
        <f t="shared" si="68"/>
        <v>39.979999999999997</v>
      </c>
      <c r="J858" s="23">
        <f>IF(AND(F858="XL",G858&gt;1),15,0)</f>
        <v>0</v>
      </c>
    </row>
    <row r="859" spans="2:10" x14ac:dyDescent="0.25">
      <c r="B859" s="77">
        <f ca="1">VLOOKUP(C859,'Order List'!$B$2:$D$102,2,0)</f>
        <v>43384</v>
      </c>
      <c r="C859" s="23">
        <f t="shared" si="69"/>
        <v>82</v>
      </c>
      <c r="D859" s="23">
        <f t="shared" si="70"/>
        <v>13</v>
      </c>
      <c r="E859" s="23" t="s">
        <v>82</v>
      </c>
      <c r="F859" s="23"/>
      <c r="G859" s="23">
        <v>1</v>
      </c>
      <c r="H859" s="23">
        <f>VLOOKUP(E859&amp;"-"&amp;F859,'Menu items'!E:F,2,0)</f>
        <v>5.99</v>
      </c>
      <c r="I859" s="67">
        <f t="shared" si="68"/>
        <v>5.99</v>
      </c>
      <c r="J859" s="23">
        <f>IF(AND(F859="XL",G859&gt;1),15,0)</f>
        <v>0</v>
      </c>
    </row>
    <row r="860" spans="2:10" x14ac:dyDescent="0.25">
      <c r="B860" s="77">
        <f ca="1">VLOOKUP(C860,'Order List'!$B$2:$D$102,2,0)</f>
        <v>43384</v>
      </c>
      <c r="C860" s="23">
        <f t="shared" si="69"/>
        <v>82</v>
      </c>
      <c r="D860" s="23">
        <f t="shared" si="70"/>
        <v>14</v>
      </c>
      <c r="E860" s="23" t="s">
        <v>83</v>
      </c>
      <c r="F860" s="23"/>
      <c r="G860" s="23">
        <v>3</v>
      </c>
      <c r="H860" s="23">
        <f>VLOOKUP(E860&amp;"-"&amp;F860,'Menu items'!E:F,2,0)</f>
        <v>5.99</v>
      </c>
      <c r="I860" s="67">
        <f t="shared" si="68"/>
        <v>17.97</v>
      </c>
      <c r="J860" s="23">
        <f>IF(AND(F860="XL",G860&gt;1),15,0)</f>
        <v>0</v>
      </c>
    </row>
    <row r="861" spans="2:10" x14ac:dyDescent="0.25">
      <c r="B861" s="77">
        <f ca="1">VLOOKUP(C861,'Order List'!$B$2:$D$102,2,0)</f>
        <v>43384</v>
      </c>
      <c r="C861" s="23">
        <f t="shared" si="69"/>
        <v>82</v>
      </c>
      <c r="D861" s="23">
        <f t="shared" si="70"/>
        <v>15</v>
      </c>
      <c r="E861" s="23" t="s">
        <v>85</v>
      </c>
      <c r="F861" s="23"/>
      <c r="G861" s="23">
        <v>1</v>
      </c>
      <c r="H861" s="23">
        <f>VLOOKUP(E861&amp;"-"&amp;F861,'Menu items'!E:F,2,0)</f>
        <v>2.99</v>
      </c>
      <c r="I861" s="67">
        <f t="shared" si="68"/>
        <v>2.99</v>
      </c>
      <c r="J861" s="23">
        <f>IF(AND(F861="XL",G861&gt;1),15,0)</f>
        <v>0</v>
      </c>
    </row>
    <row r="862" spans="2:10" x14ac:dyDescent="0.25">
      <c r="B862" s="77">
        <f ca="1">VLOOKUP(C862,'Order List'!$B$2:$D$102,2,0)</f>
        <v>43384</v>
      </c>
      <c r="C862" s="23">
        <f t="shared" si="69"/>
        <v>82</v>
      </c>
      <c r="D862" s="23">
        <f t="shared" si="70"/>
        <v>16</v>
      </c>
      <c r="E862" s="23" t="s">
        <v>86</v>
      </c>
      <c r="F862" s="23"/>
      <c r="G862" s="23">
        <v>1</v>
      </c>
      <c r="H862" s="23">
        <f>VLOOKUP(E862&amp;"-"&amp;F862,'Menu items'!E:F,2,0)</f>
        <v>5.99</v>
      </c>
      <c r="I862" s="67">
        <f t="shared" si="68"/>
        <v>5.99</v>
      </c>
      <c r="J862" s="23">
        <f>IF(AND(F862="XL",G862&gt;1),15,0)</f>
        <v>0</v>
      </c>
    </row>
    <row r="863" spans="2:10" x14ac:dyDescent="0.25">
      <c r="B863" s="77">
        <f ca="1">VLOOKUP(C863,'Order List'!$B$2:$D$102,2,0)</f>
        <v>43384</v>
      </c>
      <c r="C863" s="23">
        <f t="shared" si="69"/>
        <v>82</v>
      </c>
      <c r="D863" s="23">
        <f t="shared" si="70"/>
        <v>17</v>
      </c>
      <c r="E863" s="23" t="s">
        <v>87</v>
      </c>
      <c r="F863" s="23"/>
      <c r="G863" s="23">
        <v>2</v>
      </c>
      <c r="H863" s="23">
        <f>VLOOKUP(E863&amp;"-"&amp;F863,'Menu items'!E:F,2,0)</f>
        <v>5.99</v>
      </c>
      <c r="I863" s="67">
        <f t="shared" si="68"/>
        <v>11.98</v>
      </c>
      <c r="J863" s="23">
        <f>IF(AND(F863="XL",G863&gt;1),15,0)</f>
        <v>0</v>
      </c>
    </row>
    <row r="864" spans="2:10" x14ac:dyDescent="0.25">
      <c r="B864" s="77">
        <f ca="1">VLOOKUP(C864,'Order List'!$B$2:$D$102,2,0)</f>
        <v>43384</v>
      </c>
      <c r="C864" s="23">
        <f t="shared" si="69"/>
        <v>83</v>
      </c>
      <c r="D864" s="23">
        <v>1</v>
      </c>
      <c r="E864" s="23" t="s">
        <v>88</v>
      </c>
      <c r="F864" s="23"/>
      <c r="G864" s="23">
        <v>4</v>
      </c>
      <c r="H864" s="23">
        <f>VLOOKUP(E864&amp;"-"&amp;F864,'Menu items'!E:F,2,0)</f>
        <v>3.79</v>
      </c>
      <c r="I864" s="67">
        <f t="shared" si="68"/>
        <v>15.16</v>
      </c>
      <c r="J864" s="23">
        <f>IF(AND(F864="XL",G864&gt;1),15,0)</f>
        <v>0</v>
      </c>
    </row>
    <row r="865" spans="2:10" x14ac:dyDescent="0.25">
      <c r="B865" s="77">
        <f ca="1">VLOOKUP(C865,'Order List'!$B$2:$D$102,2,0)</f>
        <v>43384</v>
      </c>
      <c r="C865" s="23">
        <f t="shared" si="69"/>
        <v>83</v>
      </c>
      <c r="D865" s="23">
        <f t="shared" ref="D865:D868" si="71">D864+1</f>
        <v>2</v>
      </c>
      <c r="E865" s="23" t="s">
        <v>94</v>
      </c>
      <c r="F865" s="23"/>
      <c r="G865" s="23">
        <v>2</v>
      </c>
      <c r="H865" s="23">
        <f>VLOOKUP(E865&amp;"-"&amp;F865,'Menu items'!E:F,2,0)</f>
        <v>4.79</v>
      </c>
      <c r="I865" s="67">
        <f t="shared" si="68"/>
        <v>9.58</v>
      </c>
      <c r="J865" s="23">
        <f>IF(AND(F865="XL",G865&gt;1),15,0)</f>
        <v>0</v>
      </c>
    </row>
    <row r="866" spans="2:10" x14ac:dyDescent="0.25">
      <c r="B866" s="77">
        <f ca="1">VLOOKUP(C866,'Order List'!$B$2:$D$102,2,0)</f>
        <v>43384</v>
      </c>
      <c r="C866" s="23">
        <f t="shared" si="69"/>
        <v>83</v>
      </c>
      <c r="D866" s="23">
        <f t="shared" si="71"/>
        <v>3</v>
      </c>
      <c r="E866" s="23" t="s">
        <v>96</v>
      </c>
      <c r="F866" s="23"/>
      <c r="G866" s="23">
        <v>1</v>
      </c>
      <c r="H866" s="23">
        <f>VLOOKUP(E866&amp;"-"&amp;F866,'Menu items'!E:F,2,0)</f>
        <v>5.99</v>
      </c>
      <c r="I866" s="67">
        <f t="shared" si="68"/>
        <v>5.99</v>
      </c>
      <c r="J866" s="23">
        <f>IF(AND(F866="XL",G866&gt;1),15,0)</f>
        <v>0</v>
      </c>
    </row>
    <row r="867" spans="2:10" x14ac:dyDescent="0.25">
      <c r="B867" s="77">
        <f ca="1">VLOOKUP(C867,'Order List'!$B$2:$D$102,2,0)</f>
        <v>43384</v>
      </c>
      <c r="C867" s="23">
        <f t="shared" si="69"/>
        <v>83</v>
      </c>
      <c r="D867" s="23">
        <f t="shared" si="71"/>
        <v>4</v>
      </c>
      <c r="E867" s="23" t="s">
        <v>112</v>
      </c>
      <c r="F867" s="23"/>
      <c r="G867" s="23">
        <v>2</v>
      </c>
      <c r="H867" s="23">
        <f>VLOOKUP(E867&amp;"-"&amp;F867,'Menu items'!E:F,2,0)</f>
        <v>4.99</v>
      </c>
      <c r="I867" s="67">
        <f t="shared" si="68"/>
        <v>9.98</v>
      </c>
      <c r="J867" s="23">
        <f>IF(AND(F867="XL",G867&gt;1),15,0)</f>
        <v>0</v>
      </c>
    </row>
    <row r="868" spans="2:10" x14ac:dyDescent="0.25">
      <c r="B868" s="77">
        <f ca="1">VLOOKUP(C868,'Order List'!$B$2:$D$102,2,0)</f>
        <v>43384</v>
      </c>
      <c r="C868" s="23">
        <f t="shared" si="69"/>
        <v>83</v>
      </c>
      <c r="D868" s="23">
        <f t="shared" si="71"/>
        <v>5</v>
      </c>
      <c r="E868" s="23" t="s">
        <v>113</v>
      </c>
      <c r="F868" s="23"/>
      <c r="G868" s="23">
        <v>1</v>
      </c>
      <c r="H868" s="23">
        <f>VLOOKUP(E868&amp;"-"&amp;F868,'Menu items'!E:F,2,0)</f>
        <v>1.29</v>
      </c>
      <c r="I868" s="67">
        <f t="shared" si="68"/>
        <v>1.29</v>
      </c>
      <c r="J868" s="23">
        <f>IF(AND(F868="XL",G868&gt;1),15,0)</f>
        <v>0</v>
      </c>
    </row>
    <row r="869" spans="2:10" x14ac:dyDescent="0.25">
      <c r="B869" s="77">
        <f ca="1">VLOOKUP(C869,'Order List'!$B$2:$D$102,2,0)</f>
        <v>43384</v>
      </c>
      <c r="C869" s="23">
        <f t="shared" si="69"/>
        <v>83</v>
      </c>
      <c r="D869" s="23">
        <f t="shared" si="70"/>
        <v>6</v>
      </c>
      <c r="E869" s="23" t="s">
        <v>115</v>
      </c>
      <c r="F869" s="23"/>
      <c r="G869" s="23">
        <v>3</v>
      </c>
      <c r="H869" s="23">
        <f>VLOOKUP(E869&amp;"-"&amp;F869,'Menu items'!E:F,2,0)</f>
        <v>2.25</v>
      </c>
      <c r="I869" s="67">
        <f t="shared" si="68"/>
        <v>6.75</v>
      </c>
      <c r="J869" s="23">
        <f>IF(AND(F869="XL",G869&gt;1),15,0)</f>
        <v>0</v>
      </c>
    </row>
    <row r="870" spans="2:10" x14ac:dyDescent="0.25">
      <c r="B870" s="77">
        <f ca="1">VLOOKUP(C870,'Order List'!$B$2:$D$102,2,0)</f>
        <v>43384</v>
      </c>
      <c r="C870" s="23">
        <f t="shared" si="69"/>
        <v>83</v>
      </c>
      <c r="D870" s="23">
        <f t="shared" si="70"/>
        <v>7</v>
      </c>
      <c r="E870" s="23" t="s">
        <v>118</v>
      </c>
      <c r="F870" s="23"/>
      <c r="G870" s="23">
        <v>1</v>
      </c>
      <c r="H870" s="23">
        <f>VLOOKUP(E870&amp;"-"&amp;F870,'Menu items'!E:F,2,0)</f>
        <v>1.99</v>
      </c>
      <c r="I870" s="67">
        <f t="shared" si="68"/>
        <v>1.99</v>
      </c>
      <c r="J870" s="23">
        <f>IF(AND(F870="XL",G870&gt;1),15,0)</f>
        <v>0</v>
      </c>
    </row>
    <row r="871" spans="2:10" x14ac:dyDescent="0.25">
      <c r="B871" s="77">
        <f ca="1">VLOOKUP(C871,'Order List'!$B$2:$D$102,2,0)</f>
        <v>43384</v>
      </c>
      <c r="C871" s="23">
        <f t="shared" si="69"/>
        <v>83</v>
      </c>
      <c r="D871" s="23">
        <f t="shared" si="70"/>
        <v>8</v>
      </c>
      <c r="E871" s="23" t="s">
        <v>121</v>
      </c>
      <c r="F871" s="23"/>
      <c r="G871" s="23">
        <v>1</v>
      </c>
      <c r="H871" s="23">
        <f>VLOOKUP(E871&amp;"-"&amp;F871,'Menu items'!E:F,2,0)</f>
        <v>1.89</v>
      </c>
      <c r="I871" s="67">
        <f t="shared" si="68"/>
        <v>1.89</v>
      </c>
      <c r="J871" s="23">
        <f>IF(AND(F871="XL",G871&gt;1),15,0)</f>
        <v>0</v>
      </c>
    </row>
    <row r="872" spans="2:10" x14ac:dyDescent="0.25">
      <c r="B872" s="77">
        <f ca="1">VLOOKUP(C872,'Order List'!$B$2:$D$102,2,0)</f>
        <v>43384</v>
      </c>
      <c r="C872" s="23">
        <f t="shared" si="69"/>
        <v>84</v>
      </c>
      <c r="D872" s="23">
        <v>1</v>
      </c>
      <c r="E872" s="23" t="s">
        <v>124</v>
      </c>
      <c r="F872" s="23"/>
      <c r="G872" s="23">
        <v>2</v>
      </c>
      <c r="H872" s="23">
        <f>VLOOKUP(E872&amp;"-"&amp;F872,'Menu items'!E:F,2,0)</f>
        <v>2.4900000000000002</v>
      </c>
      <c r="I872" s="67">
        <f t="shared" si="68"/>
        <v>4.9800000000000004</v>
      </c>
      <c r="J872" s="23">
        <f>IF(AND(F872="XL",G872&gt;1),15,0)</f>
        <v>0</v>
      </c>
    </row>
    <row r="873" spans="2:10" x14ac:dyDescent="0.25">
      <c r="B873" s="77">
        <f ca="1">VLOOKUP(C873,'Order List'!$B$2:$D$102,2,0)</f>
        <v>43384</v>
      </c>
      <c r="C873" s="23">
        <f t="shared" si="69"/>
        <v>84</v>
      </c>
      <c r="D873" s="23">
        <f t="shared" ref="D873:D876" si="72">D872+1</f>
        <v>2</v>
      </c>
      <c r="E873" s="23" t="s">
        <v>125</v>
      </c>
      <c r="F873" s="23"/>
      <c r="G873" s="23">
        <v>4</v>
      </c>
      <c r="H873" s="23">
        <f>VLOOKUP(E873&amp;"-"&amp;F873,'Menu items'!E:F,2,0)</f>
        <v>2.4900000000000002</v>
      </c>
      <c r="I873" s="67">
        <f t="shared" si="68"/>
        <v>9.9600000000000009</v>
      </c>
      <c r="J873" s="23">
        <f>IF(AND(F873="XL",G873&gt;1),15,0)</f>
        <v>0</v>
      </c>
    </row>
    <row r="874" spans="2:10" x14ac:dyDescent="0.25">
      <c r="B874" s="77">
        <f ca="1">VLOOKUP(C874,'Order List'!$B$2:$D$102,2,0)</f>
        <v>43384</v>
      </c>
      <c r="C874" s="23">
        <f t="shared" si="69"/>
        <v>84</v>
      </c>
      <c r="D874" s="23">
        <f t="shared" si="72"/>
        <v>3</v>
      </c>
      <c r="E874" s="23" t="s">
        <v>104</v>
      </c>
      <c r="F874" s="23"/>
      <c r="G874" s="23">
        <v>2</v>
      </c>
      <c r="H874" s="23">
        <f>VLOOKUP(E874&amp;"-"&amp;F874,'Menu items'!E:F,2,0)</f>
        <v>0.75</v>
      </c>
      <c r="I874" s="67">
        <f t="shared" si="68"/>
        <v>1.5</v>
      </c>
      <c r="J874" s="23">
        <f>IF(AND(F874="XL",G874&gt;1),15,0)</f>
        <v>0</v>
      </c>
    </row>
    <row r="875" spans="2:10" x14ac:dyDescent="0.25">
      <c r="B875" s="77">
        <f ca="1">VLOOKUP(C875,'Order List'!$B$2:$D$102,2,0)</f>
        <v>43384</v>
      </c>
      <c r="C875" s="23">
        <f t="shared" si="69"/>
        <v>84</v>
      </c>
      <c r="D875" s="23">
        <f t="shared" si="72"/>
        <v>4</v>
      </c>
      <c r="E875" s="23" t="s">
        <v>108</v>
      </c>
      <c r="F875" s="23"/>
      <c r="G875" s="23">
        <v>1</v>
      </c>
      <c r="H875" s="23">
        <f>VLOOKUP(E875&amp;"-"&amp;F875,'Menu items'!E:F,2,0)</f>
        <v>4.5</v>
      </c>
      <c r="I875" s="67">
        <f t="shared" si="68"/>
        <v>4.5</v>
      </c>
      <c r="J875" s="23">
        <f>IF(AND(F875="XL",G875&gt;1),15,0)</f>
        <v>0</v>
      </c>
    </row>
    <row r="876" spans="2:10" x14ac:dyDescent="0.25">
      <c r="B876" s="77">
        <f ca="1">VLOOKUP(C876,'Order List'!$B$2:$D$102,2,0)</f>
        <v>43384</v>
      </c>
      <c r="C876" s="23">
        <f t="shared" si="69"/>
        <v>84</v>
      </c>
      <c r="D876" s="23">
        <f t="shared" si="72"/>
        <v>5</v>
      </c>
      <c r="E876" s="23" t="s">
        <v>65</v>
      </c>
      <c r="F876" s="23" t="s">
        <v>8</v>
      </c>
      <c r="G876" s="23">
        <v>2</v>
      </c>
      <c r="H876" s="23">
        <f>VLOOKUP(E876&amp;"-"&amp;F876,'Menu items'!E:F,2,0)</f>
        <v>6.99</v>
      </c>
      <c r="I876" s="67">
        <f t="shared" si="68"/>
        <v>13.98</v>
      </c>
      <c r="J876" s="23">
        <f>IF(AND(F876="XL",G876&gt;1),15,0)</f>
        <v>0</v>
      </c>
    </row>
    <row r="877" spans="2:10" x14ac:dyDescent="0.25">
      <c r="B877" s="77">
        <f ca="1">VLOOKUP(C877,'Order List'!$B$2:$D$102,2,0)</f>
        <v>43384</v>
      </c>
      <c r="C877" s="23">
        <f t="shared" si="69"/>
        <v>84</v>
      </c>
      <c r="D877" s="23">
        <f t="shared" si="70"/>
        <v>6</v>
      </c>
      <c r="E877" s="23" t="s">
        <v>45</v>
      </c>
      <c r="F877" s="23"/>
      <c r="G877" s="23">
        <v>1</v>
      </c>
      <c r="H877" s="23">
        <f>VLOOKUP(E877&amp;"-"&amp;F877,'Menu items'!E:F,2,0)</f>
        <v>6.99</v>
      </c>
      <c r="I877" s="67">
        <f t="shared" si="68"/>
        <v>6.99</v>
      </c>
      <c r="J877" s="23">
        <f>IF(AND(F877="XL",G877&gt;1),15,0)</f>
        <v>0</v>
      </c>
    </row>
    <row r="878" spans="2:10" x14ac:dyDescent="0.25">
      <c r="B878" s="77">
        <f ca="1">VLOOKUP(C878,'Order List'!$B$2:$D$102,2,0)</f>
        <v>43384</v>
      </c>
      <c r="C878" s="23">
        <f t="shared" si="69"/>
        <v>84</v>
      </c>
      <c r="D878" s="23">
        <f t="shared" si="70"/>
        <v>7</v>
      </c>
      <c r="E878" s="23" t="s">
        <v>46</v>
      </c>
      <c r="F878" s="23"/>
      <c r="G878" s="23">
        <v>3</v>
      </c>
      <c r="H878" s="23">
        <f>VLOOKUP(E878&amp;"-"&amp;F878,'Menu items'!E:F,2,0)</f>
        <v>6.99</v>
      </c>
      <c r="I878" s="67">
        <f t="shared" si="68"/>
        <v>20.97</v>
      </c>
      <c r="J878" s="23">
        <f>IF(AND(F878="XL",G878&gt;1),15,0)</f>
        <v>0</v>
      </c>
    </row>
    <row r="879" spans="2:10" x14ac:dyDescent="0.25">
      <c r="B879" s="77">
        <f ca="1">VLOOKUP(C879,'Order List'!$B$2:$D$102,2,0)</f>
        <v>43384</v>
      </c>
      <c r="C879" s="23">
        <f t="shared" si="69"/>
        <v>84</v>
      </c>
      <c r="D879" s="23">
        <f t="shared" si="70"/>
        <v>8</v>
      </c>
      <c r="E879" s="23" t="s">
        <v>48</v>
      </c>
      <c r="F879" s="23"/>
      <c r="G879" s="23">
        <v>1</v>
      </c>
      <c r="H879" s="23">
        <f>VLOOKUP(E879&amp;"-"&amp;F879,'Menu items'!E:F,2,0)</f>
        <v>6.99</v>
      </c>
      <c r="I879" s="67">
        <f t="shared" si="68"/>
        <v>6.99</v>
      </c>
      <c r="J879" s="23">
        <f>IF(AND(F879="XL",G879&gt;1),15,0)</f>
        <v>0</v>
      </c>
    </row>
    <row r="880" spans="2:10" x14ac:dyDescent="0.25">
      <c r="B880" s="77">
        <f ca="1">VLOOKUP(C880,'Order List'!$B$2:$D$102,2,0)</f>
        <v>43384</v>
      </c>
      <c r="C880" s="23">
        <f t="shared" si="69"/>
        <v>84</v>
      </c>
      <c r="D880" s="23">
        <f t="shared" si="70"/>
        <v>9</v>
      </c>
      <c r="E880" s="23" t="s">
        <v>49</v>
      </c>
      <c r="F880" s="23"/>
      <c r="G880" s="23">
        <v>1</v>
      </c>
      <c r="H880" s="23">
        <f>VLOOKUP(E880&amp;"-"&amp;F880,'Menu items'!E:F,2,0)</f>
        <v>6.99</v>
      </c>
      <c r="I880" s="67">
        <f t="shared" si="68"/>
        <v>6.99</v>
      </c>
      <c r="J880" s="23">
        <f>IF(AND(F880="XL",G880&gt;1),15,0)</f>
        <v>0</v>
      </c>
    </row>
    <row r="881" spans="2:10" x14ac:dyDescent="0.25">
      <c r="B881" s="77">
        <f ca="1">VLOOKUP(C881,'Order List'!$B$2:$D$102,2,0)</f>
        <v>43384</v>
      </c>
      <c r="C881" s="23">
        <f t="shared" si="69"/>
        <v>84</v>
      </c>
      <c r="D881" s="23">
        <f t="shared" si="70"/>
        <v>10</v>
      </c>
      <c r="E881" s="23" t="s">
        <v>51</v>
      </c>
      <c r="F881" s="23"/>
      <c r="G881" s="23">
        <v>2</v>
      </c>
      <c r="H881" s="23">
        <f>VLOOKUP(E881&amp;"-"&amp;F881,'Menu items'!E:F,2,0)</f>
        <v>6.25</v>
      </c>
      <c r="I881" s="67">
        <f t="shared" si="68"/>
        <v>12.5</v>
      </c>
      <c r="J881" s="23">
        <f>IF(AND(F881="XL",G881&gt;1),15,0)</f>
        <v>0</v>
      </c>
    </row>
    <row r="882" spans="2:10" x14ac:dyDescent="0.25">
      <c r="B882" s="77">
        <f ca="1">VLOOKUP(C882,'Order List'!$B$2:$D$102,2,0)</f>
        <v>43384</v>
      </c>
      <c r="C882" s="23">
        <f t="shared" si="69"/>
        <v>84</v>
      </c>
      <c r="D882" s="23">
        <f t="shared" si="70"/>
        <v>11</v>
      </c>
      <c r="E882" s="23" t="s">
        <v>52</v>
      </c>
      <c r="F882" s="23"/>
      <c r="G882" s="23">
        <v>4</v>
      </c>
      <c r="H882" s="23">
        <f>VLOOKUP(E882&amp;"-"&amp;F882,'Menu items'!E:F,2,0)</f>
        <v>6.25</v>
      </c>
      <c r="I882" s="67">
        <f t="shared" si="68"/>
        <v>25</v>
      </c>
      <c r="J882" s="23">
        <f>IF(AND(F882="XL",G882&gt;1),15,0)</f>
        <v>0</v>
      </c>
    </row>
    <row r="883" spans="2:10" x14ac:dyDescent="0.25">
      <c r="B883" s="77">
        <f ca="1">VLOOKUP(C883,'Order List'!$B$2:$D$102,2,0)</f>
        <v>43384</v>
      </c>
      <c r="C883" s="23">
        <f t="shared" si="69"/>
        <v>84</v>
      </c>
      <c r="D883" s="23">
        <f t="shared" si="70"/>
        <v>12</v>
      </c>
      <c r="E883" s="23" t="s">
        <v>53</v>
      </c>
      <c r="F883" s="23"/>
      <c r="G883" s="23">
        <v>2</v>
      </c>
      <c r="H883" s="23">
        <f>VLOOKUP(E883&amp;"-"&amp;F883,'Menu items'!E:F,2,0)</f>
        <v>6.25</v>
      </c>
      <c r="I883" s="67">
        <f t="shared" si="68"/>
        <v>12.5</v>
      </c>
      <c r="J883" s="23">
        <f>IF(AND(F883="XL",G883&gt;1),15,0)</f>
        <v>0</v>
      </c>
    </row>
    <row r="884" spans="2:10" x14ac:dyDescent="0.25">
      <c r="B884" s="77">
        <f ca="1">VLOOKUP(C884,'Order List'!$B$2:$D$102,2,0)</f>
        <v>43384</v>
      </c>
      <c r="C884" s="23">
        <f t="shared" si="69"/>
        <v>84</v>
      </c>
      <c r="D884" s="23">
        <f t="shared" si="70"/>
        <v>13</v>
      </c>
      <c r="E884" s="23" t="s">
        <v>61</v>
      </c>
      <c r="F884" s="23">
        <v>20</v>
      </c>
      <c r="G884" s="23">
        <v>1</v>
      </c>
      <c r="H884" s="23">
        <f>VLOOKUP(E884&amp;"-"&amp;F884,'Menu items'!E:F,2,0)</f>
        <v>18.989999999999998</v>
      </c>
      <c r="I884" s="67">
        <f t="shared" si="68"/>
        <v>18.989999999999998</v>
      </c>
      <c r="J884" s="23">
        <f>IF(AND(F884="XL",G884&gt;1),15,0)</f>
        <v>0</v>
      </c>
    </row>
    <row r="885" spans="2:10" x14ac:dyDescent="0.25">
      <c r="B885" s="77">
        <f ca="1">VLOOKUP(C885,'Order List'!$B$2:$D$102,2,0)</f>
        <v>43384</v>
      </c>
      <c r="C885" s="23">
        <f t="shared" si="69"/>
        <v>84</v>
      </c>
      <c r="D885" s="23">
        <f t="shared" si="70"/>
        <v>14</v>
      </c>
      <c r="E885" s="23" t="s">
        <v>102</v>
      </c>
      <c r="F885" s="23"/>
      <c r="G885" s="23">
        <v>2</v>
      </c>
      <c r="H885" s="23">
        <f>VLOOKUP(E885&amp;"-"&amp;F885,'Menu items'!E:F,2,0)</f>
        <v>5.99</v>
      </c>
      <c r="I885" s="67">
        <f t="shared" si="68"/>
        <v>11.98</v>
      </c>
      <c r="J885" s="23">
        <f>IF(AND(F885="XL",G885&gt;1),15,0)</f>
        <v>0</v>
      </c>
    </row>
    <row r="886" spans="2:10" x14ac:dyDescent="0.25">
      <c r="B886" s="77">
        <f ca="1">VLOOKUP(C886,'Order List'!$B$2:$D$102,2,0)</f>
        <v>43384</v>
      </c>
      <c r="C886" s="23">
        <f t="shared" si="69"/>
        <v>84</v>
      </c>
      <c r="D886" s="23">
        <f t="shared" si="70"/>
        <v>15</v>
      </c>
      <c r="E886" s="23" t="s">
        <v>62</v>
      </c>
      <c r="F886" s="23">
        <v>5</v>
      </c>
      <c r="G886" s="23">
        <v>1</v>
      </c>
      <c r="H886" s="23">
        <f>VLOOKUP(E886&amp;"-"&amp;F886,'Menu items'!E:F,2,0)</f>
        <v>5.99</v>
      </c>
      <c r="I886" s="67">
        <f t="shared" si="68"/>
        <v>5.99</v>
      </c>
      <c r="J886" s="23">
        <f>IF(AND(F886="XL",G886&gt;1),15,0)</f>
        <v>0</v>
      </c>
    </row>
    <row r="887" spans="2:10" x14ac:dyDescent="0.25">
      <c r="B887" s="77">
        <f ca="1">VLOOKUP(C887,'Order List'!$B$2:$D$102,2,0)</f>
        <v>43384</v>
      </c>
      <c r="C887" s="23">
        <f t="shared" si="69"/>
        <v>85</v>
      </c>
      <c r="D887" s="23">
        <v>1</v>
      </c>
      <c r="E887" s="23" t="s">
        <v>62</v>
      </c>
      <c r="F887" s="23">
        <v>5</v>
      </c>
      <c r="G887" s="23">
        <v>3</v>
      </c>
      <c r="H887" s="23">
        <f>VLOOKUP(E887&amp;"-"&amp;F887,'Menu items'!E:F,2,0)</f>
        <v>5.99</v>
      </c>
      <c r="I887" s="67">
        <f t="shared" si="68"/>
        <v>17.97</v>
      </c>
      <c r="J887" s="23">
        <f>IF(AND(F887="XL",G887&gt;1),15,0)</f>
        <v>0</v>
      </c>
    </row>
    <row r="888" spans="2:10" x14ac:dyDescent="0.25">
      <c r="B888" s="77">
        <f ca="1">VLOOKUP(C888,'Order List'!$B$2:$D$102,2,0)</f>
        <v>43384</v>
      </c>
      <c r="C888" s="23">
        <f t="shared" si="69"/>
        <v>85</v>
      </c>
      <c r="D888" s="23">
        <f t="shared" ref="D888:D891" si="73">D887+1</f>
        <v>2</v>
      </c>
      <c r="E888" s="23" t="s">
        <v>102</v>
      </c>
      <c r="F888" s="23"/>
      <c r="G888" s="23">
        <v>1</v>
      </c>
      <c r="H888" s="23">
        <f>VLOOKUP(E888&amp;"-"&amp;F888,'Menu items'!E:F,2,0)</f>
        <v>5.99</v>
      </c>
      <c r="I888" s="67">
        <f t="shared" si="68"/>
        <v>5.99</v>
      </c>
      <c r="J888" s="23">
        <f>IF(AND(F888="XL",G888&gt;1),15,0)</f>
        <v>0</v>
      </c>
    </row>
    <row r="889" spans="2:10" x14ac:dyDescent="0.25">
      <c r="B889" s="77">
        <f ca="1">VLOOKUP(C889,'Order List'!$B$2:$D$102,2,0)</f>
        <v>43384</v>
      </c>
      <c r="C889" s="23">
        <f t="shared" si="69"/>
        <v>85</v>
      </c>
      <c r="D889" s="23">
        <f t="shared" si="73"/>
        <v>3</v>
      </c>
      <c r="E889" s="23" t="s">
        <v>68</v>
      </c>
      <c r="F889" s="23"/>
      <c r="G889" s="23">
        <v>1</v>
      </c>
      <c r="H889" s="23">
        <f>VLOOKUP(E889&amp;"-"&amp;F889,'Menu items'!E:F,2,0)</f>
        <v>6.99</v>
      </c>
      <c r="I889" s="67">
        <f t="shared" si="68"/>
        <v>6.99</v>
      </c>
      <c r="J889" s="23">
        <f>IF(AND(F889="XL",G889&gt;1),15,0)</f>
        <v>0</v>
      </c>
    </row>
    <row r="890" spans="2:10" x14ac:dyDescent="0.25">
      <c r="B890" s="77">
        <f ca="1">VLOOKUP(C890,'Order List'!$B$2:$D$102,2,0)</f>
        <v>43384</v>
      </c>
      <c r="C890" s="23">
        <f t="shared" si="69"/>
        <v>85</v>
      </c>
      <c r="D890" s="23">
        <f t="shared" si="73"/>
        <v>4</v>
      </c>
      <c r="E890" s="23" t="s">
        <v>70</v>
      </c>
      <c r="F890" s="23"/>
      <c r="G890" s="23">
        <v>2</v>
      </c>
      <c r="H890" s="23">
        <f>VLOOKUP(E890&amp;"-"&amp;F890,'Menu items'!E:F,2,0)</f>
        <v>6.99</v>
      </c>
      <c r="I890" s="67">
        <f t="shared" si="68"/>
        <v>13.98</v>
      </c>
      <c r="J890" s="23">
        <f>IF(AND(F890="XL",G890&gt;1),15,0)</f>
        <v>0</v>
      </c>
    </row>
    <row r="891" spans="2:10" x14ac:dyDescent="0.25">
      <c r="B891" s="77">
        <f ca="1">VLOOKUP(C891,'Order List'!$B$2:$D$102,2,0)</f>
        <v>43384</v>
      </c>
      <c r="C891" s="23">
        <f t="shared" si="69"/>
        <v>85</v>
      </c>
      <c r="D891" s="23">
        <f t="shared" si="73"/>
        <v>5</v>
      </c>
      <c r="E891" s="23" t="s">
        <v>72</v>
      </c>
      <c r="F891" s="23"/>
      <c r="G891" s="23">
        <v>4</v>
      </c>
      <c r="H891" s="23">
        <f>VLOOKUP(E891&amp;"-"&amp;F891,'Menu items'!E:F,2,0)</f>
        <v>5.75</v>
      </c>
      <c r="I891" s="67">
        <f t="shared" si="68"/>
        <v>23</v>
      </c>
      <c r="J891" s="23">
        <f>IF(AND(F891="XL",G891&gt;1),15,0)</f>
        <v>0</v>
      </c>
    </row>
    <row r="892" spans="2:10" x14ac:dyDescent="0.25">
      <c r="B892" s="77">
        <f ca="1">VLOOKUP(C892,'Order List'!$B$2:$D$102,2,0)</f>
        <v>43384</v>
      </c>
      <c r="C892" s="23">
        <f t="shared" si="69"/>
        <v>85</v>
      </c>
      <c r="D892" s="23">
        <f t="shared" si="70"/>
        <v>6</v>
      </c>
      <c r="E892" s="23" t="s">
        <v>73</v>
      </c>
      <c r="F892" s="23"/>
      <c r="G892" s="23">
        <v>2</v>
      </c>
      <c r="H892" s="23">
        <f>VLOOKUP(E892&amp;"-"&amp;F892,'Menu items'!E:F,2,0)</f>
        <v>6.99</v>
      </c>
      <c r="I892" s="67">
        <f t="shared" si="68"/>
        <v>13.98</v>
      </c>
      <c r="J892" s="23">
        <f>IF(AND(F892="XL",G892&gt;1),15,0)</f>
        <v>0</v>
      </c>
    </row>
    <row r="893" spans="2:10" x14ac:dyDescent="0.25">
      <c r="B893" s="77">
        <f ca="1">VLOOKUP(C893,'Order List'!$B$2:$D$102,2,0)</f>
        <v>43384</v>
      </c>
      <c r="C893" s="23">
        <f t="shared" si="69"/>
        <v>85</v>
      </c>
      <c r="D893" s="23">
        <f t="shared" si="70"/>
        <v>7</v>
      </c>
      <c r="E893" s="23" t="s">
        <v>74</v>
      </c>
      <c r="F893" s="23"/>
      <c r="G893" s="23">
        <v>1</v>
      </c>
      <c r="H893" s="23">
        <f>VLOOKUP(E893&amp;"-"&amp;F893,'Menu items'!E:F,2,0)</f>
        <v>4.5</v>
      </c>
      <c r="I893" s="67">
        <f t="shared" si="68"/>
        <v>4.5</v>
      </c>
      <c r="J893" s="23">
        <f>IF(AND(F893="XL",G893&gt;1),15,0)</f>
        <v>0</v>
      </c>
    </row>
    <row r="894" spans="2:10" x14ac:dyDescent="0.25">
      <c r="B894" s="77">
        <f ca="1">VLOOKUP(C894,'Order List'!$B$2:$D$102,2,0)</f>
        <v>43384</v>
      </c>
      <c r="C894" s="23">
        <f t="shared" si="69"/>
        <v>85</v>
      </c>
      <c r="D894" s="23">
        <f t="shared" si="70"/>
        <v>8</v>
      </c>
      <c r="E894" s="23" t="s">
        <v>75</v>
      </c>
      <c r="F894" s="23"/>
      <c r="G894" s="23">
        <v>2</v>
      </c>
      <c r="H894" s="23">
        <f>VLOOKUP(E894&amp;"-"&amp;F894,'Menu items'!E:F,2,0)</f>
        <v>4.5</v>
      </c>
      <c r="I894" s="67">
        <f t="shared" si="68"/>
        <v>9</v>
      </c>
      <c r="J894" s="23">
        <f>IF(AND(F894="XL",G894&gt;1),15,0)</f>
        <v>0</v>
      </c>
    </row>
    <row r="895" spans="2:10" x14ac:dyDescent="0.25">
      <c r="B895" s="77">
        <f ca="1">VLOOKUP(C895,'Order List'!$B$2:$D$102,2,0)</f>
        <v>43384</v>
      </c>
      <c r="C895" s="23">
        <f t="shared" si="69"/>
        <v>85</v>
      </c>
      <c r="D895" s="23">
        <f t="shared" si="70"/>
        <v>9</v>
      </c>
      <c r="E895" s="23" t="s">
        <v>79</v>
      </c>
      <c r="F895" s="23"/>
      <c r="G895" s="23">
        <v>1</v>
      </c>
      <c r="H895" s="23">
        <f>VLOOKUP(E895&amp;"-"&amp;F895,'Menu items'!E:F,2,0)</f>
        <v>3.75</v>
      </c>
      <c r="I895" s="67">
        <f t="shared" si="68"/>
        <v>3.75</v>
      </c>
      <c r="J895" s="23">
        <f>IF(AND(F895="XL",G895&gt;1),15,0)</f>
        <v>0</v>
      </c>
    </row>
    <row r="896" spans="2:10" x14ac:dyDescent="0.25">
      <c r="B896" s="77">
        <f ca="1">VLOOKUP(C896,'Order List'!$B$2:$D$102,2,0)</f>
        <v>43384</v>
      </c>
      <c r="C896" s="23">
        <f t="shared" si="69"/>
        <v>85</v>
      </c>
      <c r="D896" s="23">
        <f t="shared" si="70"/>
        <v>10</v>
      </c>
      <c r="E896" s="23" t="s">
        <v>81</v>
      </c>
      <c r="F896" s="23"/>
      <c r="G896" s="23">
        <v>3</v>
      </c>
      <c r="H896" s="23">
        <f>VLOOKUP(E896&amp;"-"&amp;F896,'Menu items'!E:F,2,0)</f>
        <v>19.989999999999998</v>
      </c>
      <c r="I896" s="67">
        <f t="shared" si="68"/>
        <v>59.97</v>
      </c>
      <c r="J896" s="23">
        <f>IF(AND(F896="XL",G896&gt;1),15,0)</f>
        <v>0</v>
      </c>
    </row>
    <row r="897" spans="2:10" x14ac:dyDescent="0.25">
      <c r="B897" s="77">
        <f ca="1">VLOOKUP(C897,'Order List'!$B$2:$D$102,2,0)</f>
        <v>43384</v>
      </c>
      <c r="C897" s="23">
        <f t="shared" si="69"/>
        <v>85</v>
      </c>
      <c r="D897" s="23">
        <f t="shared" si="70"/>
        <v>11</v>
      </c>
      <c r="E897" s="23" t="s">
        <v>84</v>
      </c>
      <c r="F897" s="23"/>
      <c r="G897" s="23">
        <v>1</v>
      </c>
      <c r="H897" s="23">
        <f>VLOOKUP(E897&amp;"-"&amp;F897,'Menu items'!E:F,2,0)</f>
        <v>5.99</v>
      </c>
      <c r="I897" s="67">
        <f t="shared" si="68"/>
        <v>5.99</v>
      </c>
      <c r="J897" s="23">
        <f>IF(AND(F897="XL",G897&gt;1),15,0)</f>
        <v>0</v>
      </c>
    </row>
    <row r="898" spans="2:10" x14ac:dyDescent="0.25">
      <c r="B898" s="77">
        <f ca="1">VLOOKUP(C898,'Order List'!$B$2:$D$102,2,0)</f>
        <v>43384</v>
      </c>
      <c r="C898" s="23">
        <f t="shared" si="69"/>
        <v>85</v>
      </c>
      <c r="D898" s="23">
        <f t="shared" si="70"/>
        <v>12</v>
      </c>
      <c r="E898" s="23" t="s">
        <v>86</v>
      </c>
      <c r="F898" s="23"/>
      <c r="G898" s="23">
        <v>1</v>
      </c>
      <c r="H898" s="23">
        <f>VLOOKUP(E898&amp;"-"&amp;F898,'Menu items'!E:F,2,0)</f>
        <v>5.99</v>
      </c>
      <c r="I898" s="67">
        <f t="shared" si="68"/>
        <v>5.99</v>
      </c>
      <c r="J898" s="23">
        <f>IF(AND(F898="XL",G898&gt;1),15,0)</f>
        <v>0</v>
      </c>
    </row>
    <row r="899" spans="2:10" x14ac:dyDescent="0.25">
      <c r="B899" s="77">
        <f ca="1">VLOOKUP(C899,'Order List'!$B$2:$D$102,2,0)</f>
        <v>43384</v>
      </c>
      <c r="C899" s="23">
        <f t="shared" si="69"/>
        <v>86</v>
      </c>
      <c r="D899" s="23">
        <v>1</v>
      </c>
      <c r="E899" s="23" t="s">
        <v>88</v>
      </c>
      <c r="F899" s="23"/>
      <c r="G899" s="23">
        <v>2</v>
      </c>
      <c r="H899" s="23">
        <f>VLOOKUP(E899&amp;"-"&amp;F899,'Menu items'!E:F,2,0)</f>
        <v>3.79</v>
      </c>
      <c r="I899" s="67">
        <f t="shared" si="68"/>
        <v>7.58</v>
      </c>
      <c r="J899" s="23">
        <f>IF(AND(F899="XL",G899&gt;1),15,0)</f>
        <v>0</v>
      </c>
    </row>
    <row r="900" spans="2:10" x14ac:dyDescent="0.25">
      <c r="B900" s="77">
        <f ca="1">VLOOKUP(C900,'Order List'!$B$2:$D$102,2,0)</f>
        <v>43384</v>
      </c>
      <c r="C900" s="23">
        <f t="shared" si="69"/>
        <v>86</v>
      </c>
      <c r="D900" s="23">
        <f t="shared" ref="D900:D903" si="74">D899+1</f>
        <v>2</v>
      </c>
      <c r="E900" s="23" t="s">
        <v>92</v>
      </c>
      <c r="F900" s="23"/>
      <c r="G900" s="23">
        <v>4</v>
      </c>
      <c r="H900" s="23">
        <f>VLOOKUP(E900&amp;"-"&amp;F900,'Menu items'!E:F,2,0)</f>
        <v>4.79</v>
      </c>
      <c r="I900" s="67">
        <f t="shared" ref="I900:I963" si="75">(G900*H900)-((G900*H900)*(J900/100))</f>
        <v>19.16</v>
      </c>
      <c r="J900" s="23">
        <f>IF(AND(F900="XL",G900&gt;1),15,0)</f>
        <v>0</v>
      </c>
    </row>
    <row r="901" spans="2:10" x14ac:dyDescent="0.25">
      <c r="B901" s="77">
        <f ca="1">VLOOKUP(C901,'Order List'!$B$2:$D$102,2,0)</f>
        <v>43384</v>
      </c>
      <c r="C901" s="23">
        <f t="shared" ref="C901:C964" si="76">IF(D901&gt;D900,C900,C900+1)</f>
        <v>86</v>
      </c>
      <c r="D901" s="23">
        <f t="shared" si="74"/>
        <v>3</v>
      </c>
      <c r="E901" s="23" t="s">
        <v>93</v>
      </c>
      <c r="F901" s="23"/>
      <c r="G901" s="23">
        <v>2</v>
      </c>
      <c r="H901" s="23">
        <f>VLOOKUP(E901&amp;"-"&amp;F901,'Menu items'!E:F,2,0)</f>
        <v>3.79</v>
      </c>
      <c r="I901" s="67">
        <f t="shared" si="75"/>
        <v>7.58</v>
      </c>
      <c r="J901" s="23">
        <f>IF(AND(F901="XL",G901&gt;1),15,0)</f>
        <v>0</v>
      </c>
    </row>
    <row r="902" spans="2:10" x14ac:dyDescent="0.25">
      <c r="B902" s="77">
        <f ca="1">VLOOKUP(C902,'Order List'!$B$2:$D$102,2,0)</f>
        <v>43384</v>
      </c>
      <c r="C902" s="23">
        <f t="shared" si="76"/>
        <v>86</v>
      </c>
      <c r="D902" s="23">
        <f t="shared" si="74"/>
        <v>4</v>
      </c>
      <c r="E902" s="23" t="s">
        <v>94</v>
      </c>
      <c r="F902" s="23"/>
      <c r="G902" s="23">
        <v>1</v>
      </c>
      <c r="H902" s="23">
        <f>VLOOKUP(E902&amp;"-"&amp;F902,'Menu items'!E:F,2,0)</f>
        <v>4.79</v>
      </c>
      <c r="I902" s="67">
        <f t="shared" si="75"/>
        <v>4.79</v>
      </c>
      <c r="J902" s="23">
        <f>IF(AND(F902="XL",G902&gt;1),15,0)</f>
        <v>0</v>
      </c>
    </row>
    <row r="903" spans="2:10" x14ac:dyDescent="0.25">
      <c r="B903" s="77">
        <f ca="1">VLOOKUP(C903,'Order List'!$B$2:$D$102,2,0)</f>
        <v>43384</v>
      </c>
      <c r="C903" s="23">
        <f t="shared" si="76"/>
        <v>86</v>
      </c>
      <c r="D903" s="23">
        <f t="shared" si="74"/>
        <v>5</v>
      </c>
      <c r="E903" s="23" t="s">
        <v>96</v>
      </c>
      <c r="F903" s="23"/>
      <c r="G903" s="23">
        <v>2</v>
      </c>
      <c r="H903" s="23">
        <f>VLOOKUP(E903&amp;"-"&amp;F903,'Menu items'!E:F,2,0)</f>
        <v>5.99</v>
      </c>
      <c r="I903" s="67">
        <f t="shared" si="75"/>
        <v>11.98</v>
      </c>
      <c r="J903" s="23">
        <f>IF(AND(F903="XL",G903&gt;1),15,0)</f>
        <v>0</v>
      </c>
    </row>
    <row r="904" spans="2:10" x14ac:dyDescent="0.25">
      <c r="B904" s="77">
        <f ca="1">VLOOKUP(C904,'Order List'!$B$2:$D$102,2,0)</f>
        <v>43384</v>
      </c>
      <c r="C904" s="23">
        <f t="shared" si="76"/>
        <v>86</v>
      </c>
      <c r="D904" s="23">
        <f t="shared" si="70"/>
        <v>6</v>
      </c>
      <c r="E904" s="23" t="s">
        <v>112</v>
      </c>
      <c r="F904" s="23"/>
      <c r="G904" s="23">
        <v>1</v>
      </c>
      <c r="H904" s="23">
        <f>VLOOKUP(E904&amp;"-"&amp;F904,'Menu items'!E:F,2,0)</f>
        <v>4.99</v>
      </c>
      <c r="I904" s="67">
        <f t="shared" si="75"/>
        <v>4.99</v>
      </c>
      <c r="J904" s="23">
        <f>IF(AND(F904="XL",G904&gt;1),15,0)</f>
        <v>0</v>
      </c>
    </row>
    <row r="905" spans="2:10" x14ac:dyDescent="0.25">
      <c r="B905" s="77">
        <f ca="1">VLOOKUP(C905,'Order List'!$B$2:$D$102,2,0)</f>
        <v>43384</v>
      </c>
      <c r="C905" s="23">
        <f t="shared" si="76"/>
        <v>86</v>
      </c>
      <c r="D905" s="23">
        <f t="shared" si="70"/>
        <v>7</v>
      </c>
      <c r="E905" s="23" t="s">
        <v>114</v>
      </c>
      <c r="F905" s="23"/>
      <c r="G905" s="23">
        <v>3</v>
      </c>
      <c r="H905" s="23">
        <f>VLOOKUP(E905&amp;"-"&amp;F905,'Menu items'!E:F,2,0)</f>
        <v>1.99</v>
      </c>
      <c r="I905" s="67">
        <f t="shared" si="75"/>
        <v>5.97</v>
      </c>
      <c r="J905" s="23">
        <f>IF(AND(F905="XL",G905&gt;1),15,0)</f>
        <v>0</v>
      </c>
    </row>
    <row r="906" spans="2:10" x14ac:dyDescent="0.25">
      <c r="B906" s="77">
        <f ca="1">VLOOKUP(C906,'Order List'!$B$2:$D$102,2,0)</f>
        <v>43384</v>
      </c>
      <c r="C906" s="23">
        <f t="shared" si="76"/>
        <v>86</v>
      </c>
      <c r="D906" s="23">
        <f t="shared" si="70"/>
        <v>8</v>
      </c>
      <c r="E906" s="23" t="s">
        <v>118</v>
      </c>
      <c r="F906" s="23"/>
      <c r="G906" s="23">
        <v>1</v>
      </c>
      <c r="H906" s="23">
        <f>VLOOKUP(E906&amp;"-"&amp;F906,'Menu items'!E:F,2,0)</f>
        <v>1.99</v>
      </c>
      <c r="I906" s="67">
        <f t="shared" si="75"/>
        <v>1.99</v>
      </c>
      <c r="J906" s="23">
        <f>IF(AND(F906="XL",G906&gt;1),15,0)</f>
        <v>0</v>
      </c>
    </row>
    <row r="907" spans="2:10" x14ac:dyDescent="0.25">
      <c r="B907" s="77">
        <f ca="1">VLOOKUP(C907,'Order List'!$B$2:$D$102,2,0)</f>
        <v>43384</v>
      </c>
      <c r="C907" s="23">
        <f t="shared" si="76"/>
        <v>87</v>
      </c>
      <c r="D907" s="23">
        <v>1</v>
      </c>
      <c r="E907" s="23" t="s">
        <v>121</v>
      </c>
      <c r="F907" s="23"/>
      <c r="G907" s="23">
        <v>1</v>
      </c>
      <c r="H907" s="23">
        <f>VLOOKUP(E907&amp;"-"&amp;F907,'Menu items'!E:F,2,0)</f>
        <v>1.89</v>
      </c>
      <c r="I907" s="67">
        <f t="shared" si="75"/>
        <v>1.89</v>
      </c>
      <c r="J907" s="23">
        <f>IF(AND(F907="XL",G907&gt;1),15,0)</f>
        <v>0</v>
      </c>
    </row>
    <row r="908" spans="2:10" x14ac:dyDescent="0.25">
      <c r="B908" s="77">
        <f ca="1">VLOOKUP(C908,'Order List'!$B$2:$D$102,2,0)</f>
        <v>43384</v>
      </c>
      <c r="C908" s="23">
        <f t="shared" si="76"/>
        <v>87</v>
      </c>
      <c r="D908" s="23">
        <f t="shared" ref="D908:D911" si="77">D907+1</f>
        <v>2</v>
      </c>
      <c r="E908" s="23" t="s">
        <v>122</v>
      </c>
      <c r="F908" s="23"/>
      <c r="G908" s="23">
        <v>2</v>
      </c>
      <c r="H908" s="23">
        <f>VLOOKUP(E908&amp;"-"&amp;F908,'Menu items'!E:F,2,0)</f>
        <v>2.4900000000000002</v>
      </c>
      <c r="I908" s="67">
        <f t="shared" si="75"/>
        <v>4.9800000000000004</v>
      </c>
      <c r="J908" s="23">
        <f>IF(AND(F908="XL",G908&gt;1),15,0)</f>
        <v>0</v>
      </c>
    </row>
    <row r="909" spans="2:10" x14ac:dyDescent="0.25">
      <c r="B909" s="77">
        <f ca="1">VLOOKUP(C909,'Order List'!$B$2:$D$102,2,0)</f>
        <v>43384</v>
      </c>
      <c r="C909" s="23">
        <f t="shared" si="76"/>
        <v>87</v>
      </c>
      <c r="D909" s="23">
        <f t="shared" si="77"/>
        <v>3</v>
      </c>
      <c r="E909" s="23" t="s">
        <v>123</v>
      </c>
      <c r="F909" s="23"/>
      <c r="G909" s="23">
        <v>4</v>
      </c>
      <c r="H909" s="23">
        <f>VLOOKUP(E909&amp;"-"&amp;F909,'Menu items'!E:F,2,0)</f>
        <v>2.4900000000000002</v>
      </c>
      <c r="I909" s="67">
        <f t="shared" si="75"/>
        <v>9.9600000000000009</v>
      </c>
      <c r="J909" s="23">
        <f>IF(AND(F909="XL",G909&gt;1),15,0)</f>
        <v>0</v>
      </c>
    </row>
    <row r="910" spans="2:10" x14ac:dyDescent="0.25">
      <c r="B910" s="77">
        <f ca="1">VLOOKUP(C910,'Order List'!$B$2:$D$102,2,0)</f>
        <v>43384</v>
      </c>
      <c r="C910" s="23">
        <f t="shared" si="76"/>
        <v>87</v>
      </c>
      <c r="D910" s="23">
        <f t="shared" si="77"/>
        <v>4</v>
      </c>
      <c r="E910" s="23" t="s">
        <v>128</v>
      </c>
      <c r="F910" s="23"/>
      <c r="G910" s="23">
        <v>2</v>
      </c>
      <c r="H910" s="23">
        <f>VLOOKUP(E910&amp;"-"&amp;F910,'Menu items'!E:F,2,0)</f>
        <v>2.09</v>
      </c>
      <c r="I910" s="67">
        <f t="shared" si="75"/>
        <v>4.18</v>
      </c>
      <c r="J910" s="23">
        <f>IF(AND(F910="XL",G910&gt;1),15,0)</f>
        <v>0</v>
      </c>
    </row>
    <row r="911" spans="2:10" x14ac:dyDescent="0.25">
      <c r="B911" s="77">
        <f ca="1">VLOOKUP(C911,'Order List'!$B$2:$D$102,2,0)</f>
        <v>43384</v>
      </c>
      <c r="C911" s="23">
        <f t="shared" si="76"/>
        <v>87</v>
      </c>
      <c r="D911" s="23">
        <f t="shared" si="77"/>
        <v>5</v>
      </c>
      <c r="E911" s="23" t="s">
        <v>104</v>
      </c>
      <c r="F911" s="23"/>
      <c r="G911" s="23">
        <v>1</v>
      </c>
      <c r="H911" s="23">
        <f>VLOOKUP(E911&amp;"-"&amp;F911,'Menu items'!E:F,2,0)</f>
        <v>0.75</v>
      </c>
      <c r="I911" s="67">
        <f t="shared" si="75"/>
        <v>0.75</v>
      </c>
      <c r="J911" s="23">
        <f>IF(AND(F911="XL",G911&gt;1),15,0)</f>
        <v>0</v>
      </c>
    </row>
    <row r="912" spans="2:10" x14ac:dyDescent="0.25">
      <c r="B912" s="77">
        <f ca="1">VLOOKUP(C912,'Order List'!$B$2:$D$102,2,0)</f>
        <v>43384</v>
      </c>
      <c r="C912" s="23">
        <f t="shared" si="76"/>
        <v>87</v>
      </c>
      <c r="D912" s="23">
        <f t="shared" si="70"/>
        <v>6</v>
      </c>
      <c r="E912" s="23" t="s">
        <v>105</v>
      </c>
      <c r="F912" s="23"/>
      <c r="G912" s="23">
        <v>2</v>
      </c>
      <c r="H912" s="23">
        <f>VLOOKUP(E912&amp;"-"&amp;F912,'Menu items'!E:F,2,0)</f>
        <v>3.99</v>
      </c>
      <c r="I912" s="67">
        <f t="shared" si="75"/>
        <v>7.98</v>
      </c>
      <c r="J912" s="23">
        <f>IF(AND(F912="XL",G912&gt;1),15,0)</f>
        <v>0</v>
      </c>
    </row>
    <row r="913" spans="2:10" x14ac:dyDescent="0.25">
      <c r="B913" s="77">
        <f ca="1">VLOOKUP(C913,'Order List'!$B$2:$D$102,2,0)</f>
        <v>43384</v>
      </c>
      <c r="C913" s="23">
        <f t="shared" si="76"/>
        <v>87</v>
      </c>
      <c r="D913" s="23">
        <f t="shared" si="70"/>
        <v>7</v>
      </c>
      <c r="E913" s="23" t="s">
        <v>108</v>
      </c>
      <c r="F913" s="23"/>
      <c r="G913" s="23">
        <v>1</v>
      </c>
      <c r="H913" s="23">
        <f>VLOOKUP(E913&amp;"-"&amp;F913,'Menu items'!E:F,2,0)</f>
        <v>4.5</v>
      </c>
      <c r="I913" s="67">
        <f t="shared" si="75"/>
        <v>4.5</v>
      </c>
      <c r="J913" s="23">
        <f>IF(AND(F913="XL",G913&gt;1),15,0)</f>
        <v>0</v>
      </c>
    </row>
    <row r="914" spans="2:10" x14ac:dyDescent="0.25">
      <c r="B914" s="77">
        <f ca="1">VLOOKUP(C914,'Order List'!$B$2:$D$102,2,0)</f>
        <v>43384</v>
      </c>
      <c r="C914" s="23">
        <f t="shared" si="76"/>
        <v>87</v>
      </c>
      <c r="D914" s="23">
        <f t="shared" si="70"/>
        <v>8</v>
      </c>
      <c r="E914" s="23" t="s">
        <v>109</v>
      </c>
      <c r="F914" s="23"/>
      <c r="G914" s="23">
        <v>3</v>
      </c>
      <c r="H914" s="23">
        <f>VLOOKUP(E914&amp;"-"&amp;F914,'Menu items'!E:F,2,0)</f>
        <v>4.99</v>
      </c>
      <c r="I914" s="67">
        <f t="shared" si="75"/>
        <v>14.97</v>
      </c>
      <c r="J914" s="23">
        <f>IF(AND(F914="XL",G914&gt;1),15,0)</f>
        <v>0</v>
      </c>
    </row>
    <row r="915" spans="2:10" x14ac:dyDescent="0.25">
      <c r="B915" s="77">
        <f ca="1">VLOOKUP(C915,'Order List'!$B$2:$D$102,2,0)</f>
        <v>43384</v>
      </c>
      <c r="C915" s="23">
        <f t="shared" si="76"/>
        <v>87</v>
      </c>
      <c r="D915" s="23">
        <f t="shared" si="70"/>
        <v>9</v>
      </c>
      <c r="E915" s="23" t="s">
        <v>111</v>
      </c>
      <c r="F915" s="23"/>
      <c r="G915" s="23">
        <v>1</v>
      </c>
      <c r="H915" s="23">
        <f>VLOOKUP(E915&amp;"-"&amp;F915,'Menu items'!E:F,2,0)</f>
        <v>4.99</v>
      </c>
      <c r="I915" s="67">
        <f t="shared" si="75"/>
        <v>4.99</v>
      </c>
      <c r="J915" s="23">
        <f>IF(AND(F915="XL",G915&gt;1),15,0)</f>
        <v>0</v>
      </c>
    </row>
    <row r="916" spans="2:10" x14ac:dyDescent="0.25">
      <c r="B916" s="77">
        <f ca="1">VLOOKUP(C916,'Order List'!$B$2:$D$102,2,0)</f>
        <v>43384</v>
      </c>
      <c r="C916" s="23">
        <f t="shared" si="76"/>
        <v>87</v>
      </c>
      <c r="D916" s="23">
        <f t="shared" si="70"/>
        <v>10</v>
      </c>
      <c r="E916" s="23" t="s">
        <v>47</v>
      </c>
      <c r="F916" s="23"/>
      <c r="G916" s="23">
        <v>1</v>
      </c>
      <c r="H916" s="23">
        <f>VLOOKUP(E916&amp;"-"&amp;F916,'Menu items'!E:F,2,0)</f>
        <v>6.99</v>
      </c>
      <c r="I916" s="67">
        <f t="shared" si="75"/>
        <v>6.99</v>
      </c>
      <c r="J916" s="23">
        <f>IF(AND(F916="XL",G916&gt;1),15,0)</f>
        <v>0</v>
      </c>
    </row>
    <row r="917" spans="2:10" x14ac:dyDescent="0.25">
      <c r="B917" s="77">
        <f ca="1">VLOOKUP(C917,'Order List'!$B$2:$D$102,2,0)</f>
        <v>43384</v>
      </c>
      <c r="C917" s="23">
        <f t="shared" si="76"/>
        <v>87</v>
      </c>
      <c r="D917" s="23">
        <f t="shared" si="70"/>
        <v>11</v>
      </c>
      <c r="E917" s="23" t="s">
        <v>49</v>
      </c>
      <c r="F917" s="23"/>
      <c r="G917" s="23">
        <v>2</v>
      </c>
      <c r="H917" s="23">
        <f>VLOOKUP(E917&amp;"-"&amp;F917,'Menu items'!E:F,2,0)</f>
        <v>6.99</v>
      </c>
      <c r="I917" s="67">
        <f t="shared" si="75"/>
        <v>13.98</v>
      </c>
      <c r="J917" s="23">
        <f>IF(AND(F917="XL",G917&gt;1),15,0)</f>
        <v>0</v>
      </c>
    </row>
    <row r="918" spans="2:10" x14ac:dyDescent="0.25">
      <c r="B918" s="77">
        <f ca="1">VLOOKUP(C918,'Order List'!$B$2:$D$102,2,0)</f>
        <v>43384</v>
      </c>
      <c r="C918" s="23">
        <f t="shared" si="76"/>
        <v>88</v>
      </c>
      <c r="D918" s="23">
        <v>1</v>
      </c>
      <c r="E918" s="23" t="s">
        <v>50</v>
      </c>
      <c r="F918" s="23"/>
      <c r="G918" s="23">
        <v>4</v>
      </c>
      <c r="H918" s="23">
        <f>VLOOKUP(E918&amp;"-"&amp;F918,'Menu items'!E:F,2,0)</f>
        <v>6.99</v>
      </c>
      <c r="I918" s="67">
        <f t="shared" si="75"/>
        <v>27.96</v>
      </c>
      <c r="J918" s="23">
        <f>IF(AND(F918="XL",G918&gt;1),15,0)</f>
        <v>0</v>
      </c>
    </row>
    <row r="919" spans="2:10" x14ac:dyDescent="0.25">
      <c r="B919" s="77">
        <f ca="1">VLOOKUP(C919,'Order List'!$B$2:$D$102,2,0)</f>
        <v>43384</v>
      </c>
      <c r="C919" s="23">
        <f t="shared" si="76"/>
        <v>88</v>
      </c>
      <c r="D919" s="23">
        <f t="shared" ref="D919:D980" si="78">D918+1</f>
        <v>2</v>
      </c>
      <c r="E919" s="23" t="s">
        <v>51</v>
      </c>
      <c r="F919" s="23"/>
      <c r="G919" s="23">
        <v>2</v>
      </c>
      <c r="H919" s="23">
        <f>VLOOKUP(E919&amp;"-"&amp;F919,'Menu items'!E:F,2,0)</f>
        <v>6.25</v>
      </c>
      <c r="I919" s="67">
        <f t="shared" si="75"/>
        <v>12.5</v>
      </c>
      <c r="J919" s="23">
        <f>IF(AND(F919="XL",G919&gt;1),15,0)</f>
        <v>0</v>
      </c>
    </row>
    <row r="920" spans="2:10" x14ac:dyDescent="0.25">
      <c r="B920" s="77">
        <f ca="1">VLOOKUP(C920,'Order List'!$B$2:$D$102,2,0)</f>
        <v>43384</v>
      </c>
      <c r="C920" s="23">
        <f t="shared" si="76"/>
        <v>88</v>
      </c>
      <c r="D920" s="23">
        <f t="shared" si="78"/>
        <v>3</v>
      </c>
      <c r="E920" s="23" t="s">
        <v>54</v>
      </c>
      <c r="F920" s="23"/>
      <c r="G920" s="23">
        <v>1</v>
      </c>
      <c r="H920" s="23">
        <f>VLOOKUP(E920&amp;"-"&amp;F920,'Menu items'!E:F,2,0)</f>
        <v>3.29</v>
      </c>
      <c r="I920" s="67">
        <f t="shared" si="75"/>
        <v>3.29</v>
      </c>
      <c r="J920" s="23">
        <f>IF(AND(F920="XL",G920&gt;1),15,0)</f>
        <v>0</v>
      </c>
    </row>
    <row r="921" spans="2:10" x14ac:dyDescent="0.25">
      <c r="B921" s="77">
        <f ca="1">VLOOKUP(C921,'Order List'!$B$2:$D$102,2,0)</f>
        <v>43384</v>
      </c>
      <c r="C921" s="23">
        <f t="shared" si="76"/>
        <v>88</v>
      </c>
      <c r="D921" s="23">
        <f t="shared" si="78"/>
        <v>4</v>
      </c>
      <c r="E921" s="23" t="s">
        <v>55</v>
      </c>
      <c r="F921" s="23"/>
      <c r="G921" s="23">
        <v>2</v>
      </c>
      <c r="H921" s="23">
        <f>VLOOKUP(E921&amp;"-"&amp;F921,'Menu items'!E:F,2,0)</f>
        <v>0.79</v>
      </c>
      <c r="I921" s="67">
        <f t="shared" si="75"/>
        <v>1.58</v>
      </c>
      <c r="J921" s="23">
        <f>IF(AND(F921="XL",G921&gt;1),15,0)</f>
        <v>0</v>
      </c>
    </row>
    <row r="922" spans="2:10" x14ac:dyDescent="0.25">
      <c r="B922" s="77">
        <f ca="1">VLOOKUP(C922,'Order List'!$B$2:$D$102,2,0)</f>
        <v>43384</v>
      </c>
      <c r="C922" s="23">
        <f t="shared" si="76"/>
        <v>88</v>
      </c>
      <c r="D922" s="23">
        <f t="shared" si="78"/>
        <v>5</v>
      </c>
      <c r="E922" s="23" t="s">
        <v>59</v>
      </c>
      <c r="F922" s="23"/>
      <c r="G922" s="23">
        <v>1</v>
      </c>
      <c r="H922" s="23">
        <f>VLOOKUP(E922&amp;"-"&amp;F922,'Menu items'!E:F,2,0)</f>
        <v>8.49</v>
      </c>
      <c r="I922" s="67">
        <f t="shared" si="75"/>
        <v>8.49</v>
      </c>
      <c r="J922" s="23">
        <f>IF(AND(F922="XL",G922&gt;1),15,0)</f>
        <v>0</v>
      </c>
    </row>
    <row r="923" spans="2:10" x14ac:dyDescent="0.25">
      <c r="B923" s="77">
        <f ca="1">VLOOKUP(C923,'Order List'!$B$2:$D$102,2,0)</f>
        <v>43384</v>
      </c>
      <c r="C923" s="23">
        <f t="shared" si="76"/>
        <v>88</v>
      </c>
      <c r="D923" s="23">
        <f t="shared" si="78"/>
        <v>6</v>
      </c>
      <c r="E923" s="23" t="s">
        <v>60</v>
      </c>
      <c r="F923" s="23">
        <v>10</v>
      </c>
      <c r="G923" s="23">
        <v>3</v>
      </c>
      <c r="H923" s="23">
        <f>VLOOKUP(E923&amp;"-"&amp;F923,'Menu items'!E:F,2,0)</f>
        <v>9.85</v>
      </c>
      <c r="I923" s="67">
        <f t="shared" si="75"/>
        <v>29.549999999999997</v>
      </c>
      <c r="J923" s="23">
        <f>IF(AND(F923="XL",G923&gt;1),15,0)</f>
        <v>0</v>
      </c>
    </row>
    <row r="924" spans="2:10" x14ac:dyDescent="0.25">
      <c r="B924" s="77">
        <f ca="1">VLOOKUP(C924,'Order List'!$B$2:$D$102,2,0)</f>
        <v>43384</v>
      </c>
      <c r="C924" s="23">
        <f t="shared" si="76"/>
        <v>88</v>
      </c>
      <c r="D924" s="23">
        <f t="shared" si="78"/>
        <v>7</v>
      </c>
      <c r="E924" s="23" t="s">
        <v>102</v>
      </c>
      <c r="F924" s="23"/>
      <c r="G924" s="23">
        <v>1</v>
      </c>
      <c r="H924" s="23">
        <f>VLOOKUP(E924&amp;"-"&amp;F924,'Menu items'!E:F,2,0)</f>
        <v>5.99</v>
      </c>
      <c r="I924" s="67">
        <f t="shared" si="75"/>
        <v>5.99</v>
      </c>
      <c r="J924" s="23">
        <f>IF(AND(F924="XL",G924&gt;1),15,0)</f>
        <v>0</v>
      </c>
    </row>
    <row r="925" spans="2:10" x14ac:dyDescent="0.25">
      <c r="B925" s="77">
        <f ca="1">VLOOKUP(C925,'Order List'!$B$2:$D$102,2,0)</f>
        <v>43384</v>
      </c>
      <c r="C925" s="23">
        <f t="shared" si="76"/>
        <v>89</v>
      </c>
      <c r="D925" s="23">
        <v>1</v>
      </c>
      <c r="E925" s="23" t="s">
        <v>62</v>
      </c>
      <c r="F925" s="23">
        <v>5</v>
      </c>
      <c r="G925" s="23">
        <v>1</v>
      </c>
      <c r="H925" s="23">
        <f>VLOOKUP(E925&amp;"-"&amp;F925,'Menu items'!E:F,2,0)</f>
        <v>5.99</v>
      </c>
      <c r="I925" s="67">
        <f t="shared" si="75"/>
        <v>5.99</v>
      </c>
      <c r="J925" s="23">
        <f>IF(AND(F925="XL",G925&gt;1),15,0)</f>
        <v>0</v>
      </c>
    </row>
    <row r="926" spans="2:10" x14ac:dyDescent="0.25">
      <c r="B926" s="77">
        <f ca="1">VLOOKUP(C926,'Order List'!$B$2:$D$102,2,0)</f>
        <v>43384</v>
      </c>
      <c r="C926" s="23">
        <f t="shared" si="76"/>
        <v>89</v>
      </c>
      <c r="D926" s="23">
        <f>D925+1</f>
        <v>2</v>
      </c>
      <c r="E926" s="23" t="s">
        <v>68</v>
      </c>
      <c r="F926" s="23"/>
      <c r="G926" s="23">
        <v>2</v>
      </c>
      <c r="H926" s="23">
        <f>VLOOKUP(E926&amp;"-"&amp;F926,'Menu items'!E:F,2,0)</f>
        <v>6.99</v>
      </c>
      <c r="I926" s="67">
        <f t="shared" si="75"/>
        <v>13.98</v>
      </c>
      <c r="J926" s="23">
        <f>IF(AND(F926="XL",G926&gt;1),15,0)</f>
        <v>0</v>
      </c>
    </row>
    <row r="927" spans="2:10" x14ac:dyDescent="0.25">
      <c r="B927" s="77">
        <f ca="1">VLOOKUP(C927,'Order List'!$B$2:$D$102,2,0)</f>
        <v>43384</v>
      </c>
      <c r="C927" s="23">
        <f t="shared" si="76"/>
        <v>89</v>
      </c>
      <c r="D927" s="23">
        <f t="shared" si="78"/>
        <v>3</v>
      </c>
      <c r="E927" s="23" t="s">
        <v>69</v>
      </c>
      <c r="F927" s="23"/>
      <c r="G927" s="23">
        <v>1</v>
      </c>
      <c r="H927" s="23">
        <f>VLOOKUP(E927&amp;"-"&amp;F927,'Menu items'!E:F,2,0)</f>
        <v>6.99</v>
      </c>
      <c r="I927" s="67">
        <f t="shared" si="75"/>
        <v>6.99</v>
      </c>
      <c r="J927" s="23">
        <f>IF(AND(F927="XL",G927&gt;1),15,0)</f>
        <v>0</v>
      </c>
    </row>
    <row r="928" spans="2:10" x14ac:dyDescent="0.25">
      <c r="B928" s="77">
        <f ca="1">VLOOKUP(C928,'Order List'!$B$2:$D$102,2,0)</f>
        <v>43384</v>
      </c>
      <c r="C928" s="23">
        <f t="shared" si="76"/>
        <v>90</v>
      </c>
      <c r="D928" s="23">
        <v>1</v>
      </c>
      <c r="E928" s="23" t="s">
        <v>71</v>
      </c>
      <c r="F928" s="23"/>
      <c r="G928" s="23">
        <v>2</v>
      </c>
      <c r="H928" s="23">
        <f>VLOOKUP(E928&amp;"-"&amp;F928,'Menu items'!E:F,2,0)</f>
        <v>5.75</v>
      </c>
      <c r="I928" s="67">
        <f t="shared" si="75"/>
        <v>11.5</v>
      </c>
      <c r="J928" s="23">
        <f>IF(AND(F928="XL",G928&gt;1),15,0)</f>
        <v>0</v>
      </c>
    </row>
    <row r="929" spans="2:10" x14ac:dyDescent="0.25">
      <c r="B929" s="77">
        <f ca="1">VLOOKUP(C929,'Order List'!$B$2:$D$102,2,0)</f>
        <v>43384</v>
      </c>
      <c r="C929" s="23">
        <f t="shared" si="76"/>
        <v>90</v>
      </c>
      <c r="D929" s="23">
        <f t="shared" si="78"/>
        <v>2</v>
      </c>
      <c r="E929" s="23" t="s">
        <v>72</v>
      </c>
      <c r="F929" s="23"/>
      <c r="G929" s="23">
        <v>1</v>
      </c>
      <c r="H929" s="23">
        <f>VLOOKUP(E929&amp;"-"&amp;F929,'Menu items'!E:F,2,0)</f>
        <v>5.75</v>
      </c>
      <c r="I929" s="67">
        <f t="shared" si="75"/>
        <v>5.75</v>
      </c>
      <c r="J929" s="23">
        <f>IF(AND(F929="XL",G929&gt;1),15,0)</f>
        <v>0</v>
      </c>
    </row>
    <row r="930" spans="2:10" x14ac:dyDescent="0.25">
      <c r="B930" s="77">
        <f ca="1">VLOOKUP(C930,'Order List'!$B$2:$D$102,2,0)</f>
        <v>43384</v>
      </c>
      <c r="C930" s="23">
        <f t="shared" si="76"/>
        <v>90</v>
      </c>
      <c r="D930" s="23">
        <f t="shared" si="78"/>
        <v>3</v>
      </c>
      <c r="E930" s="23" t="s">
        <v>73</v>
      </c>
      <c r="F930" s="23"/>
      <c r="G930" s="23">
        <v>3</v>
      </c>
      <c r="H930" s="23">
        <f>VLOOKUP(E930&amp;"-"&amp;F930,'Menu items'!E:F,2,0)</f>
        <v>6.99</v>
      </c>
      <c r="I930" s="67">
        <f t="shared" si="75"/>
        <v>20.97</v>
      </c>
      <c r="J930" s="23">
        <f>IF(AND(F930="XL",G930&gt;1),15,0)</f>
        <v>0</v>
      </c>
    </row>
    <row r="931" spans="2:10" x14ac:dyDescent="0.25">
      <c r="B931" s="77">
        <f ca="1">VLOOKUP(C931,'Order List'!$B$2:$D$102,2,0)</f>
        <v>43384</v>
      </c>
      <c r="C931" s="23">
        <f t="shared" si="76"/>
        <v>90</v>
      </c>
      <c r="D931" s="23">
        <f t="shared" si="78"/>
        <v>4</v>
      </c>
      <c r="E931" s="23" t="s">
        <v>76</v>
      </c>
      <c r="F931" s="23"/>
      <c r="G931" s="23">
        <v>1</v>
      </c>
      <c r="H931" s="23">
        <f>VLOOKUP(E931&amp;"-"&amp;F931,'Menu items'!E:F,2,0)</f>
        <v>4.5</v>
      </c>
      <c r="I931" s="67">
        <f t="shared" si="75"/>
        <v>4.5</v>
      </c>
      <c r="J931" s="23">
        <f>IF(AND(F931="XL",G931&gt;1),15,0)</f>
        <v>0</v>
      </c>
    </row>
    <row r="932" spans="2:10" x14ac:dyDescent="0.25">
      <c r="B932" s="77">
        <f ca="1">VLOOKUP(C932,'Order List'!$B$2:$D$102,2,0)</f>
        <v>43384</v>
      </c>
      <c r="C932" s="23">
        <f t="shared" si="76"/>
        <v>90</v>
      </c>
      <c r="D932" s="23">
        <f t="shared" si="78"/>
        <v>5</v>
      </c>
      <c r="E932" s="23" t="s">
        <v>77</v>
      </c>
      <c r="F932" s="23"/>
      <c r="G932" s="23">
        <v>1</v>
      </c>
      <c r="H932" s="23">
        <f>VLOOKUP(E932&amp;"-"&amp;F932,'Menu items'!E:F,2,0)</f>
        <v>3.75</v>
      </c>
      <c r="I932" s="67">
        <f t="shared" si="75"/>
        <v>3.75</v>
      </c>
      <c r="J932" s="23">
        <f>IF(AND(F932="XL",G932&gt;1),15,0)</f>
        <v>0</v>
      </c>
    </row>
    <row r="933" spans="2:10" x14ac:dyDescent="0.25">
      <c r="B933" s="77">
        <f ca="1">VLOOKUP(C933,'Order List'!$B$2:$D$102,2,0)</f>
        <v>43384</v>
      </c>
      <c r="C933" s="23">
        <f t="shared" si="76"/>
        <v>90</v>
      </c>
      <c r="D933" s="23">
        <f t="shared" si="78"/>
        <v>6</v>
      </c>
      <c r="E933" s="23" t="s">
        <v>79</v>
      </c>
      <c r="F933" s="23"/>
      <c r="G933" s="23">
        <v>2</v>
      </c>
      <c r="H933" s="23">
        <f>VLOOKUP(E933&amp;"-"&amp;F933,'Menu items'!E:F,2,0)</f>
        <v>3.75</v>
      </c>
      <c r="I933" s="67">
        <f t="shared" si="75"/>
        <v>7.5</v>
      </c>
      <c r="J933" s="23">
        <f>IF(AND(F933="XL",G933&gt;1),15,0)</f>
        <v>0</v>
      </c>
    </row>
    <row r="934" spans="2:10" x14ac:dyDescent="0.25">
      <c r="B934" s="77">
        <f ca="1">VLOOKUP(C934,'Order List'!$B$2:$D$102,2,0)</f>
        <v>43384</v>
      </c>
      <c r="C934" s="23">
        <f t="shared" si="76"/>
        <v>91</v>
      </c>
      <c r="D934" s="23">
        <v>1</v>
      </c>
      <c r="E934" s="23" t="s">
        <v>81</v>
      </c>
      <c r="F934" s="23"/>
      <c r="G934" s="23">
        <v>4</v>
      </c>
      <c r="H934" s="23">
        <f>VLOOKUP(E934&amp;"-"&amp;F934,'Menu items'!E:F,2,0)</f>
        <v>19.989999999999998</v>
      </c>
      <c r="I934" s="67">
        <f t="shared" si="75"/>
        <v>79.959999999999994</v>
      </c>
      <c r="J934" s="23">
        <f>IF(AND(F934="XL",G934&gt;1),15,0)</f>
        <v>0</v>
      </c>
    </row>
    <row r="935" spans="2:10" x14ac:dyDescent="0.25">
      <c r="B935" s="77">
        <f ca="1">VLOOKUP(C935,'Order List'!$B$2:$D$102,2,0)</f>
        <v>43384</v>
      </c>
      <c r="C935" s="23">
        <f t="shared" si="76"/>
        <v>91</v>
      </c>
      <c r="D935" s="23">
        <f t="shared" si="78"/>
        <v>2</v>
      </c>
      <c r="E935" s="23" t="s">
        <v>83</v>
      </c>
      <c r="F935" s="23"/>
      <c r="G935" s="23">
        <v>2</v>
      </c>
      <c r="H935" s="23">
        <f>VLOOKUP(E935&amp;"-"&amp;F935,'Menu items'!E:F,2,0)</f>
        <v>5.99</v>
      </c>
      <c r="I935" s="67">
        <f t="shared" si="75"/>
        <v>11.98</v>
      </c>
      <c r="J935" s="23">
        <f>IF(AND(F935="XL",G935&gt;1),15,0)</f>
        <v>0</v>
      </c>
    </row>
    <row r="936" spans="2:10" x14ac:dyDescent="0.25">
      <c r="B936" s="77">
        <f ca="1">VLOOKUP(C936,'Order List'!$B$2:$D$102,2,0)</f>
        <v>43384</v>
      </c>
      <c r="C936" s="23">
        <f t="shared" si="76"/>
        <v>91</v>
      </c>
      <c r="D936" s="23">
        <f t="shared" si="78"/>
        <v>3</v>
      </c>
      <c r="E936" s="23" t="s">
        <v>84</v>
      </c>
      <c r="F936" s="23"/>
      <c r="G936" s="23">
        <v>1</v>
      </c>
      <c r="H936" s="23">
        <f>VLOOKUP(E936&amp;"-"&amp;F936,'Menu items'!E:F,2,0)</f>
        <v>5.99</v>
      </c>
      <c r="I936" s="67">
        <f t="shared" si="75"/>
        <v>5.99</v>
      </c>
      <c r="J936" s="23">
        <f>IF(AND(F936="XL",G936&gt;1),15,0)</f>
        <v>0</v>
      </c>
    </row>
    <row r="937" spans="2:10" x14ac:dyDescent="0.25">
      <c r="B937" s="77">
        <f ca="1">VLOOKUP(C937,'Order List'!$B$2:$D$102,2,0)</f>
        <v>43384</v>
      </c>
      <c r="C937" s="23">
        <f t="shared" si="76"/>
        <v>91</v>
      </c>
      <c r="D937" s="23">
        <f t="shared" si="78"/>
        <v>4</v>
      </c>
      <c r="E937" s="23" t="s">
        <v>85</v>
      </c>
      <c r="F937" s="23"/>
      <c r="G937" s="23">
        <v>2</v>
      </c>
      <c r="H937" s="23">
        <f>VLOOKUP(E937&amp;"-"&amp;F937,'Menu items'!E:F,2,0)</f>
        <v>2.99</v>
      </c>
      <c r="I937" s="67">
        <f t="shared" si="75"/>
        <v>5.98</v>
      </c>
      <c r="J937" s="23">
        <f>IF(AND(F937="XL",G937&gt;1),15,0)</f>
        <v>0</v>
      </c>
    </row>
    <row r="938" spans="2:10" x14ac:dyDescent="0.25">
      <c r="B938" s="77">
        <f ca="1">VLOOKUP(C938,'Order List'!$B$2:$D$102,2,0)</f>
        <v>43384</v>
      </c>
      <c r="C938" s="23">
        <f t="shared" si="76"/>
        <v>91</v>
      </c>
      <c r="D938" s="23">
        <f t="shared" si="78"/>
        <v>5</v>
      </c>
      <c r="E938" s="23" t="s">
        <v>86</v>
      </c>
      <c r="F938" s="23"/>
      <c r="G938" s="23">
        <v>1</v>
      </c>
      <c r="H938" s="23">
        <f>VLOOKUP(E938&amp;"-"&amp;F938,'Menu items'!E:F,2,0)</f>
        <v>5.99</v>
      </c>
      <c r="I938" s="67">
        <f t="shared" si="75"/>
        <v>5.99</v>
      </c>
      <c r="J938" s="23">
        <f>IF(AND(F938="XL",G938&gt;1),15,0)</f>
        <v>0</v>
      </c>
    </row>
    <row r="939" spans="2:10" x14ac:dyDescent="0.25">
      <c r="B939" s="77">
        <f ca="1">VLOOKUP(C939,'Order List'!$B$2:$D$102,2,0)</f>
        <v>43384</v>
      </c>
      <c r="C939" s="23">
        <f t="shared" si="76"/>
        <v>91</v>
      </c>
      <c r="D939" s="23">
        <f t="shared" si="78"/>
        <v>6</v>
      </c>
      <c r="E939" s="23" t="s">
        <v>87</v>
      </c>
      <c r="F939" s="23"/>
      <c r="G939" s="23">
        <v>3</v>
      </c>
      <c r="H939" s="23">
        <f>VLOOKUP(E939&amp;"-"&amp;F939,'Menu items'!E:F,2,0)</f>
        <v>5.99</v>
      </c>
      <c r="I939" s="67">
        <f t="shared" si="75"/>
        <v>17.97</v>
      </c>
      <c r="J939" s="23">
        <f>IF(AND(F939="XL",G939&gt;1),15,0)</f>
        <v>0</v>
      </c>
    </row>
    <row r="940" spans="2:10" x14ac:dyDescent="0.25">
      <c r="B940" s="77">
        <f ca="1">VLOOKUP(C940,'Order List'!$B$2:$D$102,2,0)</f>
        <v>43384</v>
      </c>
      <c r="C940" s="23">
        <f t="shared" si="76"/>
        <v>91</v>
      </c>
      <c r="D940" s="23">
        <f t="shared" si="78"/>
        <v>7</v>
      </c>
      <c r="E940" s="23" t="s">
        <v>88</v>
      </c>
      <c r="F940" s="23"/>
      <c r="G940" s="23">
        <v>1</v>
      </c>
      <c r="H940" s="23">
        <f>VLOOKUP(E940&amp;"-"&amp;F940,'Menu items'!E:F,2,0)</f>
        <v>3.79</v>
      </c>
      <c r="I940" s="67">
        <f t="shared" si="75"/>
        <v>3.79</v>
      </c>
      <c r="J940" s="23">
        <f>IF(AND(F940="XL",G940&gt;1),15,0)</f>
        <v>0</v>
      </c>
    </row>
    <row r="941" spans="2:10" x14ac:dyDescent="0.25">
      <c r="B941" s="77">
        <f ca="1">VLOOKUP(C941,'Order List'!$B$2:$D$102,2,0)</f>
        <v>43384</v>
      </c>
      <c r="C941" s="23">
        <f t="shared" si="76"/>
        <v>91</v>
      </c>
      <c r="D941" s="23">
        <f t="shared" si="78"/>
        <v>8</v>
      </c>
      <c r="E941" s="23" t="s">
        <v>90</v>
      </c>
      <c r="F941" s="23"/>
      <c r="G941" s="23">
        <v>1</v>
      </c>
      <c r="H941" s="23">
        <f>VLOOKUP(E941&amp;"-"&amp;F941,'Menu items'!E:F,2,0)</f>
        <v>4.79</v>
      </c>
      <c r="I941" s="67">
        <f t="shared" si="75"/>
        <v>4.79</v>
      </c>
      <c r="J941" s="23">
        <f>IF(AND(F941="XL",G941&gt;1),15,0)</f>
        <v>0</v>
      </c>
    </row>
    <row r="942" spans="2:10" x14ac:dyDescent="0.25">
      <c r="B942" s="77">
        <f ca="1">VLOOKUP(C942,'Order List'!$B$2:$D$102,2,0)</f>
        <v>43384</v>
      </c>
      <c r="C942" s="23">
        <f t="shared" si="76"/>
        <v>91</v>
      </c>
      <c r="D942" s="23">
        <f t="shared" si="78"/>
        <v>9</v>
      </c>
      <c r="E942" s="23" t="s">
        <v>91</v>
      </c>
      <c r="F942" s="23"/>
      <c r="G942" s="23">
        <v>2</v>
      </c>
      <c r="H942" s="23">
        <f>VLOOKUP(E942&amp;"-"&amp;F942,'Menu items'!E:F,2,0)</f>
        <v>3.79</v>
      </c>
      <c r="I942" s="67">
        <f t="shared" si="75"/>
        <v>7.58</v>
      </c>
      <c r="J942" s="23">
        <f>IF(AND(F942="XL",G942&gt;1),15,0)</f>
        <v>0</v>
      </c>
    </row>
    <row r="943" spans="2:10" x14ac:dyDescent="0.25">
      <c r="B943" s="77">
        <f ca="1">VLOOKUP(C943,'Order List'!$B$2:$D$102,2,0)</f>
        <v>43384</v>
      </c>
      <c r="C943" s="23">
        <f t="shared" si="76"/>
        <v>91</v>
      </c>
      <c r="D943" s="23">
        <f t="shared" si="78"/>
        <v>10</v>
      </c>
      <c r="E943" s="23" t="s">
        <v>94</v>
      </c>
      <c r="F943" s="23"/>
      <c r="G943" s="23">
        <v>4</v>
      </c>
      <c r="H943" s="23">
        <f>VLOOKUP(E943&amp;"-"&amp;F943,'Menu items'!E:F,2,0)</f>
        <v>4.79</v>
      </c>
      <c r="I943" s="67">
        <f t="shared" si="75"/>
        <v>19.16</v>
      </c>
      <c r="J943" s="23">
        <f>IF(AND(F943="XL",G943&gt;1),15,0)</f>
        <v>0</v>
      </c>
    </row>
    <row r="944" spans="2:10" x14ac:dyDescent="0.25">
      <c r="B944" s="77">
        <f ca="1">VLOOKUP(C944,'Order List'!$B$2:$D$102,2,0)</f>
        <v>43384</v>
      </c>
      <c r="C944" s="23">
        <f t="shared" si="76"/>
        <v>91</v>
      </c>
      <c r="D944" s="23">
        <f t="shared" si="78"/>
        <v>11</v>
      </c>
      <c r="E944" s="23" t="s">
        <v>95</v>
      </c>
      <c r="F944" s="23"/>
      <c r="G944" s="23">
        <v>2</v>
      </c>
      <c r="H944" s="23">
        <f>VLOOKUP(E944&amp;"-"&amp;F944,'Menu items'!E:F,2,0)</f>
        <v>4.99</v>
      </c>
      <c r="I944" s="67">
        <f t="shared" si="75"/>
        <v>9.98</v>
      </c>
      <c r="J944" s="23">
        <f>IF(AND(F944="XL",G944&gt;1),15,0)</f>
        <v>0</v>
      </c>
    </row>
    <row r="945" spans="2:10" x14ac:dyDescent="0.25">
      <c r="B945" s="77">
        <f ca="1">VLOOKUP(C945,'Order List'!$B$2:$D$102,2,0)</f>
        <v>43384</v>
      </c>
      <c r="C945" s="23">
        <f t="shared" si="76"/>
        <v>92</v>
      </c>
      <c r="D945" s="23">
        <v>1</v>
      </c>
      <c r="E945" s="23" t="s">
        <v>97</v>
      </c>
      <c r="F945" s="23"/>
      <c r="G945" s="23">
        <v>1</v>
      </c>
      <c r="H945" s="23">
        <f>VLOOKUP(E945&amp;"-"&amp;F945,'Menu items'!E:F,2,0)</f>
        <v>1.99</v>
      </c>
      <c r="I945" s="67">
        <f t="shared" si="75"/>
        <v>1.99</v>
      </c>
      <c r="J945" s="23">
        <f>IF(AND(F945="XL",G945&gt;1),15,0)</f>
        <v>0</v>
      </c>
    </row>
    <row r="946" spans="2:10" x14ac:dyDescent="0.25">
      <c r="B946" s="77">
        <f ca="1">VLOOKUP(C946,'Order List'!$B$2:$D$102,2,0)</f>
        <v>43384</v>
      </c>
      <c r="C946" s="23">
        <f t="shared" si="76"/>
        <v>92</v>
      </c>
      <c r="D946" s="23">
        <f t="shared" si="78"/>
        <v>2</v>
      </c>
      <c r="E946" s="23" t="s">
        <v>112</v>
      </c>
      <c r="F946" s="23"/>
      <c r="G946" s="23">
        <v>2</v>
      </c>
      <c r="H946" s="23">
        <f>VLOOKUP(E946&amp;"-"&amp;F946,'Menu items'!E:F,2,0)</f>
        <v>4.99</v>
      </c>
      <c r="I946" s="67">
        <f t="shared" si="75"/>
        <v>9.98</v>
      </c>
      <c r="J946" s="23">
        <f>IF(AND(F946="XL",G946&gt;1),15,0)</f>
        <v>0</v>
      </c>
    </row>
    <row r="947" spans="2:10" x14ac:dyDescent="0.25">
      <c r="B947" s="77">
        <f ca="1">VLOOKUP(C947,'Order List'!$B$2:$D$102,2,0)</f>
        <v>43384</v>
      </c>
      <c r="C947" s="23">
        <f t="shared" si="76"/>
        <v>92</v>
      </c>
      <c r="D947" s="23">
        <f t="shared" si="78"/>
        <v>3</v>
      </c>
      <c r="E947" s="23" t="s">
        <v>114</v>
      </c>
      <c r="F947" s="23"/>
      <c r="G947" s="23">
        <v>1</v>
      </c>
      <c r="H947" s="23">
        <f>VLOOKUP(E947&amp;"-"&amp;F947,'Menu items'!E:F,2,0)</f>
        <v>1.99</v>
      </c>
      <c r="I947" s="67">
        <f t="shared" si="75"/>
        <v>1.99</v>
      </c>
      <c r="J947" s="23">
        <f>IF(AND(F947="XL",G947&gt;1),15,0)</f>
        <v>0</v>
      </c>
    </row>
    <row r="948" spans="2:10" x14ac:dyDescent="0.25">
      <c r="B948" s="77">
        <f ca="1">VLOOKUP(C948,'Order List'!$B$2:$D$102,2,0)</f>
        <v>43384</v>
      </c>
      <c r="C948" s="23">
        <f t="shared" si="76"/>
        <v>92</v>
      </c>
      <c r="D948" s="23">
        <f t="shared" si="78"/>
        <v>4</v>
      </c>
      <c r="E948" s="23" t="s">
        <v>115</v>
      </c>
      <c r="F948" s="23"/>
      <c r="G948" s="23">
        <v>3</v>
      </c>
      <c r="H948" s="23">
        <f>VLOOKUP(E948&amp;"-"&amp;F948,'Menu items'!E:F,2,0)</f>
        <v>2.25</v>
      </c>
      <c r="I948" s="67">
        <f t="shared" si="75"/>
        <v>6.75</v>
      </c>
      <c r="J948" s="23">
        <f>IF(AND(F948="XL",G948&gt;1),15,0)</f>
        <v>0</v>
      </c>
    </row>
    <row r="949" spans="2:10" x14ac:dyDescent="0.25">
      <c r="B949" s="77">
        <f ca="1">VLOOKUP(C949,'Order List'!$B$2:$D$102,2,0)</f>
        <v>43384</v>
      </c>
      <c r="C949" s="23">
        <f t="shared" si="76"/>
        <v>92</v>
      </c>
      <c r="D949" s="23">
        <f t="shared" si="78"/>
        <v>5</v>
      </c>
      <c r="E949" s="23" t="s">
        <v>116</v>
      </c>
      <c r="F949" s="23"/>
      <c r="G949" s="23">
        <v>1</v>
      </c>
      <c r="H949" s="23">
        <f>VLOOKUP(E949&amp;"-"&amp;F949,'Menu items'!E:F,2,0)</f>
        <v>2.25</v>
      </c>
      <c r="I949" s="67">
        <f t="shared" si="75"/>
        <v>2.25</v>
      </c>
      <c r="J949" s="23">
        <f>IF(AND(F949="XL",G949&gt;1),15,0)</f>
        <v>0</v>
      </c>
    </row>
    <row r="950" spans="2:10" x14ac:dyDescent="0.25">
      <c r="B950" s="77">
        <f ca="1">VLOOKUP(C950,'Order List'!$B$2:$D$102,2,0)</f>
        <v>43384</v>
      </c>
      <c r="C950" s="23">
        <f t="shared" si="76"/>
        <v>92</v>
      </c>
      <c r="D950" s="23">
        <f t="shared" si="78"/>
        <v>6</v>
      </c>
      <c r="E950" s="23" t="s">
        <v>119</v>
      </c>
      <c r="F950" s="23"/>
      <c r="G950" s="23">
        <v>1</v>
      </c>
      <c r="H950" s="23">
        <f>VLOOKUP(E950&amp;"-"&amp;F950,'Menu items'!E:F,2,0)</f>
        <v>2.25</v>
      </c>
      <c r="I950" s="67">
        <f t="shared" si="75"/>
        <v>2.25</v>
      </c>
      <c r="J950" s="23">
        <f>IF(AND(F950="XL",G950&gt;1),15,0)</f>
        <v>0</v>
      </c>
    </row>
    <row r="951" spans="2:10" x14ac:dyDescent="0.25">
      <c r="B951" s="77">
        <f ca="1">VLOOKUP(C951,'Order List'!$B$2:$D$102,2,0)</f>
        <v>43384</v>
      </c>
      <c r="C951" s="23">
        <f t="shared" si="76"/>
        <v>92</v>
      </c>
      <c r="D951" s="23">
        <f t="shared" si="78"/>
        <v>7</v>
      </c>
      <c r="E951" s="23" t="s">
        <v>120</v>
      </c>
      <c r="F951" s="23"/>
      <c r="G951" s="23">
        <v>2</v>
      </c>
      <c r="H951" s="23">
        <f>VLOOKUP(E951&amp;"-"&amp;F951,'Menu items'!E:F,2,0)</f>
        <v>3.19</v>
      </c>
      <c r="I951" s="67">
        <f t="shared" si="75"/>
        <v>6.38</v>
      </c>
      <c r="J951" s="23">
        <f>IF(AND(F951="XL",G951&gt;1),15,0)</f>
        <v>0</v>
      </c>
    </row>
    <row r="952" spans="2:10" x14ac:dyDescent="0.25">
      <c r="B952" s="77">
        <f ca="1">VLOOKUP(C952,'Order List'!$B$2:$D$102,2,0)</f>
        <v>43384</v>
      </c>
      <c r="C952" s="23">
        <f t="shared" si="76"/>
        <v>92</v>
      </c>
      <c r="D952" s="23">
        <f t="shared" si="78"/>
        <v>8</v>
      </c>
      <c r="E952" s="23" t="s">
        <v>122</v>
      </c>
      <c r="F952" s="23"/>
      <c r="G952" s="23">
        <v>4</v>
      </c>
      <c r="H952" s="23">
        <f>VLOOKUP(E952&amp;"-"&amp;F952,'Menu items'!E:F,2,0)</f>
        <v>2.4900000000000002</v>
      </c>
      <c r="I952" s="67">
        <f t="shared" si="75"/>
        <v>9.9600000000000009</v>
      </c>
      <c r="J952" s="23">
        <f>IF(AND(F952="XL",G952&gt;1),15,0)</f>
        <v>0</v>
      </c>
    </row>
    <row r="953" spans="2:10" x14ac:dyDescent="0.25">
      <c r="B953" s="77">
        <f ca="1">VLOOKUP(C953,'Order List'!$B$2:$D$102,2,0)</f>
        <v>43384</v>
      </c>
      <c r="C953" s="23">
        <f t="shared" si="76"/>
        <v>92</v>
      </c>
      <c r="D953" s="23">
        <f t="shared" si="78"/>
        <v>9</v>
      </c>
      <c r="E953" s="23" t="s">
        <v>124</v>
      </c>
      <c r="F953" s="23"/>
      <c r="G953" s="23">
        <v>2</v>
      </c>
      <c r="H953" s="23">
        <f>VLOOKUP(E953&amp;"-"&amp;F953,'Menu items'!E:F,2,0)</f>
        <v>2.4900000000000002</v>
      </c>
      <c r="I953" s="67">
        <f t="shared" si="75"/>
        <v>4.9800000000000004</v>
      </c>
      <c r="J953" s="23">
        <f>IF(AND(F953="XL",G953&gt;1),15,0)</f>
        <v>0</v>
      </c>
    </row>
    <row r="954" spans="2:10" x14ac:dyDescent="0.25">
      <c r="B954" s="77">
        <f ca="1">VLOOKUP(C954,'Order List'!$B$2:$D$102,2,0)</f>
        <v>43384</v>
      </c>
      <c r="C954" s="23">
        <f t="shared" si="76"/>
        <v>92</v>
      </c>
      <c r="D954" s="23">
        <f t="shared" si="78"/>
        <v>10</v>
      </c>
      <c r="E954" s="23" t="s">
        <v>125</v>
      </c>
      <c r="F954" s="23"/>
      <c r="G954" s="23">
        <v>1</v>
      </c>
      <c r="H954" s="23">
        <f>VLOOKUP(E954&amp;"-"&amp;F954,'Menu items'!E:F,2,0)</f>
        <v>2.4900000000000002</v>
      </c>
      <c r="I954" s="67">
        <f t="shared" si="75"/>
        <v>2.4900000000000002</v>
      </c>
      <c r="J954" s="23">
        <f>IF(AND(F954="XL",G954&gt;1),15,0)</f>
        <v>0</v>
      </c>
    </row>
    <row r="955" spans="2:10" x14ac:dyDescent="0.25">
      <c r="B955" s="77">
        <f ca="1">VLOOKUP(C955,'Order List'!$B$2:$D$102,2,0)</f>
        <v>43384</v>
      </c>
      <c r="C955" s="23">
        <f t="shared" si="76"/>
        <v>93</v>
      </c>
      <c r="D955" s="23">
        <v>1</v>
      </c>
      <c r="E955" s="23" t="s">
        <v>126</v>
      </c>
      <c r="F955" s="23"/>
      <c r="G955" s="23">
        <v>2</v>
      </c>
      <c r="H955" s="23">
        <f>VLOOKUP(E955&amp;"-"&amp;F955,'Menu items'!E:F,2,0)</f>
        <v>2.4900000000000002</v>
      </c>
      <c r="I955" s="67">
        <f t="shared" si="75"/>
        <v>4.9800000000000004</v>
      </c>
      <c r="J955" s="23">
        <f>IF(AND(F955="XL",G955&gt;1),15,0)</f>
        <v>0</v>
      </c>
    </row>
    <row r="956" spans="2:10" x14ac:dyDescent="0.25">
      <c r="B956" s="77">
        <f ca="1">VLOOKUP(C956,'Order List'!$B$2:$D$102,2,0)</f>
        <v>43384</v>
      </c>
      <c r="C956" s="23">
        <f t="shared" si="76"/>
        <v>93</v>
      </c>
      <c r="D956" s="23">
        <f t="shared" si="78"/>
        <v>2</v>
      </c>
      <c r="E956" s="23" t="s">
        <v>127</v>
      </c>
      <c r="F956" s="23"/>
      <c r="G956" s="23">
        <v>1</v>
      </c>
      <c r="H956" s="23">
        <f>VLOOKUP(E956&amp;"-"&amp;F956,'Menu items'!E:F,2,0)</f>
        <v>2.09</v>
      </c>
      <c r="I956" s="67">
        <f t="shared" si="75"/>
        <v>2.09</v>
      </c>
      <c r="J956" s="23">
        <f>IF(AND(F956="XL",G956&gt;1),15,0)</f>
        <v>0</v>
      </c>
    </row>
    <row r="957" spans="2:10" x14ac:dyDescent="0.25">
      <c r="B957" s="77">
        <f ca="1">VLOOKUP(C957,'Order List'!$B$2:$D$102,2,0)</f>
        <v>43384</v>
      </c>
      <c r="C957" s="23">
        <f t="shared" si="76"/>
        <v>93</v>
      </c>
      <c r="D957" s="23">
        <f t="shared" si="78"/>
        <v>3</v>
      </c>
      <c r="E957" s="23" t="s">
        <v>105</v>
      </c>
      <c r="F957" s="23"/>
      <c r="G957" s="23">
        <v>3</v>
      </c>
      <c r="H957" s="23">
        <f>VLOOKUP(E957&amp;"-"&amp;F957,'Menu items'!E:F,2,0)</f>
        <v>3.99</v>
      </c>
      <c r="I957" s="67">
        <f t="shared" si="75"/>
        <v>11.97</v>
      </c>
      <c r="J957" s="23">
        <f>IF(AND(F957="XL",G957&gt;1),15,0)</f>
        <v>0</v>
      </c>
    </row>
    <row r="958" spans="2:10" x14ac:dyDescent="0.25">
      <c r="B958" s="77">
        <f ca="1">VLOOKUP(C958,'Order List'!$B$2:$D$102,2,0)</f>
        <v>43384</v>
      </c>
      <c r="C958" s="23">
        <f t="shared" si="76"/>
        <v>93</v>
      </c>
      <c r="D958" s="23">
        <f t="shared" si="78"/>
        <v>4</v>
      </c>
      <c r="E958" s="23" t="s">
        <v>106</v>
      </c>
      <c r="F958" s="23"/>
      <c r="G958" s="23">
        <v>1</v>
      </c>
      <c r="H958" s="23">
        <f>VLOOKUP(E958&amp;"-"&amp;F958,'Menu items'!E:F,2,0)</f>
        <v>4.5</v>
      </c>
      <c r="I958" s="67">
        <f t="shared" si="75"/>
        <v>4.5</v>
      </c>
      <c r="J958" s="23">
        <f>IF(AND(F958="XL",G958&gt;1),15,0)</f>
        <v>0</v>
      </c>
    </row>
    <row r="959" spans="2:10" x14ac:dyDescent="0.25">
      <c r="B959" s="77">
        <f ca="1">VLOOKUP(C959,'Order List'!$B$2:$D$102,2,0)</f>
        <v>43384</v>
      </c>
      <c r="C959" s="23">
        <f t="shared" si="76"/>
        <v>93</v>
      </c>
      <c r="D959" s="23">
        <f t="shared" si="78"/>
        <v>5</v>
      </c>
      <c r="E959" s="23" t="s">
        <v>108</v>
      </c>
      <c r="F959" s="23"/>
      <c r="G959" s="23">
        <v>1</v>
      </c>
      <c r="H959" s="23">
        <f>VLOOKUP(E959&amp;"-"&amp;F959,'Menu items'!E:F,2,0)</f>
        <v>4.5</v>
      </c>
      <c r="I959" s="67">
        <f t="shared" si="75"/>
        <v>4.5</v>
      </c>
      <c r="J959" s="23">
        <f>IF(AND(F959="XL",G959&gt;1),15,0)</f>
        <v>0</v>
      </c>
    </row>
    <row r="960" spans="2:10" x14ac:dyDescent="0.25">
      <c r="B960" s="77">
        <f ca="1">VLOOKUP(C960,'Order List'!$B$2:$D$102,2,0)</f>
        <v>43384</v>
      </c>
      <c r="C960" s="23">
        <f t="shared" si="76"/>
        <v>93</v>
      </c>
      <c r="D960" s="23">
        <f t="shared" si="78"/>
        <v>6</v>
      </c>
      <c r="E960" s="23" t="s">
        <v>109</v>
      </c>
      <c r="F960" s="23"/>
      <c r="G960" s="23">
        <v>2</v>
      </c>
      <c r="H960" s="23">
        <f>VLOOKUP(E960&amp;"-"&amp;F960,'Menu items'!E:F,2,0)</f>
        <v>4.99</v>
      </c>
      <c r="I960" s="67">
        <f t="shared" si="75"/>
        <v>9.98</v>
      </c>
      <c r="J960" s="23">
        <f>IF(AND(F960="XL",G960&gt;1),15,0)</f>
        <v>0</v>
      </c>
    </row>
    <row r="961" spans="2:10" x14ac:dyDescent="0.25">
      <c r="B961" s="77">
        <f ca="1">VLOOKUP(C961,'Order List'!$B$2:$D$102,2,0)</f>
        <v>43384</v>
      </c>
      <c r="C961" s="23">
        <f t="shared" si="76"/>
        <v>93</v>
      </c>
      <c r="D961" s="23">
        <f t="shared" si="78"/>
        <v>7</v>
      </c>
      <c r="E961" s="23" t="s">
        <v>111</v>
      </c>
      <c r="F961" s="23"/>
      <c r="G961" s="23">
        <v>4</v>
      </c>
      <c r="H961" s="23">
        <f>VLOOKUP(E961&amp;"-"&amp;F961,'Menu items'!E:F,2,0)</f>
        <v>4.99</v>
      </c>
      <c r="I961" s="67">
        <f t="shared" si="75"/>
        <v>19.96</v>
      </c>
      <c r="J961" s="23">
        <f>IF(AND(F961="XL",G961&gt;1),15,0)</f>
        <v>0</v>
      </c>
    </row>
    <row r="962" spans="2:10" x14ac:dyDescent="0.25">
      <c r="B962" s="77">
        <f ca="1">VLOOKUP(C962,'Order List'!$B$2:$D$102,2,0)</f>
        <v>43384</v>
      </c>
      <c r="C962" s="23">
        <f t="shared" si="76"/>
        <v>93</v>
      </c>
      <c r="D962" s="23">
        <f t="shared" si="78"/>
        <v>8</v>
      </c>
      <c r="E962" s="23" t="s">
        <v>64</v>
      </c>
      <c r="F962" s="23" t="s">
        <v>8</v>
      </c>
      <c r="G962" s="23">
        <v>2</v>
      </c>
      <c r="H962" s="23">
        <f>VLOOKUP(E962&amp;"-"&amp;F962,'Menu items'!E:F,2,0)</f>
        <v>6.99</v>
      </c>
      <c r="I962" s="67">
        <f t="shared" si="75"/>
        <v>13.98</v>
      </c>
      <c r="J962" s="23">
        <f>IF(AND(F962="XL",G962&gt;1),15,0)</f>
        <v>0</v>
      </c>
    </row>
    <row r="963" spans="2:10" x14ac:dyDescent="0.25">
      <c r="B963" s="77">
        <f ca="1">VLOOKUP(C963,'Order List'!$B$2:$D$102,2,0)</f>
        <v>43384</v>
      </c>
      <c r="C963" s="23">
        <f t="shared" si="76"/>
        <v>93</v>
      </c>
      <c r="D963" s="23">
        <f t="shared" si="78"/>
        <v>9</v>
      </c>
      <c r="E963" s="23" t="s">
        <v>65</v>
      </c>
      <c r="F963" s="23" t="s">
        <v>8</v>
      </c>
      <c r="G963" s="23">
        <v>1</v>
      </c>
      <c r="H963" s="23">
        <f>VLOOKUP(E963&amp;"-"&amp;F963,'Menu items'!E:F,2,0)</f>
        <v>6.99</v>
      </c>
      <c r="I963" s="67">
        <f t="shared" si="75"/>
        <v>6.99</v>
      </c>
      <c r="J963" s="23">
        <f>IF(AND(F963="XL",G963&gt;1),15,0)</f>
        <v>0</v>
      </c>
    </row>
    <row r="964" spans="2:10" x14ac:dyDescent="0.25">
      <c r="B964" s="77">
        <f ca="1">VLOOKUP(C964,'Order List'!$B$2:$D$102,2,0)</f>
        <v>43384</v>
      </c>
      <c r="C964" s="23">
        <f t="shared" si="76"/>
        <v>93</v>
      </c>
      <c r="D964" s="23">
        <f t="shared" si="78"/>
        <v>10</v>
      </c>
      <c r="E964" s="23" t="s">
        <v>66</v>
      </c>
      <c r="F964" s="23"/>
      <c r="G964" s="23">
        <v>2</v>
      </c>
      <c r="H964" s="23">
        <f>VLOOKUP(E964&amp;"-"&amp;F964,'Menu items'!E:F,2,0)</f>
        <v>5</v>
      </c>
      <c r="I964" s="67">
        <f t="shared" ref="I964:I1027" si="79">(G964*H964)-((G964*H964)*(J964/100))</f>
        <v>10</v>
      </c>
      <c r="J964" s="23">
        <f>IF(AND(F964="XL",G964&gt;1),15,0)</f>
        <v>0</v>
      </c>
    </row>
    <row r="965" spans="2:10" x14ac:dyDescent="0.25">
      <c r="B965" s="77">
        <f ca="1">VLOOKUP(C965,'Order List'!$B$2:$D$102,2,0)</f>
        <v>43384</v>
      </c>
      <c r="C965" s="23">
        <f t="shared" ref="C965:C1028" si="80">IF(D965&gt;D964,C964,C964+1)</f>
        <v>93</v>
      </c>
      <c r="D965" s="23">
        <f t="shared" si="78"/>
        <v>11</v>
      </c>
      <c r="E965" s="23" t="s">
        <v>47</v>
      </c>
      <c r="F965" s="23"/>
      <c r="G965" s="23">
        <v>1</v>
      </c>
      <c r="H965" s="23">
        <f>VLOOKUP(E965&amp;"-"&amp;F965,'Menu items'!E:F,2,0)</f>
        <v>6.99</v>
      </c>
      <c r="I965" s="67">
        <f t="shared" si="79"/>
        <v>6.99</v>
      </c>
      <c r="J965" s="23">
        <f>IF(AND(F965="XL",G965&gt;1),15,0)</f>
        <v>0</v>
      </c>
    </row>
    <row r="966" spans="2:10" x14ac:dyDescent="0.25">
      <c r="B966" s="77">
        <f ca="1">VLOOKUP(C966,'Order List'!$B$2:$D$102,2,0)</f>
        <v>43384</v>
      </c>
      <c r="C966" s="23">
        <f t="shared" si="80"/>
        <v>93</v>
      </c>
      <c r="D966" s="23">
        <f t="shared" si="78"/>
        <v>12</v>
      </c>
      <c r="E966" s="23" t="s">
        <v>48</v>
      </c>
      <c r="F966" s="23"/>
      <c r="G966" s="23">
        <v>3</v>
      </c>
      <c r="H966" s="23">
        <f>VLOOKUP(E966&amp;"-"&amp;F966,'Menu items'!E:F,2,0)</f>
        <v>6.99</v>
      </c>
      <c r="I966" s="67">
        <f t="shared" si="79"/>
        <v>20.97</v>
      </c>
      <c r="J966" s="23">
        <f>IF(AND(F966="XL",G966&gt;1),15,0)</f>
        <v>0</v>
      </c>
    </row>
    <row r="967" spans="2:10" x14ac:dyDescent="0.25">
      <c r="B967" s="77">
        <f ca="1">VLOOKUP(C967,'Order List'!$B$2:$D$102,2,0)</f>
        <v>43384</v>
      </c>
      <c r="C967" s="23">
        <f t="shared" si="80"/>
        <v>93</v>
      </c>
      <c r="D967" s="23">
        <f t="shared" si="78"/>
        <v>13</v>
      </c>
      <c r="E967" s="23" t="s">
        <v>49</v>
      </c>
      <c r="F967" s="23"/>
      <c r="G967" s="23">
        <v>1</v>
      </c>
      <c r="H967" s="23">
        <f>VLOOKUP(E967&amp;"-"&amp;F967,'Menu items'!E:F,2,0)</f>
        <v>6.99</v>
      </c>
      <c r="I967" s="67">
        <f t="shared" si="79"/>
        <v>6.99</v>
      </c>
      <c r="J967" s="23">
        <f>IF(AND(F967="XL",G967&gt;1),15,0)</f>
        <v>0</v>
      </c>
    </row>
    <row r="968" spans="2:10" x14ac:dyDescent="0.25">
      <c r="B968" s="77">
        <f ca="1">VLOOKUP(C968,'Order List'!$B$2:$D$102,2,0)</f>
        <v>43384</v>
      </c>
      <c r="C968" s="23">
        <f t="shared" si="80"/>
        <v>93</v>
      </c>
      <c r="D968" s="23">
        <f t="shared" si="78"/>
        <v>14</v>
      </c>
      <c r="E968" s="23" t="s">
        <v>51</v>
      </c>
      <c r="F968" s="23"/>
      <c r="G968" s="23">
        <v>1</v>
      </c>
      <c r="H968" s="23">
        <f>VLOOKUP(E968&amp;"-"&amp;F968,'Menu items'!E:F,2,0)</f>
        <v>6.25</v>
      </c>
      <c r="I968" s="67">
        <f t="shared" si="79"/>
        <v>6.25</v>
      </c>
      <c r="J968" s="23">
        <f>IF(AND(F968="XL",G968&gt;1),15,0)</f>
        <v>0</v>
      </c>
    </row>
    <row r="969" spans="2:10" x14ac:dyDescent="0.25">
      <c r="B969" s="77">
        <f ca="1">VLOOKUP(C969,'Order List'!$B$2:$D$102,2,0)</f>
        <v>43384</v>
      </c>
      <c r="C969" s="23">
        <f t="shared" si="80"/>
        <v>93</v>
      </c>
      <c r="D969" s="23">
        <f t="shared" si="78"/>
        <v>15</v>
      </c>
      <c r="E969" s="23" t="s">
        <v>55</v>
      </c>
      <c r="F969" s="23"/>
      <c r="G969" s="23">
        <v>2</v>
      </c>
      <c r="H969" s="23">
        <f>VLOOKUP(E969&amp;"-"&amp;F969,'Menu items'!E:F,2,0)</f>
        <v>0.79</v>
      </c>
      <c r="I969" s="67">
        <f t="shared" si="79"/>
        <v>1.58</v>
      </c>
      <c r="J969" s="23">
        <f>IF(AND(F969="XL",G969&gt;1),15,0)</f>
        <v>0</v>
      </c>
    </row>
    <row r="970" spans="2:10" x14ac:dyDescent="0.25">
      <c r="B970" s="77">
        <f ca="1">VLOOKUP(C970,'Order List'!$B$2:$D$102,2,0)</f>
        <v>43385</v>
      </c>
      <c r="C970" s="23">
        <f t="shared" si="80"/>
        <v>94</v>
      </c>
      <c r="D970" s="23">
        <v>1</v>
      </c>
      <c r="E970" s="23" t="s">
        <v>59</v>
      </c>
      <c r="F970" s="23"/>
      <c r="G970" s="23">
        <v>4</v>
      </c>
      <c r="H970" s="23">
        <f>VLOOKUP(E970&amp;"-"&amp;F970,'Menu items'!E:F,2,0)</f>
        <v>8.49</v>
      </c>
      <c r="I970" s="67">
        <f t="shared" si="79"/>
        <v>33.96</v>
      </c>
      <c r="J970" s="23">
        <f>IF(AND(F970="XL",G970&gt;1),15,0)</f>
        <v>0</v>
      </c>
    </row>
    <row r="971" spans="2:10" x14ac:dyDescent="0.25">
      <c r="B971" s="77">
        <f ca="1">VLOOKUP(C971,'Order List'!$B$2:$D$102,2,0)</f>
        <v>43385</v>
      </c>
      <c r="C971" s="23">
        <f t="shared" si="80"/>
        <v>94</v>
      </c>
      <c r="D971" s="23">
        <f t="shared" si="78"/>
        <v>2</v>
      </c>
      <c r="E971" s="23" t="s">
        <v>60</v>
      </c>
      <c r="F971" s="23">
        <v>10</v>
      </c>
      <c r="G971" s="23">
        <v>2</v>
      </c>
      <c r="H971" s="23">
        <f>VLOOKUP(E971&amp;"-"&amp;F971,'Menu items'!E:F,2,0)</f>
        <v>9.85</v>
      </c>
      <c r="I971" s="67">
        <f t="shared" si="79"/>
        <v>19.7</v>
      </c>
      <c r="J971" s="23">
        <f>IF(AND(F971="XL",G971&gt;1),15,0)</f>
        <v>0</v>
      </c>
    </row>
    <row r="972" spans="2:10" x14ac:dyDescent="0.25">
      <c r="B972" s="77">
        <f ca="1">VLOOKUP(C972,'Order List'!$B$2:$D$102,2,0)</f>
        <v>43385</v>
      </c>
      <c r="C972" s="23">
        <f t="shared" si="80"/>
        <v>94</v>
      </c>
      <c r="D972" s="23">
        <f t="shared" si="78"/>
        <v>3</v>
      </c>
      <c r="E972" s="23" t="s">
        <v>102</v>
      </c>
      <c r="F972" s="23"/>
      <c r="G972" s="23">
        <v>1</v>
      </c>
      <c r="H972" s="23">
        <f>VLOOKUP(E972&amp;"-"&amp;F972,'Menu items'!E:F,2,0)</f>
        <v>5.99</v>
      </c>
      <c r="I972" s="67">
        <f t="shared" si="79"/>
        <v>5.99</v>
      </c>
      <c r="J972" s="23">
        <f>IF(AND(F972="XL",G972&gt;1),15,0)</f>
        <v>0</v>
      </c>
    </row>
    <row r="973" spans="2:10" x14ac:dyDescent="0.25">
      <c r="B973" s="77">
        <f ca="1">VLOOKUP(C973,'Order List'!$B$2:$D$102,2,0)</f>
        <v>43385</v>
      </c>
      <c r="C973" s="23">
        <f t="shared" si="80"/>
        <v>94</v>
      </c>
      <c r="D973" s="23">
        <f t="shared" si="78"/>
        <v>4</v>
      </c>
      <c r="E973" s="23" t="s">
        <v>69</v>
      </c>
      <c r="F973" s="23"/>
      <c r="G973" s="23">
        <v>2</v>
      </c>
      <c r="H973" s="23">
        <f>VLOOKUP(E973&amp;"-"&amp;F973,'Menu items'!E:F,2,0)</f>
        <v>6.99</v>
      </c>
      <c r="I973" s="67">
        <f t="shared" si="79"/>
        <v>13.98</v>
      </c>
      <c r="J973" s="23">
        <f>IF(AND(F973="XL",G973&gt;1),15,0)</f>
        <v>0</v>
      </c>
    </row>
    <row r="974" spans="2:10" x14ac:dyDescent="0.25">
      <c r="B974" s="77">
        <f ca="1">VLOOKUP(C974,'Order List'!$B$2:$D$102,2,0)</f>
        <v>43385</v>
      </c>
      <c r="C974" s="23">
        <f t="shared" si="80"/>
        <v>94</v>
      </c>
      <c r="D974" s="23">
        <f t="shared" si="78"/>
        <v>5</v>
      </c>
      <c r="E974" s="23" t="s">
        <v>71</v>
      </c>
      <c r="F974" s="23"/>
      <c r="G974" s="23">
        <v>1</v>
      </c>
      <c r="H974" s="23">
        <f>VLOOKUP(E974&amp;"-"&amp;F974,'Menu items'!E:F,2,0)</f>
        <v>5.75</v>
      </c>
      <c r="I974" s="67">
        <f t="shared" si="79"/>
        <v>5.75</v>
      </c>
      <c r="J974" s="23">
        <f>IF(AND(F974="XL",G974&gt;1),15,0)</f>
        <v>0</v>
      </c>
    </row>
    <row r="975" spans="2:10" x14ac:dyDescent="0.25">
      <c r="B975" s="77">
        <f ca="1">VLOOKUP(C975,'Order List'!$B$2:$D$102,2,0)</f>
        <v>43385</v>
      </c>
      <c r="C975" s="23">
        <f t="shared" si="80"/>
        <v>94</v>
      </c>
      <c r="D975" s="23">
        <f t="shared" si="78"/>
        <v>6</v>
      </c>
      <c r="E975" s="23" t="s">
        <v>72</v>
      </c>
      <c r="F975" s="23"/>
      <c r="G975" s="23">
        <v>3</v>
      </c>
      <c r="H975" s="23">
        <f>VLOOKUP(E975&amp;"-"&amp;F975,'Menu items'!E:F,2,0)</f>
        <v>5.75</v>
      </c>
      <c r="I975" s="67">
        <f t="shared" si="79"/>
        <v>17.25</v>
      </c>
      <c r="J975" s="23">
        <f>IF(AND(F975="XL",G975&gt;1),15,0)</f>
        <v>0</v>
      </c>
    </row>
    <row r="976" spans="2:10" x14ac:dyDescent="0.25">
      <c r="B976" s="77">
        <f ca="1">VLOOKUP(C976,'Order List'!$B$2:$D$102,2,0)</f>
        <v>43385</v>
      </c>
      <c r="C976" s="23">
        <f t="shared" si="80"/>
        <v>94</v>
      </c>
      <c r="D976" s="23">
        <f t="shared" si="78"/>
        <v>7</v>
      </c>
      <c r="E976" s="23" t="s">
        <v>73</v>
      </c>
      <c r="F976" s="23"/>
      <c r="G976" s="23">
        <v>1</v>
      </c>
      <c r="H976" s="23">
        <f>VLOOKUP(E976&amp;"-"&amp;F976,'Menu items'!E:F,2,0)</f>
        <v>6.99</v>
      </c>
      <c r="I976" s="67">
        <f t="shared" si="79"/>
        <v>6.99</v>
      </c>
      <c r="J976" s="23">
        <f>IF(AND(F976="XL",G976&gt;1),15,0)</f>
        <v>0</v>
      </c>
    </row>
    <row r="977" spans="2:10" x14ac:dyDescent="0.25">
      <c r="B977" s="77">
        <f ca="1">VLOOKUP(C977,'Order List'!$B$2:$D$102,2,0)</f>
        <v>43385</v>
      </c>
      <c r="C977" s="23">
        <f t="shared" si="80"/>
        <v>94</v>
      </c>
      <c r="D977" s="23">
        <f t="shared" si="78"/>
        <v>8</v>
      </c>
      <c r="E977" s="23" t="s">
        <v>74</v>
      </c>
      <c r="F977" s="23"/>
      <c r="G977" s="23">
        <v>1</v>
      </c>
      <c r="H977" s="23">
        <f>VLOOKUP(E977&amp;"-"&amp;F977,'Menu items'!E:F,2,0)</f>
        <v>4.5</v>
      </c>
      <c r="I977" s="67">
        <f t="shared" si="79"/>
        <v>4.5</v>
      </c>
      <c r="J977" s="23">
        <f>IF(AND(F977="XL",G977&gt;1),15,0)</f>
        <v>0</v>
      </c>
    </row>
    <row r="978" spans="2:10" x14ac:dyDescent="0.25">
      <c r="B978" s="77">
        <f ca="1">VLOOKUP(C978,'Order List'!$B$2:$D$102,2,0)</f>
        <v>43385</v>
      </c>
      <c r="C978" s="23">
        <f t="shared" si="80"/>
        <v>94</v>
      </c>
      <c r="D978" s="23">
        <f t="shared" si="78"/>
        <v>9</v>
      </c>
      <c r="E978" s="23" t="s">
        <v>76</v>
      </c>
      <c r="F978" s="23"/>
      <c r="G978" s="23">
        <v>2</v>
      </c>
      <c r="H978" s="23">
        <f>VLOOKUP(E978&amp;"-"&amp;F978,'Menu items'!E:F,2,0)</f>
        <v>4.5</v>
      </c>
      <c r="I978" s="67">
        <f t="shared" si="79"/>
        <v>9</v>
      </c>
      <c r="J978" s="23">
        <f>IF(AND(F978="XL",G978&gt;1),15,0)</f>
        <v>0</v>
      </c>
    </row>
    <row r="979" spans="2:10" x14ac:dyDescent="0.25">
      <c r="B979" s="77">
        <f ca="1">VLOOKUP(C979,'Order List'!$B$2:$D$102,2,0)</f>
        <v>43385</v>
      </c>
      <c r="C979" s="23">
        <f t="shared" si="80"/>
        <v>94</v>
      </c>
      <c r="D979" s="23">
        <f t="shared" si="78"/>
        <v>10</v>
      </c>
      <c r="E979" s="23" t="s">
        <v>77</v>
      </c>
      <c r="F979" s="23"/>
      <c r="G979" s="23">
        <v>4</v>
      </c>
      <c r="H979" s="23">
        <f>VLOOKUP(E979&amp;"-"&amp;F979,'Menu items'!E:F,2,0)</f>
        <v>3.75</v>
      </c>
      <c r="I979" s="67">
        <f t="shared" si="79"/>
        <v>15</v>
      </c>
      <c r="J979" s="23">
        <f>IF(AND(F979="XL",G979&gt;1),15,0)</f>
        <v>0</v>
      </c>
    </row>
    <row r="980" spans="2:10" x14ac:dyDescent="0.25">
      <c r="B980" s="77">
        <f ca="1">VLOOKUP(C980,'Order List'!$B$2:$D$102,2,0)</f>
        <v>43385</v>
      </c>
      <c r="C980" s="23">
        <f t="shared" si="80"/>
        <v>94</v>
      </c>
      <c r="D980" s="23">
        <f t="shared" si="78"/>
        <v>11</v>
      </c>
      <c r="E980" s="23" t="s">
        <v>80</v>
      </c>
      <c r="F980" s="23"/>
      <c r="G980" s="23">
        <v>2</v>
      </c>
      <c r="H980" s="23">
        <f>VLOOKUP(E980&amp;"-"&amp;F980,'Menu items'!E:F,2,0)</f>
        <v>3.99</v>
      </c>
      <c r="I980" s="67">
        <f t="shared" si="79"/>
        <v>7.98</v>
      </c>
      <c r="J980" s="23">
        <f>IF(AND(F980="XL",G980&gt;1),15,0)</f>
        <v>0</v>
      </c>
    </row>
    <row r="981" spans="2:10" x14ac:dyDescent="0.25">
      <c r="B981" s="77">
        <f ca="1">VLOOKUP(C981,'Order List'!$B$2:$D$102,2,0)</f>
        <v>43385</v>
      </c>
      <c r="C981" s="23">
        <f t="shared" si="80"/>
        <v>94</v>
      </c>
      <c r="D981" s="23">
        <f t="shared" ref="D981:D1043" si="81">D980+1</f>
        <v>12</v>
      </c>
      <c r="E981" s="23" t="s">
        <v>78</v>
      </c>
      <c r="F981" s="23"/>
      <c r="G981" s="23">
        <v>1</v>
      </c>
      <c r="H981" s="23">
        <f>VLOOKUP(E981&amp;"-"&amp;F981,'Menu items'!E:F,2,0)</f>
        <v>19.989999999999998</v>
      </c>
      <c r="I981" s="67">
        <f t="shared" si="79"/>
        <v>19.989999999999998</v>
      </c>
      <c r="J981" s="23">
        <f>IF(AND(F981="XL",G981&gt;1),15,0)</f>
        <v>0</v>
      </c>
    </row>
    <row r="982" spans="2:10" x14ac:dyDescent="0.25">
      <c r="B982" s="77">
        <f ca="1">VLOOKUP(C982,'Order List'!$B$2:$D$102,2,0)</f>
        <v>43385</v>
      </c>
      <c r="C982" s="23">
        <f t="shared" si="80"/>
        <v>94</v>
      </c>
      <c r="D982" s="23">
        <f t="shared" si="81"/>
        <v>13</v>
      </c>
      <c r="E982" s="23" t="s">
        <v>82</v>
      </c>
      <c r="F982" s="23"/>
      <c r="G982" s="23">
        <v>2</v>
      </c>
      <c r="H982" s="23">
        <f>VLOOKUP(E982&amp;"-"&amp;F982,'Menu items'!E:F,2,0)</f>
        <v>5.99</v>
      </c>
      <c r="I982" s="67">
        <f t="shared" si="79"/>
        <v>11.98</v>
      </c>
      <c r="J982" s="23">
        <f>IF(AND(F982="XL",G982&gt;1),15,0)</f>
        <v>0</v>
      </c>
    </row>
    <row r="983" spans="2:10" x14ac:dyDescent="0.25">
      <c r="B983" s="77">
        <f ca="1">VLOOKUP(C983,'Order List'!$B$2:$D$102,2,0)</f>
        <v>43385</v>
      </c>
      <c r="C983" s="23">
        <f t="shared" si="80"/>
        <v>94</v>
      </c>
      <c r="D983" s="23">
        <f t="shared" si="81"/>
        <v>14</v>
      </c>
      <c r="E983" s="23" t="s">
        <v>83</v>
      </c>
      <c r="F983" s="23"/>
      <c r="G983" s="23">
        <v>1</v>
      </c>
      <c r="H983" s="23">
        <f>VLOOKUP(E983&amp;"-"&amp;F983,'Menu items'!E:F,2,0)</f>
        <v>5.99</v>
      </c>
      <c r="I983" s="67">
        <f t="shared" si="79"/>
        <v>5.99</v>
      </c>
      <c r="J983" s="23">
        <f>IF(AND(F983="XL",G983&gt;1),15,0)</f>
        <v>0</v>
      </c>
    </row>
    <row r="984" spans="2:10" x14ac:dyDescent="0.25">
      <c r="B984" s="77">
        <f ca="1">VLOOKUP(C984,'Order List'!$B$2:$D$102,2,0)</f>
        <v>43385</v>
      </c>
      <c r="C984" s="23">
        <f t="shared" si="80"/>
        <v>94</v>
      </c>
      <c r="D984" s="23">
        <f t="shared" si="81"/>
        <v>15</v>
      </c>
      <c r="E984" s="23" t="s">
        <v>85</v>
      </c>
      <c r="F984" s="23"/>
      <c r="G984" s="23">
        <v>3</v>
      </c>
      <c r="H984" s="23">
        <f>VLOOKUP(E984&amp;"-"&amp;F984,'Menu items'!E:F,2,0)</f>
        <v>2.99</v>
      </c>
      <c r="I984" s="67">
        <f t="shared" si="79"/>
        <v>8.9700000000000006</v>
      </c>
      <c r="J984" s="23">
        <f>IF(AND(F984="XL",G984&gt;1),15,0)</f>
        <v>0</v>
      </c>
    </row>
    <row r="985" spans="2:10" x14ac:dyDescent="0.25">
      <c r="B985" s="77">
        <f ca="1">VLOOKUP(C985,'Order List'!$B$2:$D$102,2,0)</f>
        <v>43385</v>
      </c>
      <c r="C985" s="23">
        <f t="shared" si="80"/>
        <v>94</v>
      </c>
      <c r="D985" s="23">
        <f t="shared" si="81"/>
        <v>16</v>
      </c>
      <c r="E985" s="23" t="s">
        <v>86</v>
      </c>
      <c r="F985" s="23"/>
      <c r="G985" s="23">
        <v>1</v>
      </c>
      <c r="H985" s="23">
        <f>VLOOKUP(E985&amp;"-"&amp;F985,'Menu items'!E:F,2,0)</f>
        <v>5.99</v>
      </c>
      <c r="I985" s="67">
        <f t="shared" si="79"/>
        <v>5.99</v>
      </c>
      <c r="J985" s="23">
        <f>IF(AND(F985="XL",G985&gt;1),15,0)</f>
        <v>0</v>
      </c>
    </row>
    <row r="986" spans="2:10" x14ac:dyDescent="0.25">
      <c r="B986" s="77">
        <f ca="1">VLOOKUP(C986,'Order List'!$B$2:$D$102,2,0)</f>
        <v>43385</v>
      </c>
      <c r="C986" s="23">
        <f t="shared" si="80"/>
        <v>94</v>
      </c>
      <c r="D986" s="23">
        <f t="shared" si="81"/>
        <v>17</v>
      </c>
      <c r="E986" s="23" t="s">
        <v>87</v>
      </c>
      <c r="F986" s="23"/>
      <c r="G986" s="23">
        <v>1</v>
      </c>
      <c r="H986" s="23">
        <f>VLOOKUP(E986&amp;"-"&amp;F986,'Menu items'!E:F,2,0)</f>
        <v>5.99</v>
      </c>
      <c r="I986" s="67">
        <f t="shared" si="79"/>
        <v>5.99</v>
      </c>
      <c r="J986" s="23">
        <f>IF(AND(F986="XL",G986&gt;1),15,0)</f>
        <v>0</v>
      </c>
    </row>
    <row r="987" spans="2:10" x14ac:dyDescent="0.25">
      <c r="B987" s="77">
        <f ca="1">VLOOKUP(C987,'Order List'!$B$2:$D$102,2,0)</f>
        <v>43385</v>
      </c>
      <c r="C987" s="23">
        <f t="shared" si="80"/>
        <v>95</v>
      </c>
      <c r="D987" s="23">
        <v>1</v>
      </c>
      <c r="E987" s="23" t="s">
        <v>88</v>
      </c>
      <c r="F987" s="23"/>
      <c r="G987" s="23">
        <v>2</v>
      </c>
      <c r="H987" s="23">
        <f>VLOOKUP(E987&amp;"-"&amp;F987,'Menu items'!E:F,2,0)</f>
        <v>3.79</v>
      </c>
      <c r="I987" s="67">
        <f t="shared" si="79"/>
        <v>7.58</v>
      </c>
      <c r="J987" s="23">
        <f>IF(AND(F987="XL",G987&gt;1),15,0)</f>
        <v>0</v>
      </c>
    </row>
    <row r="988" spans="2:10" x14ac:dyDescent="0.25">
      <c r="B988" s="77">
        <f ca="1">VLOOKUP(C988,'Order List'!$B$2:$D$102,2,0)</f>
        <v>43385</v>
      </c>
      <c r="C988" s="23">
        <f t="shared" si="80"/>
        <v>95</v>
      </c>
      <c r="D988" s="23">
        <f t="shared" ref="D988:D991" si="82">D987+1</f>
        <v>2</v>
      </c>
      <c r="E988" s="23" t="s">
        <v>94</v>
      </c>
      <c r="F988" s="23"/>
      <c r="G988" s="23">
        <v>4</v>
      </c>
      <c r="H988" s="23">
        <f>VLOOKUP(E988&amp;"-"&amp;F988,'Menu items'!E:F,2,0)</f>
        <v>4.79</v>
      </c>
      <c r="I988" s="67">
        <f t="shared" si="79"/>
        <v>19.16</v>
      </c>
      <c r="J988" s="23">
        <f>IF(AND(F988="XL",G988&gt;1),15,0)</f>
        <v>0</v>
      </c>
    </row>
    <row r="989" spans="2:10" x14ac:dyDescent="0.25">
      <c r="B989" s="77">
        <f ca="1">VLOOKUP(C989,'Order List'!$B$2:$D$102,2,0)</f>
        <v>43385</v>
      </c>
      <c r="C989" s="23">
        <f t="shared" si="80"/>
        <v>95</v>
      </c>
      <c r="D989" s="23">
        <f t="shared" si="82"/>
        <v>3</v>
      </c>
      <c r="E989" s="23" t="s">
        <v>96</v>
      </c>
      <c r="F989" s="23"/>
      <c r="G989" s="23">
        <v>2</v>
      </c>
      <c r="H989" s="23">
        <f>VLOOKUP(E989&amp;"-"&amp;F989,'Menu items'!E:F,2,0)</f>
        <v>5.99</v>
      </c>
      <c r="I989" s="67">
        <f t="shared" si="79"/>
        <v>11.98</v>
      </c>
      <c r="J989" s="23">
        <f>IF(AND(F989="XL",G989&gt;1),15,0)</f>
        <v>0</v>
      </c>
    </row>
    <row r="990" spans="2:10" x14ac:dyDescent="0.25">
      <c r="B990" s="77">
        <f ca="1">VLOOKUP(C990,'Order List'!$B$2:$D$102,2,0)</f>
        <v>43385</v>
      </c>
      <c r="C990" s="23">
        <f t="shared" si="80"/>
        <v>95</v>
      </c>
      <c r="D990" s="23">
        <f t="shared" si="82"/>
        <v>4</v>
      </c>
      <c r="E990" s="23" t="s">
        <v>112</v>
      </c>
      <c r="F990" s="23"/>
      <c r="G990" s="23">
        <v>1</v>
      </c>
      <c r="H990" s="23">
        <f>VLOOKUP(E990&amp;"-"&amp;F990,'Menu items'!E:F,2,0)</f>
        <v>4.99</v>
      </c>
      <c r="I990" s="67">
        <f t="shared" si="79"/>
        <v>4.99</v>
      </c>
      <c r="J990" s="23">
        <f>IF(AND(F990="XL",G990&gt;1),15,0)</f>
        <v>0</v>
      </c>
    </row>
    <row r="991" spans="2:10" x14ac:dyDescent="0.25">
      <c r="B991" s="77">
        <f ca="1">VLOOKUP(C991,'Order List'!$B$2:$D$102,2,0)</f>
        <v>43385</v>
      </c>
      <c r="C991" s="23">
        <f t="shared" si="80"/>
        <v>95</v>
      </c>
      <c r="D991" s="23">
        <f t="shared" si="82"/>
        <v>5</v>
      </c>
      <c r="E991" s="23" t="s">
        <v>113</v>
      </c>
      <c r="F991" s="23"/>
      <c r="G991" s="23">
        <v>2</v>
      </c>
      <c r="H991" s="23">
        <f>VLOOKUP(E991&amp;"-"&amp;F991,'Menu items'!E:F,2,0)</f>
        <v>1.29</v>
      </c>
      <c r="I991" s="67">
        <f t="shared" si="79"/>
        <v>2.58</v>
      </c>
      <c r="J991" s="23">
        <f>IF(AND(F991="XL",G991&gt;1),15,0)</f>
        <v>0</v>
      </c>
    </row>
    <row r="992" spans="2:10" x14ac:dyDescent="0.25">
      <c r="B992" s="77">
        <f ca="1">VLOOKUP(C992,'Order List'!$B$2:$D$102,2,0)</f>
        <v>43385</v>
      </c>
      <c r="C992" s="23">
        <f t="shared" si="80"/>
        <v>95</v>
      </c>
      <c r="D992" s="23">
        <f t="shared" si="81"/>
        <v>6</v>
      </c>
      <c r="E992" s="23" t="s">
        <v>115</v>
      </c>
      <c r="F992" s="23"/>
      <c r="G992" s="23">
        <v>1</v>
      </c>
      <c r="H992" s="23">
        <f>VLOOKUP(E992&amp;"-"&amp;F992,'Menu items'!E:F,2,0)</f>
        <v>2.25</v>
      </c>
      <c r="I992" s="67">
        <f t="shared" si="79"/>
        <v>2.25</v>
      </c>
      <c r="J992" s="23">
        <f>IF(AND(F992="XL",G992&gt;1),15,0)</f>
        <v>0</v>
      </c>
    </row>
    <row r="993" spans="2:10" x14ac:dyDescent="0.25">
      <c r="B993" s="77">
        <f ca="1">VLOOKUP(C993,'Order List'!$B$2:$D$102,2,0)</f>
        <v>43385</v>
      </c>
      <c r="C993" s="23">
        <f t="shared" si="80"/>
        <v>95</v>
      </c>
      <c r="D993" s="23">
        <f t="shared" si="81"/>
        <v>7</v>
      </c>
      <c r="E993" s="23" t="s">
        <v>118</v>
      </c>
      <c r="F993" s="23"/>
      <c r="G993" s="23">
        <v>3</v>
      </c>
      <c r="H993" s="23">
        <f>VLOOKUP(E993&amp;"-"&amp;F993,'Menu items'!E:F,2,0)</f>
        <v>1.99</v>
      </c>
      <c r="I993" s="67">
        <f t="shared" si="79"/>
        <v>5.97</v>
      </c>
      <c r="J993" s="23">
        <f>IF(AND(F993="XL",G993&gt;1),15,0)</f>
        <v>0</v>
      </c>
    </row>
    <row r="994" spans="2:10" x14ac:dyDescent="0.25">
      <c r="B994" s="77">
        <f ca="1">VLOOKUP(C994,'Order List'!$B$2:$D$102,2,0)</f>
        <v>43385</v>
      </c>
      <c r="C994" s="23">
        <f t="shared" si="80"/>
        <v>95</v>
      </c>
      <c r="D994" s="23">
        <f t="shared" si="81"/>
        <v>8</v>
      </c>
      <c r="E994" s="23" t="s">
        <v>121</v>
      </c>
      <c r="F994" s="23"/>
      <c r="G994" s="23">
        <v>1</v>
      </c>
      <c r="H994" s="23">
        <f>VLOOKUP(E994&amp;"-"&amp;F994,'Menu items'!E:F,2,0)</f>
        <v>1.89</v>
      </c>
      <c r="I994" s="67">
        <f t="shared" si="79"/>
        <v>1.89</v>
      </c>
      <c r="J994" s="23">
        <f>IF(AND(F994="XL",G994&gt;1),15,0)</f>
        <v>0</v>
      </c>
    </row>
    <row r="995" spans="2:10" x14ac:dyDescent="0.25">
      <c r="B995" s="77">
        <f ca="1">VLOOKUP(C995,'Order List'!$B$2:$D$102,2,0)</f>
        <v>43385</v>
      </c>
      <c r="C995" s="23">
        <f t="shared" si="80"/>
        <v>96</v>
      </c>
      <c r="D995" s="23">
        <v>1</v>
      </c>
      <c r="E995" s="23" t="s">
        <v>124</v>
      </c>
      <c r="F995" s="23"/>
      <c r="G995" s="23">
        <v>1</v>
      </c>
      <c r="H995" s="23">
        <f>VLOOKUP(E995&amp;"-"&amp;F995,'Menu items'!E:F,2,0)</f>
        <v>2.4900000000000002</v>
      </c>
      <c r="I995" s="67">
        <f t="shared" si="79"/>
        <v>2.4900000000000002</v>
      </c>
      <c r="J995" s="23">
        <f>IF(AND(F995="XL",G995&gt;1),15,0)</f>
        <v>0</v>
      </c>
    </row>
    <row r="996" spans="2:10" x14ac:dyDescent="0.25">
      <c r="B996" s="77">
        <f ca="1">VLOOKUP(C996,'Order List'!$B$2:$D$102,2,0)</f>
        <v>43385</v>
      </c>
      <c r="C996" s="23">
        <f t="shared" si="80"/>
        <v>96</v>
      </c>
      <c r="D996" s="23">
        <f t="shared" ref="D996:D999" si="83">D995+1</f>
        <v>2</v>
      </c>
      <c r="E996" s="23" t="s">
        <v>125</v>
      </c>
      <c r="F996" s="23"/>
      <c r="G996" s="23">
        <v>2</v>
      </c>
      <c r="H996" s="23">
        <f>VLOOKUP(E996&amp;"-"&amp;F996,'Menu items'!E:F,2,0)</f>
        <v>2.4900000000000002</v>
      </c>
      <c r="I996" s="67">
        <f t="shared" si="79"/>
        <v>4.9800000000000004</v>
      </c>
      <c r="J996" s="23">
        <f>IF(AND(F996="XL",G996&gt;1),15,0)</f>
        <v>0</v>
      </c>
    </row>
    <row r="997" spans="2:10" x14ac:dyDescent="0.25">
      <c r="B997" s="77">
        <f ca="1">VLOOKUP(C997,'Order List'!$B$2:$D$102,2,0)</f>
        <v>43385</v>
      </c>
      <c r="C997" s="23">
        <f t="shared" si="80"/>
        <v>96</v>
      </c>
      <c r="D997" s="23">
        <f t="shared" si="83"/>
        <v>3</v>
      </c>
      <c r="E997" s="23" t="s">
        <v>104</v>
      </c>
      <c r="F997" s="23"/>
      <c r="G997" s="23">
        <v>4</v>
      </c>
      <c r="H997" s="23">
        <f>VLOOKUP(E997&amp;"-"&amp;F997,'Menu items'!E:F,2,0)</f>
        <v>0.75</v>
      </c>
      <c r="I997" s="67">
        <f t="shared" si="79"/>
        <v>3</v>
      </c>
      <c r="J997" s="23">
        <f>IF(AND(F997="XL",G997&gt;1),15,0)</f>
        <v>0</v>
      </c>
    </row>
    <row r="998" spans="2:10" x14ac:dyDescent="0.25">
      <c r="B998" s="77">
        <f ca="1">VLOOKUP(C998,'Order List'!$B$2:$D$102,2,0)</f>
        <v>43385</v>
      </c>
      <c r="C998" s="23">
        <f t="shared" si="80"/>
        <v>96</v>
      </c>
      <c r="D998" s="23">
        <f t="shared" si="83"/>
        <v>4</v>
      </c>
      <c r="E998" s="23" t="s">
        <v>108</v>
      </c>
      <c r="F998" s="23"/>
      <c r="G998" s="23">
        <v>2</v>
      </c>
      <c r="H998" s="23">
        <f>VLOOKUP(E998&amp;"-"&amp;F998,'Menu items'!E:F,2,0)</f>
        <v>4.5</v>
      </c>
      <c r="I998" s="67">
        <f t="shared" si="79"/>
        <v>9</v>
      </c>
      <c r="J998" s="23">
        <f>IF(AND(F998="XL",G998&gt;1),15,0)</f>
        <v>0</v>
      </c>
    </row>
    <row r="999" spans="2:10" x14ac:dyDescent="0.25">
      <c r="B999" s="77">
        <f ca="1">VLOOKUP(C999,'Order List'!$B$2:$D$102,2,0)</f>
        <v>43385</v>
      </c>
      <c r="C999" s="23">
        <f t="shared" si="80"/>
        <v>96</v>
      </c>
      <c r="D999" s="23">
        <f t="shared" si="83"/>
        <v>5</v>
      </c>
      <c r="E999" s="23" t="s">
        <v>65</v>
      </c>
      <c r="F999" s="23" t="s">
        <v>8</v>
      </c>
      <c r="G999" s="23">
        <v>1</v>
      </c>
      <c r="H999" s="23">
        <f>VLOOKUP(E999&amp;"-"&amp;F999,'Menu items'!E:F,2,0)</f>
        <v>6.99</v>
      </c>
      <c r="I999" s="67">
        <f t="shared" si="79"/>
        <v>6.99</v>
      </c>
      <c r="J999" s="23">
        <f>IF(AND(F999="XL",G999&gt;1),15,0)</f>
        <v>0</v>
      </c>
    </row>
    <row r="1000" spans="2:10" x14ac:dyDescent="0.25">
      <c r="B1000" s="77">
        <f ca="1">VLOOKUP(C1000,'Order List'!$B$2:$D$102,2,0)</f>
        <v>43385</v>
      </c>
      <c r="C1000" s="23">
        <f t="shared" si="80"/>
        <v>96</v>
      </c>
      <c r="D1000" s="23">
        <f t="shared" si="81"/>
        <v>6</v>
      </c>
      <c r="E1000" s="23" t="s">
        <v>45</v>
      </c>
      <c r="F1000" s="23"/>
      <c r="G1000" s="23">
        <v>2</v>
      </c>
      <c r="H1000" s="23">
        <f>VLOOKUP(E1000&amp;"-"&amp;F1000,'Menu items'!E:F,2,0)</f>
        <v>6.99</v>
      </c>
      <c r="I1000" s="67">
        <f t="shared" si="79"/>
        <v>13.98</v>
      </c>
      <c r="J1000" s="23">
        <f>IF(AND(F1000="XL",G1000&gt;1),15,0)</f>
        <v>0</v>
      </c>
    </row>
    <row r="1001" spans="2:10" x14ac:dyDescent="0.25">
      <c r="B1001" s="77">
        <f ca="1">VLOOKUP(C1001,'Order List'!$B$2:$D$102,2,0)</f>
        <v>43385</v>
      </c>
      <c r="C1001" s="23">
        <f t="shared" si="80"/>
        <v>96</v>
      </c>
      <c r="D1001" s="23">
        <f t="shared" si="81"/>
        <v>7</v>
      </c>
      <c r="E1001" s="23" t="s">
        <v>46</v>
      </c>
      <c r="F1001" s="23"/>
      <c r="G1001" s="23">
        <v>1</v>
      </c>
      <c r="H1001" s="23">
        <f>VLOOKUP(E1001&amp;"-"&amp;F1001,'Menu items'!E:F,2,0)</f>
        <v>6.99</v>
      </c>
      <c r="I1001" s="67">
        <f t="shared" si="79"/>
        <v>6.99</v>
      </c>
      <c r="J1001" s="23">
        <f>IF(AND(F1001="XL",G1001&gt;1),15,0)</f>
        <v>0</v>
      </c>
    </row>
    <row r="1002" spans="2:10" x14ac:dyDescent="0.25">
      <c r="B1002" s="77">
        <f ca="1">VLOOKUP(C1002,'Order List'!$B$2:$D$102,2,0)</f>
        <v>43385</v>
      </c>
      <c r="C1002" s="23">
        <f t="shared" si="80"/>
        <v>96</v>
      </c>
      <c r="D1002" s="23">
        <f t="shared" si="81"/>
        <v>8</v>
      </c>
      <c r="E1002" s="23" t="s">
        <v>48</v>
      </c>
      <c r="F1002" s="23"/>
      <c r="G1002" s="23">
        <v>3</v>
      </c>
      <c r="H1002" s="23">
        <f>VLOOKUP(E1002&amp;"-"&amp;F1002,'Menu items'!E:F,2,0)</f>
        <v>6.99</v>
      </c>
      <c r="I1002" s="67">
        <f t="shared" si="79"/>
        <v>20.97</v>
      </c>
      <c r="J1002" s="23">
        <f>IF(AND(F1002="XL",G1002&gt;1),15,0)</f>
        <v>0</v>
      </c>
    </row>
    <row r="1003" spans="2:10" x14ac:dyDescent="0.25">
      <c r="B1003" s="77">
        <f ca="1">VLOOKUP(C1003,'Order List'!$B$2:$D$102,2,0)</f>
        <v>43385</v>
      </c>
      <c r="C1003" s="23">
        <f t="shared" si="80"/>
        <v>96</v>
      </c>
      <c r="D1003" s="23">
        <f t="shared" si="81"/>
        <v>9</v>
      </c>
      <c r="E1003" s="23" t="s">
        <v>49</v>
      </c>
      <c r="F1003" s="23"/>
      <c r="G1003" s="23">
        <v>1</v>
      </c>
      <c r="H1003" s="23">
        <f>VLOOKUP(E1003&amp;"-"&amp;F1003,'Menu items'!E:F,2,0)</f>
        <v>6.99</v>
      </c>
      <c r="I1003" s="67">
        <f t="shared" si="79"/>
        <v>6.99</v>
      </c>
      <c r="J1003" s="23">
        <f>IF(AND(F1003="XL",G1003&gt;1),15,0)</f>
        <v>0</v>
      </c>
    </row>
    <row r="1004" spans="2:10" x14ac:dyDescent="0.25">
      <c r="B1004" s="77">
        <f ca="1">VLOOKUP(C1004,'Order List'!$B$2:$D$102,2,0)</f>
        <v>43385</v>
      </c>
      <c r="C1004" s="23">
        <f t="shared" si="80"/>
        <v>96</v>
      </c>
      <c r="D1004" s="23">
        <f t="shared" si="81"/>
        <v>10</v>
      </c>
      <c r="E1004" s="23" t="s">
        <v>51</v>
      </c>
      <c r="F1004" s="23"/>
      <c r="G1004" s="23">
        <v>1</v>
      </c>
      <c r="H1004" s="23">
        <f>VLOOKUP(E1004&amp;"-"&amp;F1004,'Menu items'!E:F,2,0)</f>
        <v>6.25</v>
      </c>
      <c r="I1004" s="67">
        <f t="shared" si="79"/>
        <v>6.25</v>
      </c>
      <c r="J1004" s="23">
        <f>IF(AND(F1004="XL",G1004&gt;1),15,0)</f>
        <v>0</v>
      </c>
    </row>
    <row r="1005" spans="2:10" x14ac:dyDescent="0.25">
      <c r="B1005" s="77">
        <f ca="1">VLOOKUP(C1005,'Order List'!$B$2:$D$102,2,0)</f>
        <v>43385</v>
      </c>
      <c r="C1005" s="23">
        <f t="shared" si="80"/>
        <v>96</v>
      </c>
      <c r="D1005" s="23">
        <f t="shared" si="81"/>
        <v>11</v>
      </c>
      <c r="E1005" s="23" t="s">
        <v>52</v>
      </c>
      <c r="F1005" s="23"/>
      <c r="G1005" s="23">
        <v>2</v>
      </c>
      <c r="H1005" s="23">
        <f>VLOOKUP(E1005&amp;"-"&amp;F1005,'Menu items'!E:F,2,0)</f>
        <v>6.25</v>
      </c>
      <c r="I1005" s="67">
        <f t="shared" si="79"/>
        <v>12.5</v>
      </c>
      <c r="J1005" s="23">
        <f>IF(AND(F1005="XL",G1005&gt;1),15,0)</f>
        <v>0</v>
      </c>
    </row>
    <row r="1006" spans="2:10" x14ac:dyDescent="0.25">
      <c r="B1006" s="77">
        <f ca="1">VLOOKUP(C1006,'Order List'!$B$2:$D$102,2,0)</f>
        <v>43385</v>
      </c>
      <c r="C1006" s="23">
        <f t="shared" si="80"/>
        <v>96</v>
      </c>
      <c r="D1006" s="23">
        <f t="shared" si="81"/>
        <v>12</v>
      </c>
      <c r="E1006" s="23" t="s">
        <v>53</v>
      </c>
      <c r="F1006" s="23"/>
      <c r="G1006" s="23">
        <v>4</v>
      </c>
      <c r="H1006" s="23">
        <f>VLOOKUP(E1006&amp;"-"&amp;F1006,'Menu items'!E:F,2,0)</f>
        <v>6.25</v>
      </c>
      <c r="I1006" s="67">
        <f t="shared" si="79"/>
        <v>25</v>
      </c>
      <c r="J1006" s="23">
        <f>IF(AND(F1006="XL",G1006&gt;1),15,0)</f>
        <v>0</v>
      </c>
    </row>
    <row r="1007" spans="2:10" x14ac:dyDescent="0.25">
      <c r="B1007" s="77">
        <f ca="1">VLOOKUP(C1007,'Order List'!$B$2:$D$102,2,0)</f>
        <v>43385</v>
      </c>
      <c r="C1007" s="23">
        <f t="shared" si="80"/>
        <v>96</v>
      </c>
      <c r="D1007" s="23">
        <f t="shared" si="81"/>
        <v>13</v>
      </c>
      <c r="E1007" s="23" t="s">
        <v>61</v>
      </c>
      <c r="F1007" s="23">
        <v>20</v>
      </c>
      <c r="G1007" s="23">
        <v>2</v>
      </c>
      <c r="H1007" s="23">
        <f>VLOOKUP(E1007&amp;"-"&amp;F1007,'Menu items'!E:F,2,0)</f>
        <v>18.989999999999998</v>
      </c>
      <c r="I1007" s="67">
        <f t="shared" si="79"/>
        <v>37.979999999999997</v>
      </c>
      <c r="J1007" s="23">
        <f>IF(AND(F1007="XL",G1007&gt;1),15,0)</f>
        <v>0</v>
      </c>
    </row>
    <row r="1008" spans="2:10" x14ac:dyDescent="0.25">
      <c r="B1008" s="77">
        <f ca="1">VLOOKUP(C1008,'Order List'!$B$2:$D$102,2,0)</f>
        <v>43385</v>
      </c>
      <c r="C1008" s="23">
        <f t="shared" si="80"/>
        <v>96</v>
      </c>
      <c r="D1008" s="23">
        <f t="shared" si="81"/>
        <v>14</v>
      </c>
      <c r="E1008" s="23" t="s">
        <v>102</v>
      </c>
      <c r="F1008" s="23"/>
      <c r="G1008" s="23">
        <v>1</v>
      </c>
      <c r="H1008" s="23">
        <f>VLOOKUP(E1008&amp;"-"&amp;F1008,'Menu items'!E:F,2,0)</f>
        <v>5.99</v>
      </c>
      <c r="I1008" s="67">
        <f t="shared" si="79"/>
        <v>5.99</v>
      </c>
      <c r="J1008" s="23">
        <f>IF(AND(F1008="XL",G1008&gt;1),15,0)</f>
        <v>0</v>
      </c>
    </row>
    <row r="1009" spans="2:10" x14ac:dyDescent="0.25">
      <c r="B1009" s="77">
        <f ca="1">VLOOKUP(C1009,'Order List'!$B$2:$D$102,2,0)</f>
        <v>43385</v>
      </c>
      <c r="C1009" s="23">
        <f t="shared" si="80"/>
        <v>96</v>
      </c>
      <c r="D1009" s="23">
        <f t="shared" si="81"/>
        <v>15</v>
      </c>
      <c r="E1009" s="23" t="s">
        <v>62</v>
      </c>
      <c r="F1009" s="23">
        <v>5</v>
      </c>
      <c r="G1009" s="23">
        <v>2</v>
      </c>
      <c r="H1009" s="23">
        <f>VLOOKUP(E1009&amp;"-"&amp;F1009,'Menu items'!E:F,2,0)</f>
        <v>5.99</v>
      </c>
      <c r="I1009" s="67">
        <f t="shared" si="79"/>
        <v>11.98</v>
      </c>
      <c r="J1009" s="23">
        <f>IF(AND(F1009="XL",G1009&gt;1),15,0)</f>
        <v>0</v>
      </c>
    </row>
    <row r="1010" spans="2:10" x14ac:dyDescent="0.25">
      <c r="B1010" s="77">
        <f ca="1">VLOOKUP(C1010,'Order List'!$B$2:$D$102,2,0)</f>
        <v>43385</v>
      </c>
      <c r="C1010" s="23">
        <f t="shared" si="80"/>
        <v>97</v>
      </c>
      <c r="D1010" s="23">
        <v>1</v>
      </c>
      <c r="E1010" s="23" t="s">
        <v>62</v>
      </c>
      <c r="F1010" s="23">
        <v>5</v>
      </c>
      <c r="G1010" s="23">
        <v>1</v>
      </c>
      <c r="H1010" s="23">
        <f>VLOOKUP(E1010&amp;"-"&amp;F1010,'Menu items'!E:F,2,0)</f>
        <v>5.99</v>
      </c>
      <c r="I1010" s="67">
        <f t="shared" si="79"/>
        <v>5.99</v>
      </c>
      <c r="J1010" s="23">
        <f>IF(AND(F1010="XL",G1010&gt;1),15,0)</f>
        <v>0</v>
      </c>
    </row>
    <row r="1011" spans="2:10" x14ac:dyDescent="0.25">
      <c r="B1011" s="77">
        <f ca="1">VLOOKUP(C1011,'Order List'!$B$2:$D$102,2,0)</f>
        <v>43385</v>
      </c>
      <c r="C1011" s="23">
        <f t="shared" si="80"/>
        <v>97</v>
      </c>
      <c r="D1011" s="23">
        <f t="shared" ref="D1011:D1014" si="84">D1010+1</f>
        <v>2</v>
      </c>
      <c r="E1011" s="23" t="s">
        <v>102</v>
      </c>
      <c r="F1011" s="23"/>
      <c r="G1011" s="23">
        <v>3</v>
      </c>
      <c r="H1011" s="23">
        <f>VLOOKUP(E1011&amp;"-"&amp;F1011,'Menu items'!E:F,2,0)</f>
        <v>5.99</v>
      </c>
      <c r="I1011" s="67">
        <f t="shared" si="79"/>
        <v>17.97</v>
      </c>
      <c r="J1011" s="23">
        <f>IF(AND(F1011="XL",G1011&gt;1),15,0)</f>
        <v>0</v>
      </c>
    </row>
    <row r="1012" spans="2:10" x14ac:dyDescent="0.25">
      <c r="B1012" s="77">
        <f ca="1">VLOOKUP(C1012,'Order List'!$B$2:$D$102,2,0)</f>
        <v>43385</v>
      </c>
      <c r="C1012" s="23">
        <f t="shared" si="80"/>
        <v>97</v>
      </c>
      <c r="D1012" s="23">
        <f t="shared" si="84"/>
        <v>3</v>
      </c>
      <c r="E1012" s="23" t="s">
        <v>68</v>
      </c>
      <c r="F1012" s="23"/>
      <c r="G1012" s="23">
        <v>1</v>
      </c>
      <c r="H1012" s="23">
        <f>VLOOKUP(E1012&amp;"-"&amp;F1012,'Menu items'!E:F,2,0)</f>
        <v>6.99</v>
      </c>
      <c r="I1012" s="67">
        <f t="shared" si="79"/>
        <v>6.99</v>
      </c>
      <c r="J1012" s="23">
        <f>IF(AND(F1012="XL",G1012&gt;1),15,0)</f>
        <v>0</v>
      </c>
    </row>
    <row r="1013" spans="2:10" x14ac:dyDescent="0.25">
      <c r="B1013" s="77">
        <f ca="1">VLOOKUP(C1013,'Order List'!$B$2:$D$102,2,0)</f>
        <v>43385</v>
      </c>
      <c r="C1013" s="23">
        <f t="shared" si="80"/>
        <v>97</v>
      </c>
      <c r="D1013" s="23">
        <f t="shared" si="84"/>
        <v>4</v>
      </c>
      <c r="E1013" s="23" t="s">
        <v>70</v>
      </c>
      <c r="F1013" s="23"/>
      <c r="G1013" s="23">
        <v>1</v>
      </c>
      <c r="H1013" s="23">
        <f>VLOOKUP(E1013&amp;"-"&amp;F1013,'Menu items'!E:F,2,0)</f>
        <v>6.99</v>
      </c>
      <c r="I1013" s="67">
        <f t="shared" si="79"/>
        <v>6.99</v>
      </c>
      <c r="J1013" s="23">
        <f>IF(AND(F1013="XL",G1013&gt;1),15,0)</f>
        <v>0</v>
      </c>
    </row>
    <row r="1014" spans="2:10" x14ac:dyDescent="0.25">
      <c r="B1014" s="77">
        <f ca="1">VLOOKUP(C1014,'Order List'!$B$2:$D$102,2,0)</f>
        <v>43385</v>
      </c>
      <c r="C1014" s="23">
        <f t="shared" si="80"/>
        <v>97</v>
      </c>
      <c r="D1014" s="23">
        <f t="shared" si="84"/>
        <v>5</v>
      </c>
      <c r="E1014" s="23" t="s">
        <v>72</v>
      </c>
      <c r="F1014" s="23"/>
      <c r="G1014" s="23">
        <v>2</v>
      </c>
      <c r="H1014" s="23">
        <f>VLOOKUP(E1014&amp;"-"&amp;F1014,'Menu items'!E:F,2,0)</f>
        <v>5.75</v>
      </c>
      <c r="I1014" s="67">
        <f t="shared" si="79"/>
        <v>11.5</v>
      </c>
      <c r="J1014" s="23">
        <f>IF(AND(F1014="XL",G1014&gt;1),15,0)</f>
        <v>0</v>
      </c>
    </row>
    <row r="1015" spans="2:10" x14ac:dyDescent="0.25">
      <c r="B1015" s="77">
        <f ca="1">VLOOKUP(C1015,'Order List'!$B$2:$D$102,2,0)</f>
        <v>43385</v>
      </c>
      <c r="C1015" s="23">
        <f t="shared" si="80"/>
        <v>97</v>
      </c>
      <c r="D1015" s="23">
        <f t="shared" si="81"/>
        <v>6</v>
      </c>
      <c r="E1015" s="23" t="s">
        <v>73</v>
      </c>
      <c r="F1015" s="23"/>
      <c r="G1015" s="23">
        <v>4</v>
      </c>
      <c r="H1015" s="23">
        <f>VLOOKUP(E1015&amp;"-"&amp;F1015,'Menu items'!E:F,2,0)</f>
        <v>6.99</v>
      </c>
      <c r="I1015" s="67">
        <f t="shared" si="79"/>
        <v>27.96</v>
      </c>
      <c r="J1015" s="23">
        <f>IF(AND(F1015="XL",G1015&gt;1),15,0)</f>
        <v>0</v>
      </c>
    </row>
    <row r="1016" spans="2:10" x14ac:dyDescent="0.25">
      <c r="B1016" s="77">
        <f ca="1">VLOOKUP(C1016,'Order List'!$B$2:$D$102,2,0)</f>
        <v>43385</v>
      </c>
      <c r="C1016" s="23">
        <f t="shared" si="80"/>
        <v>97</v>
      </c>
      <c r="D1016" s="23">
        <f t="shared" si="81"/>
        <v>7</v>
      </c>
      <c r="E1016" s="23" t="s">
        <v>91</v>
      </c>
      <c r="F1016" s="23"/>
      <c r="G1016" s="23">
        <v>2</v>
      </c>
      <c r="H1016" s="23">
        <f>VLOOKUP(E1016&amp;"-"&amp;F1016,'Menu items'!E:F,2,0)</f>
        <v>3.79</v>
      </c>
      <c r="I1016" s="67">
        <f t="shared" si="79"/>
        <v>7.58</v>
      </c>
      <c r="J1016" s="23">
        <f>IF(AND(F1016="XL",G1016&gt;1),15,0)</f>
        <v>0</v>
      </c>
    </row>
    <row r="1017" spans="2:10" x14ac:dyDescent="0.25">
      <c r="B1017" s="77">
        <f ca="1">VLOOKUP(C1017,'Order List'!$B$2:$D$102,2,0)</f>
        <v>43385</v>
      </c>
      <c r="C1017" s="23">
        <f t="shared" si="80"/>
        <v>97</v>
      </c>
      <c r="D1017" s="23">
        <f t="shared" si="81"/>
        <v>8</v>
      </c>
      <c r="E1017" s="23" t="s">
        <v>94</v>
      </c>
      <c r="F1017" s="23"/>
      <c r="G1017" s="23">
        <v>1</v>
      </c>
      <c r="H1017" s="23">
        <f>VLOOKUP(E1017&amp;"-"&amp;F1017,'Menu items'!E:F,2,0)</f>
        <v>4.79</v>
      </c>
      <c r="I1017" s="67">
        <f t="shared" si="79"/>
        <v>4.79</v>
      </c>
      <c r="J1017" s="23">
        <f>IF(AND(F1017="XL",G1017&gt;1),15,0)</f>
        <v>0</v>
      </c>
    </row>
    <row r="1018" spans="2:10" x14ac:dyDescent="0.25">
      <c r="B1018" s="77">
        <f ca="1">VLOOKUP(C1018,'Order List'!$B$2:$D$102,2,0)</f>
        <v>43385</v>
      </c>
      <c r="C1018" s="23">
        <f t="shared" si="80"/>
        <v>97</v>
      </c>
      <c r="D1018" s="23">
        <f t="shared" si="81"/>
        <v>9</v>
      </c>
      <c r="E1018" s="23" t="s">
        <v>95</v>
      </c>
      <c r="F1018" s="23"/>
      <c r="G1018" s="23">
        <v>2</v>
      </c>
      <c r="H1018" s="23">
        <f>VLOOKUP(E1018&amp;"-"&amp;F1018,'Menu items'!E:F,2,0)</f>
        <v>4.99</v>
      </c>
      <c r="I1018" s="67">
        <f t="shared" si="79"/>
        <v>9.98</v>
      </c>
      <c r="J1018" s="23">
        <f>IF(AND(F1018="XL",G1018&gt;1),15,0)</f>
        <v>0</v>
      </c>
    </row>
    <row r="1019" spans="2:10" x14ac:dyDescent="0.25">
      <c r="B1019" s="77">
        <f ca="1">VLOOKUP(C1019,'Order List'!$B$2:$D$102,2,0)</f>
        <v>43385</v>
      </c>
      <c r="C1019" s="23">
        <f t="shared" si="80"/>
        <v>98</v>
      </c>
      <c r="D1019" s="23">
        <v>1</v>
      </c>
      <c r="E1019" s="23" t="s">
        <v>97</v>
      </c>
      <c r="F1019" s="23"/>
      <c r="G1019" s="23">
        <v>1</v>
      </c>
      <c r="H1019" s="23">
        <f>VLOOKUP(E1019&amp;"-"&amp;F1019,'Menu items'!E:F,2,0)</f>
        <v>1.99</v>
      </c>
      <c r="I1019" s="67">
        <f t="shared" si="79"/>
        <v>1.99</v>
      </c>
      <c r="J1019" s="23">
        <f>IF(AND(F1019="XL",G1019&gt;1),15,0)</f>
        <v>0</v>
      </c>
    </row>
    <row r="1020" spans="2:10" x14ac:dyDescent="0.25">
      <c r="B1020" s="77">
        <f ca="1">VLOOKUP(C1020,'Order List'!$B$2:$D$102,2,0)</f>
        <v>43385</v>
      </c>
      <c r="C1020" s="23">
        <f t="shared" si="80"/>
        <v>98</v>
      </c>
      <c r="D1020" s="23">
        <f t="shared" si="81"/>
        <v>2</v>
      </c>
      <c r="E1020" s="23" t="s">
        <v>112</v>
      </c>
      <c r="F1020" s="23"/>
      <c r="G1020" s="23">
        <v>3</v>
      </c>
      <c r="H1020" s="23">
        <f>VLOOKUP(E1020&amp;"-"&amp;F1020,'Menu items'!E:F,2,0)</f>
        <v>4.99</v>
      </c>
      <c r="I1020" s="67">
        <f t="shared" si="79"/>
        <v>14.97</v>
      </c>
      <c r="J1020" s="23">
        <f>IF(AND(F1020="XL",G1020&gt;1),15,0)</f>
        <v>0</v>
      </c>
    </row>
    <row r="1021" spans="2:10" x14ac:dyDescent="0.25">
      <c r="B1021" s="77">
        <f ca="1">VLOOKUP(C1021,'Order List'!$B$2:$D$102,2,0)</f>
        <v>43385</v>
      </c>
      <c r="C1021" s="23">
        <f t="shared" si="80"/>
        <v>98</v>
      </c>
      <c r="D1021" s="23">
        <f t="shared" si="81"/>
        <v>3</v>
      </c>
      <c r="E1021" s="23" t="s">
        <v>114</v>
      </c>
      <c r="F1021" s="23"/>
      <c r="G1021" s="23">
        <v>1</v>
      </c>
      <c r="H1021" s="23">
        <f>VLOOKUP(E1021&amp;"-"&amp;F1021,'Menu items'!E:F,2,0)</f>
        <v>1.99</v>
      </c>
      <c r="I1021" s="67">
        <f t="shared" si="79"/>
        <v>1.99</v>
      </c>
      <c r="J1021" s="23">
        <f>IF(AND(F1021="XL",G1021&gt;1),15,0)</f>
        <v>0</v>
      </c>
    </row>
    <row r="1022" spans="2:10" x14ac:dyDescent="0.25">
      <c r="B1022" s="77">
        <f ca="1">VLOOKUP(C1022,'Order List'!$B$2:$D$102,2,0)</f>
        <v>43385</v>
      </c>
      <c r="C1022" s="23">
        <f t="shared" si="80"/>
        <v>98</v>
      </c>
      <c r="D1022" s="23">
        <f t="shared" si="81"/>
        <v>4</v>
      </c>
      <c r="E1022" s="23" t="s">
        <v>115</v>
      </c>
      <c r="F1022" s="23"/>
      <c r="G1022" s="23">
        <v>1</v>
      </c>
      <c r="H1022" s="23">
        <f>VLOOKUP(E1022&amp;"-"&amp;F1022,'Menu items'!E:F,2,0)</f>
        <v>2.25</v>
      </c>
      <c r="I1022" s="67">
        <f t="shared" si="79"/>
        <v>2.25</v>
      </c>
      <c r="J1022" s="23">
        <f>IF(AND(F1022="XL",G1022&gt;1),15,0)</f>
        <v>0</v>
      </c>
    </row>
    <row r="1023" spans="2:10" x14ac:dyDescent="0.25">
      <c r="B1023" s="77">
        <f ca="1">VLOOKUP(C1023,'Order List'!$B$2:$D$102,2,0)</f>
        <v>43385</v>
      </c>
      <c r="C1023" s="23">
        <f t="shared" si="80"/>
        <v>98</v>
      </c>
      <c r="D1023" s="23">
        <f t="shared" si="81"/>
        <v>5</v>
      </c>
      <c r="E1023" s="23" t="s">
        <v>116</v>
      </c>
      <c r="F1023" s="23"/>
      <c r="G1023" s="23">
        <v>2</v>
      </c>
      <c r="H1023" s="23">
        <f>VLOOKUP(E1023&amp;"-"&amp;F1023,'Menu items'!E:F,2,0)</f>
        <v>2.25</v>
      </c>
      <c r="I1023" s="67">
        <f t="shared" si="79"/>
        <v>4.5</v>
      </c>
      <c r="J1023" s="23">
        <f>IF(AND(F1023="XL",G1023&gt;1),15,0)</f>
        <v>0</v>
      </c>
    </row>
    <row r="1024" spans="2:10" x14ac:dyDescent="0.25">
      <c r="B1024" s="77">
        <f ca="1">VLOOKUP(C1024,'Order List'!$B$2:$D$102,2,0)</f>
        <v>43385</v>
      </c>
      <c r="C1024" s="23">
        <f t="shared" si="80"/>
        <v>98</v>
      </c>
      <c r="D1024" s="23">
        <f t="shared" si="81"/>
        <v>6</v>
      </c>
      <c r="E1024" s="23" t="s">
        <v>119</v>
      </c>
      <c r="F1024" s="23"/>
      <c r="G1024" s="23">
        <v>4</v>
      </c>
      <c r="H1024" s="23">
        <f>VLOOKUP(E1024&amp;"-"&amp;F1024,'Menu items'!E:F,2,0)</f>
        <v>2.25</v>
      </c>
      <c r="I1024" s="67">
        <f t="shared" si="79"/>
        <v>9</v>
      </c>
      <c r="J1024" s="23">
        <f>IF(AND(F1024="XL",G1024&gt;1),15,0)</f>
        <v>0</v>
      </c>
    </row>
    <row r="1025" spans="2:10" x14ac:dyDescent="0.25">
      <c r="B1025" s="77">
        <f ca="1">VLOOKUP(C1025,'Order List'!$B$2:$D$102,2,0)</f>
        <v>43385</v>
      </c>
      <c r="C1025" s="23">
        <f t="shared" si="80"/>
        <v>98</v>
      </c>
      <c r="D1025" s="23">
        <f t="shared" si="81"/>
        <v>7</v>
      </c>
      <c r="E1025" s="23" t="s">
        <v>120</v>
      </c>
      <c r="F1025" s="23"/>
      <c r="G1025" s="23">
        <v>2</v>
      </c>
      <c r="H1025" s="23">
        <f>VLOOKUP(E1025&amp;"-"&amp;F1025,'Menu items'!E:F,2,0)</f>
        <v>3.19</v>
      </c>
      <c r="I1025" s="67">
        <f t="shared" si="79"/>
        <v>6.38</v>
      </c>
      <c r="J1025" s="23">
        <f>IF(AND(F1025="XL",G1025&gt;1),15,0)</f>
        <v>0</v>
      </c>
    </row>
    <row r="1026" spans="2:10" x14ac:dyDescent="0.25">
      <c r="B1026" s="77">
        <f ca="1">VLOOKUP(C1026,'Order List'!$B$2:$D$102,2,0)</f>
        <v>43385</v>
      </c>
      <c r="C1026" s="23">
        <f t="shared" si="80"/>
        <v>98</v>
      </c>
      <c r="D1026" s="23">
        <f t="shared" si="81"/>
        <v>8</v>
      </c>
      <c r="E1026" s="23" t="s">
        <v>122</v>
      </c>
      <c r="F1026" s="23"/>
      <c r="G1026" s="23">
        <v>1</v>
      </c>
      <c r="H1026" s="23">
        <f>VLOOKUP(E1026&amp;"-"&amp;F1026,'Menu items'!E:F,2,0)</f>
        <v>2.4900000000000002</v>
      </c>
      <c r="I1026" s="67">
        <f t="shared" si="79"/>
        <v>2.4900000000000002</v>
      </c>
      <c r="J1026" s="23">
        <f>IF(AND(F1026="XL",G1026&gt;1),15,0)</f>
        <v>0</v>
      </c>
    </row>
    <row r="1027" spans="2:10" x14ac:dyDescent="0.25">
      <c r="B1027" s="77">
        <f ca="1">VLOOKUP(C1027,'Order List'!$B$2:$D$102,2,0)</f>
        <v>43385</v>
      </c>
      <c r="C1027" s="23">
        <f t="shared" si="80"/>
        <v>98</v>
      </c>
      <c r="D1027" s="23">
        <f t="shared" si="81"/>
        <v>9</v>
      </c>
      <c r="E1027" s="23" t="s">
        <v>124</v>
      </c>
      <c r="F1027" s="23"/>
      <c r="G1027" s="23">
        <v>2</v>
      </c>
      <c r="H1027" s="23">
        <f>VLOOKUP(E1027&amp;"-"&amp;F1027,'Menu items'!E:F,2,0)</f>
        <v>2.4900000000000002</v>
      </c>
      <c r="I1027" s="67">
        <f t="shared" si="79"/>
        <v>4.9800000000000004</v>
      </c>
      <c r="J1027" s="23">
        <f>IF(AND(F1027="XL",G1027&gt;1),15,0)</f>
        <v>0</v>
      </c>
    </row>
    <row r="1028" spans="2:10" x14ac:dyDescent="0.25">
      <c r="B1028" s="77">
        <f ca="1">VLOOKUP(C1028,'Order List'!$B$2:$D$102,2,0)</f>
        <v>43385</v>
      </c>
      <c r="C1028" s="23">
        <f t="shared" si="80"/>
        <v>98</v>
      </c>
      <c r="D1028" s="23">
        <f t="shared" si="81"/>
        <v>10</v>
      </c>
      <c r="E1028" s="23" t="s">
        <v>125</v>
      </c>
      <c r="F1028" s="23"/>
      <c r="G1028" s="23">
        <v>1</v>
      </c>
      <c r="H1028" s="23">
        <f>VLOOKUP(E1028&amp;"-"&amp;F1028,'Menu items'!E:F,2,0)</f>
        <v>2.4900000000000002</v>
      </c>
      <c r="I1028" s="67">
        <f t="shared" ref="I1028:I1043" si="85">(G1028*H1028)-((G1028*H1028)*(J1028/100))</f>
        <v>2.4900000000000002</v>
      </c>
      <c r="J1028" s="23">
        <f>IF(AND(F1028="XL",G1028&gt;1),15,0)</f>
        <v>0</v>
      </c>
    </row>
    <row r="1029" spans="2:10" x14ac:dyDescent="0.25">
      <c r="B1029" s="77">
        <f ca="1">VLOOKUP(C1029,'Order List'!$B$2:$D$102,2,0)</f>
        <v>43385</v>
      </c>
      <c r="C1029" s="23">
        <f t="shared" ref="C1029:C1043" si="86">IF(D1029&gt;D1028,C1028,C1028+1)</f>
        <v>99</v>
      </c>
      <c r="D1029" s="23">
        <v>1</v>
      </c>
      <c r="E1029" s="23" t="s">
        <v>126</v>
      </c>
      <c r="F1029" s="23"/>
      <c r="G1029" s="23">
        <v>3</v>
      </c>
      <c r="H1029" s="23">
        <f>VLOOKUP(E1029&amp;"-"&amp;F1029,'Menu items'!E:F,2,0)</f>
        <v>2.4900000000000002</v>
      </c>
      <c r="I1029" s="67">
        <f t="shared" si="85"/>
        <v>7.4700000000000006</v>
      </c>
      <c r="J1029" s="23">
        <f>IF(AND(F1029="XL",G1029&gt;1),15,0)</f>
        <v>0</v>
      </c>
    </row>
    <row r="1030" spans="2:10" x14ac:dyDescent="0.25">
      <c r="B1030" s="77">
        <f ca="1">VLOOKUP(C1030,'Order List'!$B$2:$D$102,2,0)</f>
        <v>43385</v>
      </c>
      <c r="C1030" s="23">
        <f t="shared" si="86"/>
        <v>99</v>
      </c>
      <c r="D1030" s="23">
        <f t="shared" si="81"/>
        <v>2</v>
      </c>
      <c r="E1030" s="23" t="s">
        <v>127</v>
      </c>
      <c r="F1030" s="23"/>
      <c r="G1030" s="23">
        <v>1</v>
      </c>
      <c r="H1030" s="23">
        <f>VLOOKUP(E1030&amp;"-"&amp;F1030,'Menu items'!E:F,2,0)</f>
        <v>2.09</v>
      </c>
      <c r="I1030" s="67">
        <f t="shared" si="85"/>
        <v>2.09</v>
      </c>
      <c r="J1030" s="23">
        <f>IF(AND(F1030="XL",G1030&gt;1),15,0)</f>
        <v>0</v>
      </c>
    </row>
    <row r="1031" spans="2:10" x14ac:dyDescent="0.25">
      <c r="B1031" s="77">
        <f ca="1">VLOOKUP(C1031,'Order List'!$B$2:$D$102,2,0)</f>
        <v>43385</v>
      </c>
      <c r="C1031" s="23">
        <f t="shared" si="86"/>
        <v>99</v>
      </c>
      <c r="D1031" s="23">
        <f t="shared" si="81"/>
        <v>3</v>
      </c>
      <c r="E1031" s="23" t="s">
        <v>105</v>
      </c>
      <c r="F1031" s="23"/>
      <c r="G1031" s="23">
        <v>1</v>
      </c>
      <c r="H1031" s="23">
        <f>VLOOKUP(E1031&amp;"-"&amp;F1031,'Menu items'!E:F,2,0)</f>
        <v>3.99</v>
      </c>
      <c r="I1031" s="67">
        <f t="shared" si="85"/>
        <v>3.99</v>
      </c>
      <c r="J1031" s="23">
        <f>IF(AND(F1031="XL",G1031&gt;1),15,0)</f>
        <v>0</v>
      </c>
    </row>
    <row r="1032" spans="2:10" x14ac:dyDescent="0.25">
      <c r="B1032" s="77">
        <f ca="1">VLOOKUP(C1032,'Order List'!$B$2:$D$102,2,0)</f>
        <v>43385</v>
      </c>
      <c r="C1032" s="23">
        <f t="shared" si="86"/>
        <v>99</v>
      </c>
      <c r="D1032" s="23">
        <f t="shared" si="81"/>
        <v>4</v>
      </c>
      <c r="E1032" s="23" t="s">
        <v>106</v>
      </c>
      <c r="F1032" s="23"/>
      <c r="G1032" s="23">
        <v>2</v>
      </c>
      <c r="H1032" s="23">
        <f>VLOOKUP(E1032&amp;"-"&amp;F1032,'Menu items'!E:F,2,0)</f>
        <v>4.5</v>
      </c>
      <c r="I1032" s="67">
        <f t="shared" si="85"/>
        <v>9</v>
      </c>
      <c r="J1032" s="23">
        <f>IF(AND(F1032="XL",G1032&gt;1),15,0)</f>
        <v>0</v>
      </c>
    </row>
    <row r="1033" spans="2:10" x14ac:dyDescent="0.25">
      <c r="B1033" s="77">
        <f ca="1">VLOOKUP(C1033,'Order List'!$B$2:$D$102,2,0)</f>
        <v>43385</v>
      </c>
      <c r="C1033" s="23">
        <f t="shared" si="86"/>
        <v>99</v>
      </c>
      <c r="D1033" s="23">
        <f t="shared" si="81"/>
        <v>5</v>
      </c>
      <c r="E1033" s="23" t="s">
        <v>108</v>
      </c>
      <c r="F1033" s="23"/>
      <c r="G1033" s="23">
        <v>4</v>
      </c>
      <c r="H1033" s="23">
        <f>VLOOKUP(E1033&amp;"-"&amp;F1033,'Menu items'!E:F,2,0)</f>
        <v>4.5</v>
      </c>
      <c r="I1033" s="67">
        <f t="shared" si="85"/>
        <v>18</v>
      </c>
      <c r="J1033" s="23">
        <f>IF(AND(F1033="XL",G1033&gt;1),15,0)</f>
        <v>0</v>
      </c>
    </row>
    <row r="1034" spans="2:10" x14ac:dyDescent="0.25">
      <c r="B1034" s="77">
        <f ca="1">VLOOKUP(C1034,'Order List'!$B$2:$D$102,2,0)</f>
        <v>43385</v>
      </c>
      <c r="C1034" s="23">
        <f t="shared" si="86"/>
        <v>99</v>
      </c>
      <c r="D1034" s="23">
        <f t="shared" si="81"/>
        <v>6</v>
      </c>
      <c r="E1034" s="23" t="s">
        <v>109</v>
      </c>
      <c r="F1034" s="23"/>
      <c r="G1034" s="23">
        <v>2</v>
      </c>
      <c r="H1034" s="23">
        <f>VLOOKUP(E1034&amp;"-"&amp;F1034,'Menu items'!E:F,2,0)</f>
        <v>4.99</v>
      </c>
      <c r="I1034" s="67">
        <f t="shared" si="85"/>
        <v>9.98</v>
      </c>
      <c r="J1034" s="23">
        <f>IF(AND(F1034="XL",G1034&gt;1),15,0)</f>
        <v>0</v>
      </c>
    </row>
    <row r="1035" spans="2:10" x14ac:dyDescent="0.25">
      <c r="B1035" s="77">
        <f ca="1">VLOOKUP(C1035,'Order List'!$B$2:$D$102,2,0)</f>
        <v>43385</v>
      </c>
      <c r="C1035" s="23">
        <f t="shared" si="86"/>
        <v>99</v>
      </c>
      <c r="D1035" s="23">
        <f t="shared" si="81"/>
        <v>7</v>
      </c>
      <c r="E1035" s="23" t="s">
        <v>111</v>
      </c>
      <c r="F1035" s="23"/>
      <c r="G1035" s="23">
        <v>1</v>
      </c>
      <c r="H1035" s="23">
        <f>VLOOKUP(E1035&amp;"-"&amp;F1035,'Menu items'!E:F,2,0)</f>
        <v>4.99</v>
      </c>
      <c r="I1035" s="67">
        <f t="shared" si="85"/>
        <v>4.99</v>
      </c>
      <c r="J1035" s="23">
        <f>IF(AND(F1035="XL",G1035&gt;1),15,0)</f>
        <v>0</v>
      </c>
    </row>
    <row r="1036" spans="2:10" x14ac:dyDescent="0.25">
      <c r="B1036" s="77">
        <f ca="1">VLOOKUP(C1036,'Order List'!$B$2:$D$102,2,0)</f>
        <v>43385</v>
      </c>
      <c r="C1036" s="23">
        <f t="shared" si="86"/>
        <v>99</v>
      </c>
      <c r="D1036" s="23">
        <f t="shared" si="81"/>
        <v>8</v>
      </c>
      <c r="E1036" s="23" t="s">
        <v>64</v>
      </c>
      <c r="F1036" s="23" t="s">
        <v>8</v>
      </c>
      <c r="G1036" s="23">
        <v>2</v>
      </c>
      <c r="H1036" s="23">
        <f>VLOOKUP(E1036&amp;"-"&amp;F1036,'Menu items'!E:F,2,0)</f>
        <v>6.99</v>
      </c>
      <c r="I1036" s="67">
        <f t="shared" si="85"/>
        <v>13.98</v>
      </c>
      <c r="J1036" s="23">
        <f>IF(AND(F1036="XL",G1036&gt;1),15,0)</f>
        <v>0</v>
      </c>
    </row>
    <row r="1037" spans="2:10" x14ac:dyDescent="0.25">
      <c r="B1037" s="77">
        <f ca="1">VLOOKUP(C1037,'Order List'!$B$2:$D$102,2,0)</f>
        <v>43385</v>
      </c>
      <c r="C1037" s="23">
        <f t="shared" si="86"/>
        <v>99</v>
      </c>
      <c r="D1037" s="23">
        <f t="shared" si="81"/>
        <v>9</v>
      </c>
      <c r="E1037" s="23" t="s">
        <v>65</v>
      </c>
      <c r="F1037" s="23" t="s">
        <v>8</v>
      </c>
      <c r="G1037" s="23">
        <v>1</v>
      </c>
      <c r="H1037" s="23">
        <f>VLOOKUP(E1037&amp;"-"&amp;F1037,'Menu items'!E:F,2,0)</f>
        <v>6.99</v>
      </c>
      <c r="I1037" s="67">
        <f t="shared" si="85"/>
        <v>6.99</v>
      </c>
      <c r="J1037" s="23">
        <f>IF(AND(F1037="XL",G1037&gt;1),15,0)</f>
        <v>0</v>
      </c>
    </row>
    <row r="1038" spans="2:10" x14ac:dyDescent="0.25">
      <c r="B1038" s="77">
        <f ca="1">VLOOKUP(C1038,'Order List'!$B$2:$D$102,2,0)</f>
        <v>43385</v>
      </c>
      <c r="C1038" s="23">
        <f t="shared" si="86"/>
        <v>100</v>
      </c>
      <c r="D1038" s="23">
        <v>1</v>
      </c>
      <c r="E1038" s="23" t="s">
        <v>66</v>
      </c>
      <c r="F1038" s="23"/>
      <c r="G1038" s="23">
        <v>3</v>
      </c>
      <c r="H1038" s="23">
        <f>VLOOKUP(E1038&amp;"-"&amp;F1038,'Menu items'!E:F,2,0)</f>
        <v>5</v>
      </c>
      <c r="I1038" s="67">
        <f t="shared" si="85"/>
        <v>15</v>
      </c>
      <c r="J1038" s="23">
        <f>IF(AND(F1038="XL",G1038&gt;1),15,0)</f>
        <v>0</v>
      </c>
    </row>
    <row r="1039" spans="2:10" x14ac:dyDescent="0.25">
      <c r="B1039" s="77">
        <f ca="1">VLOOKUP(C1039,'Order List'!$B$2:$D$102,2,0)</f>
        <v>43385</v>
      </c>
      <c r="C1039" s="23">
        <f t="shared" si="86"/>
        <v>100</v>
      </c>
      <c r="D1039" s="23">
        <f t="shared" si="81"/>
        <v>2</v>
      </c>
      <c r="E1039" s="23" t="s">
        <v>47</v>
      </c>
      <c r="F1039" s="23"/>
      <c r="G1039" s="23">
        <v>1</v>
      </c>
      <c r="H1039" s="23">
        <f>VLOOKUP(E1039&amp;"-"&amp;F1039,'Menu items'!E:F,2,0)</f>
        <v>6.99</v>
      </c>
      <c r="I1039" s="67">
        <f t="shared" si="85"/>
        <v>6.99</v>
      </c>
      <c r="J1039" s="23">
        <f>IF(AND(F1039="XL",G1039&gt;1),15,0)</f>
        <v>0</v>
      </c>
    </row>
    <row r="1040" spans="2:10" x14ac:dyDescent="0.25">
      <c r="B1040" s="77">
        <f ca="1">VLOOKUP(C1040,'Order List'!$B$2:$D$102,2,0)</f>
        <v>43385</v>
      </c>
      <c r="C1040" s="23">
        <f t="shared" si="86"/>
        <v>100</v>
      </c>
      <c r="D1040" s="23">
        <f t="shared" si="81"/>
        <v>3</v>
      </c>
      <c r="E1040" s="23" t="s">
        <v>48</v>
      </c>
      <c r="F1040" s="23"/>
      <c r="G1040" s="23">
        <v>1</v>
      </c>
      <c r="H1040" s="23">
        <f>VLOOKUP(E1040&amp;"-"&amp;F1040,'Menu items'!E:F,2,0)</f>
        <v>6.99</v>
      </c>
      <c r="I1040" s="67">
        <f t="shared" si="85"/>
        <v>6.99</v>
      </c>
      <c r="J1040" s="23">
        <f>IF(AND(F1040="XL",G1040&gt;1),15,0)</f>
        <v>0</v>
      </c>
    </row>
    <row r="1041" spans="2:10" x14ac:dyDescent="0.25">
      <c r="B1041" s="77">
        <f ca="1">VLOOKUP(C1041,'Order List'!$B$2:$D$102,2,0)</f>
        <v>43385</v>
      </c>
      <c r="C1041" s="23">
        <f t="shared" si="86"/>
        <v>100</v>
      </c>
      <c r="D1041" s="23">
        <f t="shared" si="81"/>
        <v>4</v>
      </c>
      <c r="E1041" s="23" t="s">
        <v>49</v>
      </c>
      <c r="F1041" s="23"/>
      <c r="G1041" s="23">
        <v>2</v>
      </c>
      <c r="H1041" s="23">
        <f>VLOOKUP(E1041&amp;"-"&amp;F1041,'Menu items'!E:F,2,0)</f>
        <v>6.99</v>
      </c>
      <c r="I1041" s="67">
        <f t="shared" si="85"/>
        <v>13.98</v>
      </c>
      <c r="J1041" s="23">
        <f>IF(AND(F1041="XL",G1041&gt;1),15,0)</f>
        <v>0</v>
      </c>
    </row>
    <row r="1042" spans="2:10" x14ac:dyDescent="0.25">
      <c r="B1042" s="77">
        <f ca="1">VLOOKUP(C1042,'Order List'!$B$2:$D$102,2,0)</f>
        <v>43385</v>
      </c>
      <c r="C1042" s="23">
        <f t="shared" si="86"/>
        <v>100</v>
      </c>
      <c r="D1042" s="23">
        <f t="shared" si="81"/>
        <v>5</v>
      </c>
      <c r="E1042" s="23" t="s">
        <v>51</v>
      </c>
      <c r="F1042" s="23"/>
      <c r="G1042" s="23">
        <v>4</v>
      </c>
      <c r="H1042" s="23">
        <f>VLOOKUP(E1042&amp;"-"&amp;F1042,'Menu items'!E:F,2,0)</f>
        <v>6.25</v>
      </c>
      <c r="I1042" s="67">
        <f t="shared" si="85"/>
        <v>25</v>
      </c>
      <c r="J1042" s="23">
        <f>IF(AND(F1042="XL",G1042&gt;1),15,0)</f>
        <v>0</v>
      </c>
    </row>
    <row r="1043" spans="2:10" x14ac:dyDescent="0.25">
      <c r="B1043" s="77">
        <f ca="1">VLOOKUP(C1043,'Order List'!$B$2:$D$102,2,0)</f>
        <v>43385</v>
      </c>
      <c r="C1043" s="23">
        <f t="shared" si="86"/>
        <v>100</v>
      </c>
      <c r="D1043" s="23">
        <f t="shared" si="81"/>
        <v>6</v>
      </c>
      <c r="E1043" s="23" t="s">
        <v>55</v>
      </c>
      <c r="F1043" s="23"/>
      <c r="G1043" s="23">
        <v>2</v>
      </c>
      <c r="H1043" s="23">
        <f>VLOOKUP(E1043&amp;"-"&amp;F1043,'Menu items'!E:F,2,0)</f>
        <v>0.79</v>
      </c>
      <c r="I1043" s="67">
        <f t="shared" si="85"/>
        <v>1.58</v>
      </c>
      <c r="J1043" s="23">
        <f>IF(AND(F1043="XL",G1043&gt;1),15,0)</f>
        <v>0</v>
      </c>
    </row>
  </sheetData>
  <autoFilter ref="A2:K1043"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9"/>
  <sheetViews>
    <sheetView workbookViewId="0">
      <selection activeCell="G2" sqref="G2"/>
    </sheetView>
  </sheetViews>
  <sheetFormatPr defaultRowHeight="15" x14ac:dyDescent="0.25"/>
  <cols>
    <col min="1" max="1" width="8.42578125" customWidth="1"/>
    <col min="2" max="2" width="34.7109375" bestFit="1" customWidth="1"/>
    <col min="3" max="3" width="21.7109375" bestFit="1" customWidth="1"/>
    <col min="4" max="4" width="8.140625" bestFit="1" customWidth="1"/>
    <col min="5" max="5" width="35.42578125" bestFit="1" customWidth="1"/>
    <col min="6" max="6" width="5.85546875" bestFit="1" customWidth="1"/>
  </cols>
  <sheetData>
    <row r="1" spans="1:9" x14ac:dyDescent="0.25">
      <c r="A1" s="6" t="s">
        <v>35</v>
      </c>
    </row>
    <row r="2" spans="1:9" x14ac:dyDescent="0.25">
      <c r="A2" s="22" t="s">
        <v>7</v>
      </c>
      <c r="B2" s="22" t="s">
        <v>20</v>
      </c>
      <c r="C2" s="22" t="s">
        <v>4</v>
      </c>
      <c r="D2" s="22" t="s">
        <v>6</v>
      </c>
      <c r="E2" s="22" t="s">
        <v>5</v>
      </c>
      <c r="F2" s="22" t="s">
        <v>2</v>
      </c>
      <c r="H2" s="55" t="s">
        <v>6</v>
      </c>
      <c r="I2" s="55" t="s">
        <v>24</v>
      </c>
    </row>
    <row r="3" spans="1:9" x14ac:dyDescent="0.25">
      <c r="A3" s="23">
        <v>1</v>
      </c>
      <c r="B3" s="23" t="s">
        <v>63</v>
      </c>
      <c r="C3" s="23" t="s">
        <v>3</v>
      </c>
      <c r="D3" s="23" t="s">
        <v>44</v>
      </c>
      <c r="E3" s="23" t="str">
        <f>B3&amp;"-"&amp;D3</f>
        <v>XLARGE 1 TOPPING PIZZA-XL</v>
      </c>
      <c r="F3" s="67">
        <v>9.99</v>
      </c>
      <c r="H3" t="s">
        <v>9</v>
      </c>
      <c r="I3" s="63">
        <v>0.13</v>
      </c>
    </row>
    <row r="4" spans="1:9" x14ac:dyDescent="0.25">
      <c r="A4" s="23">
        <f>A3+1</f>
        <v>2</v>
      </c>
      <c r="B4" s="23" t="s">
        <v>64</v>
      </c>
      <c r="C4" s="23" t="s">
        <v>3</v>
      </c>
      <c r="D4" s="23" t="s">
        <v>8</v>
      </c>
      <c r="E4" s="23" t="str">
        <f>B4&amp;"-"&amp;D4</f>
        <v>MEDIUM 1 TOPPING PIZZA-M</v>
      </c>
      <c r="F4" s="67">
        <v>6.99</v>
      </c>
      <c r="H4" t="s">
        <v>8</v>
      </c>
    </row>
    <row r="5" spans="1:9" x14ac:dyDescent="0.25">
      <c r="A5" s="23">
        <f t="shared" ref="A5:A7" si="0">A4+1</f>
        <v>3</v>
      </c>
      <c r="B5" s="23" t="s">
        <v>65</v>
      </c>
      <c r="C5" s="23" t="s">
        <v>3</v>
      </c>
      <c r="D5" s="23" t="s">
        <v>8</v>
      </c>
      <c r="E5" s="23" t="str">
        <f t="shared" ref="E5:E6" si="1">B5&amp;"-"&amp;D5</f>
        <v>MEDIUM CHEESE PIZZA-M</v>
      </c>
      <c r="F5" s="67">
        <v>6.99</v>
      </c>
      <c r="H5" t="s">
        <v>42</v>
      </c>
    </row>
    <row r="6" spans="1:9" x14ac:dyDescent="0.25">
      <c r="A6" s="23">
        <f t="shared" si="0"/>
        <v>4</v>
      </c>
      <c r="B6" s="23" t="s">
        <v>66</v>
      </c>
      <c r="C6" s="23" t="s">
        <v>3</v>
      </c>
      <c r="D6" s="23"/>
      <c r="E6" s="23" t="str">
        <f t="shared" si="1"/>
        <v>FRESCO-SWEET CHILI THAI-</v>
      </c>
      <c r="F6" s="67">
        <v>5</v>
      </c>
      <c r="H6" t="s">
        <v>44</v>
      </c>
    </row>
    <row r="7" spans="1:9" x14ac:dyDescent="0.25">
      <c r="A7" s="23">
        <f t="shared" si="0"/>
        <v>5</v>
      </c>
      <c r="B7" s="23" t="s">
        <v>45</v>
      </c>
      <c r="C7" s="23" t="s">
        <v>3</v>
      </c>
      <c r="D7" s="23"/>
      <c r="E7" s="23" t="str">
        <f t="shared" ref="E7:E38" si="2">B7&amp;"-"&amp;D7</f>
        <v>FRESCO - CHICKEN BRUSCHETTA-</v>
      </c>
      <c r="F7" s="67">
        <v>6.99</v>
      </c>
      <c r="H7" s="5">
        <v>5</v>
      </c>
    </row>
    <row r="8" spans="1:9" x14ac:dyDescent="0.25">
      <c r="A8" s="23">
        <f t="shared" ref="A8:A55" si="3">A7+1</f>
        <v>6</v>
      </c>
      <c r="B8" s="23" t="s">
        <v>46</v>
      </c>
      <c r="C8" s="23" t="s">
        <v>3</v>
      </c>
      <c r="D8" s="23"/>
      <c r="E8" s="23" t="str">
        <f t="shared" si="2"/>
        <v>FRESCO - PESTO AMORE-</v>
      </c>
      <c r="F8" s="67">
        <v>6.99</v>
      </c>
      <c r="H8" s="5">
        <v>10</v>
      </c>
    </row>
    <row r="9" spans="1:9" x14ac:dyDescent="0.25">
      <c r="A9" s="23">
        <f t="shared" si="3"/>
        <v>7</v>
      </c>
      <c r="B9" s="23" t="s">
        <v>47</v>
      </c>
      <c r="C9" s="23" t="s">
        <v>3</v>
      </c>
      <c r="D9" s="23"/>
      <c r="E9" s="23" t="str">
        <f t="shared" si="2"/>
        <v>FRESCO - CHICKEN ROMANO-</v>
      </c>
      <c r="F9" s="67">
        <v>6.99</v>
      </c>
      <c r="H9" s="5">
        <v>20</v>
      </c>
    </row>
    <row r="10" spans="1:9" x14ac:dyDescent="0.25">
      <c r="A10" s="23">
        <f t="shared" si="3"/>
        <v>8</v>
      </c>
      <c r="B10" s="23" t="s">
        <v>48</v>
      </c>
      <c r="C10" s="23" t="s">
        <v>3</v>
      </c>
      <c r="D10" s="23"/>
      <c r="E10" s="23" t="str">
        <f t="shared" si="2"/>
        <v>FRESCO - SPINACH SPLENDITO-</v>
      </c>
      <c r="F10" s="67">
        <v>6.99</v>
      </c>
    </row>
    <row r="11" spans="1:9" x14ac:dyDescent="0.25">
      <c r="A11" s="23">
        <f t="shared" si="3"/>
        <v>9</v>
      </c>
      <c r="B11" s="23" t="s">
        <v>49</v>
      </c>
      <c r="C11" s="23" t="s">
        <v>3</v>
      </c>
      <c r="D11" s="23"/>
      <c r="E11" s="23" t="str">
        <f t="shared" si="2"/>
        <v>FRESCO - BUILD YOUR OWN-</v>
      </c>
      <c r="F11" s="67">
        <v>6.99</v>
      </c>
    </row>
    <row r="12" spans="1:9" x14ac:dyDescent="0.25">
      <c r="A12" s="23">
        <f t="shared" si="3"/>
        <v>10</v>
      </c>
      <c r="B12" s="23" t="s">
        <v>50</v>
      </c>
      <c r="C12" s="23" t="s">
        <v>3</v>
      </c>
      <c r="D12" s="23"/>
      <c r="E12" s="23" t="str">
        <f t="shared" si="2"/>
        <v>FRESCO - TRIO POMMODORO-</v>
      </c>
      <c r="F12" s="67">
        <v>6.99</v>
      </c>
    </row>
    <row r="13" spans="1:9" x14ac:dyDescent="0.25">
      <c r="A13" s="23">
        <f t="shared" si="3"/>
        <v>11</v>
      </c>
      <c r="B13" s="23" t="s">
        <v>51</v>
      </c>
      <c r="C13" s="23" t="s">
        <v>10</v>
      </c>
      <c r="D13" s="23"/>
      <c r="E13" s="23" t="str">
        <f t="shared" si="2"/>
        <v>CHICKEN QUESADILLA-</v>
      </c>
      <c r="F13" s="67">
        <v>6.25</v>
      </c>
    </row>
    <row r="14" spans="1:9" x14ac:dyDescent="0.25">
      <c r="A14" s="23">
        <f t="shared" si="3"/>
        <v>12</v>
      </c>
      <c r="B14" s="23" t="s">
        <v>52</v>
      </c>
      <c r="C14" s="23" t="s">
        <v>10</v>
      </c>
      <c r="D14" s="23"/>
      <c r="E14" s="23" t="str">
        <f t="shared" si="2"/>
        <v>STEAK QUESADILLA-</v>
      </c>
      <c r="F14" s="67">
        <v>6.25</v>
      </c>
    </row>
    <row r="15" spans="1:9" x14ac:dyDescent="0.25">
      <c r="A15" s="23">
        <f t="shared" si="3"/>
        <v>13</v>
      </c>
      <c r="B15" s="23" t="s">
        <v>53</v>
      </c>
      <c r="C15" s="23" t="s">
        <v>10</v>
      </c>
      <c r="D15" s="23"/>
      <c r="E15" s="23" t="str">
        <f t="shared" si="2"/>
        <v>VEGGIE QUESADILLA-</v>
      </c>
      <c r="F15" s="67">
        <v>6.25</v>
      </c>
    </row>
    <row r="16" spans="1:9" x14ac:dyDescent="0.25">
      <c r="A16" s="23">
        <f t="shared" si="3"/>
        <v>14</v>
      </c>
      <c r="B16" s="23" t="s">
        <v>54</v>
      </c>
      <c r="C16" s="23" t="s">
        <v>57</v>
      </c>
      <c r="D16" s="23"/>
      <c r="E16" s="23" t="str">
        <f t="shared" si="2"/>
        <v>VARIETY 3 PACK-</v>
      </c>
      <c r="F16" s="67">
        <v>3.29</v>
      </c>
    </row>
    <row r="17" spans="1:6" x14ac:dyDescent="0.25">
      <c r="A17" s="23">
        <f t="shared" si="3"/>
        <v>15</v>
      </c>
      <c r="B17" s="23" t="s">
        <v>55</v>
      </c>
      <c r="C17" s="23" t="s">
        <v>56</v>
      </c>
      <c r="D17" s="23"/>
      <c r="E17" s="23" t="str">
        <f t="shared" si="2"/>
        <v>DIPPING SAUCE-</v>
      </c>
      <c r="F17" s="67">
        <v>0.79</v>
      </c>
    </row>
    <row r="18" spans="1:6" x14ac:dyDescent="0.25">
      <c r="A18" s="23">
        <f t="shared" si="3"/>
        <v>16</v>
      </c>
      <c r="B18" s="23" t="s">
        <v>59</v>
      </c>
      <c r="C18" s="23" t="s">
        <v>58</v>
      </c>
      <c r="D18" s="23"/>
      <c r="E18" s="23" t="str">
        <f t="shared" si="2"/>
        <v>CHICKEN STRIPS-</v>
      </c>
      <c r="F18" s="67">
        <v>8.49</v>
      </c>
    </row>
    <row r="19" spans="1:6" x14ac:dyDescent="0.25">
      <c r="A19" s="23">
        <f t="shared" si="3"/>
        <v>17</v>
      </c>
      <c r="B19" s="23" t="s">
        <v>60</v>
      </c>
      <c r="C19" s="23" t="s">
        <v>58</v>
      </c>
      <c r="D19" s="23">
        <v>10</v>
      </c>
      <c r="E19" s="23" t="str">
        <f t="shared" si="2"/>
        <v>CHICKEN BITES-10</v>
      </c>
      <c r="F19" s="67">
        <v>9.85</v>
      </c>
    </row>
    <row r="20" spans="1:6" x14ac:dyDescent="0.25">
      <c r="A20" s="23">
        <f t="shared" si="3"/>
        <v>18</v>
      </c>
      <c r="B20" s="23" t="s">
        <v>60</v>
      </c>
      <c r="C20" s="23" t="s">
        <v>58</v>
      </c>
      <c r="D20" s="23">
        <v>20</v>
      </c>
      <c r="E20" s="23" t="str">
        <f t="shared" si="2"/>
        <v>CHICKEN BITES-20</v>
      </c>
      <c r="F20" s="67">
        <v>18.989999999999998</v>
      </c>
    </row>
    <row r="21" spans="1:6" x14ac:dyDescent="0.25">
      <c r="A21" s="23">
        <f t="shared" si="3"/>
        <v>19</v>
      </c>
      <c r="B21" s="23" t="s">
        <v>61</v>
      </c>
      <c r="C21" s="23" t="s">
        <v>58</v>
      </c>
      <c r="D21" s="23">
        <v>10</v>
      </c>
      <c r="E21" s="23" t="str">
        <f t="shared" si="2"/>
        <v>SAUCED AND TOSSED WINGS-10</v>
      </c>
      <c r="F21" s="67">
        <v>9.85</v>
      </c>
    </row>
    <row r="22" spans="1:6" x14ac:dyDescent="0.25">
      <c r="A22" s="23">
        <f t="shared" si="3"/>
        <v>20</v>
      </c>
      <c r="B22" s="23" t="s">
        <v>61</v>
      </c>
      <c r="C22" s="23" t="s">
        <v>58</v>
      </c>
      <c r="D22" s="23">
        <v>20</v>
      </c>
      <c r="E22" s="23" t="str">
        <f t="shared" si="2"/>
        <v>SAUCED AND TOSSED WINGS-20</v>
      </c>
      <c r="F22" s="67">
        <v>18.989999999999998</v>
      </c>
    </row>
    <row r="23" spans="1:6" x14ac:dyDescent="0.25">
      <c r="A23" s="23">
        <f t="shared" si="3"/>
        <v>21</v>
      </c>
      <c r="B23" s="23" t="s">
        <v>62</v>
      </c>
      <c r="C23" s="23" t="s">
        <v>58</v>
      </c>
      <c r="D23" s="23">
        <v>5</v>
      </c>
      <c r="E23" s="23" t="str">
        <f t="shared" si="2"/>
        <v>CHICKEN WINGS-5</v>
      </c>
      <c r="F23" s="67">
        <v>5.99</v>
      </c>
    </row>
    <row r="24" spans="1:6" x14ac:dyDescent="0.25">
      <c r="A24" s="23">
        <f t="shared" si="3"/>
        <v>22</v>
      </c>
      <c r="B24" s="23" t="s">
        <v>62</v>
      </c>
      <c r="C24" s="23" t="s">
        <v>58</v>
      </c>
      <c r="D24" s="23">
        <v>10</v>
      </c>
      <c r="E24" s="23" t="str">
        <f t="shared" si="2"/>
        <v>CHICKEN WINGS-10</v>
      </c>
      <c r="F24" s="67">
        <v>9.85</v>
      </c>
    </row>
    <row r="25" spans="1:6" x14ac:dyDescent="0.25">
      <c r="A25" s="23">
        <f t="shared" si="3"/>
        <v>23</v>
      </c>
      <c r="B25" s="23" t="s">
        <v>62</v>
      </c>
      <c r="C25" s="23" t="s">
        <v>58</v>
      </c>
      <c r="D25" s="23">
        <v>20</v>
      </c>
      <c r="E25" s="23" t="str">
        <f t="shared" si="2"/>
        <v>CHICKEN WINGS-20</v>
      </c>
      <c r="F25" s="67">
        <v>18.989999999999998</v>
      </c>
    </row>
    <row r="26" spans="1:6" x14ac:dyDescent="0.25">
      <c r="A26" s="23">
        <f t="shared" si="3"/>
        <v>24</v>
      </c>
      <c r="B26" s="23" t="s">
        <v>68</v>
      </c>
      <c r="C26" s="23" t="s">
        <v>67</v>
      </c>
      <c r="D26" s="23"/>
      <c r="E26" s="23" t="str">
        <f t="shared" si="2"/>
        <v>BACON CAESAR SALAD-</v>
      </c>
      <c r="F26" s="67">
        <v>6.99</v>
      </c>
    </row>
    <row r="27" spans="1:6" x14ac:dyDescent="0.25">
      <c r="A27" s="23">
        <f t="shared" si="3"/>
        <v>25</v>
      </c>
      <c r="B27" s="23" t="s">
        <v>69</v>
      </c>
      <c r="C27" s="23" t="s">
        <v>67</v>
      </c>
      <c r="D27" s="23"/>
      <c r="E27" s="23" t="str">
        <f t="shared" si="2"/>
        <v>CRISPY CHICKEN CAESAR SALAD-</v>
      </c>
      <c r="F27" s="67">
        <v>6.99</v>
      </c>
    </row>
    <row r="28" spans="1:6" x14ac:dyDescent="0.25">
      <c r="A28" s="23">
        <f t="shared" si="3"/>
        <v>26</v>
      </c>
      <c r="B28" s="23" t="s">
        <v>70</v>
      </c>
      <c r="C28" s="23" t="s">
        <v>67</v>
      </c>
      <c r="D28" s="23"/>
      <c r="E28" s="23" t="str">
        <f t="shared" si="2"/>
        <v>GRILLED CHICKEN CAESAR SALAD-</v>
      </c>
      <c r="F28" s="67">
        <v>6.99</v>
      </c>
    </row>
    <row r="29" spans="1:6" x14ac:dyDescent="0.25">
      <c r="A29" s="23">
        <f t="shared" si="3"/>
        <v>27</v>
      </c>
      <c r="B29" s="23" t="s">
        <v>71</v>
      </c>
      <c r="C29" s="23" t="s">
        <v>67</v>
      </c>
      <c r="D29" s="23"/>
      <c r="E29" s="23" t="str">
        <f t="shared" si="2"/>
        <v>CAESAR SALAD-</v>
      </c>
      <c r="F29" s="67">
        <v>5.75</v>
      </c>
    </row>
    <row r="30" spans="1:6" x14ac:dyDescent="0.25">
      <c r="A30" s="23">
        <f t="shared" si="3"/>
        <v>28</v>
      </c>
      <c r="B30" s="23" t="s">
        <v>72</v>
      </c>
      <c r="C30" s="23" t="s">
        <v>67</v>
      </c>
      <c r="D30" s="23"/>
      <c r="E30" s="23" t="str">
        <f t="shared" si="2"/>
        <v>GARDEN SALAD-</v>
      </c>
      <c r="F30" s="67">
        <v>5.75</v>
      </c>
    </row>
    <row r="31" spans="1:6" x14ac:dyDescent="0.25">
      <c r="A31" s="23">
        <f t="shared" si="3"/>
        <v>29</v>
      </c>
      <c r="B31" s="23" t="s">
        <v>73</v>
      </c>
      <c r="C31" s="23" t="s">
        <v>67</v>
      </c>
      <c r="D31" s="23"/>
      <c r="E31" s="23" t="str">
        <f t="shared" si="2"/>
        <v>MEDITERRANEAN GREEK SALAD-</v>
      </c>
      <c r="F31" s="67">
        <v>6.99</v>
      </c>
    </row>
    <row r="32" spans="1:6" x14ac:dyDescent="0.25">
      <c r="A32" s="23">
        <f t="shared" si="3"/>
        <v>30</v>
      </c>
      <c r="B32" s="23" t="s">
        <v>74</v>
      </c>
      <c r="C32" s="23" t="s">
        <v>67</v>
      </c>
      <c r="D32" s="23"/>
      <c r="E32" s="23" t="str">
        <f t="shared" si="2"/>
        <v>BACON CAESAR SIDE SALAD-</v>
      </c>
      <c r="F32" s="67">
        <v>4.5</v>
      </c>
    </row>
    <row r="33" spans="1:6" x14ac:dyDescent="0.25">
      <c r="A33" s="23">
        <f t="shared" si="3"/>
        <v>31</v>
      </c>
      <c r="B33" s="23" t="s">
        <v>75</v>
      </c>
      <c r="C33" s="23" t="s">
        <v>67</v>
      </c>
      <c r="D33" s="23"/>
      <c r="E33" s="23" t="str">
        <f t="shared" si="2"/>
        <v>CRISPY CHICKEN CAESAR SIDE SALAD-</v>
      </c>
      <c r="F33" s="67">
        <v>4.5</v>
      </c>
    </row>
    <row r="34" spans="1:6" x14ac:dyDescent="0.25">
      <c r="A34" s="23">
        <f t="shared" si="3"/>
        <v>32</v>
      </c>
      <c r="B34" s="23" t="s">
        <v>76</v>
      </c>
      <c r="C34" s="23" t="s">
        <v>67</v>
      </c>
      <c r="D34" s="23"/>
      <c r="E34" s="23" t="str">
        <f t="shared" si="2"/>
        <v>GRILLED CHICKEN CAESAR SIDE SALAD-</v>
      </c>
      <c r="F34" s="67">
        <v>4.5</v>
      </c>
    </row>
    <row r="35" spans="1:6" x14ac:dyDescent="0.25">
      <c r="A35" s="23">
        <f t="shared" si="3"/>
        <v>33</v>
      </c>
      <c r="B35" s="23" t="s">
        <v>77</v>
      </c>
      <c r="C35" s="23" t="s">
        <v>67</v>
      </c>
      <c r="D35" s="23"/>
      <c r="E35" s="23" t="str">
        <f t="shared" si="2"/>
        <v>SIDE CAESAR SALAD-</v>
      </c>
      <c r="F35" s="67">
        <v>3.75</v>
      </c>
    </row>
    <row r="36" spans="1:6" x14ac:dyDescent="0.25">
      <c r="A36" s="23">
        <f t="shared" si="3"/>
        <v>34</v>
      </c>
      <c r="B36" s="23" t="s">
        <v>79</v>
      </c>
      <c r="C36" s="23" t="s">
        <v>67</v>
      </c>
      <c r="D36" s="23"/>
      <c r="E36" s="23" t="str">
        <f t="shared" si="2"/>
        <v>SIDE GARDEN SALAD-</v>
      </c>
      <c r="F36" s="67">
        <v>3.75</v>
      </c>
    </row>
    <row r="37" spans="1:6" x14ac:dyDescent="0.25">
      <c r="A37" s="23">
        <f t="shared" si="3"/>
        <v>35</v>
      </c>
      <c r="B37" s="23" t="s">
        <v>80</v>
      </c>
      <c r="C37" s="23" t="s">
        <v>67</v>
      </c>
      <c r="D37" s="23"/>
      <c r="E37" s="23" t="str">
        <f t="shared" si="2"/>
        <v>SIDE MEDITERRANEAN GREEK SALAD-</v>
      </c>
      <c r="F37" s="67">
        <v>3.99</v>
      </c>
    </row>
    <row r="38" spans="1:6" x14ac:dyDescent="0.25">
      <c r="A38" s="23">
        <f t="shared" si="3"/>
        <v>36</v>
      </c>
      <c r="B38" s="23" t="s">
        <v>78</v>
      </c>
      <c r="C38" s="23" t="s">
        <v>67</v>
      </c>
      <c r="D38" s="23"/>
      <c r="E38" s="23" t="str">
        <f t="shared" si="2"/>
        <v>GARDEN SALAD PLATTER-</v>
      </c>
      <c r="F38" s="67">
        <v>19.989999999999998</v>
      </c>
    </row>
    <row r="39" spans="1:6" x14ac:dyDescent="0.25">
      <c r="A39" s="23">
        <f t="shared" si="3"/>
        <v>37</v>
      </c>
      <c r="B39" s="23" t="s">
        <v>81</v>
      </c>
      <c r="C39" s="23" t="s">
        <v>67</v>
      </c>
      <c r="D39" s="23"/>
      <c r="E39" s="23" t="str">
        <f t="shared" ref="E39:E55" si="4">B39&amp;"-"&amp;D39</f>
        <v>CAESAR SALAD PLATTER-</v>
      </c>
      <c r="F39" s="67">
        <v>19.989999999999998</v>
      </c>
    </row>
    <row r="40" spans="1:6" x14ac:dyDescent="0.25">
      <c r="A40" s="23">
        <f t="shared" si="3"/>
        <v>38</v>
      </c>
      <c r="B40" s="23" t="s">
        <v>82</v>
      </c>
      <c r="C40" s="23" t="s">
        <v>89</v>
      </c>
      <c r="D40" s="23"/>
      <c r="E40" s="23" t="str">
        <f t="shared" si="4"/>
        <v>8 JALAPENO POPPERS-</v>
      </c>
      <c r="F40" s="67">
        <v>5.99</v>
      </c>
    </row>
    <row r="41" spans="1:6" x14ac:dyDescent="0.25">
      <c r="A41" s="23">
        <f t="shared" si="3"/>
        <v>39</v>
      </c>
      <c r="B41" s="23" t="s">
        <v>83</v>
      </c>
      <c r="C41" s="23" t="s">
        <v>89</v>
      </c>
      <c r="D41" s="23"/>
      <c r="E41" s="23" t="str">
        <f t="shared" si="4"/>
        <v>10 DEEP FRIED PICKLES-</v>
      </c>
      <c r="F41" s="67">
        <v>5.99</v>
      </c>
    </row>
    <row r="42" spans="1:6" x14ac:dyDescent="0.25">
      <c r="A42" s="23">
        <f t="shared" si="3"/>
        <v>40</v>
      </c>
      <c r="B42" s="23" t="s">
        <v>84</v>
      </c>
      <c r="C42" s="23" t="s">
        <v>89</v>
      </c>
      <c r="D42" s="23"/>
      <c r="E42" s="23" t="str">
        <f t="shared" si="4"/>
        <v>8 ITALIAN MEATBALLS-</v>
      </c>
      <c r="F42" s="67">
        <v>5.99</v>
      </c>
    </row>
    <row r="43" spans="1:6" x14ac:dyDescent="0.25">
      <c r="A43" s="23">
        <f t="shared" si="3"/>
        <v>41</v>
      </c>
      <c r="B43" s="23" t="s">
        <v>85</v>
      </c>
      <c r="C43" s="23" t="s">
        <v>89</v>
      </c>
      <c r="D43" s="23"/>
      <c r="E43" s="23" t="str">
        <f t="shared" si="4"/>
        <v>BOCCI BITS-</v>
      </c>
      <c r="F43" s="67">
        <v>2.99</v>
      </c>
    </row>
    <row r="44" spans="1:6" x14ac:dyDescent="0.25">
      <c r="A44" s="23">
        <f t="shared" si="3"/>
        <v>42</v>
      </c>
      <c r="B44" s="23" t="s">
        <v>86</v>
      </c>
      <c r="C44" s="23" t="s">
        <v>89</v>
      </c>
      <c r="D44" s="23"/>
      <c r="E44" s="23" t="str">
        <f t="shared" si="4"/>
        <v>6 SAUCED &amp; TOSSED CHICKEN BITES-</v>
      </c>
      <c r="F44" s="67">
        <v>5.99</v>
      </c>
    </row>
    <row r="45" spans="1:6" x14ac:dyDescent="0.25">
      <c r="A45" s="23">
        <f t="shared" si="3"/>
        <v>43</v>
      </c>
      <c r="B45" s="23" t="s">
        <v>87</v>
      </c>
      <c r="C45" s="23" t="s">
        <v>89</v>
      </c>
      <c r="D45" s="23"/>
      <c r="E45" s="23" t="str">
        <f t="shared" si="4"/>
        <v>5 WINGS-</v>
      </c>
      <c r="F45" s="67">
        <v>5.99</v>
      </c>
    </row>
    <row r="46" spans="1:6" x14ac:dyDescent="0.25">
      <c r="A46" s="23">
        <f t="shared" si="3"/>
        <v>44</v>
      </c>
      <c r="B46" s="23" t="s">
        <v>88</v>
      </c>
      <c r="C46" s="23" t="s">
        <v>89</v>
      </c>
      <c r="D46" s="23"/>
      <c r="E46" s="23" t="str">
        <f t="shared" si="4"/>
        <v>SMALL BOX OF FRIES-</v>
      </c>
      <c r="F46" s="67">
        <v>3.79</v>
      </c>
    </row>
    <row r="47" spans="1:6" x14ac:dyDescent="0.25">
      <c r="A47" s="23">
        <f t="shared" si="3"/>
        <v>45</v>
      </c>
      <c r="B47" s="23" t="s">
        <v>90</v>
      </c>
      <c r="C47" s="23" t="s">
        <v>89</v>
      </c>
      <c r="D47" s="23"/>
      <c r="E47" s="23" t="str">
        <f t="shared" si="4"/>
        <v>BIG BOX FRIES-</v>
      </c>
      <c r="F47" s="67">
        <v>4.79</v>
      </c>
    </row>
    <row r="48" spans="1:6" x14ac:dyDescent="0.25">
      <c r="A48" s="23">
        <f t="shared" si="3"/>
        <v>46</v>
      </c>
      <c r="B48" s="23" t="s">
        <v>91</v>
      </c>
      <c r="C48" s="23" t="s">
        <v>89</v>
      </c>
      <c r="D48" s="23"/>
      <c r="E48" s="23" t="str">
        <f t="shared" si="4"/>
        <v>SMALL BOX OF ONION RINGS-</v>
      </c>
      <c r="F48" s="67">
        <v>3.79</v>
      </c>
    </row>
    <row r="49" spans="1:6" x14ac:dyDescent="0.25">
      <c r="A49" s="23">
        <f t="shared" si="3"/>
        <v>47</v>
      </c>
      <c r="B49" s="23" t="s">
        <v>92</v>
      </c>
      <c r="C49" s="23" t="s">
        <v>89</v>
      </c>
      <c r="D49" s="23"/>
      <c r="E49" s="23" t="str">
        <f t="shared" si="4"/>
        <v>BIG BOX ONION RINGS-</v>
      </c>
      <c r="F49" s="67">
        <v>4.79</v>
      </c>
    </row>
    <row r="50" spans="1:6" x14ac:dyDescent="0.25">
      <c r="A50" s="23">
        <f t="shared" si="3"/>
        <v>48</v>
      </c>
      <c r="B50" s="23" t="s">
        <v>93</v>
      </c>
      <c r="C50" s="23" t="s">
        <v>89</v>
      </c>
      <c r="D50" s="23"/>
      <c r="E50" s="23" t="str">
        <f t="shared" si="4"/>
        <v>SMALL BOX OF POTATO WEDGES-</v>
      </c>
      <c r="F50" s="67">
        <v>3.79</v>
      </c>
    </row>
    <row r="51" spans="1:6" x14ac:dyDescent="0.25">
      <c r="A51" s="23">
        <f t="shared" si="3"/>
        <v>49</v>
      </c>
      <c r="B51" s="23" t="s">
        <v>94</v>
      </c>
      <c r="C51" s="23" t="s">
        <v>89</v>
      </c>
      <c r="D51" s="23"/>
      <c r="E51" s="23" t="str">
        <f t="shared" si="4"/>
        <v>BIG BOX OF POTATO WEDGES-</v>
      </c>
      <c r="F51" s="67">
        <v>4.79</v>
      </c>
    </row>
    <row r="52" spans="1:6" x14ac:dyDescent="0.25">
      <c r="A52" s="23">
        <f t="shared" si="3"/>
        <v>50</v>
      </c>
      <c r="B52" s="23" t="s">
        <v>95</v>
      </c>
      <c r="C52" s="23" t="s">
        <v>89</v>
      </c>
      <c r="D52" s="23"/>
      <c r="E52" s="23" t="str">
        <f t="shared" si="4"/>
        <v>SMALL BOX OF SWEET POTATO FRIES-</v>
      </c>
      <c r="F52" s="67">
        <v>4.99</v>
      </c>
    </row>
    <row r="53" spans="1:6" x14ac:dyDescent="0.25">
      <c r="A53" s="23">
        <f t="shared" si="3"/>
        <v>51</v>
      </c>
      <c r="B53" s="23" t="s">
        <v>96</v>
      </c>
      <c r="C53" s="23" t="s">
        <v>89</v>
      </c>
      <c r="D53" s="23"/>
      <c r="E53" s="23" t="str">
        <f t="shared" si="4"/>
        <v>BIG BOX SWEET POTATO FRIES-</v>
      </c>
      <c r="F53" s="67">
        <v>5.99</v>
      </c>
    </row>
    <row r="54" spans="1:6" x14ac:dyDescent="0.25">
      <c r="A54" s="23">
        <f t="shared" si="3"/>
        <v>52</v>
      </c>
      <c r="B54" s="23" t="s">
        <v>97</v>
      </c>
      <c r="C54" s="23" t="s">
        <v>89</v>
      </c>
      <c r="D54" s="23"/>
      <c r="E54" s="23" t="str">
        <f t="shared" si="4"/>
        <v>3 SMALL BAGS OF CHIPS-</v>
      </c>
      <c r="F54" s="67">
        <v>1.99</v>
      </c>
    </row>
    <row r="55" spans="1:6" x14ac:dyDescent="0.25">
      <c r="A55" s="23">
        <f t="shared" si="3"/>
        <v>53</v>
      </c>
      <c r="B55" s="23" t="s">
        <v>112</v>
      </c>
      <c r="C55" s="23" t="s">
        <v>98</v>
      </c>
      <c r="D55" s="23"/>
      <c r="E55" s="23" t="str">
        <f t="shared" si="4"/>
        <v>COCA-COLA 6 PACK GLASS BOTTLE-</v>
      </c>
      <c r="F55" s="67">
        <v>4.99</v>
      </c>
    </row>
    <row r="56" spans="1:6" x14ac:dyDescent="0.25">
      <c r="A56" s="23">
        <f t="shared" ref="A56:A79" si="5">A55+1</f>
        <v>54</v>
      </c>
      <c r="B56" s="23" t="s">
        <v>113</v>
      </c>
      <c r="C56" s="23" t="s">
        <v>98</v>
      </c>
      <c r="D56" s="23"/>
      <c r="E56" s="23" t="str">
        <f t="shared" ref="E56:E64" si="6">B56&amp;"-"&amp;D56</f>
        <v>CAN POP-</v>
      </c>
      <c r="F56" s="67">
        <v>1.29</v>
      </c>
    </row>
    <row r="57" spans="1:6" x14ac:dyDescent="0.25">
      <c r="A57" s="23">
        <f t="shared" si="5"/>
        <v>55</v>
      </c>
      <c r="B57" s="23" t="s">
        <v>114</v>
      </c>
      <c r="C57" s="23" t="s">
        <v>98</v>
      </c>
      <c r="D57" s="23"/>
      <c r="E57" s="23" t="str">
        <f t="shared" si="6"/>
        <v>BOTTLE POP-</v>
      </c>
      <c r="F57" s="67">
        <v>1.99</v>
      </c>
    </row>
    <row r="58" spans="1:6" x14ac:dyDescent="0.25">
      <c r="A58" s="23">
        <f t="shared" si="5"/>
        <v>56</v>
      </c>
      <c r="B58" s="23" t="s">
        <v>115</v>
      </c>
      <c r="C58" s="23" t="s">
        <v>99</v>
      </c>
      <c r="D58" s="23"/>
      <c r="E58" s="23" t="str">
        <f t="shared" si="6"/>
        <v>MINUTE MAID APPLE JUICE-</v>
      </c>
      <c r="F58" s="67">
        <v>2.25</v>
      </c>
    </row>
    <row r="59" spans="1:6" x14ac:dyDescent="0.25">
      <c r="A59" s="23">
        <f t="shared" si="5"/>
        <v>57</v>
      </c>
      <c r="B59" s="23" t="s">
        <v>116</v>
      </c>
      <c r="C59" s="23" t="s">
        <v>99</v>
      </c>
      <c r="D59" s="23"/>
      <c r="E59" s="23" t="str">
        <f t="shared" si="6"/>
        <v>MINUTE MAID CRANBERRY-</v>
      </c>
      <c r="F59" s="67">
        <v>2.25</v>
      </c>
    </row>
    <row r="60" spans="1:6" x14ac:dyDescent="0.25">
      <c r="A60" s="23">
        <f t="shared" si="5"/>
        <v>58</v>
      </c>
      <c r="B60" s="23" t="s">
        <v>117</v>
      </c>
      <c r="C60" s="23" t="s">
        <v>99</v>
      </c>
      <c r="D60" s="23"/>
      <c r="E60" s="23" t="str">
        <f t="shared" si="6"/>
        <v>MINUTE MAID ORANGE JUICE-</v>
      </c>
      <c r="F60" s="67">
        <v>2.25</v>
      </c>
    </row>
    <row r="61" spans="1:6" x14ac:dyDescent="0.25">
      <c r="A61" s="23">
        <f t="shared" si="5"/>
        <v>59</v>
      </c>
      <c r="B61" s="23" t="s">
        <v>118</v>
      </c>
      <c r="C61" s="23" t="s">
        <v>99</v>
      </c>
      <c r="D61" s="23"/>
      <c r="E61" s="23" t="str">
        <f t="shared" si="6"/>
        <v>NESTEA-</v>
      </c>
      <c r="F61" s="67">
        <v>1.99</v>
      </c>
    </row>
    <row r="62" spans="1:6" x14ac:dyDescent="0.25">
      <c r="A62" s="23">
        <f t="shared" si="5"/>
        <v>60</v>
      </c>
      <c r="B62" s="23" t="s">
        <v>119</v>
      </c>
      <c r="C62" s="23" t="s">
        <v>99</v>
      </c>
      <c r="D62" s="23"/>
      <c r="E62" s="23" t="str">
        <f t="shared" si="6"/>
        <v>POWERADE BERRY BLITZ-</v>
      </c>
      <c r="F62" s="67">
        <v>2.25</v>
      </c>
    </row>
    <row r="63" spans="1:6" x14ac:dyDescent="0.25">
      <c r="A63" s="23">
        <f t="shared" si="5"/>
        <v>61</v>
      </c>
      <c r="B63" s="23" t="s">
        <v>120</v>
      </c>
      <c r="C63" s="23" t="s">
        <v>99</v>
      </c>
      <c r="D63" s="23"/>
      <c r="E63" s="23" t="str">
        <f t="shared" si="6"/>
        <v>MONSTER ORIGINAL-</v>
      </c>
      <c r="F63" s="67">
        <v>3.19</v>
      </c>
    </row>
    <row r="64" spans="1:6" x14ac:dyDescent="0.25">
      <c r="A64" s="23">
        <f t="shared" si="5"/>
        <v>62</v>
      </c>
      <c r="B64" s="23" t="s">
        <v>121</v>
      </c>
      <c r="C64" s="23" t="s">
        <v>100</v>
      </c>
      <c r="D64" s="23"/>
      <c r="E64" s="23" t="str">
        <f t="shared" si="6"/>
        <v>BOTTLED WATER-</v>
      </c>
      <c r="F64" s="67">
        <v>1.89</v>
      </c>
    </row>
    <row r="65" spans="1:6" x14ac:dyDescent="0.25">
      <c r="A65" s="23">
        <f t="shared" si="5"/>
        <v>63</v>
      </c>
      <c r="B65" s="23" t="s">
        <v>122</v>
      </c>
      <c r="C65" s="23" t="s">
        <v>100</v>
      </c>
      <c r="D65" s="23"/>
      <c r="E65" s="23" t="str">
        <f t="shared" ref="E65:E79" si="7">B65&amp;"-"&amp;D65</f>
        <v>GLACEAU VITAMINWATER XXX-</v>
      </c>
      <c r="F65" s="67">
        <v>2.4900000000000002</v>
      </c>
    </row>
    <row r="66" spans="1:6" x14ac:dyDescent="0.25">
      <c r="A66" s="23">
        <f t="shared" si="5"/>
        <v>64</v>
      </c>
      <c r="B66" s="23" t="s">
        <v>123</v>
      </c>
      <c r="C66" s="23" t="s">
        <v>100</v>
      </c>
      <c r="D66" s="23"/>
      <c r="E66" s="23" t="str">
        <f t="shared" si="7"/>
        <v>GLACEAU VITAMINWATER ESSENTIALS-</v>
      </c>
      <c r="F66" s="67">
        <v>2.4900000000000002</v>
      </c>
    </row>
    <row r="67" spans="1:6" x14ac:dyDescent="0.25">
      <c r="A67" s="23">
        <f t="shared" si="5"/>
        <v>65</v>
      </c>
      <c r="B67" s="23" t="s">
        <v>124</v>
      </c>
      <c r="C67" s="23" t="s">
        <v>100</v>
      </c>
      <c r="D67" s="23"/>
      <c r="E67" s="23" t="str">
        <f t="shared" si="7"/>
        <v>GLACEAU VITAMINWATER MULTI-V-</v>
      </c>
      <c r="F67" s="67">
        <v>2.4900000000000002</v>
      </c>
    </row>
    <row r="68" spans="1:6" x14ac:dyDescent="0.25">
      <c r="A68" s="23">
        <f t="shared" si="5"/>
        <v>66</v>
      </c>
      <c r="B68" s="23" t="s">
        <v>125</v>
      </c>
      <c r="C68" s="23" t="s">
        <v>100</v>
      </c>
      <c r="D68" s="23"/>
      <c r="E68" s="23" t="str">
        <f t="shared" si="7"/>
        <v>GLACEAU SMART WATER-</v>
      </c>
      <c r="F68" s="67">
        <v>2.4900000000000002</v>
      </c>
    </row>
    <row r="69" spans="1:6" x14ac:dyDescent="0.25">
      <c r="A69" s="23">
        <f t="shared" si="5"/>
        <v>67</v>
      </c>
      <c r="B69" s="23" t="s">
        <v>126</v>
      </c>
      <c r="C69" s="23" t="s">
        <v>100</v>
      </c>
      <c r="D69" s="23"/>
      <c r="E69" s="23" t="str">
        <f t="shared" si="7"/>
        <v>SMARTWATER SPARKLING: $2.49-</v>
      </c>
      <c r="F69" s="67">
        <v>2.4900000000000002</v>
      </c>
    </row>
    <row r="70" spans="1:6" x14ac:dyDescent="0.25">
      <c r="A70" s="23">
        <f t="shared" si="5"/>
        <v>68</v>
      </c>
      <c r="B70" s="23" t="s">
        <v>127</v>
      </c>
      <c r="C70" s="23" t="s">
        <v>101</v>
      </c>
      <c r="D70" s="23"/>
      <c r="E70" s="23" t="str">
        <f t="shared" si="7"/>
        <v>WHITE MILK-</v>
      </c>
      <c r="F70" s="67">
        <v>2.09</v>
      </c>
    </row>
    <row r="71" spans="1:6" x14ac:dyDescent="0.25">
      <c r="A71" s="23">
        <f t="shared" si="5"/>
        <v>69</v>
      </c>
      <c r="B71" s="23" t="s">
        <v>128</v>
      </c>
      <c r="C71" s="23" t="s">
        <v>101</v>
      </c>
      <c r="D71" s="23"/>
      <c r="E71" s="23" t="str">
        <f t="shared" si="7"/>
        <v>CHOCOLATE MILK-</v>
      </c>
      <c r="F71" s="67">
        <v>2.09</v>
      </c>
    </row>
    <row r="72" spans="1:6" x14ac:dyDescent="0.25">
      <c r="A72" s="23">
        <f t="shared" si="5"/>
        <v>70</v>
      </c>
      <c r="B72" s="23" t="s">
        <v>102</v>
      </c>
      <c r="C72" s="23" t="s">
        <v>103</v>
      </c>
      <c r="D72" s="23"/>
      <c r="E72" s="23" t="str">
        <f t="shared" si="7"/>
        <v>FUNNEL CAKE STIX-</v>
      </c>
      <c r="F72" s="67">
        <v>5.99</v>
      </c>
    </row>
    <row r="73" spans="1:6" x14ac:dyDescent="0.25">
      <c r="A73" s="23">
        <f t="shared" si="5"/>
        <v>71</v>
      </c>
      <c r="B73" s="23" t="s">
        <v>104</v>
      </c>
      <c r="C73" s="23" t="s">
        <v>103</v>
      </c>
      <c r="D73" s="23"/>
      <c r="E73" s="23" t="str">
        <f t="shared" si="7"/>
        <v>CARAMEL DIP-</v>
      </c>
      <c r="F73" s="67">
        <v>0.75</v>
      </c>
    </row>
    <row r="74" spans="1:6" x14ac:dyDescent="0.25">
      <c r="A74" s="23">
        <f t="shared" si="5"/>
        <v>72</v>
      </c>
      <c r="B74" s="23" t="s">
        <v>105</v>
      </c>
      <c r="C74" s="23" t="s">
        <v>103</v>
      </c>
      <c r="D74" s="23"/>
      <c r="E74" s="23" t="str">
        <f t="shared" si="7"/>
        <v>TWO-BITE BROWNIES-</v>
      </c>
      <c r="F74" s="67">
        <v>3.99</v>
      </c>
    </row>
    <row r="75" spans="1:6" x14ac:dyDescent="0.25">
      <c r="A75" s="23">
        <f t="shared" si="5"/>
        <v>73</v>
      </c>
      <c r="B75" s="23" t="s">
        <v>106</v>
      </c>
      <c r="C75" s="23" t="s">
        <v>110</v>
      </c>
      <c r="D75" s="23"/>
      <c r="E75" s="23" t="str">
        <f t="shared" si="7"/>
        <v>GARLIC BREAD-</v>
      </c>
      <c r="F75" s="67">
        <v>4.5</v>
      </c>
    </row>
    <row r="76" spans="1:6" x14ac:dyDescent="0.25">
      <c r="A76" s="23">
        <f t="shared" si="5"/>
        <v>74</v>
      </c>
      <c r="B76" s="23" t="s">
        <v>107</v>
      </c>
      <c r="C76" s="23" t="s">
        <v>110</v>
      </c>
      <c r="D76" s="23"/>
      <c r="E76" s="23" t="str">
        <f t="shared" si="7"/>
        <v>GARLIC BREAD WITH CHEESE-</v>
      </c>
      <c r="F76" s="67">
        <v>4.99</v>
      </c>
    </row>
    <row r="77" spans="1:6" x14ac:dyDescent="0.25">
      <c r="A77" s="23">
        <f t="shared" si="5"/>
        <v>75</v>
      </c>
      <c r="B77" s="23" t="s">
        <v>108</v>
      </c>
      <c r="C77" s="23" t="s">
        <v>110</v>
      </c>
      <c r="D77" s="23"/>
      <c r="E77" s="23" t="str">
        <f t="shared" si="7"/>
        <v>GARLIC STIX-</v>
      </c>
      <c r="F77" s="67">
        <v>4.5</v>
      </c>
    </row>
    <row r="78" spans="1:6" x14ac:dyDescent="0.25">
      <c r="A78" s="23">
        <f t="shared" si="5"/>
        <v>76</v>
      </c>
      <c r="B78" s="23" t="s">
        <v>109</v>
      </c>
      <c r="C78" s="23" t="s">
        <v>110</v>
      </c>
      <c r="D78" s="23"/>
      <c r="E78" s="23" t="str">
        <f t="shared" si="7"/>
        <v>GARLIC STIX WITH CHEESE-</v>
      </c>
      <c r="F78" s="67">
        <v>4.99</v>
      </c>
    </row>
    <row r="79" spans="1:6" x14ac:dyDescent="0.25">
      <c r="A79" s="23">
        <f t="shared" si="5"/>
        <v>77</v>
      </c>
      <c r="B79" s="23" t="s">
        <v>111</v>
      </c>
      <c r="C79" s="23" t="s">
        <v>110</v>
      </c>
      <c r="D79" s="23"/>
      <c r="E79" s="23" t="str">
        <f t="shared" si="7"/>
        <v>HALF MOON CHEESY BREAD-</v>
      </c>
      <c r="F79" s="67">
        <v>4.99</v>
      </c>
    </row>
  </sheetData>
  <autoFilter ref="A2:I79"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52"/>
  <sheetViews>
    <sheetView showGridLines="0" tabSelected="1" topLeftCell="A18" zoomScale="80" zoomScaleNormal="80" workbookViewId="0">
      <selection activeCell="T33" sqref="T33"/>
    </sheetView>
  </sheetViews>
  <sheetFormatPr defaultRowHeight="15" x14ac:dyDescent="0.25"/>
  <cols>
    <col min="1" max="1" width="2.28515625" customWidth="1"/>
    <col min="2" max="2" width="10.7109375" customWidth="1"/>
    <col min="3" max="3" width="38.5703125" bestFit="1" customWidth="1"/>
    <col min="4" max="4" width="5.85546875" customWidth="1"/>
    <col min="5" max="5" width="6.5703125" customWidth="1"/>
    <col min="6" max="6" width="15.42578125" customWidth="1"/>
    <col min="7" max="7" width="2.5703125" customWidth="1"/>
    <col min="8" max="8" width="10.7109375" bestFit="1" customWidth="1"/>
    <col min="9" max="9" width="34.42578125" customWidth="1"/>
    <col min="10" max="11" width="8.42578125" customWidth="1"/>
    <col min="12" max="12" width="10.28515625" customWidth="1"/>
    <col min="13" max="14" width="8.42578125" customWidth="1"/>
    <col min="15" max="15" width="5.85546875" customWidth="1"/>
  </cols>
  <sheetData>
    <row r="1" spans="2:9" ht="15.75" thickBot="1" x14ac:dyDescent="0.3"/>
    <row r="2" spans="2:9" ht="15.75" thickBot="1" x14ac:dyDescent="0.3">
      <c r="B2" s="79" t="s">
        <v>41</v>
      </c>
      <c r="C2" s="80"/>
      <c r="D2" s="80"/>
      <c r="E2" s="81"/>
      <c r="I2" s="6" t="s">
        <v>257</v>
      </c>
    </row>
    <row r="3" spans="2:9" x14ac:dyDescent="0.25">
      <c r="B3" s="28" t="s">
        <v>38</v>
      </c>
      <c r="C3" s="36">
        <f ca="1">TODAY()</f>
        <v>43388</v>
      </c>
      <c r="D3" s="27"/>
      <c r="E3" s="14"/>
      <c r="H3" t="s">
        <v>7</v>
      </c>
      <c r="I3">
        <f>COUNTIF('Order List'!D:D,'Order&amp;DeliverySlip&amp;Invoice'!C5)</f>
        <v>3</v>
      </c>
    </row>
    <row r="4" spans="2:9" x14ac:dyDescent="0.25">
      <c r="B4" s="28" t="s">
        <v>16</v>
      </c>
      <c r="C4" s="13">
        <v>4</v>
      </c>
      <c r="D4" s="27"/>
      <c r="E4" s="14"/>
      <c r="H4" t="s">
        <v>259</v>
      </c>
    </row>
    <row r="5" spans="2:9" x14ac:dyDescent="0.25">
      <c r="B5" s="28" t="s">
        <v>18</v>
      </c>
      <c r="C5" s="13" t="s">
        <v>155</v>
      </c>
      <c r="D5" s="27"/>
      <c r="E5" s="14"/>
      <c r="H5" t="s">
        <v>258</v>
      </c>
    </row>
    <row r="6" spans="2:9" x14ac:dyDescent="0.25">
      <c r="B6" s="28" t="s">
        <v>12</v>
      </c>
      <c r="C6" s="85" t="s">
        <v>43</v>
      </c>
      <c r="D6" s="86"/>
      <c r="E6" s="87"/>
      <c r="H6" t="s">
        <v>260</v>
      </c>
    </row>
    <row r="7" spans="2:9" ht="15.75" thickBot="1" x14ac:dyDescent="0.3">
      <c r="B7" s="29" t="s">
        <v>13</v>
      </c>
      <c r="C7" s="18" t="s">
        <v>34</v>
      </c>
      <c r="D7" s="45"/>
      <c r="E7" s="16"/>
    </row>
    <row r="8" spans="2:9" ht="15.75" thickBot="1" x14ac:dyDescent="0.3">
      <c r="B8" s="52"/>
      <c r="C8" s="53"/>
      <c r="D8" s="57"/>
      <c r="E8" s="62"/>
    </row>
    <row r="9" spans="2:9" ht="15.75" thickBot="1" x14ac:dyDescent="0.3">
      <c r="B9" s="30" t="s">
        <v>7</v>
      </c>
      <c r="C9" s="56" t="s">
        <v>149</v>
      </c>
      <c r="D9" s="20" t="s">
        <v>6</v>
      </c>
      <c r="E9" s="20" t="s">
        <v>21</v>
      </c>
      <c r="F9" s="20" t="s">
        <v>261</v>
      </c>
    </row>
    <row r="10" spans="2:9" x14ac:dyDescent="0.25">
      <c r="B10" s="31">
        <v>1</v>
      </c>
      <c r="C10" s="13" t="s">
        <v>63</v>
      </c>
      <c r="D10" s="10" t="s">
        <v>44</v>
      </c>
      <c r="E10" s="10">
        <v>2</v>
      </c>
      <c r="F10" s="82">
        <f>IF(AND(OR(D10="L",D10="XL"),E10&gt;1), 15%, 0)</f>
        <v>0.15</v>
      </c>
    </row>
    <row r="11" spans="2:9" x14ac:dyDescent="0.25">
      <c r="B11" s="31">
        <f>B10+1</f>
        <v>2</v>
      </c>
      <c r="C11" s="13" t="s">
        <v>45</v>
      </c>
      <c r="D11" s="10"/>
      <c r="E11" s="10">
        <v>2</v>
      </c>
      <c r="F11" s="82"/>
    </row>
    <row r="12" spans="2:9" x14ac:dyDescent="0.25">
      <c r="B12" s="31">
        <f t="shared" ref="B12:B19" si="0">B11+1</f>
        <v>3</v>
      </c>
      <c r="C12" s="13" t="s">
        <v>59</v>
      </c>
      <c r="D12" s="10"/>
      <c r="E12" s="10">
        <v>1</v>
      </c>
      <c r="F12" s="82"/>
    </row>
    <row r="13" spans="2:9" x14ac:dyDescent="0.25">
      <c r="B13" s="31">
        <f t="shared" si="0"/>
        <v>4</v>
      </c>
      <c r="C13" s="13" t="s">
        <v>62</v>
      </c>
      <c r="D13" s="10">
        <v>20</v>
      </c>
      <c r="E13" s="10">
        <v>1</v>
      </c>
      <c r="F13" s="82"/>
    </row>
    <row r="14" spans="2:9" x14ac:dyDescent="0.25">
      <c r="B14" s="31">
        <f t="shared" si="0"/>
        <v>5</v>
      </c>
      <c r="C14" s="13" t="s">
        <v>52</v>
      </c>
      <c r="D14" s="10"/>
      <c r="E14" s="10">
        <v>3</v>
      </c>
      <c r="F14" s="82"/>
    </row>
    <row r="15" spans="2:9" x14ac:dyDescent="0.25">
      <c r="B15" s="31">
        <f t="shared" si="0"/>
        <v>6</v>
      </c>
      <c r="C15" s="13" t="s">
        <v>72</v>
      </c>
      <c r="D15" s="10"/>
      <c r="E15" s="10">
        <v>4</v>
      </c>
      <c r="F15" s="82"/>
    </row>
    <row r="16" spans="2:9" x14ac:dyDescent="0.25">
      <c r="B16" s="31">
        <f t="shared" si="0"/>
        <v>7</v>
      </c>
      <c r="C16" s="13" t="s">
        <v>60</v>
      </c>
      <c r="D16" s="10">
        <v>10</v>
      </c>
      <c r="E16" s="10">
        <v>1</v>
      </c>
      <c r="F16" s="82"/>
    </row>
    <row r="17" spans="2:14" x14ac:dyDescent="0.25">
      <c r="B17" s="31">
        <f t="shared" si="0"/>
        <v>8</v>
      </c>
      <c r="C17" s="13" t="s">
        <v>95</v>
      </c>
      <c r="D17" s="10"/>
      <c r="E17" s="10">
        <v>2</v>
      </c>
      <c r="F17" s="82"/>
    </row>
    <row r="18" spans="2:14" x14ac:dyDescent="0.25">
      <c r="B18" s="31">
        <f t="shared" si="0"/>
        <v>9</v>
      </c>
      <c r="C18" s="13" t="s">
        <v>111</v>
      </c>
      <c r="D18" s="10"/>
      <c r="E18" s="10">
        <v>1</v>
      </c>
      <c r="F18" s="82"/>
    </row>
    <row r="19" spans="2:14" ht="15.75" thickBot="1" x14ac:dyDescent="0.3">
      <c r="B19" s="32">
        <f t="shared" si="0"/>
        <v>10</v>
      </c>
      <c r="C19" s="15" t="s">
        <v>112</v>
      </c>
      <c r="D19" s="11"/>
      <c r="E19" s="11">
        <v>2</v>
      </c>
      <c r="F19" s="83"/>
    </row>
    <row r="20" spans="2:14" ht="15.75" thickBot="1" x14ac:dyDescent="0.3"/>
    <row r="21" spans="2:14" ht="15.75" thickBot="1" x14ac:dyDescent="0.3">
      <c r="B21" s="90" t="s">
        <v>1</v>
      </c>
      <c r="C21" s="91"/>
      <c r="D21" s="91"/>
      <c r="E21" s="91"/>
      <c r="F21" s="92"/>
      <c r="H21" s="93" t="s">
        <v>0</v>
      </c>
      <c r="I21" s="94"/>
      <c r="J21" s="94"/>
      <c r="K21" s="94"/>
      <c r="L21" s="94"/>
      <c r="M21" s="94"/>
      <c r="N21" s="95"/>
    </row>
    <row r="22" spans="2:14" x14ac:dyDescent="0.25">
      <c r="B22" s="34" t="s">
        <v>14</v>
      </c>
      <c r="C22" s="24" t="s">
        <v>33</v>
      </c>
      <c r="D22" s="39"/>
      <c r="E22" s="39"/>
      <c r="F22" s="12"/>
      <c r="H22" s="38" t="s">
        <v>15</v>
      </c>
      <c r="I22" s="96" t="s">
        <v>36</v>
      </c>
      <c r="J22" s="97"/>
      <c r="K22" s="97"/>
      <c r="L22" s="75"/>
      <c r="M22" s="40"/>
      <c r="N22" s="12"/>
    </row>
    <row r="23" spans="2:14" x14ac:dyDescent="0.25">
      <c r="B23" s="34" t="s">
        <v>12</v>
      </c>
      <c r="C23" s="25" t="s">
        <v>31</v>
      </c>
      <c r="D23" s="27"/>
      <c r="E23" s="27"/>
      <c r="F23" s="14"/>
      <c r="H23" s="41" t="s">
        <v>12</v>
      </c>
      <c r="I23" s="85" t="str">
        <f>VLOOKUP($H23,Store_Info,2,0)</f>
        <v>52 Elm Street, Sudbury, ON, P3C1S7</v>
      </c>
      <c r="J23" s="86"/>
      <c r="K23" s="86"/>
      <c r="L23" s="74"/>
      <c r="M23" s="42"/>
      <c r="N23" s="66"/>
    </row>
    <row r="24" spans="2:14" x14ac:dyDescent="0.25">
      <c r="B24" s="34" t="s">
        <v>13</v>
      </c>
      <c r="C24" s="25" t="s">
        <v>32</v>
      </c>
      <c r="D24" s="27"/>
      <c r="E24" s="27"/>
      <c r="F24" s="14"/>
      <c r="H24" s="41" t="s">
        <v>13</v>
      </c>
      <c r="I24" s="25" t="str">
        <f>VLOOKUP($H24,Store_Info,2,0)</f>
        <v>705 673-1111</v>
      </c>
      <c r="J24" s="27"/>
      <c r="K24" s="27"/>
      <c r="L24" s="27"/>
      <c r="M24" s="42"/>
      <c r="N24" s="14"/>
    </row>
    <row r="25" spans="2:14" x14ac:dyDescent="0.25">
      <c r="B25" s="34" t="s">
        <v>39</v>
      </c>
      <c r="C25" s="36">
        <f ca="1">TODAY()</f>
        <v>43388</v>
      </c>
      <c r="D25" s="27"/>
      <c r="E25" s="27"/>
      <c r="F25" s="14"/>
      <c r="H25" s="41" t="s">
        <v>17</v>
      </c>
      <c r="I25" s="36">
        <f ca="1">TODAY()</f>
        <v>43388</v>
      </c>
      <c r="J25" s="21"/>
      <c r="K25" s="27"/>
      <c r="L25" s="27"/>
      <c r="M25" s="42"/>
      <c r="N25" s="2"/>
    </row>
    <row r="26" spans="2:14" ht="15.75" thickBot="1" x14ac:dyDescent="0.3">
      <c r="B26" s="35" t="s">
        <v>40</v>
      </c>
      <c r="C26" s="37">
        <v>2</v>
      </c>
      <c r="D26" s="45"/>
      <c r="E26" s="45"/>
      <c r="F26" s="16"/>
      <c r="H26" s="43" t="s">
        <v>19</v>
      </c>
      <c r="I26" s="50" t="s">
        <v>37</v>
      </c>
      <c r="J26" s="44"/>
      <c r="K26" s="45"/>
      <c r="L26" s="45"/>
      <c r="M26" s="46"/>
      <c r="N26" s="4"/>
    </row>
    <row r="27" spans="2:14" x14ac:dyDescent="0.25">
      <c r="B27" s="33" t="s">
        <v>18</v>
      </c>
      <c r="C27" s="25" t="str">
        <f>VLOOKUP($B27,'Order&amp;DeliverySlip&amp;Invoice'!$B$3:$C$7,2,0)</f>
        <v>Kevin Smith</v>
      </c>
      <c r="D27" s="27"/>
      <c r="E27" s="27"/>
      <c r="F27" s="14"/>
      <c r="H27" s="47" t="s">
        <v>18</v>
      </c>
      <c r="I27" s="24" t="str">
        <f>VLOOKUP(H27,Customer_Info,2,0)</f>
        <v>Kevin Smith</v>
      </c>
      <c r="J27" s="68"/>
      <c r="K27" s="39"/>
      <c r="L27" s="39"/>
      <c r="M27" s="40"/>
      <c r="N27" s="3"/>
    </row>
    <row r="28" spans="2:14" x14ac:dyDescent="0.25">
      <c r="B28" s="34" t="s">
        <v>12</v>
      </c>
      <c r="C28" s="25" t="str">
        <f>VLOOKUP($B28,'Order&amp;DeliverySlip&amp;Invoice'!$B$3:$C$7,2,0)</f>
        <v>733 St. Andrew Rd, Sudbury, ON, P3C 3W3</v>
      </c>
      <c r="D28" s="27"/>
      <c r="E28" s="27"/>
      <c r="F28" s="14"/>
      <c r="H28" s="48" t="s">
        <v>12</v>
      </c>
      <c r="I28" s="88" t="str">
        <f>VLOOKUP(H28,Customer_Info,2,0)</f>
        <v>733 St. Andrew Rd, Sudbury, ON, P3C 3W3</v>
      </c>
      <c r="J28" s="89"/>
      <c r="K28" s="89"/>
      <c r="L28" s="76"/>
      <c r="M28" s="42"/>
      <c r="N28" s="1"/>
    </row>
    <row r="29" spans="2:14" x14ac:dyDescent="0.25">
      <c r="B29" s="34" t="s">
        <v>13</v>
      </c>
      <c r="C29" s="25" t="str">
        <f>VLOOKUP($B29,'Order&amp;DeliverySlip&amp;Invoice'!$B$3:$C$7,2,0)</f>
        <v>705 234-9876</v>
      </c>
      <c r="D29" s="27"/>
      <c r="E29" s="27"/>
      <c r="F29" s="14"/>
      <c r="H29" s="48" t="s">
        <v>13</v>
      </c>
      <c r="I29" s="25" t="str">
        <f>VLOOKUP(H29,Customer_Info,2,0)</f>
        <v>705 234-9876</v>
      </c>
      <c r="J29" s="69"/>
      <c r="K29" s="27"/>
      <c r="L29" s="27"/>
      <c r="M29" s="42"/>
      <c r="N29" s="1"/>
    </row>
    <row r="30" spans="2:14" x14ac:dyDescent="0.25">
      <c r="B30" s="34" t="s">
        <v>38</v>
      </c>
      <c r="C30" s="36">
        <f ca="1">VLOOKUP($B30,'Order&amp;DeliverySlip&amp;Invoice'!$B$3:$C$7,2,0)</f>
        <v>43388</v>
      </c>
      <c r="D30" s="27"/>
      <c r="E30" s="27"/>
      <c r="F30" s="14"/>
      <c r="H30" s="48" t="s">
        <v>38</v>
      </c>
      <c r="I30" s="36">
        <f ca="1">VLOOKUP(H30,Customer_Info,2,0)</f>
        <v>43388</v>
      </c>
      <c r="J30" s="69"/>
      <c r="K30" s="27"/>
      <c r="L30" s="27"/>
      <c r="M30" s="42"/>
      <c r="N30" s="1"/>
    </row>
    <row r="31" spans="2:14" ht="15.75" thickBot="1" x14ac:dyDescent="0.3">
      <c r="B31" s="35" t="s">
        <v>16</v>
      </c>
      <c r="C31" s="37">
        <f>VLOOKUP($B31,'Order&amp;DeliverySlip&amp;Invoice'!$B$3:$C$7,2,0)</f>
        <v>4</v>
      </c>
      <c r="D31" s="45"/>
      <c r="E31" s="45"/>
      <c r="F31" s="16"/>
      <c r="H31" s="49" t="s">
        <v>16</v>
      </c>
      <c r="I31" s="18">
        <f>VLOOKUP(H31,Customer_Info,2,0)</f>
        <v>4</v>
      </c>
      <c r="J31" s="44"/>
      <c r="K31" s="45"/>
      <c r="L31" s="45"/>
      <c r="M31" s="46"/>
      <c r="N31" s="4"/>
    </row>
    <row r="32" spans="2:14" ht="15.75" thickBot="1" x14ac:dyDescent="0.3">
      <c r="B32" s="60"/>
      <c r="C32" s="61"/>
      <c r="D32" s="62"/>
      <c r="E32" s="62"/>
      <c r="F32" s="51"/>
      <c r="H32" s="26"/>
      <c r="I32" s="45"/>
      <c r="J32" s="45"/>
      <c r="K32" s="45"/>
      <c r="L32" s="45"/>
      <c r="M32" s="45"/>
      <c r="N32" s="16"/>
    </row>
    <row r="33" spans="2:14" ht="15.75" thickBot="1" x14ac:dyDescent="0.3">
      <c r="B33" s="58" t="s">
        <v>7</v>
      </c>
      <c r="C33" s="59" t="s">
        <v>148</v>
      </c>
      <c r="D33" s="59" t="s">
        <v>6</v>
      </c>
      <c r="E33" s="59" t="s">
        <v>21</v>
      </c>
      <c r="F33" s="59" t="s">
        <v>150</v>
      </c>
      <c r="H33" s="65" t="s">
        <v>7</v>
      </c>
      <c r="I33" s="54" t="s">
        <v>20</v>
      </c>
      <c r="J33" s="54" t="s">
        <v>6</v>
      </c>
      <c r="K33" s="54" t="s">
        <v>21</v>
      </c>
      <c r="L33" s="54" t="s">
        <v>261</v>
      </c>
      <c r="M33" s="54" t="s">
        <v>2</v>
      </c>
      <c r="N33" s="54" t="s">
        <v>22</v>
      </c>
    </row>
    <row r="34" spans="2:14" x14ac:dyDescent="0.25">
      <c r="B34" s="8">
        <f>IF('Order&amp;DeliverySlip&amp;Invoice'!B10="","",'Order&amp;DeliverySlip&amp;Invoice'!B10)</f>
        <v>1</v>
      </c>
      <c r="C34" s="7" t="str">
        <f t="shared" ref="C34:C43" si="1">VLOOKUP($B34,Customer_Info_And_Order,2,0)</f>
        <v>XLARGE 1 TOPPING PIZZA</v>
      </c>
      <c r="D34" s="10" t="str">
        <f t="shared" ref="D34:D43" si="2">IF(VLOOKUP($B34,Customer_Info_And_Order,3,0)="","",VLOOKUP($B34,Customer_Info_And_Order,3,0))</f>
        <v>XL</v>
      </c>
      <c r="E34" s="10">
        <f t="shared" ref="E34:E43" si="3">VLOOKUP($B34,Customer_Info_And_Order,4,0)</f>
        <v>2</v>
      </c>
      <c r="F34" s="10" t="s">
        <v>151</v>
      </c>
      <c r="H34" s="8">
        <f>IF('Order&amp;DeliverySlip&amp;Invoice'!B10="","",'Order&amp;DeliverySlip&amp;Invoice'!B10)</f>
        <v>1</v>
      </c>
      <c r="I34" s="7" t="str">
        <f t="shared" ref="I34:I43" si="4">VLOOKUP($H34,Customer_Info_And_Order,2,0)</f>
        <v>XLARGE 1 TOPPING PIZZA</v>
      </c>
      <c r="J34" s="10" t="str">
        <f t="shared" ref="J34:J43" si="5">IF(VLOOKUP($H34,Customer_Info_And_Order,3,0)="","",VLOOKUP($H34,Customer_Info_And_Order,3,0))</f>
        <v>XL</v>
      </c>
      <c r="K34" s="10">
        <f t="shared" ref="K34:K43" si="6">VLOOKUP($H34,Customer_Info_And_Order,4,0)</f>
        <v>2</v>
      </c>
      <c r="L34" s="84">
        <f t="shared" ref="L34:L43" si="7">VLOOKUP($H34,Customer_Info_And_Order,5,0)</f>
        <v>0.15</v>
      </c>
      <c r="M34" s="7">
        <f t="shared" ref="M34:M43" si="8">VLOOKUP(I34&amp;"-"&amp;J34,Price_List,2,0)</f>
        <v>9.99</v>
      </c>
      <c r="N34" s="7">
        <f>K34*M34*(100%-L34)</f>
        <v>16.983000000000001</v>
      </c>
    </row>
    <row r="35" spans="2:14" x14ac:dyDescent="0.25">
      <c r="B35" s="8">
        <f>IF('Order&amp;DeliverySlip&amp;Invoice'!B11="","",'Order&amp;DeliverySlip&amp;Invoice'!B11)</f>
        <v>2</v>
      </c>
      <c r="C35" s="7" t="str">
        <f t="shared" si="1"/>
        <v>FRESCO - CHICKEN BRUSCHETTA</v>
      </c>
      <c r="D35" s="10" t="str">
        <f t="shared" si="2"/>
        <v/>
      </c>
      <c r="E35" s="10">
        <f t="shared" si="3"/>
        <v>2</v>
      </c>
      <c r="F35" s="10" t="s">
        <v>151</v>
      </c>
      <c r="H35" s="8">
        <f>IF('Order&amp;DeliverySlip&amp;Invoice'!B11="","",'Order&amp;DeliverySlip&amp;Invoice'!B11)</f>
        <v>2</v>
      </c>
      <c r="I35" s="7" t="str">
        <f t="shared" si="4"/>
        <v>FRESCO - CHICKEN BRUSCHETTA</v>
      </c>
      <c r="J35" s="10" t="str">
        <f t="shared" si="5"/>
        <v/>
      </c>
      <c r="K35" s="10">
        <f t="shared" si="6"/>
        <v>2</v>
      </c>
      <c r="L35" s="84">
        <f t="shared" si="7"/>
        <v>0</v>
      </c>
      <c r="M35" s="7">
        <f t="shared" si="8"/>
        <v>6.99</v>
      </c>
      <c r="N35" s="7">
        <f t="shared" ref="N35:N43" si="9">K35*M35*(100%-L35)</f>
        <v>13.98</v>
      </c>
    </row>
    <row r="36" spans="2:14" x14ac:dyDescent="0.25">
      <c r="B36" s="8">
        <f>IF('Order&amp;DeliverySlip&amp;Invoice'!B12="","",'Order&amp;DeliverySlip&amp;Invoice'!B12)</f>
        <v>3</v>
      </c>
      <c r="C36" s="7" t="str">
        <f t="shared" si="1"/>
        <v>CHICKEN STRIPS</v>
      </c>
      <c r="D36" s="10" t="str">
        <f t="shared" si="2"/>
        <v/>
      </c>
      <c r="E36" s="10">
        <f t="shared" si="3"/>
        <v>1</v>
      </c>
      <c r="F36" s="10" t="s">
        <v>151</v>
      </c>
      <c r="H36" s="8">
        <f>IF('Order&amp;DeliverySlip&amp;Invoice'!B12="","",'Order&amp;DeliverySlip&amp;Invoice'!B12)</f>
        <v>3</v>
      </c>
      <c r="I36" s="7" t="str">
        <f t="shared" si="4"/>
        <v>CHICKEN STRIPS</v>
      </c>
      <c r="J36" s="10" t="str">
        <f t="shared" si="5"/>
        <v/>
      </c>
      <c r="K36" s="10">
        <f t="shared" si="6"/>
        <v>1</v>
      </c>
      <c r="L36" s="84">
        <f t="shared" si="7"/>
        <v>0</v>
      </c>
      <c r="M36" s="7">
        <f t="shared" si="8"/>
        <v>8.49</v>
      </c>
      <c r="N36" s="7">
        <f t="shared" si="9"/>
        <v>8.49</v>
      </c>
    </row>
    <row r="37" spans="2:14" x14ac:dyDescent="0.25">
      <c r="B37" s="8">
        <f>IF('Order&amp;DeliverySlip&amp;Invoice'!B13="","",'Order&amp;DeliverySlip&amp;Invoice'!B13)</f>
        <v>4</v>
      </c>
      <c r="C37" s="7" t="str">
        <f t="shared" si="1"/>
        <v>CHICKEN WINGS</v>
      </c>
      <c r="D37" s="10">
        <f t="shared" si="2"/>
        <v>20</v>
      </c>
      <c r="E37" s="10">
        <f t="shared" si="3"/>
        <v>1</v>
      </c>
      <c r="F37" s="10" t="s">
        <v>151</v>
      </c>
      <c r="H37" s="8">
        <f>IF('Order&amp;DeliverySlip&amp;Invoice'!B13="","",'Order&amp;DeliverySlip&amp;Invoice'!B13)</f>
        <v>4</v>
      </c>
      <c r="I37" s="7" t="str">
        <f t="shared" si="4"/>
        <v>CHICKEN WINGS</v>
      </c>
      <c r="J37" s="10">
        <f t="shared" si="5"/>
        <v>20</v>
      </c>
      <c r="K37" s="10">
        <f t="shared" si="6"/>
        <v>1</v>
      </c>
      <c r="L37" s="84">
        <f t="shared" si="7"/>
        <v>0</v>
      </c>
      <c r="M37" s="7">
        <f t="shared" si="8"/>
        <v>18.989999999999998</v>
      </c>
      <c r="N37" s="7">
        <f t="shared" si="9"/>
        <v>18.989999999999998</v>
      </c>
    </row>
    <row r="38" spans="2:14" x14ac:dyDescent="0.25">
      <c r="B38" s="8">
        <f>IF('Order&amp;DeliverySlip&amp;Invoice'!B14="","",'Order&amp;DeliverySlip&amp;Invoice'!B14)</f>
        <v>5</v>
      </c>
      <c r="C38" s="7" t="str">
        <f t="shared" si="1"/>
        <v>STEAK QUESADILLA</v>
      </c>
      <c r="D38" s="10" t="str">
        <f t="shared" si="2"/>
        <v/>
      </c>
      <c r="E38" s="10">
        <f t="shared" si="3"/>
        <v>3</v>
      </c>
      <c r="F38" s="10" t="s">
        <v>151</v>
      </c>
      <c r="H38" s="8">
        <f>IF('Order&amp;DeliverySlip&amp;Invoice'!B14="","",'Order&amp;DeliverySlip&amp;Invoice'!B14)</f>
        <v>5</v>
      </c>
      <c r="I38" s="7" t="str">
        <f t="shared" si="4"/>
        <v>STEAK QUESADILLA</v>
      </c>
      <c r="J38" s="10" t="str">
        <f t="shared" si="5"/>
        <v/>
      </c>
      <c r="K38" s="10">
        <f t="shared" si="6"/>
        <v>3</v>
      </c>
      <c r="L38" s="84">
        <f t="shared" si="7"/>
        <v>0</v>
      </c>
      <c r="M38" s="7">
        <f t="shared" si="8"/>
        <v>6.25</v>
      </c>
      <c r="N38" s="7">
        <f t="shared" si="9"/>
        <v>18.75</v>
      </c>
    </row>
    <row r="39" spans="2:14" x14ac:dyDescent="0.25">
      <c r="B39" s="8">
        <f>IF('Order&amp;DeliverySlip&amp;Invoice'!B15="","",'Order&amp;DeliverySlip&amp;Invoice'!B15)</f>
        <v>6</v>
      </c>
      <c r="C39" s="7" t="str">
        <f t="shared" si="1"/>
        <v>GARDEN SALAD</v>
      </c>
      <c r="D39" s="10" t="str">
        <f t="shared" si="2"/>
        <v/>
      </c>
      <c r="E39" s="10">
        <f t="shared" si="3"/>
        <v>4</v>
      </c>
      <c r="F39" s="10" t="s">
        <v>151</v>
      </c>
      <c r="H39" s="8">
        <f>IF('Order&amp;DeliverySlip&amp;Invoice'!B15="","",'Order&amp;DeliverySlip&amp;Invoice'!B15)</f>
        <v>6</v>
      </c>
      <c r="I39" s="7" t="str">
        <f t="shared" si="4"/>
        <v>GARDEN SALAD</v>
      </c>
      <c r="J39" s="10" t="str">
        <f t="shared" si="5"/>
        <v/>
      </c>
      <c r="K39" s="10">
        <f t="shared" si="6"/>
        <v>4</v>
      </c>
      <c r="L39" s="84">
        <f t="shared" si="7"/>
        <v>0</v>
      </c>
      <c r="M39" s="7">
        <f t="shared" si="8"/>
        <v>5.75</v>
      </c>
      <c r="N39" s="7">
        <f t="shared" si="9"/>
        <v>23</v>
      </c>
    </row>
    <row r="40" spans="2:14" x14ac:dyDescent="0.25">
      <c r="B40" s="8">
        <f>IF('Order&amp;DeliverySlip&amp;Invoice'!B16="","",'Order&amp;DeliverySlip&amp;Invoice'!B16)</f>
        <v>7</v>
      </c>
      <c r="C40" s="7" t="str">
        <f t="shared" si="1"/>
        <v>CHICKEN BITES</v>
      </c>
      <c r="D40" s="10">
        <f t="shared" si="2"/>
        <v>10</v>
      </c>
      <c r="E40" s="10">
        <f t="shared" si="3"/>
        <v>1</v>
      </c>
      <c r="F40" s="10" t="s">
        <v>151</v>
      </c>
      <c r="H40" s="8">
        <f>IF('Order&amp;DeliverySlip&amp;Invoice'!B16="","",'Order&amp;DeliverySlip&amp;Invoice'!B16)</f>
        <v>7</v>
      </c>
      <c r="I40" s="7" t="str">
        <f t="shared" si="4"/>
        <v>CHICKEN BITES</v>
      </c>
      <c r="J40" s="10">
        <f t="shared" si="5"/>
        <v>10</v>
      </c>
      <c r="K40" s="10">
        <f t="shared" si="6"/>
        <v>1</v>
      </c>
      <c r="L40" s="84">
        <f t="shared" si="7"/>
        <v>0</v>
      </c>
      <c r="M40" s="7">
        <f t="shared" si="8"/>
        <v>9.85</v>
      </c>
      <c r="N40" s="7">
        <f t="shared" si="9"/>
        <v>9.85</v>
      </c>
    </row>
    <row r="41" spans="2:14" x14ac:dyDescent="0.25">
      <c r="B41" s="8">
        <f>IF('Order&amp;DeliverySlip&amp;Invoice'!B17="","",'Order&amp;DeliverySlip&amp;Invoice'!B17)</f>
        <v>8</v>
      </c>
      <c r="C41" s="7" t="str">
        <f t="shared" si="1"/>
        <v>SMALL BOX OF SWEET POTATO FRIES</v>
      </c>
      <c r="D41" s="10" t="str">
        <f t="shared" si="2"/>
        <v/>
      </c>
      <c r="E41" s="10">
        <f t="shared" si="3"/>
        <v>2</v>
      </c>
      <c r="F41" s="10" t="s">
        <v>151</v>
      </c>
      <c r="H41" s="8">
        <f>IF('Order&amp;DeliverySlip&amp;Invoice'!B17="","",'Order&amp;DeliverySlip&amp;Invoice'!B17)</f>
        <v>8</v>
      </c>
      <c r="I41" s="7" t="str">
        <f t="shared" si="4"/>
        <v>SMALL BOX OF SWEET POTATO FRIES</v>
      </c>
      <c r="J41" s="10" t="str">
        <f t="shared" si="5"/>
        <v/>
      </c>
      <c r="K41" s="10">
        <f t="shared" si="6"/>
        <v>2</v>
      </c>
      <c r="L41" s="84">
        <f t="shared" si="7"/>
        <v>0</v>
      </c>
      <c r="M41" s="7">
        <f t="shared" si="8"/>
        <v>4.99</v>
      </c>
      <c r="N41" s="7">
        <f t="shared" si="9"/>
        <v>9.98</v>
      </c>
    </row>
    <row r="42" spans="2:14" x14ac:dyDescent="0.25">
      <c r="B42" s="8">
        <f>IF('Order&amp;DeliverySlip&amp;Invoice'!B18="","",'Order&amp;DeliverySlip&amp;Invoice'!B18)</f>
        <v>9</v>
      </c>
      <c r="C42" s="7" t="str">
        <f t="shared" si="1"/>
        <v>HALF MOON CHEESY BREAD</v>
      </c>
      <c r="D42" s="10" t="str">
        <f t="shared" si="2"/>
        <v/>
      </c>
      <c r="E42" s="10">
        <f t="shared" si="3"/>
        <v>1</v>
      </c>
      <c r="F42" s="10" t="s">
        <v>151</v>
      </c>
      <c r="H42" s="8">
        <f>IF('Order&amp;DeliverySlip&amp;Invoice'!B18="","",'Order&amp;DeliverySlip&amp;Invoice'!B18)</f>
        <v>9</v>
      </c>
      <c r="I42" s="7" t="str">
        <f t="shared" si="4"/>
        <v>HALF MOON CHEESY BREAD</v>
      </c>
      <c r="J42" s="10" t="str">
        <f t="shared" si="5"/>
        <v/>
      </c>
      <c r="K42" s="10">
        <f t="shared" si="6"/>
        <v>1</v>
      </c>
      <c r="L42" s="84">
        <f t="shared" si="7"/>
        <v>0</v>
      </c>
      <c r="M42" s="7">
        <f t="shared" si="8"/>
        <v>4.99</v>
      </c>
      <c r="N42" s="7">
        <f t="shared" si="9"/>
        <v>4.99</v>
      </c>
    </row>
    <row r="43" spans="2:14" ht="15.75" thickBot="1" x14ac:dyDescent="0.3">
      <c r="B43" s="17">
        <f>IF('Order&amp;DeliverySlip&amp;Invoice'!B19="","",'Order&amp;DeliverySlip&amp;Invoice'!B19)</f>
        <v>10</v>
      </c>
      <c r="C43" s="9" t="str">
        <f t="shared" si="1"/>
        <v>COCA-COLA 6 PACK GLASS BOTTLE</v>
      </c>
      <c r="D43" s="11" t="str">
        <f t="shared" si="2"/>
        <v/>
      </c>
      <c r="E43" s="11">
        <f t="shared" si="3"/>
        <v>2</v>
      </c>
      <c r="F43" s="11" t="s">
        <v>151</v>
      </c>
      <c r="H43" s="8">
        <f>IF('Order&amp;DeliverySlip&amp;Invoice'!B19="","",'Order&amp;DeliverySlip&amp;Invoice'!B19)</f>
        <v>10</v>
      </c>
      <c r="I43" s="7" t="str">
        <f t="shared" si="4"/>
        <v>COCA-COLA 6 PACK GLASS BOTTLE</v>
      </c>
      <c r="J43" s="10" t="str">
        <f t="shared" si="5"/>
        <v/>
      </c>
      <c r="K43" s="10">
        <f t="shared" si="6"/>
        <v>2</v>
      </c>
      <c r="L43" s="84">
        <f t="shared" si="7"/>
        <v>0</v>
      </c>
      <c r="M43" s="7">
        <f t="shared" si="8"/>
        <v>4.99</v>
      </c>
      <c r="N43" s="7">
        <f t="shared" si="9"/>
        <v>9.98</v>
      </c>
    </row>
    <row r="44" spans="2:14" x14ac:dyDescent="0.25">
      <c r="F44" s="39"/>
      <c r="G44" s="27"/>
      <c r="H44" s="7"/>
      <c r="I44" s="7"/>
      <c r="J44" s="10"/>
      <c r="K44" s="7"/>
      <c r="L44" s="7"/>
      <c r="M44" s="7"/>
      <c r="N44" s="14"/>
    </row>
    <row r="45" spans="2:14" x14ac:dyDescent="0.25">
      <c r="F45" s="27"/>
      <c r="G45" s="27"/>
      <c r="H45" s="7"/>
      <c r="I45" s="7"/>
      <c r="J45" s="10"/>
      <c r="K45" s="7"/>
      <c r="L45" s="7"/>
      <c r="M45" s="7"/>
      <c r="N45" s="14"/>
    </row>
    <row r="46" spans="2:14" ht="15.75" thickBot="1" x14ac:dyDescent="0.3">
      <c r="F46" s="27"/>
      <c r="G46" s="27"/>
      <c r="H46" s="9"/>
      <c r="I46" s="9"/>
      <c r="J46" s="11"/>
      <c r="K46" s="9"/>
      <c r="L46" s="9"/>
      <c r="M46" s="9"/>
      <c r="N46" s="9"/>
    </row>
    <row r="47" spans="2:14" x14ac:dyDescent="0.25">
      <c r="G47" s="14"/>
      <c r="H47" s="25"/>
      <c r="I47" s="27"/>
      <c r="J47" s="27"/>
      <c r="K47" s="42" t="s">
        <v>23</v>
      </c>
      <c r="L47" s="42"/>
      <c r="N47" s="19">
        <f>ROUND(SUM(M34:M46),2)</f>
        <v>81.28</v>
      </c>
    </row>
    <row r="48" spans="2:14" x14ac:dyDescent="0.25">
      <c r="G48" s="14"/>
      <c r="H48" s="25"/>
      <c r="I48" s="27"/>
      <c r="J48" s="27"/>
      <c r="K48" s="27" t="s">
        <v>24</v>
      </c>
      <c r="L48" s="27"/>
      <c r="N48" s="14">
        <f>ROUND(N47*Tax_Rate,2)</f>
        <v>10.57</v>
      </c>
    </row>
    <row r="49" spans="7:14" x14ac:dyDescent="0.25">
      <c r="G49" s="14"/>
      <c r="H49" s="25"/>
      <c r="I49" s="27"/>
      <c r="J49" s="27"/>
      <c r="K49" s="27" t="s">
        <v>25</v>
      </c>
      <c r="L49" s="27"/>
      <c r="N49" s="14">
        <v>3.99</v>
      </c>
    </row>
    <row r="50" spans="7:14" x14ac:dyDescent="0.25">
      <c r="G50" s="14"/>
      <c r="H50" s="25"/>
      <c r="I50" s="27"/>
      <c r="J50" s="27"/>
      <c r="K50" s="42" t="s">
        <v>26</v>
      </c>
      <c r="L50" s="42"/>
      <c r="N50" s="64">
        <f>SUM(N47:N49)</f>
        <v>95.839999999999989</v>
      </c>
    </row>
    <row r="51" spans="7:14" x14ac:dyDescent="0.25">
      <c r="G51" s="14"/>
      <c r="H51" s="25"/>
      <c r="I51" s="27"/>
      <c r="J51" s="27"/>
      <c r="K51" s="27"/>
      <c r="L51" s="27"/>
      <c r="M51" s="27"/>
      <c r="N51" s="14"/>
    </row>
    <row r="52" spans="7:14" ht="15.75" thickBot="1" x14ac:dyDescent="0.3">
      <c r="G52" s="14"/>
      <c r="H52" s="26"/>
      <c r="I52" s="45"/>
      <c r="J52" s="45"/>
      <c r="K52" s="45"/>
      <c r="L52" s="45"/>
      <c r="M52" s="45"/>
      <c r="N52" s="16"/>
    </row>
  </sheetData>
  <mergeCells count="6">
    <mergeCell ref="C6:E6"/>
    <mergeCell ref="I28:K28"/>
    <mergeCell ref="B21:F21"/>
    <mergeCell ref="H21:N21"/>
    <mergeCell ref="I23:K23"/>
    <mergeCell ref="I22:K22"/>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'Menu items'!$B$3:$B$79</xm:f>
          </x14:formula1>
          <xm:sqref>C10:C19</xm:sqref>
        </x14:dataValidation>
        <x14:dataValidation type="list" allowBlank="1" showInputMessage="1" showErrorMessage="1" xr:uid="{00000000-0002-0000-0300-000001000000}">
          <x14:formula1>
            <xm:f>'Menu items'!$H$3:$H$12</xm:f>
          </x14:formula1>
          <xm:sqref>D10:D19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16"/>
  <sheetViews>
    <sheetView topLeftCell="A5" workbookViewId="0">
      <selection activeCell="B9" sqref="B9"/>
    </sheetView>
  </sheetViews>
  <sheetFormatPr defaultRowHeight="15" x14ac:dyDescent="0.25"/>
  <cols>
    <col min="2" max="2" width="94.5703125" customWidth="1"/>
    <col min="3" max="3" width="38.5703125" customWidth="1"/>
  </cols>
  <sheetData>
    <row r="1" spans="2:3" x14ac:dyDescent="0.25">
      <c r="B1" s="6" t="s">
        <v>145</v>
      </c>
    </row>
    <row r="2" spans="2:3" x14ac:dyDescent="0.25">
      <c r="B2" s="70" t="s">
        <v>129</v>
      </c>
      <c r="C2" s="6" t="s">
        <v>146</v>
      </c>
    </row>
    <row r="3" spans="2:3" x14ac:dyDescent="0.25">
      <c r="B3" s="71" t="s">
        <v>130</v>
      </c>
      <c r="C3" t="s">
        <v>144</v>
      </c>
    </row>
    <row r="4" spans="2:3" x14ac:dyDescent="0.25">
      <c r="B4" s="71" t="s">
        <v>131</v>
      </c>
    </row>
    <row r="5" spans="2:3" ht="45" x14ac:dyDescent="0.25">
      <c r="B5" s="72" t="s">
        <v>132</v>
      </c>
      <c r="C5" s="73" t="s">
        <v>154</v>
      </c>
    </row>
    <row r="6" spans="2:3" x14ac:dyDescent="0.25">
      <c r="B6" s="72" t="s">
        <v>133</v>
      </c>
      <c r="C6" t="s">
        <v>147</v>
      </c>
    </row>
    <row r="7" spans="2:3" ht="30" x14ac:dyDescent="0.25">
      <c r="B7" s="72" t="s">
        <v>134</v>
      </c>
      <c r="C7" t="s">
        <v>147</v>
      </c>
    </row>
    <row r="8" spans="2:3" x14ac:dyDescent="0.25">
      <c r="B8" s="72" t="s">
        <v>135</v>
      </c>
      <c r="C8" t="s">
        <v>147</v>
      </c>
    </row>
    <row r="9" spans="2:3" ht="60" x14ac:dyDescent="0.25">
      <c r="B9" s="72" t="s">
        <v>136</v>
      </c>
      <c r="C9" t="s">
        <v>152</v>
      </c>
    </row>
    <row r="10" spans="2:3" ht="30" x14ac:dyDescent="0.25">
      <c r="B10" s="72" t="s">
        <v>137</v>
      </c>
      <c r="C10" t="s">
        <v>152</v>
      </c>
    </row>
    <row r="11" spans="2:3" x14ac:dyDescent="0.25">
      <c r="B11" s="70" t="s">
        <v>138</v>
      </c>
    </row>
    <row r="12" spans="2:3" ht="30" x14ac:dyDescent="0.25">
      <c r="B12" s="71" t="s">
        <v>139</v>
      </c>
      <c r="C12" t="s">
        <v>153</v>
      </c>
    </row>
    <row r="13" spans="2:3" x14ac:dyDescent="0.25">
      <c r="B13" s="71" t="s">
        <v>140</v>
      </c>
      <c r="C13" t="s">
        <v>151</v>
      </c>
    </row>
    <row r="14" spans="2:3" x14ac:dyDescent="0.25">
      <c r="B14" s="71" t="s">
        <v>141</v>
      </c>
      <c r="C14" t="s">
        <v>151</v>
      </c>
    </row>
    <row r="15" spans="2:3" ht="30" x14ac:dyDescent="0.25">
      <c r="B15" s="71" t="s">
        <v>142</v>
      </c>
      <c r="C15" t="s">
        <v>151</v>
      </c>
    </row>
    <row r="16" spans="2:3" ht="30" x14ac:dyDescent="0.25">
      <c r="B16" s="71" t="s">
        <v>143</v>
      </c>
      <c r="C16" t="s">
        <v>152</v>
      </c>
    </row>
  </sheetData>
  <autoFilter ref="B2:C16" xr:uid="{00000000-0009-0000-0000-000004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Order List</vt:lpstr>
      <vt:lpstr>Sold items list</vt:lpstr>
      <vt:lpstr>Menu items</vt:lpstr>
      <vt:lpstr>Order&amp;DeliverySlip&amp;Invoice</vt:lpstr>
      <vt:lpstr>Questions</vt:lpstr>
      <vt:lpstr>Customer_Info</vt:lpstr>
      <vt:lpstr>Customer_Info_And_Order</vt:lpstr>
      <vt:lpstr>Delivery_Slip</vt:lpstr>
      <vt:lpstr>Menu_Items</vt:lpstr>
      <vt:lpstr>Price_List</vt:lpstr>
      <vt:lpstr>'Order&amp;DeliverySlip&amp;Invoice'!Print_Area</vt:lpstr>
      <vt:lpstr>Store_Info</vt:lpstr>
      <vt:lpstr>Tax_Rate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Himani Dave</cp:lastModifiedBy>
  <cp:lastPrinted>2018-10-16T00:01:06Z</cp:lastPrinted>
  <dcterms:created xsi:type="dcterms:W3CDTF">2018-10-12T02:56:49Z</dcterms:created>
  <dcterms:modified xsi:type="dcterms:W3CDTF">2018-10-16T02:29:14Z</dcterms:modified>
</cp:coreProperties>
</file>