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/>
  <mc:AlternateContent xmlns:mc="http://schemas.openxmlformats.org/markup-compatibility/2006">
    <mc:Choice Requires="x15">
      <x15ac:absPath xmlns:x15ac="http://schemas.microsoft.com/office/spreadsheetml/2010/11/ac" url="D:\My Folder\Cambrian\Advanced Excel- EXL1002\"/>
    </mc:Choice>
  </mc:AlternateContent>
  <xr:revisionPtr revIDLastSave="0" documentId="10_ncr:100000_{71DCDD7E-CAD1-4B87-A884-FA7F9DB72497}" xr6:coauthVersionLast="31" xr6:coauthVersionMax="31" xr10:uidLastSave="{00000000-0000-0000-0000-000000000000}"/>
  <bookViews>
    <workbookView xWindow="0" yWindow="0" windowWidth="20490" windowHeight="8130" activeTab="3" xr2:uid="{00000000-000D-0000-FFFF-FFFF00000000}"/>
  </bookViews>
  <sheets>
    <sheet name="Overview" sheetId="1" r:id="rId1"/>
    <sheet name="Prices by month" sheetId="3" r:id="rId2"/>
    <sheet name="Data" sheetId="2" r:id="rId3"/>
    <sheet name="Table" sheetId="4" r:id="rId4"/>
    <sheet name="Chart" sheetId="5" r:id="rId5"/>
  </sheets>
  <definedNames>
    <definedName name="_xlnm._FilterDatabase" localSheetId="1" hidden="1">'Prices by month'!$B$3:$L$3</definedName>
  </definedNames>
  <calcPr calcId="179017"/>
</workbook>
</file>

<file path=xl/calcChain.xml><?xml version="1.0" encoding="utf-8"?>
<calcChain xmlns="http://schemas.openxmlformats.org/spreadsheetml/2006/main">
  <c r="P35" i="4" l="1"/>
  <c r="I35" i="4"/>
  <c r="P34" i="4"/>
  <c r="I34" i="4"/>
  <c r="P33" i="4"/>
  <c r="I33" i="4"/>
  <c r="P32" i="4"/>
  <c r="I32" i="4"/>
  <c r="P31" i="4"/>
  <c r="I31" i="4"/>
  <c r="P30" i="4"/>
  <c r="I30" i="4"/>
  <c r="P29" i="4"/>
  <c r="I29" i="4"/>
  <c r="P28" i="4"/>
  <c r="I28" i="4"/>
  <c r="P27" i="4"/>
  <c r="I27" i="4"/>
  <c r="P26" i="4"/>
  <c r="I26" i="4"/>
  <c r="H21" i="2"/>
  <c r="G32" i="4" s="1"/>
  <c r="G21" i="2"/>
  <c r="G31" i="4" s="1"/>
  <c r="F21" i="2"/>
  <c r="G30" i="4" s="1"/>
  <c r="E21" i="2"/>
  <c r="G29" i="4" s="1"/>
  <c r="D21" i="2"/>
  <c r="G28" i="4" s="1"/>
  <c r="C21" i="2"/>
  <c r="G27" i="4" s="1"/>
  <c r="H20" i="2"/>
  <c r="F32" i="4" s="1"/>
  <c r="L32" i="4" s="1"/>
  <c r="G20" i="2"/>
  <c r="F31" i="4" s="1"/>
  <c r="F20" i="2"/>
  <c r="F30" i="4" s="1"/>
  <c r="E20" i="2"/>
  <c r="F29" i="4" s="1"/>
  <c r="D20" i="2"/>
  <c r="F28" i="4" s="1"/>
  <c r="C20" i="2"/>
  <c r="F27" i="4" s="1"/>
  <c r="H19" i="2"/>
  <c r="E32" i="4" s="1"/>
  <c r="G19" i="2"/>
  <c r="E31" i="4" s="1"/>
  <c r="F19" i="2"/>
  <c r="E30" i="4" s="1"/>
  <c r="E19" i="2"/>
  <c r="E29" i="4" s="1"/>
  <c r="K29" i="4" s="1"/>
  <c r="D19" i="2"/>
  <c r="E28" i="4" s="1"/>
  <c r="C19" i="2"/>
  <c r="E27" i="4" s="1"/>
  <c r="H18" i="2"/>
  <c r="D32" i="4" s="1"/>
  <c r="G18" i="2"/>
  <c r="D31" i="4" s="1"/>
  <c r="J31" i="4" s="1"/>
  <c r="F18" i="2"/>
  <c r="D30" i="4" s="1"/>
  <c r="E18" i="2"/>
  <c r="D29" i="4" s="1"/>
  <c r="D18" i="2"/>
  <c r="D28" i="4" s="1"/>
  <c r="C18" i="2"/>
  <c r="D27" i="4" s="1"/>
  <c r="J27" i="4" s="1"/>
  <c r="H17" i="2"/>
  <c r="C32" i="4" s="1"/>
  <c r="G17" i="2"/>
  <c r="C31" i="4" s="1"/>
  <c r="F17" i="2"/>
  <c r="C30" i="4" s="1"/>
  <c r="E17" i="2"/>
  <c r="C29" i="4" s="1"/>
  <c r="D17" i="2"/>
  <c r="C28" i="4" s="1"/>
  <c r="C17" i="2"/>
  <c r="C27" i="4" s="1"/>
  <c r="J28" i="4" l="1"/>
  <c r="K30" i="4"/>
  <c r="N30" i="4"/>
  <c r="N29" i="4"/>
  <c r="J32" i="4"/>
  <c r="J29" i="4"/>
  <c r="K27" i="4"/>
  <c r="K31" i="4"/>
  <c r="L29" i="4"/>
  <c r="N27" i="4"/>
  <c r="N31" i="4"/>
  <c r="J30" i="4"/>
  <c r="K28" i="4"/>
  <c r="K32" i="4"/>
  <c r="L30" i="4"/>
  <c r="M28" i="4"/>
  <c r="M32" i="4"/>
  <c r="N28" i="4"/>
  <c r="M29" i="4"/>
  <c r="N32" i="4"/>
  <c r="L27" i="4"/>
  <c r="M30" i="4"/>
  <c r="L31" i="4"/>
  <c r="M27" i="4"/>
  <c r="L28" i="4"/>
  <c r="M31" i="4"/>
  <c r="P22" i="4"/>
  <c r="P21" i="4"/>
  <c r="P20" i="4"/>
  <c r="P19" i="4"/>
  <c r="P18" i="4"/>
  <c r="P17" i="4"/>
  <c r="P16" i="4"/>
  <c r="P15" i="4"/>
  <c r="P14" i="4"/>
  <c r="P13" i="4"/>
  <c r="I14" i="4"/>
  <c r="I15" i="4"/>
  <c r="I16" i="4"/>
  <c r="I17" i="4"/>
  <c r="I18" i="4"/>
  <c r="I19" i="4"/>
  <c r="I20" i="4"/>
  <c r="I21" i="4"/>
  <c r="I22" i="4"/>
  <c r="I13" i="4"/>
  <c r="C15" i="4"/>
  <c r="C14" i="4"/>
  <c r="C4" i="4"/>
  <c r="C16" i="4" s="1"/>
  <c r="D1" i="4"/>
  <c r="D15" i="4" s="1"/>
  <c r="D14" i="4" l="1"/>
  <c r="D16" i="4"/>
  <c r="C5" i="4"/>
  <c r="C17" i="4" s="1"/>
  <c r="E1" i="4"/>
  <c r="J21" i="2"/>
  <c r="G34" i="4" s="1"/>
  <c r="I18" i="2"/>
  <c r="D33" i="4" s="1"/>
  <c r="J18" i="2"/>
  <c r="D34" i="4" s="1"/>
  <c r="K18" i="2"/>
  <c r="D35" i="4" s="1"/>
  <c r="I19" i="2"/>
  <c r="E33" i="4" s="1"/>
  <c r="K33" i="4" s="1"/>
  <c r="J19" i="2"/>
  <c r="E34" i="4" s="1"/>
  <c r="K34" i="4" s="1"/>
  <c r="K19" i="2"/>
  <c r="E35" i="4" s="1"/>
  <c r="I20" i="2"/>
  <c r="F33" i="4" s="1"/>
  <c r="J20" i="2"/>
  <c r="F34" i="4" s="1"/>
  <c r="K20" i="2"/>
  <c r="F35" i="4" s="1"/>
  <c r="I21" i="2"/>
  <c r="G33" i="4" s="1"/>
  <c r="K21" i="2"/>
  <c r="G35" i="4" s="1"/>
  <c r="J17" i="2"/>
  <c r="C34" i="4" s="1"/>
  <c r="K17" i="2"/>
  <c r="C35" i="4" s="1"/>
  <c r="I17" i="2"/>
  <c r="C33" i="4" s="1"/>
  <c r="K35" i="4" l="1"/>
  <c r="N35" i="4"/>
  <c r="M35" i="4"/>
  <c r="L33" i="4"/>
  <c r="J35" i="4"/>
  <c r="N33" i="4"/>
  <c r="M33" i="4"/>
  <c r="J34" i="4"/>
  <c r="L35" i="4"/>
  <c r="J33" i="4"/>
  <c r="L34" i="4"/>
  <c r="N34" i="4"/>
  <c r="M34" i="4"/>
  <c r="S35" i="4"/>
  <c r="R35" i="4"/>
  <c r="T35" i="4"/>
  <c r="U35" i="4"/>
  <c r="Q35" i="4"/>
  <c r="R27" i="4"/>
  <c r="S27" i="4"/>
  <c r="Q27" i="4"/>
  <c r="T27" i="4"/>
  <c r="U27" i="4"/>
  <c r="D17" i="4"/>
  <c r="J17" i="4" s="1"/>
  <c r="E15" i="4"/>
  <c r="E17" i="4"/>
  <c r="E14" i="4"/>
  <c r="R14" i="4" s="1"/>
  <c r="E16" i="4"/>
  <c r="Q15" i="4"/>
  <c r="J15" i="4"/>
  <c r="J14" i="4"/>
  <c r="Q14" i="4"/>
  <c r="C6" i="4"/>
  <c r="E18" i="4" s="1"/>
  <c r="F1" i="4"/>
  <c r="G1" i="4" s="1"/>
  <c r="T28" i="4" l="1"/>
  <c r="U28" i="4"/>
  <c r="R28" i="4"/>
  <c r="S28" i="4"/>
  <c r="Q28" i="4"/>
  <c r="K14" i="4"/>
  <c r="G17" i="4"/>
  <c r="G15" i="4"/>
  <c r="G18" i="4"/>
  <c r="G14" i="4"/>
  <c r="G16" i="4"/>
  <c r="C18" i="4"/>
  <c r="D18" i="4"/>
  <c r="R18" i="4" s="1"/>
  <c r="F16" i="4"/>
  <c r="F18" i="4"/>
  <c r="F14" i="4"/>
  <c r="F17" i="4"/>
  <c r="F15" i="4"/>
  <c r="K17" i="4"/>
  <c r="R17" i="4"/>
  <c r="K15" i="4"/>
  <c r="R15" i="4"/>
  <c r="Q17" i="4"/>
  <c r="C7" i="4"/>
  <c r="U15" i="4" l="1"/>
  <c r="N15" i="4"/>
  <c r="U16" i="4"/>
  <c r="N16" i="4"/>
  <c r="U17" i="4"/>
  <c r="N17" i="4"/>
  <c r="U14" i="4"/>
  <c r="N14" i="4"/>
  <c r="N18" i="4"/>
  <c r="Q29" i="4"/>
  <c r="U18" i="4"/>
  <c r="C19" i="4"/>
  <c r="D19" i="4"/>
  <c r="E19" i="4"/>
  <c r="F19" i="4"/>
  <c r="G19" i="4"/>
  <c r="N19" i="4" s="1"/>
  <c r="L18" i="4"/>
  <c r="S18" i="4"/>
  <c r="T18" i="4"/>
  <c r="M18" i="4"/>
  <c r="L15" i="4"/>
  <c r="S15" i="4"/>
  <c r="M14" i="4"/>
  <c r="T14" i="4"/>
  <c r="L14" i="4"/>
  <c r="S14" i="4"/>
  <c r="L17" i="4"/>
  <c r="S17" i="4"/>
  <c r="T15" i="4"/>
  <c r="M15" i="4"/>
  <c r="Q18" i="4"/>
  <c r="J18" i="4"/>
  <c r="T17" i="4"/>
  <c r="M17" i="4"/>
  <c r="K18" i="4"/>
  <c r="C8" i="4"/>
  <c r="U19" i="4" l="1"/>
  <c r="T29" i="4"/>
  <c r="U29" i="4"/>
  <c r="S29" i="4"/>
  <c r="R29" i="4"/>
  <c r="T19" i="4"/>
  <c r="C20" i="4"/>
  <c r="D20" i="4"/>
  <c r="E20" i="4"/>
  <c r="G20" i="4"/>
  <c r="F20" i="4"/>
  <c r="M19" i="4"/>
  <c r="K19" i="4"/>
  <c r="R19" i="4"/>
  <c r="Q19" i="4"/>
  <c r="J19" i="4"/>
  <c r="S19" i="4"/>
  <c r="L19" i="4"/>
  <c r="C9" i="4"/>
  <c r="N20" i="4" l="1"/>
  <c r="Q30" i="4"/>
  <c r="R30" i="4"/>
  <c r="S30" i="4"/>
  <c r="T30" i="4"/>
  <c r="U30" i="4"/>
  <c r="U20" i="4"/>
  <c r="C21" i="4"/>
  <c r="D21" i="4"/>
  <c r="E21" i="4"/>
  <c r="F21" i="4"/>
  <c r="G21" i="4"/>
  <c r="K20" i="4"/>
  <c r="R20" i="4"/>
  <c r="Q20" i="4"/>
  <c r="J20" i="4"/>
  <c r="L20" i="4"/>
  <c r="S20" i="4"/>
  <c r="T20" i="4"/>
  <c r="M20" i="4"/>
  <c r="C10" i="4"/>
  <c r="N21" i="4" l="1"/>
  <c r="Q31" i="4"/>
  <c r="S31" i="4"/>
  <c r="R31" i="4"/>
  <c r="T31" i="4"/>
  <c r="U31" i="4"/>
  <c r="U21" i="4"/>
  <c r="C22" i="4"/>
  <c r="D22" i="4"/>
  <c r="E22" i="4"/>
  <c r="F22" i="4"/>
  <c r="G22" i="4"/>
  <c r="K21" i="4"/>
  <c r="R21" i="4"/>
  <c r="Q21" i="4"/>
  <c r="J21" i="4"/>
  <c r="L21" i="4"/>
  <c r="S21" i="4"/>
  <c r="T21" i="4"/>
  <c r="M21" i="4"/>
  <c r="N22" i="4" l="1"/>
  <c r="U22" i="4"/>
  <c r="S32" i="4"/>
  <c r="T32" i="4"/>
  <c r="U32" i="4"/>
  <c r="R32" i="4"/>
  <c r="Q32" i="4"/>
  <c r="S16" i="4"/>
  <c r="L16" i="4"/>
  <c r="T16" i="4"/>
  <c r="M16" i="4"/>
  <c r="R16" i="4"/>
  <c r="K16" i="4"/>
  <c r="Q16" i="4"/>
  <c r="J16" i="4"/>
  <c r="L22" i="4"/>
  <c r="S22" i="4"/>
  <c r="K22" i="4"/>
  <c r="R22" i="4"/>
  <c r="M22" i="4"/>
  <c r="T22" i="4"/>
  <c r="Q22" i="4"/>
  <c r="J22" i="4"/>
  <c r="R33" i="4" l="1"/>
  <c r="S33" i="4"/>
  <c r="T33" i="4"/>
  <c r="U33" i="4"/>
  <c r="Q33" i="4"/>
  <c r="T34" i="4" l="1"/>
  <c r="U34" i="4"/>
  <c r="S34" i="4"/>
  <c r="Q34" i="4"/>
  <c r="R34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Nguyen Phuong Thanh Ho</author>
  </authors>
  <commentList>
    <comment ref="J21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 xml:space="preserve">Nguyen Phuong Thanh Ho:
</t>
        </r>
        <r>
          <rPr>
            <sz val="9"/>
            <color indexed="81"/>
            <rFont val="Tahoma"/>
            <family val="2"/>
          </rPr>
          <t>Only June price is available</t>
        </r>
      </text>
    </comment>
  </commentList>
</comments>
</file>

<file path=xl/sharedStrings.xml><?xml version="1.0" encoding="utf-8"?>
<sst xmlns="http://schemas.openxmlformats.org/spreadsheetml/2006/main" count="212" uniqueCount="64">
  <si>
    <t>Statistic as Excel data file</t>
  </si>
  <si>
    <t xml:space="preserve">Consumption of vegetable oils worldwide from 2013/14 to 2017/2018, by oil type (in million metric tons) </t>
  </si>
  <si>
    <t>Access data</t>
  </si>
  <si>
    <t>Source</t>
  </si>
  <si>
    <t>US Department of Agriculture; USDA Foreign Agricultural Service</t>
  </si>
  <si>
    <t>Conducted by</t>
  </si>
  <si>
    <t>Survey period</t>
  </si>
  <si>
    <t>2013/14 to 2016/17</t>
  </si>
  <si>
    <t>Region</t>
  </si>
  <si>
    <t>Worldwide</t>
  </si>
  <si>
    <t>Type of survey</t>
  </si>
  <si>
    <t>n.a.</t>
  </si>
  <si>
    <t>Number of respondents</t>
  </si>
  <si>
    <t>Age group</t>
  </si>
  <si>
    <t>Special characteristics</t>
  </si>
  <si>
    <t>Note</t>
  </si>
  <si>
    <t>* Forecast as of November.
 The data based on Marketing Years (MY). Most countries are on an October/September MY.</t>
  </si>
  <si>
    <t>Publication</t>
  </si>
  <si>
    <t>Published by</t>
  </si>
  <si>
    <t>Publication date</t>
  </si>
  <si>
    <t>November 2017</t>
  </si>
  <si>
    <t>Original source</t>
  </si>
  <si>
    <t>Oilseeds: World Markets and Trade, page 11</t>
  </si>
  <si>
    <t>ID</t>
  </si>
  <si>
    <t>263937</t>
  </si>
  <si>
    <t>Vegetable oils: global consumption by oil type 2013/14 to 2017/2018</t>
  </si>
  <si>
    <t>Palm oil</t>
  </si>
  <si>
    <t>2013/14</t>
  </si>
  <si>
    <t>2014/15</t>
  </si>
  <si>
    <t>2015/16</t>
  </si>
  <si>
    <t>2016/17</t>
  </si>
  <si>
    <t>2017/18*</t>
  </si>
  <si>
    <t>Soybean oil</t>
  </si>
  <si>
    <t>Sunflowerseed oil</t>
  </si>
  <si>
    <t>Palm Kernel oil</t>
  </si>
  <si>
    <t>Peanut oil</t>
  </si>
  <si>
    <t>Cottonseed oil</t>
  </si>
  <si>
    <t>Coconut oil</t>
  </si>
  <si>
    <t>Olive oil</t>
  </si>
  <si>
    <t>Rapeseed oil</t>
  </si>
  <si>
    <t>Month</t>
  </si>
  <si>
    <t>Price</t>
  </si>
  <si>
    <t>Year</t>
  </si>
  <si>
    <t>2017/18</t>
  </si>
  <si>
    <t xml:space="preserve">Price of vegetable oils worldwide from 2013/14 to 2017/2018, by oil type (in USD per metric ton) </t>
  </si>
  <si>
    <t>Coconut Oil</t>
  </si>
  <si>
    <t>Olive Oil</t>
  </si>
  <si>
    <t>N/A</t>
  </si>
  <si>
    <t>https://www.indexmundi.com/commodities/?commodity=coconut-oil&amp;months=120</t>
  </si>
  <si>
    <t>Rapeseed Oil</t>
  </si>
  <si>
    <t>Amount</t>
  </si>
  <si>
    <t>Y2 vs. Y1</t>
  </si>
  <si>
    <t>Y3 vs. Y2</t>
  </si>
  <si>
    <t>Y4 vs. Y3</t>
  </si>
  <si>
    <t>Y5 vs. Y4</t>
  </si>
  <si>
    <t>Percentage</t>
  </si>
  <si>
    <t>Consumption</t>
  </si>
  <si>
    <t>Y5 vs. Y1</t>
  </si>
  <si>
    <t>Y1</t>
  </si>
  <si>
    <t>Y2</t>
  </si>
  <si>
    <t>Y3</t>
  </si>
  <si>
    <t>Y4</t>
  </si>
  <si>
    <t>Y5</t>
  </si>
  <si>
    <t>Period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</si>
</sst>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2" formatCode="_ &quot;₹&quot;\ * #,##0_ ;_ &quot;₹&quot;\ * \-#,##0_ ;_ &quot;₹&quot;\ * &quot;-&quot;_ ;_ @_ "/>
    <numFmt numFmtId="41" formatCode="_ * #,##0_ ;_ * \-#,##0_ ;_ * &quot;-&quot;_ ;_ @_ "/>
    <numFmt numFmtId="44" formatCode="_ &quot;₹&quot;\ * #,##0.00_ ;_ &quot;₹&quot;\ * \-#,##0.00_ ;_ &quot;₹&quot;\ * &quot;-&quot;??_ ;_ @_ "/>
    <numFmt numFmtId="43" formatCode="_ * #,##0.00_ ;_ * \-#,##0.00_ ;_ * &quot;-&quot;??_ ;_ @_ "/>
    <numFmt numFmtId="164" formatCode="_-&quot;$&quot;* #,##0_-;\-&quot;$&quot;* #,##0_-;_-&quot;$&quot;* &quot;-&quot;_-;_-@_-"/>
    <numFmt numFmtId="165" formatCode="_-* #,##0_-;\-* #,##0_-;_-* &quot;-&quot;_-;_-@_-"/>
    <numFmt numFmtId="166" formatCode="_-&quot;$&quot;* #,##0.00_-;\-&quot;$&quot;* #,##0.00_-;_-&quot;$&quot;* &quot;-&quot;??_-;_-@_-"/>
    <numFmt numFmtId="167" formatCode="_-* #,##0.00_-;\-* #,##0.00_-;_-* &quot;-&quot;??_-;_-@_-"/>
    <numFmt numFmtId="168" formatCode="#,##0.##"/>
    <numFmt numFmtId="169" formatCode="B1mmm\-yy"/>
  </numFmts>
  <fonts count="12" x14ac:knownFonts="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u/>
      <sz val="10"/>
      <color rgb="FF0000FF"/>
      <name val="Arial"/>
      <family val="2"/>
    </font>
    <font>
      <sz val="10"/>
      <name val="Arial"/>
      <family val="2"/>
    </font>
    <font>
      <sz val="11"/>
      <color rgb="FF333333"/>
      <name val="Arial"/>
      <family val="2"/>
    </font>
    <font>
      <b/>
      <sz val="11"/>
      <color rgb="FF333333"/>
      <name val="Arial"/>
      <family val="2"/>
    </font>
    <font>
      <b/>
      <sz val="12"/>
      <color rgb="FF333333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name val="Arial"/>
      <family val="2"/>
      <charset val="163"/>
    </font>
    <font>
      <sz val="14"/>
      <color rgb="FF59595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rgb="FFE5ECF9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medium">
        <color rgb="FF6B90DA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8">
    <xf numFmtId="0" fontId="0" fillId="0" borderId="0"/>
    <xf numFmtId="9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2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</cellStyleXfs>
  <cellXfs count="44">
    <xf numFmtId="0" fontId="0" fillId="0" borderId="0" xfId="0"/>
    <xf numFmtId="0" fontId="1" fillId="0" borderId="0" xfId="0" applyNumberFormat="1" applyFont="1" applyFill="1" applyBorder="1" applyAlignment="1" applyProtection="1">
      <alignment horizontal="left" vertical="center"/>
    </xf>
    <xf numFmtId="0" fontId="0" fillId="0" borderId="0" xfId="0" applyNumberFormat="1" applyFont="1" applyFill="1" applyBorder="1" applyAlignment="1" applyProtection="1">
      <alignment horizontal="left" vertical="center"/>
    </xf>
    <xf numFmtId="0" fontId="3" fillId="0" borderId="0" xfId="0" applyFont="1"/>
    <xf numFmtId="0" fontId="2" fillId="0" borderId="0" xfId="0" applyNumberFormat="1" applyFont="1" applyFill="1" applyBorder="1" applyAlignment="1" applyProtection="1">
      <alignment horizontal="left" vertical="center"/>
    </xf>
    <xf numFmtId="0" fontId="0" fillId="0" borderId="0" xfId="0" applyNumberFormat="1" applyFont="1" applyFill="1" applyBorder="1" applyAlignment="1" applyProtection="1">
      <alignment horizontal="left" vertical="center" wrapText="1"/>
    </xf>
    <xf numFmtId="17" fontId="5" fillId="3" borderId="1" xfId="0" applyNumberFormat="1" applyFont="1" applyFill="1" applyBorder="1" applyAlignment="1">
      <alignment horizontal="right" vertical="center" wrapText="1"/>
    </xf>
    <xf numFmtId="17" fontId="5" fillId="2" borderId="1" xfId="0" applyNumberFormat="1" applyFont="1" applyFill="1" applyBorder="1" applyAlignment="1">
      <alignment horizontal="right" vertical="center" wrapText="1"/>
    </xf>
    <xf numFmtId="0" fontId="6" fillId="4" borderId="1" xfId="0" applyFont="1" applyFill="1" applyBorder="1" applyAlignment="1">
      <alignment horizontal="left" vertical="center" wrapText="1"/>
    </xf>
    <xf numFmtId="0" fontId="7" fillId="0" borderId="4" xfId="0" applyFont="1" applyBorder="1" applyAlignment="1">
      <alignment vertical="center" wrapText="1"/>
    </xf>
    <xf numFmtId="167" fontId="5" fillId="3" borderId="1" xfId="4" applyFont="1" applyFill="1" applyBorder="1" applyAlignment="1">
      <alignment horizontal="right" vertical="center" wrapText="1"/>
    </xf>
    <xf numFmtId="167" fontId="5" fillId="2" borderId="1" xfId="4" applyFont="1" applyFill="1" applyBorder="1" applyAlignment="1">
      <alignment horizontal="right" vertical="center" wrapText="1"/>
    </xf>
    <xf numFmtId="167" fontId="5" fillId="2" borderId="3" xfId="4" applyFont="1" applyFill="1" applyBorder="1" applyAlignment="1">
      <alignment horizontal="right" vertical="center" wrapText="1"/>
    </xf>
    <xf numFmtId="167" fontId="0" fillId="0" borderId="2" xfId="4" applyFont="1" applyBorder="1"/>
    <xf numFmtId="0" fontId="0" fillId="0" borderId="0" xfId="0"/>
    <xf numFmtId="0" fontId="0" fillId="0" borderId="0" xfId="0" applyNumberFormat="1" applyFont="1" applyFill="1" applyBorder="1" applyAlignment="1" applyProtection="1">
      <alignment horizontal="left" vertical="center"/>
    </xf>
    <xf numFmtId="4" fontId="0" fillId="0" borderId="0" xfId="0" applyNumberFormat="1"/>
    <xf numFmtId="169" fontId="0" fillId="0" borderId="0" xfId="0" applyNumberFormat="1"/>
    <xf numFmtId="10" fontId="0" fillId="0" borderId="0" xfId="0" applyNumberFormat="1"/>
    <xf numFmtId="0" fontId="10" fillId="0" borderId="0" xfId="0" applyFont="1"/>
    <xf numFmtId="0" fontId="0" fillId="0" borderId="2" xfId="0" applyBorder="1"/>
    <xf numFmtId="0" fontId="0" fillId="0" borderId="2" xfId="0" applyNumberFormat="1" applyFont="1" applyFill="1" applyBorder="1" applyAlignment="1" applyProtection="1">
      <alignment horizontal="right" vertical="center"/>
    </xf>
    <xf numFmtId="0" fontId="10" fillId="0" borderId="2" xfId="0" applyNumberFormat="1" applyFont="1" applyFill="1" applyBorder="1" applyAlignment="1" applyProtection="1">
      <alignment horizontal="right" vertical="center"/>
    </xf>
    <xf numFmtId="0" fontId="10" fillId="0" borderId="2" xfId="0" applyFont="1" applyBorder="1"/>
    <xf numFmtId="0" fontId="0" fillId="0" borderId="2" xfId="0" applyNumberFormat="1" applyFont="1" applyFill="1" applyBorder="1" applyAlignment="1" applyProtection="1">
      <alignment horizontal="left" vertical="center"/>
    </xf>
    <xf numFmtId="168" fontId="0" fillId="0" borderId="2" xfId="0" applyNumberFormat="1" applyFont="1" applyFill="1" applyBorder="1" applyAlignment="1" applyProtection="1">
      <alignment horizontal="right" vertical="center"/>
    </xf>
    <xf numFmtId="0" fontId="10" fillId="0" borderId="2" xfId="0" applyNumberFormat="1" applyFont="1" applyFill="1" applyBorder="1" applyAlignment="1" applyProtection="1">
      <alignment horizontal="left" vertical="center"/>
    </xf>
    <xf numFmtId="167" fontId="0" fillId="0" borderId="2" xfId="4" applyNumberFormat="1" applyFont="1" applyBorder="1"/>
    <xf numFmtId="167" fontId="0" fillId="0" borderId="2" xfId="4" applyFont="1" applyFill="1" applyBorder="1" applyAlignment="1" applyProtection="1">
      <alignment horizontal="right" vertical="center"/>
    </xf>
    <xf numFmtId="9" fontId="0" fillId="0" borderId="2" xfId="0" applyNumberFormat="1" applyBorder="1"/>
    <xf numFmtId="2" fontId="0" fillId="0" borderId="2" xfId="0" applyNumberFormat="1" applyBorder="1"/>
    <xf numFmtId="0" fontId="0" fillId="0" borderId="0" xfId="0" applyAlignment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1" fillId="0" borderId="0" xfId="0" applyFont="1" applyBorder="1"/>
    <xf numFmtId="0" fontId="1" fillId="0" borderId="8" xfId="0" applyFont="1" applyBorder="1"/>
    <xf numFmtId="0" fontId="11" fillId="0" borderId="0" xfId="0" applyFont="1" applyBorder="1" applyAlignment="1">
      <alignment horizontal="center" vertical="center" readingOrder="1"/>
    </xf>
  </cellXfs>
  <cellStyles count="18">
    <cellStyle name="Comma" xfId="4" xr:uid="{00000000-0005-0000-0000-000000000000}"/>
    <cellStyle name="Comma [0]" xfId="5" xr:uid="{00000000-0005-0000-0000-000001000000}"/>
    <cellStyle name="Comma [0] 2" xfId="13" xr:uid="{00000000-0005-0000-0000-000002000000}"/>
    <cellStyle name="Comma [0] 3" xfId="9" xr:uid="{00000000-0005-0000-0000-000003000000}"/>
    <cellStyle name="Comma 2" xfId="12" xr:uid="{00000000-0005-0000-0000-000004000000}"/>
    <cellStyle name="Comma 3" xfId="8" xr:uid="{00000000-0005-0000-0000-000005000000}"/>
    <cellStyle name="Comma 4" xfId="16" xr:uid="{00000000-0005-0000-0000-000006000000}"/>
    <cellStyle name="Comma 5" xfId="15" xr:uid="{00000000-0005-0000-0000-000007000000}"/>
    <cellStyle name="Currency" xfId="2" xr:uid="{00000000-0005-0000-0000-000008000000}"/>
    <cellStyle name="Currency [0]" xfId="3" xr:uid="{00000000-0005-0000-0000-000009000000}"/>
    <cellStyle name="Currency [0] 2" xfId="11" xr:uid="{00000000-0005-0000-0000-00000A000000}"/>
    <cellStyle name="Currency [0] 3" xfId="7" xr:uid="{00000000-0005-0000-0000-00000B000000}"/>
    <cellStyle name="Currency 2" xfId="10" xr:uid="{00000000-0005-0000-0000-00000C000000}"/>
    <cellStyle name="Currency 3" xfId="6" xr:uid="{00000000-0005-0000-0000-00000D000000}"/>
    <cellStyle name="Currency 4" xfId="14" xr:uid="{00000000-0005-0000-0000-00000E000000}"/>
    <cellStyle name="Currency 5" xfId="17" xr:uid="{00000000-0005-0000-0000-00000F000000}"/>
    <cellStyle name="Normal" xfId="0" builtinId="0"/>
    <cellStyle name="Percent" xfId="1" xr:uid="{00000000-0005-0000-0000-000011000000}"/>
  </cellStyles>
  <dxfs count="4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Annual</a:t>
            </a:r>
            <a:r>
              <a:rPr lang="en-CA" baseline="0"/>
              <a:t> consumption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Table!$B$14</c:f>
              <c:strCache>
                <c:ptCount val="1"/>
                <c:pt idx="0">
                  <c:v>Palm oil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Table!$C$13:$G$13</c:f>
              <c:strCache>
                <c:ptCount val="5"/>
                <c:pt idx="0">
                  <c:v>Y1</c:v>
                </c:pt>
                <c:pt idx="1">
                  <c:v>Y2</c:v>
                </c:pt>
                <c:pt idx="2">
                  <c:v>Y3</c:v>
                </c:pt>
                <c:pt idx="3">
                  <c:v>Y4</c:v>
                </c:pt>
                <c:pt idx="4">
                  <c:v>Y5</c:v>
                </c:pt>
              </c:strCache>
            </c:strRef>
          </c:cat>
          <c:val>
            <c:numRef>
              <c:f>Table!$C$14:$G$14</c:f>
              <c:numCache>
                <c:formatCode>General</c:formatCode>
                <c:ptCount val="5"/>
                <c:pt idx="0">
                  <c:v>57.52</c:v>
                </c:pt>
                <c:pt idx="1">
                  <c:v>58.69</c:v>
                </c:pt>
                <c:pt idx="2">
                  <c:v>59.28</c:v>
                </c:pt>
                <c:pt idx="3">
                  <c:v>59.97</c:v>
                </c:pt>
                <c:pt idx="4">
                  <c:v>62.92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64-4A12-8BC5-FE8673201089}"/>
            </c:ext>
          </c:extLst>
        </c:ser>
        <c:ser>
          <c:idx val="1"/>
          <c:order val="1"/>
          <c:tx>
            <c:strRef>
              <c:f>Table!$B$15</c:f>
              <c:strCache>
                <c:ptCount val="1"/>
                <c:pt idx="0">
                  <c:v>Soybean oil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Table!$C$13:$G$13</c:f>
              <c:strCache>
                <c:ptCount val="5"/>
                <c:pt idx="0">
                  <c:v>Y1</c:v>
                </c:pt>
                <c:pt idx="1">
                  <c:v>Y2</c:v>
                </c:pt>
                <c:pt idx="2">
                  <c:v>Y3</c:v>
                </c:pt>
                <c:pt idx="3">
                  <c:v>Y4</c:v>
                </c:pt>
                <c:pt idx="4">
                  <c:v>Y5</c:v>
                </c:pt>
              </c:strCache>
            </c:strRef>
          </c:cat>
          <c:val>
            <c:numRef>
              <c:f>Table!$C$15:$G$15</c:f>
              <c:numCache>
                <c:formatCode>General</c:formatCode>
                <c:ptCount val="5"/>
                <c:pt idx="0">
                  <c:v>45.27</c:v>
                </c:pt>
                <c:pt idx="1">
                  <c:v>47.83</c:v>
                </c:pt>
                <c:pt idx="2">
                  <c:v>52.15</c:v>
                </c:pt>
                <c:pt idx="3">
                  <c:v>53.62</c:v>
                </c:pt>
                <c:pt idx="4">
                  <c:v>55.99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64-4A12-8BC5-FE8673201089}"/>
            </c:ext>
          </c:extLst>
        </c:ser>
        <c:ser>
          <c:idx val="2"/>
          <c:order val="2"/>
          <c:tx>
            <c:strRef>
              <c:f>Table!$B$16</c:f>
              <c:strCache>
                <c:ptCount val="1"/>
                <c:pt idx="0">
                  <c:v>Sunflowerseed oil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Table!$C$13:$G$13</c:f>
              <c:strCache>
                <c:ptCount val="5"/>
                <c:pt idx="0">
                  <c:v>Y1</c:v>
                </c:pt>
                <c:pt idx="1">
                  <c:v>Y2</c:v>
                </c:pt>
                <c:pt idx="2">
                  <c:v>Y3</c:v>
                </c:pt>
                <c:pt idx="3">
                  <c:v>Y4</c:v>
                </c:pt>
                <c:pt idx="4">
                  <c:v>Y5</c:v>
                </c:pt>
              </c:strCache>
            </c:strRef>
          </c:cat>
          <c:val>
            <c:numRef>
              <c:f>Table!$C$16:$G$16</c:f>
              <c:numCache>
                <c:formatCode>General</c:formatCode>
                <c:ptCount val="5"/>
                <c:pt idx="0">
                  <c:v>14.14</c:v>
                </c:pt>
                <c:pt idx="1">
                  <c:v>14.11</c:v>
                </c:pt>
                <c:pt idx="2">
                  <c:v>15.18</c:v>
                </c:pt>
                <c:pt idx="3">
                  <c:v>16.52</c:v>
                </c:pt>
                <c:pt idx="4">
                  <c:v>16.79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64-4A12-8BC5-FE8673201089}"/>
            </c:ext>
          </c:extLst>
        </c:ser>
        <c:ser>
          <c:idx val="3"/>
          <c:order val="3"/>
          <c:tx>
            <c:strRef>
              <c:f>Table!$B$17</c:f>
              <c:strCache>
                <c:ptCount val="1"/>
                <c:pt idx="0">
                  <c:v>Palm Kernel oil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Table!$C$13:$G$13</c:f>
              <c:strCache>
                <c:ptCount val="5"/>
                <c:pt idx="0">
                  <c:v>Y1</c:v>
                </c:pt>
                <c:pt idx="1">
                  <c:v>Y2</c:v>
                </c:pt>
                <c:pt idx="2">
                  <c:v>Y3</c:v>
                </c:pt>
                <c:pt idx="3">
                  <c:v>Y4</c:v>
                </c:pt>
                <c:pt idx="4">
                  <c:v>Y5</c:v>
                </c:pt>
              </c:strCache>
            </c:strRef>
          </c:cat>
          <c:val>
            <c:numRef>
              <c:f>Table!$C$17:$G$17</c:f>
              <c:numCache>
                <c:formatCode>General</c:formatCode>
                <c:ptCount val="5"/>
                <c:pt idx="0">
                  <c:v>6.58</c:v>
                </c:pt>
                <c:pt idx="1">
                  <c:v>7.22</c:v>
                </c:pt>
                <c:pt idx="2">
                  <c:v>6.81</c:v>
                </c:pt>
                <c:pt idx="3">
                  <c:v>7.02</c:v>
                </c:pt>
                <c:pt idx="4">
                  <c:v>7.21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A64-4A12-8BC5-FE8673201089}"/>
            </c:ext>
          </c:extLst>
        </c:ser>
        <c:ser>
          <c:idx val="4"/>
          <c:order val="4"/>
          <c:tx>
            <c:strRef>
              <c:f>Table!$B$18</c:f>
              <c:strCache>
                <c:ptCount val="1"/>
                <c:pt idx="0">
                  <c:v>Peanut oil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Table!$C$13:$G$13</c:f>
              <c:strCache>
                <c:ptCount val="5"/>
                <c:pt idx="0">
                  <c:v>Y1</c:v>
                </c:pt>
                <c:pt idx="1">
                  <c:v>Y2</c:v>
                </c:pt>
                <c:pt idx="2">
                  <c:v>Y3</c:v>
                </c:pt>
                <c:pt idx="3">
                  <c:v>Y4</c:v>
                </c:pt>
                <c:pt idx="4">
                  <c:v>Y5</c:v>
                </c:pt>
              </c:strCache>
            </c:strRef>
          </c:cat>
          <c:val>
            <c:numRef>
              <c:f>Table!$C$18:$G$18</c:f>
              <c:numCache>
                <c:formatCode>General</c:formatCode>
                <c:ptCount val="5"/>
                <c:pt idx="0">
                  <c:v>5.68</c:v>
                </c:pt>
                <c:pt idx="1">
                  <c:v>5.51</c:v>
                </c:pt>
                <c:pt idx="2">
                  <c:v>5.44</c:v>
                </c:pt>
                <c:pt idx="3">
                  <c:v>5.77</c:v>
                </c:pt>
                <c:pt idx="4">
                  <c:v>5.99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A64-4A12-8BC5-FE8673201089}"/>
            </c:ext>
          </c:extLst>
        </c:ser>
        <c:ser>
          <c:idx val="5"/>
          <c:order val="5"/>
          <c:tx>
            <c:strRef>
              <c:f>Table!$B$19</c:f>
              <c:strCache>
                <c:ptCount val="1"/>
                <c:pt idx="0">
                  <c:v>Cottonseed oil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Table!$C$13:$G$13</c:f>
              <c:strCache>
                <c:ptCount val="5"/>
                <c:pt idx="0">
                  <c:v>Y1</c:v>
                </c:pt>
                <c:pt idx="1">
                  <c:v>Y2</c:v>
                </c:pt>
                <c:pt idx="2">
                  <c:v>Y3</c:v>
                </c:pt>
                <c:pt idx="3">
                  <c:v>Y4</c:v>
                </c:pt>
                <c:pt idx="4">
                  <c:v>Y5</c:v>
                </c:pt>
              </c:strCache>
            </c:strRef>
          </c:cat>
          <c:val>
            <c:numRef>
              <c:f>Table!$C$19:$G$19</c:f>
              <c:numCache>
                <c:formatCode>General</c:formatCode>
                <c:ptCount val="5"/>
                <c:pt idx="0">
                  <c:v>5.09</c:v>
                </c:pt>
                <c:pt idx="1">
                  <c:v>5.0599999999999996</c:v>
                </c:pt>
                <c:pt idx="2">
                  <c:v>4.4000000000000004</c:v>
                </c:pt>
                <c:pt idx="3">
                  <c:v>4.38</c:v>
                </c:pt>
                <c:pt idx="4">
                  <c:v>4.93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A64-4A12-8BC5-FE8673201089}"/>
            </c:ext>
          </c:extLst>
        </c:ser>
        <c:ser>
          <c:idx val="6"/>
          <c:order val="6"/>
          <c:tx>
            <c:strRef>
              <c:f>Table!$B$20</c:f>
              <c:strCache>
                <c:ptCount val="1"/>
                <c:pt idx="0">
                  <c:v>Coconut oil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Table!$C$13:$G$13</c:f>
              <c:strCache>
                <c:ptCount val="5"/>
                <c:pt idx="0">
                  <c:v>Y1</c:v>
                </c:pt>
                <c:pt idx="1">
                  <c:v>Y2</c:v>
                </c:pt>
                <c:pt idx="2">
                  <c:v>Y3</c:v>
                </c:pt>
                <c:pt idx="3">
                  <c:v>Y4</c:v>
                </c:pt>
                <c:pt idx="4">
                  <c:v>Y5</c:v>
                </c:pt>
              </c:strCache>
            </c:strRef>
          </c:cat>
          <c:val>
            <c:numRef>
              <c:f>Table!$C$20:$G$20</c:f>
              <c:numCache>
                <c:formatCode>General</c:formatCode>
                <c:ptCount val="5"/>
                <c:pt idx="0">
                  <c:v>3.34</c:v>
                </c:pt>
                <c:pt idx="1">
                  <c:v>3.29</c:v>
                </c:pt>
                <c:pt idx="2">
                  <c:v>3.26</c:v>
                </c:pt>
                <c:pt idx="3">
                  <c:v>3.17</c:v>
                </c:pt>
                <c:pt idx="4">
                  <c:v>3.22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A64-4A12-8BC5-FE8673201089}"/>
            </c:ext>
          </c:extLst>
        </c:ser>
        <c:ser>
          <c:idx val="7"/>
          <c:order val="7"/>
          <c:tx>
            <c:strRef>
              <c:f>Table!$B$21</c:f>
              <c:strCache>
                <c:ptCount val="1"/>
                <c:pt idx="0">
                  <c:v>Olive oil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Table!$C$13:$G$13</c:f>
              <c:strCache>
                <c:ptCount val="5"/>
                <c:pt idx="0">
                  <c:v>Y1</c:v>
                </c:pt>
                <c:pt idx="1">
                  <c:v>Y2</c:v>
                </c:pt>
                <c:pt idx="2">
                  <c:v>Y3</c:v>
                </c:pt>
                <c:pt idx="3">
                  <c:v>Y4</c:v>
                </c:pt>
                <c:pt idx="4">
                  <c:v>Y5</c:v>
                </c:pt>
              </c:strCache>
            </c:strRef>
          </c:cat>
          <c:val>
            <c:numRef>
              <c:f>Table!$C$21:$G$21</c:f>
              <c:numCache>
                <c:formatCode>General</c:formatCode>
                <c:ptCount val="5"/>
                <c:pt idx="0">
                  <c:v>2.97</c:v>
                </c:pt>
                <c:pt idx="1">
                  <c:v>2.64</c:v>
                </c:pt>
                <c:pt idx="2">
                  <c:v>2.81</c:v>
                </c:pt>
                <c:pt idx="3">
                  <c:v>2.63</c:v>
                </c:pt>
                <c:pt idx="4">
                  <c:v>2.64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A64-4A12-8BC5-FE8673201089}"/>
            </c:ext>
          </c:extLst>
        </c:ser>
        <c:ser>
          <c:idx val="8"/>
          <c:order val="8"/>
          <c:tx>
            <c:strRef>
              <c:f>Table!$B$22</c:f>
              <c:strCache>
                <c:ptCount val="1"/>
                <c:pt idx="0">
                  <c:v>Rapeseed oil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Table!$C$13:$G$13</c:f>
              <c:strCache>
                <c:ptCount val="5"/>
                <c:pt idx="0">
                  <c:v>Y1</c:v>
                </c:pt>
                <c:pt idx="1">
                  <c:v>Y2</c:v>
                </c:pt>
                <c:pt idx="2">
                  <c:v>Y3</c:v>
                </c:pt>
                <c:pt idx="3">
                  <c:v>Y4</c:v>
                </c:pt>
                <c:pt idx="4">
                  <c:v>Y5</c:v>
                </c:pt>
              </c:strCache>
            </c:strRef>
          </c:cat>
          <c:val>
            <c:numRef>
              <c:f>Table!$C$22:$G$22</c:f>
              <c:numCache>
                <c:formatCode>General</c:formatCode>
                <c:ptCount val="5"/>
                <c:pt idx="0">
                  <c:v>26.17</c:v>
                </c:pt>
                <c:pt idx="1">
                  <c:v>27.29</c:v>
                </c:pt>
                <c:pt idx="2">
                  <c:v>28.18</c:v>
                </c:pt>
                <c:pt idx="3">
                  <c:v>29.22</c:v>
                </c:pt>
                <c:pt idx="4">
                  <c:v>29.35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A64-4A12-8BC5-FE86732010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41656096"/>
        <c:axId val="541657408"/>
      </c:barChart>
      <c:catAx>
        <c:axId val="541656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657408"/>
        <c:crosses val="autoZero"/>
        <c:auto val="1"/>
        <c:lblAlgn val="ctr"/>
        <c:lblOffset val="100"/>
        <c:noMultiLvlLbl val="0"/>
      </c:catAx>
      <c:valAx>
        <c:axId val="54165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656096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Consumption</a:t>
            </a:r>
            <a:r>
              <a:rPr lang="en-CA" baseline="0"/>
              <a:t> changes of vegetable oils</a:t>
            </a:r>
          </a:p>
          <a:p>
            <a:pPr>
              <a:defRPr/>
            </a:pPr>
            <a:r>
              <a:rPr lang="en-CA" baseline="0"/>
              <a:t>comparing 2018 and 2013 (in million metric ton)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Table!$I$14</c:f>
              <c:strCache>
                <c:ptCount val="1"/>
                <c:pt idx="0">
                  <c:v>Palm oil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Table!$J$13:$N$13</c15:sqref>
                  </c15:fullRef>
                </c:ext>
              </c:extLst>
              <c:f>Table!$N$13</c:f>
              <c:strCache>
                <c:ptCount val="1"/>
                <c:pt idx="0">
                  <c:v>Y5 vs. Y1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Table!$J$14:$N$14</c15:sqref>
                  </c15:fullRef>
                </c:ext>
              </c:extLst>
              <c:f>Table!$N$14</c:f>
              <c:numCache>
                <c:formatCode>0.00</c:formatCode>
                <c:ptCount val="1"/>
                <c:pt idx="0">
                  <c:v>5.3999999999999986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90-47C7-9586-A1F4335409EB}"/>
            </c:ext>
          </c:extLst>
        </c:ser>
        <c:ser>
          <c:idx val="1"/>
          <c:order val="1"/>
          <c:tx>
            <c:strRef>
              <c:f>Table!$I$15</c:f>
              <c:strCache>
                <c:ptCount val="1"/>
                <c:pt idx="0">
                  <c:v>Soybean oil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Table!$J$13:$N$13</c15:sqref>
                  </c15:fullRef>
                </c:ext>
              </c:extLst>
              <c:f>Table!$N$13</c:f>
              <c:strCache>
                <c:ptCount val="1"/>
                <c:pt idx="0">
                  <c:v>Y5 vs. Y1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Table!$J$15:$N$15</c15:sqref>
                  </c15:fullRef>
                </c:ext>
              </c:extLst>
              <c:f>Table!$N$15</c:f>
              <c:numCache>
                <c:formatCode>0.00</c:formatCode>
                <c:ptCount val="1"/>
                <c:pt idx="0">
                  <c:v>10.719999999999999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Table!$M$15</c15:sqref>
                  <c15:dLbl>
                    <c:idx val="-1"/>
                    <c:layout>
                      <c:manualLayout>
                        <c:x val="4.2016806722689079E-2"/>
                        <c:y val="2.1739130434782608E-2"/>
                      </c:manualLayout>
                    </c:layout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0-3194-4783-B3A1-5E1E327F312F}"/>
                      </c:ext>
                    </c:extLst>
                  </c15:dLbl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1-5290-47C7-9586-A1F4335409EB}"/>
            </c:ext>
          </c:extLst>
        </c:ser>
        <c:ser>
          <c:idx val="2"/>
          <c:order val="2"/>
          <c:tx>
            <c:strRef>
              <c:f>Table!$I$16</c:f>
              <c:strCache>
                <c:ptCount val="1"/>
                <c:pt idx="0">
                  <c:v>Sunflowerseed oil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Table!$J$13:$N$13</c15:sqref>
                  </c15:fullRef>
                </c:ext>
              </c:extLst>
              <c:f>Table!$N$13</c:f>
              <c:strCache>
                <c:ptCount val="1"/>
                <c:pt idx="0">
                  <c:v>Y5 vs. Y1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Table!$J$16:$N$16</c15:sqref>
                  </c15:fullRef>
                </c:ext>
              </c:extLst>
              <c:f>Table!$N$16</c:f>
              <c:numCache>
                <c:formatCode>0.00</c:formatCode>
                <c:ptCount val="1"/>
                <c:pt idx="0">
                  <c:v>2.6499999999999986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90-47C7-9586-A1F4335409EB}"/>
            </c:ext>
          </c:extLst>
        </c:ser>
        <c:ser>
          <c:idx val="3"/>
          <c:order val="3"/>
          <c:tx>
            <c:strRef>
              <c:f>Table!$I$17</c:f>
              <c:strCache>
                <c:ptCount val="1"/>
                <c:pt idx="0">
                  <c:v>Palm Kernel oil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Table!$J$13:$N$13</c15:sqref>
                  </c15:fullRef>
                </c:ext>
              </c:extLst>
              <c:f>Table!$N$13</c:f>
              <c:strCache>
                <c:ptCount val="1"/>
                <c:pt idx="0">
                  <c:v>Y5 vs. Y1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Table!$J$17:$N$17</c15:sqref>
                  </c15:fullRef>
                </c:ext>
              </c:extLst>
              <c:f>Table!$N$17</c:f>
              <c:numCache>
                <c:formatCode>0.00</c:formatCode>
                <c:ptCount val="1"/>
                <c:pt idx="0">
                  <c:v>0.62999999999999989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290-47C7-9586-A1F4335409EB}"/>
            </c:ext>
          </c:extLst>
        </c:ser>
        <c:ser>
          <c:idx val="4"/>
          <c:order val="4"/>
          <c:tx>
            <c:strRef>
              <c:f>Table!$I$18</c:f>
              <c:strCache>
                <c:ptCount val="1"/>
                <c:pt idx="0">
                  <c:v>Peanut oil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Table!$J$13:$N$13</c15:sqref>
                  </c15:fullRef>
                </c:ext>
              </c:extLst>
              <c:f>Table!$N$13</c:f>
              <c:strCache>
                <c:ptCount val="1"/>
                <c:pt idx="0">
                  <c:v>Y5 vs. Y1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Table!$J$18:$N$18</c15:sqref>
                  </c15:fullRef>
                </c:ext>
              </c:extLst>
              <c:f>Table!$N$18</c:f>
              <c:numCache>
                <c:formatCode>0.00</c:formatCode>
                <c:ptCount val="1"/>
                <c:pt idx="0">
                  <c:v>0.3100000000000005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290-47C7-9586-A1F4335409EB}"/>
            </c:ext>
          </c:extLst>
        </c:ser>
        <c:ser>
          <c:idx val="5"/>
          <c:order val="5"/>
          <c:tx>
            <c:strRef>
              <c:f>Table!$I$19</c:f>
              <c:strCache>
                <c:ptCount val="1"/>
                <c:pt idx="0">
                  <c:v>Cottonseed oil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Table!$J$13:$N$13</c15:sqref>
                  </c15:fullRef>
                </c:ext>
              </c:extLst>
              <c:f>Table!$N$13</c:f>
              <c:strCache>
                <c:ptCount val="1"/>
                <c:pt idx="0">
                  <c:v>Y5 vs. Y1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Table!$J$19:$N$19</c15:sqref>
                  </c15:fullRef>
                </c:ext>
              </c:extLst>
              <c:f>Table!$N$19</c:f>
              <c:numCache>
                <c:formatCode>0.00</c:formatCode>
                <c:ptCount val="1"/>
                <c:pt idx="0">
                  <c:v>-0.16000000000000014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290-47C7-9586-A1F4335409EB}"/>
            </c:ext>
          </c:extLst>
        </c:ser>
        <c:ser>
          <c:idx val="6"/>
          <c:order val="6"/>
          <c:tx>
            <c:strRef>
              <c:f>Table!$I$20</c:f>
              <c:strCache>
                <c:ptCount val="1"/>
                <c:pt idx="0">
                  <c:v>Coconut oil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Table!$J$13:$N$13</c15:sqref>
                  </c15:fullRef>
                </c:ext>
              </c:extLst>
              <c:f>Table!$N$13</c:f>
              <c:strCache>
                <c:ptCount val="1"/>
                <c:pt idx="0">
                  <c:v>Y5 vs. Y1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Table!$J$20:$N$20</c15:sqref>
                  </c15:fullRef>
                </c:ext>
              </c:extLst>
              <c:f>Table!$N$20</c:f>
              <c:numCache>
                <c:formatCode>0.00</c:formatCode>
                <c:ptCount val="1"/>
                <c:pt idx="0">
                  <c:v>-0.11999999999999966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290-47C7-9586-A1F4335409EB}"/>
            </c:ext>
          </c:extLst>
        </c:ser>
        <c:ser>
          <c:idx val="7"/>
          <c:order val="7"/>
          <c:tx>
            <c:strRef>
              <c:f>Table!$I$21</c:f>
              <c:strCache>
                <c:ptCount val="1"/>
                <c:pt idx="0">
                  <c:v>Olive oil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Table!$J$13:$N$13</c15:sqref>
                  </c15:fullRef>
                </c:ext>
              </c:extLst>
              <c:f>Table!$N$13</c:f>
              <c:strCache>
                <c:ptCount val="1"/>
                <c:pt idx="0">
                  <c:v>Y5 vs. Y1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Table!$J$21:$N$21</c15:sqref>
                  </c15:fullRef>
                </c:ext>
              </c:extLst>
              <c:f>Table!$N$21</c:f>
              <c:numCache>
                <c:formatCode>0.00</c:formatCode>
                <c:ptCount val="1"/>
                <c:pt idx="0">
                  <c:v>-0.33000000000000007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290-47C7-9586-A1F4335409EB}"/>
            </c:ext>
          </c:extLst>
        </c:ser>
        <c:ser>
          <c:idx val="8"/>
          <c:order val="8"/>
          <c:tx>
            <c:strRef>
              <c:f>Table!$I$22</c:f>
              <c:strCache>
                <c:ptCount val="1"/>
                <c:pt idx="0">
                  <c:v>Rapeseed oil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Table!$J$13:$N$13</c15:sqref>
                  </c15:fullRef>
                </c:ext>
              </c:extLst>
              <c:f>Table!$N$13</c:f>
              <c:strCache>
                <c:ptCount val="1"/>
                <c:pt idx="0">
                  <c:v>Y5 vs. Y1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Table!$J$22:$N$22</c15:sqref>
                  </c15:fullRef>
                </c:ext>
              </c:extLst>
              <c:f>Table!$N$22</c:f>
              <c:numCache>
                <c:formatCode>0.00</c:formatCode>
                <c:ptCount val="1"/>
                <c:pt idx="0">
                  <c:v>3.1799999999999997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290-47C7-9586-A1F4335409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4789968"/>
        <c:axId val="554797840"/>
      </c:barChart>
      <c:catAx>
        <c:axId val="554789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797840"/>
        <c:crosses val="autoZero"/>
        <c:auto val="1"/>
        <c:lblAlgn val="ctr"/>
        <c:lblOffset val="100"/>
        <c:noMultiLvlLbl val="0"/>
      </c:catAx>
      <c:valAx>
        <c:axId val="55479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789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baseline="0">
                <a:effectLst/>
              </a:rPr>
              <a:t>Consumption changes of vegetable oils</a:t>
            </a:r>
            <a:endParaRPr lang="en-CA" sz="1400">
              <a:effectLst/>
            </a:endParaRPr>
          </a:p>
          <a:p>
            <a:pPr>
              <a:defRPr/>
            </a:pPr>
            <a:r>
              <a:rPr lang="en-CA" sz="1400" b="0" i="0" baseline="0">
                <a:effectLst/>
              </a:rPr>
              <a:t>comparing 2018 and 2013 (in percentage)</a:t>
            </a:r>
            <a:endParaRPr lang="en-CA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Table!$P$14</c:f>
              <c:strCache>
                <c:ptCount val="1"/>
                <c:pt idx="0">
                  <c:v>Palm oil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Table!$Q$13:$U$13</c15:sqref>
                  </c15:fullRef>
                </c:ext>
              </c:extLst>
              <c:f>Table!$U$13</c:f>
              <c:strCache>
                <c:ptCount val="1"/>
                <c:pt idx="0">
                  <c:v>Y5 vs. Y1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Table!$Q$14:$U$14</c15:sqref>
                  </c15:fullRef>
                </c:ext>
              </c:extLst>
              <c:f>Table!$U$14</c:f>
              <c:numCache>
                <c:formatCode>0%</c:formatCode>
                <c:ptCount val="1"/>
                <c:pt idx="0">
                  <c:v>9.3880389429763511E-2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A2-4A65-9FF0-5D25A7C695D6}"/>
            </c:ext>
          </c:extLst>
        </c:ser>
        <c:ser>
          <c:idx val="1"/>
          <c:order val="1"/>
          <c:tx>
            <c:strRef>
              <c:f>Table!$P$15</c:f>
              <c:strCache>
                <c:ptCount val="1"/>
                <c:pt idx="0">
                  <c:v>Soybean oil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Table!$Q$13:$U$13</c15:sqref>
                  </c15:fullRef>
                </c:ext>
              </c:extLst>
              <c:f>Table!$U$13</c:f>
              <c:strCache>
                <c:ptCount val="1"/>
                <c:pt idx="0">
                  <c:v>Y5 vs. Y1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Table!$Q$15:$U$15</c15:sqref>
                  </c15:fullRef>
                </c:ext>
              </c:extLst>
              <c:f>Table!$U$15</c:f>
              <c:numCache>
                <c:formatCode>0%</c:formatCode>
                <c:ptCount val="1"/>
                <c:pt idx="0">
                  <c:v>0.23680141373978358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Table!$T$15</c15:sqref>
                  <c15:dLbl>
                    <c:idx val="-1"/>
                    <c:layout>
                      <c:manualLayout>
                        <c:x val="4.2016806722689079E-2"/>
                        <c:y val="2.1739130434782608E-2"/>
                      </c:manualLayout>
                    </c:layout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0-4A0D-4C2E-9691-89AE8F2FECBE}"/>
                      </c:ext>
                    </c:extLst>
                  </c15:dLbl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2-40A2-4A65-9FF0-5D25A7C695D6}"/>
            </c:ext>
          </c:extLst>
        </c:ser>
        <c:ser>
          <c:idx val="2"/>
          <c:order val="2"/>
          <c:tx>
            <c:strRef>
              <c:f>Table!$P$16</c:f>
              <c:strCache>
                <c:ptCount val="1"/>
                <c:pt idx="0">
                  <c:v>Sunflowerseed oil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Table!$Q$13:$U$13</c15:sqref>
                  </c15:fullRef>
                </c:ext>
              </c:extLst>
              <c:f>Table!$U$13</c:f>
              <c:strCache>
                <c:ptCount val="1"/>
                <c:pt idx="0">
                  <c:v>Y5 vs. Y1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Table!$Q$16:$U$16</c15:sqref>
                  </c15:fullRef>
                </c:ext>
              </c:extLst>
              <c:f>Table!$U$16</c:f>
              <c:numCache>
                <c:formatCode>0%</c:formatCode>
                <c:ptCount val="1"/>
                <c:pt idx="0">
                  <c:v>0.18741159830268739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0A2-4A65-9FF0-5D25A7C695D6}"/>
            </c:ext>
          </c:extLst>
        </c:ser>
        <c:ser>
          <c:idx val="3"/>
          <c:order val="3"/>
          <c:tx>
            <c:strRef>
              <c:f>Table!$P$17</c:f>
              <c:strCache>
                <c:ptCount val="1"/>
                <c:pt idx="0">
                  <c:v>Palm Kernel oil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Table!$Q$13:$U$13</c15:sqref>
                  </c15:fullRef>
                </c:ext>
              </c:extLst>
              <c:f>Table!$U$13</c:f>
              <c:strCache>
                <c:ptCount val="1"/>
                <c:pt idx="0">
                  <c:v>Y5 vs. Y1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Table!$Q$17:$U$17</c15:sqref>
                  </c15:fullRef>
                </c:ext>
              </c:extLst>
              <c:f>Table!$U$17</c:f>
              <c:numCache>
                <c:formatCode>0%</c:formatCode>
                <c:ptCount val="1"/>
                <c:pt idx="0">
                  <c:v>9.5744680851063801E-2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0A2-4A65-9FF0-5D25A7C695D6}"/>
            </c:ext>
          </c:extLst>
        </c:ser>
        <c:ser>
          <c:idx val="4"/>
          <c:order val="4"/>
          <c:tx>
            <c:strRef>
              <c:f>Table!$P$18</c:f>
              <c:strCache>
                <c:ptCount val="1"/>
                <c:pt idx="0">
                  <c:v>Peanut oil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Table!$Q$13:$U$13</c15:sqref>
                  </c15:fullRef>
                </c:ext>
              </c:extLst>
              <c:f>Table!$U$13</c:f>
              <c:strCache>
                <c:ptCount val="1"/>
                <c:pt idx="0">
                  <c:v>Y5 vs. Y1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Table!$Q$18:$U$18</c15:sqref>
                  </c15:fullRef>
                </c:ext>
              </c:extLst>
              <c:f>Table!$U$18</c:f>
              <c:numCache>
                <c:formatCode>0%</c:formatCode>
                <c:ptCount val="1"/>
                <c:pt idx="0">
                  <c:v>5.4577464788732488E-2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0A2-4A65-9FF0-5D25A7C695D6}"/>
            </c:ext>
          </c:extLst>
        </c:ser>
        <c:ser>
          <c:idx val="5"/>
          <c:order val="5"/>
          <c:tx>
            <c:strRef>
              <c:f>Table!$P$19</c:f>
              <c:strCache>
                <c:ptCount val="1"/>
                <c:pt idx="0">
                  <c:v>Cottonseed oil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Table!$Q$13:$U$13</c15:sqref>
                  </c15:fullRef>
                </c:ext>
              </c:extLst>
              <c:f>Table!$U$13</c:f>
              <c:strCache>
                <c:ptCount val="1"/>
                <c:pt idx="0">
                  <c:v>Y5 vs. Y1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Table!$Q$19:$U$19</c15:sqref>
                  </c15:fullRef>
                </c:ext>
              </c:extLst>
              <c:f>Table!$U$19</c:f>
              <c:numCache>
                <c:formatCode>0%</c:formatCode>
                <c:ptCount val="1"/>
                <c:pt idx="0">
                  <c:v>-3.1434184675835031E-2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0A2-4A65-9FF0-5D25A7C695D6}"/>
            </c:ext>
          </c:extLst>
        </c:ser>
        <c:ser>
          <c:idx val="6"/>
          <c:order val="6"/>
          <c:tx>
            <c:strRef>
              <c:f>Table!$P$20</c:f>
              <c:strCache>
                <c:ptCount val="1"/>
                <c:pt idx="0">
                  <c:v>Coconut oil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Table!$Q$13:$U$13</c15:sqref>
                  </c15:fullRef>
                </c:ext>
              </c:extLst>
              <c:f>Table!$U$13</c:f>
              <c:strCache>
                <c:ptCount val="1"/>
                <c:pt idx="0">
                  <c:v>Y5 vs. Y1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Table!$Q$20:$U$20</c15:sqref>
                  </c15:fullRef>
                </c:ext>
              </c:extLst>
              <c:f>Table!$U$20</c:f>
              <c:numCache>
                <c:formatCode>0%</c:formatCode>
                <c:ptCount val="1"/>
                <c:pt idx="0">
                  <c:v>-3.59281437125748E-2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0A2-4A65-9FF0-5D25A7C695D6}"/>
            </c:ext>
          </c:extLst>
        </c:ser>
        <c:ser>
          <c:idx val="7"/>
          <c:order val="7"/>
          <c:tx>
            <c:strRef>
              <c:f>Table!$P$21</c:f>
              <c:strCache>
                <c:ptCount val="1"/>
                <c:pt idx="0">
                  <c:v>Olive oil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Table!$Q$13:$U$13</c15:sqref>
                  </c15:fullRef>
                </c:ext>
              </c:extLst>
              <c:f>Table!$U$13</c:f>
              <c:strCache>
                <c:ptCount val="1"/>
                <c:pt idx="0">
                  <c:v>Y5 vs. Y1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Table!$Q$21:$U$21</c15:sqref>
                  </c15:fullRef>
                </c:ext>
              </c:extLst>
              <c:f>Table!$U$21</c:f>
              <c:numCache>
                <c:formatCode>0%</c:formatCode>
                <c:ptCount val="1"/>
                <c:pt idx="0">
                  <c:v>-0.11111111111111116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0A2-4A65-9FF0-5D25A7C695D6}"/>
            </c:ext>
          </c:extLst>
        </c:ser>
        <c:ser>
          <c:idx val="8"/>
          <c:order val="8"/>
          <c:tx>
            <c:strRef>
              <c:f>Table!$P$22</c:f>
              <c:strCache>
                <c:ptCount val="1"/>
                <c:pt idx="0">
                  <c:v>Rapeseed oil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Table!$Q$13:$U$13</c15:sqref>
                  </c15:fullRef>
                </c:ext>
              </c:extLst>
              <c:f>Table!$U$13</c:f>
              <c:strCache>
                <c:ptCount val="1"/>
                <c:pt idx="0">
                  <c:v>Y5 vs. Y1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Table!$Q$22:$U$22</c15:sqref>
                  </c15:fullRef>
                </c:ext>
              </c:extLst>
              <c:f>Table!$U$22</c:f>
              <c:numCache>
                <c:formatCode>0%</c:formatCode>
                <c:ptCount val="1"/>
                <c:pt idx="0">
                  <c:v>0.12151318303400838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0A2-4A65-9FF0-5D25A7C69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4789968"/>
        <c:axId val="554797840"/>
      </c:barChart>
      <c:catAx>
        <c:axId val="554789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797840"/>
        <c:crosses val="autoZero"/>
        <c:auto val="1"/>
        <c:lblAlgn val="ctr"/>
        <c:lblOffset val="100"/>
        <c:noMultiLvlLbl val="0"/>
      </c:catAx>
      <c:valAx>
        <c:axId val="55479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789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baseline="0">
                <a:effectLst/>
              </a:rPr>
              <a:t>Price changes of vegetable oils</a:t>
            </a:r>
          </a:p>
          <a:p>
            <a:pPr>
              <a:defRPr/>
            </a:pPr>
            <a:r>
              <a:rPr lang="en-CA" sz="1400" b="0" i="0" baseline="0">
                <a:effectLst/>
              </a:rPr>
              <a:t>comparing 2018 and 2013</a:t>
            </a:r>
            <a:endParaRPr lang="en-CA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Table!$P$27</c:f>
              <c:strCache>
                <c:ptCount val="1"/>
                <c:pt idx="0">
                  <c:v>Palm oil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Table!$Q$26:$U$26</c15:sqref>
                  </c15:fullRef>
                </c:ext>
              </c:extLst>
              <c:f>Table!$U$26</c:f>
              <c:strCache>
                <c:ptCount val="1"/>
                <c:pt idx="0">
                  <c:v>Y5 vs. Y1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Table!$Q$27:$U$27</c15:sqref>
                  </c15:fullRef>
                </c:ext>
              </c:extLst>
              <c:f>Table!$U$27</c:f>
              <c:numCache>
                <c:formatCode>0%</c:formatCode>
                <c:ptCount val="1"/>
                <c:pt idx="0">
                  <c:v>-0.22512296632614459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05-410E-84A8-98C299412FFD}"/>
            </c:ext>
          </c:extLst>
        </c:ser>
        <c:ser>
          <c:idx val="1"/>
          <c:order val="1"/>
          <c:tx>
            <c:strRef>
              <c:f>Table!$P$28</c:f>
              <c:strCache>
                <c:ptCount val="1"/>
                <c:pt idx="0">
                  <c:v>Soybean oil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Table!$Q$26:$U$26</c15:sqref>
                  </c15:fullRef>
                </c:ext>
              </c:extLst>
              <c:f>Table!$U$26</c:f>
              <c:strCache>
                <c:ptCount val="1"/>
                <c:pt idx="0">
                  <c:v>Y5 vs. Y1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Table!$Q$28:$U$28</c15:sqref>
                  </c15:fullRef>
                </c:ext>
              </c:extLst>
              <c:f>Table!$U$28</c:f>
              <c:numCache>
                <c:formatCode>0%</c:formatCode>
                <c:ptCount val="1"/>
                <c:pt idx="0">
                  <c:v>-0.1469361229324333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05-410E-84A8-98C299412FFD}"/>
            </c:ext>
          </c:extLst>
        </c:ser>
        <c:ser>
          <c:idx val="2"/>
          <c:order val="2"/>
          <c:tx>
            <c:strRef>
              <c:f>Table!$P$29</c:f>
              <c:strCache>
                <c:ptCount val="1"/>
                <c:pt idx="0">
                  <c:v>Sunflowerseed oil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Table!$Q$26:$U$26</c15:sqref>
                  </c15:fullRef>
                </c:ext>
              </c:extLst>
              <c:f>Table!$U$26</c:f>
              <c:strCache>
                <c:ptCount val="1"/>
                <c:pt idx="0">
                  <c:v>Y5 vs. Y1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Table!$Q$29:$U$29</c15:sqref>
                  </c15:fullRef>
                </c:ext>
              </c:extLst>
              <c:f>Table!$U$29</c:f>
              <c:numCache>
                <c:formatCode>0%</c:formatCode>
                <c:ptCount val="1"/>
                <c:pt idx="0">
                  <c:v>-0.20794037432598422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05-410E-84A8-98C299412FFD}"/>
            </c:ext>
          </c:extLst>
        </c:ser>
        <c:ser>
          <c:idx val="3"/>
          <c:order val="3"/>
          <c:tx>
            <c:strRef>
              <c:f>Table!$P$30</c:f>
              <c:strCache>
                <c:ptCount val="1"/>
                <c:pt idx="0">
                  <c:v>Palm Kernel oil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Table!$Q$26:$U$26</c15:sqref>
                  </c15:fullRef>
                </c:ext>
              </c:extLst>
              <c:f>Table!$U$26</c:f>
              <c:strCache>
                <c:ptCount val="1"/>
                <c:pt idx="0">
                  <c:v>Y5 vs. Y1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Table!$Q$30:$U$30</c15:sqref>
                  </c15:fullRef>
                </c:ext>
              </c:extLst>
              <c:f>Table!$U$30</c:f>
              <c:numCache>
                <c:formatCode>0%</c:formatCode>
                <c:ptCount val="1"/>
                <c:pt idx="0">
                  <c:v>7.7800172761301578E-2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05-410E-84A8-98C299412FFD}"/>
            </c:ext>
          </c:extLst>
        </c:ser>
        <c:ser>
          <c:idx val="4"/>
          <c:order val="4"/>
          <c:tx>
            <c:strRef>
              <c:f>Table!$P$31</c:f>
              <c:strCache>
                <c:ptCount val="1"/>
                <c:pt idx="0">
                  <c:v>Peanut oil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Table!$Q$26:$U$26</c15:sqref>
                  </c15:fullRef>
                </c:ext>
              </c:extLst>
              <c:f>Table!$U$26</c:f>
              <c:strCache>
                <c:ptCount val="1"/>
                <c:pt idx="0">
                  <c:v>Y5 vs. Y1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Table!$Q$31:$U$31</c15:sqref>
                  </c15:fullRef>
                </c:ext>
              </c:extLst>
              <c:f>Table!$U$31</c:f>
              <c:numCache>
                <c:formatCode>0%</c:formatCode>
                <c:ptCount val="1"/>
                <c:pt idx="0">
                  <c:v>-6.2905263157894686E-2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005-410E-84A8-98C299412FFD}"/>
            </c:ext>
          </c:extLst>
        </c:ser>
        <c:ser>
          <c:idx val="5"/>
          <c:order val="5"/>
          <c:tx>
            <c:strRef>
              <c:f>Table!$P$32</c:f>
              <c:strCache>
                <c:ptCount val="1"/>
                <c:pt idx="0">
                  <c:v>Cottonseed oil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Table!$Q$26:$U$26</c15:sqref>
                  </c15:fullRef>
                </c:ext>
              </c:extLst>
              <c:f>Table!$U$26</c:f>
              <c:strCache>
                <c:ptCount val="1"/>
                <c:pt idx="0">
                  <c:v>Y5 vs. Y1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Table!$Q$32:$U$32</c15:sqref>
                  </c15:fullRef>
                </c:ext>
              </c:extLst>
              <c:f>Table!$U$32</c:f>
              <c:numCache>
                <c:formatCode>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005-410E-84A8-98C299412FFD}"/>
            </c:ext>
          </c:extLst>
        </c:ser>
        <c:ser>
          <c:idx val="6"/>
          <c:order val="6"/>
          <c:tx>
            <c:strRef>
              <c:f>Table!$P$33</c:f>
              <c:strCache>
                <c:ptCount val="1"/>
                <c:pt idx="0">
                  <c:v>Coconut oil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Table!$Q$26:$U$26</c15:sqref>
                  </c15:fullRef>
                </c:ext>
              </c:extLst>
              <c:f>Table!$U$26</c:f>
              <c:strCache>
                <c:ptCount val="1"/>
                <c:pt idx="0">
                  <c:v>Y5 vs. Y1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Table!$Q$33:$U$33</c15:sqref>
                  </c15:fullRef>
                </c:ext>
              </c:extLst>
              <c:f>Table!$U$33</c:f>
              <c:numCache>
                <c:formatCode>0%</c:formatCode>
                <c:ptCount val="1"/>
                <c:pt idx="0">
                  <c:v>0.20805320998942256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005-410E-84A8-98C299412FFD}"/>
            </c:ext>
          </c:extLst>
        </c:ser>
        <c:ser>
          <c:idx val="7"/>
          <c:order val="7"/>
          <c:tx>
            <c:strRef>
              <c:f>Table!$P$34</c:f>
              <c:strCache>
                <c:ptCount val="1"/>
                <c:pt idx="0">
                  <c:v>Olive oil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Table!$Q$26:$U$26</c15:sqref>
                  </c15:fullRef>
                </c:ext>
              </c:extLst>
              <c:f>Table!$U$26</c:f>
              <c:strCache>
                <c:ptCount val="1"/>
                <c:pt idx="0">
                  <c:v>Y5 vs. Y1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Table!$Q$34:$U$34</c15:sqref>
                  </c15:fullRef>
                </c:ext>
              </c:extLst>
              <c:f>Table!$U$34</c:f>
              <c:numCache>
                <c:formatCode>0%</c:formatCode>
                <c:ptCount val="1"/>
                <c:pt idx="0">
                  <c:v>0.2505903676478527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005-410E-84A8-98C299412FFD}"/>
            </c:ext>
          </c:extLst>
        </c:ser>
        <c:ser>
          <c:idx val="8"/>
          <c:order val="8"/>
          <c:tx>
            <c:strRef>
              <c:f>Table!$P$35</c:f>
              <c:strCache>
                <c:ptCount val="1"/>
                <c:pt idx="0">
                  <c:v>Rapeseed oil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Table!$Q$26:$U$26</c15:sqref>
                  </c15:fullRef>
                </c:ext>
              </c:extLst>
              <c:f>Table!$U$26</c:f>
              <c:strCache>
                <c:ptCount val="1"/>
                <c:pt idx="0">
                  <c:v>Y5 vs. Y1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Table!$Q$35:$U$35</c15:sqref>
                  </c15:fullRef>
                </c:ext>
              </c:extLst>
              <c:f>Table!$U$35</c:f>
              <c:numCache>
                <c:formatCode>0%</c:formatCode>
                <c:ptCount val="1"/>
                <c:pt idx="0">
                  <c:v>-0.1532907295211221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005-410E-84A8-98C299412F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4789968"/>
        <c:axId val="554797840"/>
      </c:barChart>
      <c:catAx>
        <c:axId val="554789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797840"/>
        <c:crosses val="autoZero"/>
        <c:auto val="1"/>
        <c:lblAlgn val="ctr"/>
        <c:lblOffset val="100"/>
        <c:noMultiLvlLbl val="0"/>
      </c:catAx>
      <c:valAx>
        <c:axId val="55479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789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Price changes </a:t>
            </a:r>
            <a:r>
              <a:rPr lang="en-CA" baseline="0"/>
              <a:t>of vegetable oils comparing 2018 and 2013 (in US dollar per Ton)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Table!$I$27</c:f>
              <c:strCache>
                <c:ptCount val="1"/>
                <c:pt idx="0">
                  <c:v>Palm oil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Table!$J$26:$N$26</c15:sqref>
                  </c15:fullRef>
                </c:ext>
              </c:extLst>
              <c:f>Table!$N$26</c:f>
              <c:strCache>
                <c:ptCount val="1"/>
                <c:pt idx="0">
                  <c:v>Y5 vs. Y1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Table!$J$27:$N$27</c15:sqref>
                  </c15:fullRef>
                </c:ext>
              </c:extLst>
              <c:f>Table!$N$27</c:f>
              <c:numCache>
                <c:formatCode>0.00</c:formatCode>
                <c:ptCount val="1"/>
                <c:pt idx="0">
                  <c:v>-198.33333333333337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11-48FF-BA15-C46B10D3430E}"/>
            </c:ext>
          </c:extLst>
        </c:ser>
        <c:ser>
          <c:idx val="1"/>
          <c:order val="1"/>
          <c:tx>
            <c:strRef>
              <c:f>Table!$I$28</c:f>
              <c:strCache>
                <c:ptCount val="1"/>
                <c:pt idx="0">
                  <c:v>Soybean oil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0.1268115942028986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7B11-48FF-BA15-C46B10D3430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Table!$J$26:$N$26</c15:sqref>
                  </c15:fullRef>
                </c:ext>
              </c:extLst>
              <c:f>Table!$N$26</c:f>
              <c:strCache>
                <c:ptCount val="1"/>
                <c:pt idx="0">
                  <c:v>Y5 vs. Y1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Table!$J$28:$N$28</c15:sqref>
                  </c15:fullRef>
                </c:ext>
              </c:extLst>
              <c:f>Table!$N$28</c:f>
              <c:numCache>
                <c:formatCode>0.00</c:formatCode>
                <c:ptCount val="1"/>
                <c:pt idx="0">
                  <c:v>-146.02083333333337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11-48FF-BA15-C46B10D3430E}"/>
            </c:ext>
          </c:extLst>
        </c:ser>
        <c:ser>
          <c:idx val="2"/>
          <c:order val="2"/>
          <c:tx>
            <c:strRef>
              <c:f>Table!$I$29</c:f>
              <c:strCache>
                <c:ptCount val="1"/>
                <c:pt idx="0">
                  <c:v>Sunflowerseed oil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Table!$J$26:$N$26</c15:sqref>
                  </c15:fullRef>
                </c:ext>
              </c:extLst>
              <c:f>Table!$N$26</c:f>
              <c:strCache>
                <c:ptCount val="1"/>
                <c:pt idx="0">
                  <c:v>Y5 vs. Y1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Table!$J$29:$N$29</c15:sqref>
                  </c15:fullRef>
                </c:ext>
              </c:extLst>
              <c:f>Table!$N$29</c:f>
              <c:numCache>
                <c:formatCode>0.00</c:formatCode>
                <c:ptCount val="1"/>
                <c:pt idx="0">
                  <c:v>-208.08333333333337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11-48FF-BA15-C46B10D3430E}"/>
            </c:ext>
          </c:extLst>
        </c:ser>
        <c:ser>
          <c:idx val="3"/>
          <c:order val="3"/>
          <c:tx>
            <c:strRef>
              <c:f>Table!$I$30</c:f>
              <c:strCache>
                <c:ptCount val="1"/>
                <c:pt idx="0">
                  <c:v>Palm Kernel oil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Table!$J$26:$N$26</c15:sqref>
                  </c15:fullRef>
                </c:ext>
              </c:extLst>
              <c:f>Table!$N$26</c:f>
              <c:strCache>
                <c:ptCount val="1"/>
                <c:pt idx="0">
                  <c:v>Y5 vs. Y1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Table!$J$30:$N$30</c15:sqref>
                  </c15:fullRef>
                </c:ext>
              </c:extLst>
              <c:f>Table!$N$30</c:f>
              <c:numCache>
                <c:formatCode>0.00</c:formatCode>
                <c:ptCount val="1"/>
                <c:pt idx="0">
                  <c:v>84.4375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B11-48FF-BA15-C46B10D3430E}"/>
            </c:ext>
          </c:extLst>
        </c:ser>
        <c:ser>
          <c:idx val="4"/>
          <c:order val="4"/>
          <c:tx>
            <c:strRef>
              <c:f>Table!$I$31</c:f>
              <c:strCache>
                <c:ptCount val="1"/>
                <c:pt idx="0">
                  <c:v>Peanut oil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0.1050724637681159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7B11-48FF-BA15-C46B10D3430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Table!$J$26:$N$26</c15:sqref>
                  </c15:fullRef>
                </c:ext>
              </c:extLst>
              <c:f>Table!$N$26</c:f>
              <c:strCache>
                <c:ptCount val="1"/>
                <c:pt idx="0">
                  <c:v>Y5 vs. Y1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Table!$J$31:$N$31</c15:sqref>
                  </c15:fullRef>
                </c:ext>
              </c:extLst>
              <c:f>Table!$N$31</c:f>
              <c:numCache>
                <c:formatCode>0.00</c:formatCode>
                <c:ptCount val="1"/>
                <c:pt idx="0">
                  <c:v>-93.375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B11-48FF-BA15-C46B10D3430E}"/>
            </c:ext>
          </c:extLst>
        </c:ser>
        <c:ser>
          <c:idx val="5"/>
          <c:order val="5"/>
          <c:tx>
            <c:strRef>
              <c:f>Table!$I$32</c:f>
              <c:strCache>
                <c:ptCount val="1"/>
                <c:pt idx="0">
                  <c:v>Cottonseed oil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Table!$J$26:$N$26</c15:sqref>
                  </c15:fullRef>
                </c:ext>
              </c:extLst>
              <c:f>Table!$N$26</c:f>
              <c:strCache>
                <c:ptCount val="1"/>
                <c:pt idx="0">
                  <c:v>Y5 vs. Y1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Table!$J$32:$N$32</c15:sqref>
                  </c15:fullRef>
                </c:ext>
              </c:extLst>
              <c:f>Table!$N$32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B11-48FF-BA15-C46B10D3430E}"/>
            </c:ext>
          </c:extLst>
        </c:ser>
        <c:ser>
          <c:idx val="6"/>
          <c:order val="6"/>
          <c:tx>
            <c:strRef>
              <c:f>Table!$I$33</c:f>
              <c:strCache>
                <c:ptCount val="1"/>
                <c:pt idx="0">
                  <c:v>Coconut oil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Table!$J$26:$N$26</c15:sqref>
                  </c15:fullRef>
                </c:ext>
              </c:extLst>
              <c:f>Table!$N$26</c:f>
              <c:strCache>
                <c:ptCount val="1"/>
                <c:pt idx="0">
                  <c:v>Y5 vs. Y1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Table!$J$33:$N$33</c15:sqref>
                  </c15:fullRef>
                </c:ext>
              </c:extLst>
              <c:f>Table!$N$33</c:f>
              <c:numCache>
                <c:formatCode>0.00</c:formatCode>
                <c:ptCount val="1"/>
                <c:pt idx="0">
                  <c:v>241.77083333333326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B11-48FF-BA15-C46B10D3430E}"/>
            </c:ext>
          </c:extLst>
        </c:ser>
        <c:ser>
          <c:idx val="7"/>
          <c:order val="7"/>
          <c:tx>
            <c:strRef>
              <c:f>Table!$I$34</c:f>
              <c:strCache>
                <c:ptCount val="1"/>
                <c:pt idx="0">
                  <c:v>Olive oil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Table!$J$26:$N$26</c15:sqref>
                  </c15:fullRef>
                </c:ext>
              </c:extLst>
              <c:f>Table!$N$26</c:f>
              <c:strCache>
                <c:ptCount val="1"/>
                <c:pt idx="0">
                  <c:v>Y5 vs. Y1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Table!$J$34:$N$34</c15:sqref>
                  </c15:fullRef>
                </c:ext>
              </c:extLst>
              <c:f>Table!$N$34</c:f>
              <c:numCache>
                <c:formatCode>0.00</c:formatCode>
                <c:ptCount val="1"/>
                <c:pt idx="0">
                  <c:v>928.1633333333325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B11-48FF-BA15-C46B10D3430E}"/>
            </c:ext>
          </c:extLst>
        </c:ser>
        <c:ser>
          <c:idx val="8"/>
          <c:order val="8"/>
          <c:tx>
            <c:strRef>
              <c:f>Table!$I$35</c:f>
              <c:strCache>
                <c:ptCount val="1"/>
                <c:pt idx="0">
                  <c:v>Rapeseed oil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Table!$J$26:$N$26</c15:sqref>
                  </c15:fullRef>
                </c:ext>
              </c:extLst>
              <c:f>Table!$N$26</c:f>
              <c:strCache>
                <c:ptCount val="1"/>
                <c:pt idx="0">
                  <c:v>Y5 vs. Y1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Table!$J$35:$N$35</c15:sqref>
                  </c15:fullRef>
                </c:ext>
              </c:extLst>
              <c:f>Table!$N$35</c:f>
              <c:numCache>
                <c:formatCode>0.00</c:formatCode>
                <c:ptCount val="1"/>
                <c:pt idx="0">
                  <c:v>-153.91666666666674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B11-48FF-BA15-C46B10D343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4789968"/>
        <c:axId val="554797840"/>
      </c:barChart>
      <c:catAx>
        <c:axId val="554789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797840"/>
        <c:crosses val="autoZero"/>
        <c:auto val="1"/>
        <c:lblAlgn val="ctr"/>
        <c:lblOffset val="100"/>
        <c:noMultiLvlLbl val="0"/>
      </c:catAx>
      <c:valAx>
        <c:axId val="55479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789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Price movement from 2013</a:t>
            </a:r>
            <a:r>
              <a:rPr lang="en-CA" baseline="0"/>
              <a:t> to 2018 </a:t>
            </a:r>
          </a:p>
          <a:p>
            <a:pPr>
              <a:defRPr/>
            </a:pPr>
            <a:r>
              <a:rPr lang="en-CA" baseline="0"/>
              <a:t>(in US Dollar per Ton)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Table!$C$26</c:f>
              <c:strCache>
                <c:ptCount val="1"/>
                <c:pt idx="0">
                  <c:v>Y1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Table!$B$27:$B$35</c15:sqref>
                  </c15:fullRef>
                </c:ext>
              </c:extLst>
              <c:f>(Table!$B$27:$B$31,Table!$B$33:$B$35)</c:f>
              <c:strCache>
                <c:ptCount val="8"/>
                <c:pt idx="0">
                  <c:v>Palm oil</c:v>
                </c:pt>
                <c:pt idx="1">
                  <c:v>Soybean oil</c:v>
                </c:pt>
                <c:pt idx="2">
                  <c:v>Sunflowerseed oil</c:v>
                </c:pt>
                <c:pt idx="3">
                  <c:v>Palm Kernel oil</c:v>
                </c:pt>
                <c:pt idx="4">
                  <c:v>Peanut oil</c:v>
                </c:pt>
                <c:pt idx="5">
                  <c:v>Coconut oil</c:v>
                </c:pt>
                <c:pt idx="6">
                  <c:v>Olive oil</c:v>
                </c:pt>
                <c:pt idx="7">
                  <c:v>Rapeseed oil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Table!$C$27:$C$35</c15:sqref>
                  </c15:fullRef>
                </c:ext>
              </c:extLst>
              <c:f>(Table!$C$27:$C$31,Table!$C$33:$C$35)</c:f>
              <c:numCache>
                <c:formatCode>_-* #,##0.00_-;\-* #,##0.00_-;_-* "-"??_-;_-@_-</c:formatCode>
                <c:ptCount val="8"/>
                <c:pt idx="0">
                  <c:v>881</c:v>
                </c:pt>
                <c:pt idx="1">
                  <c:v>993.77083333333337</c:v>
                </c:pt>
                <c:pt idx="2">
                  <c:v>1000.6875</c:v>
                </c:pt>
                <c:pt idx="3">
                  <c:v>1085.3125</c:v>
                </c:pt>
                <c:pt idx="4">
                  <c:v>1484.375</c:v>
                </c:pt>
                <c:pt idx="5">
                  <c:v>1162.0625</c:v>
                </c:pt>
                <c:pt idx="6">
                  <c:v>3703.9066666666672</c:v>
                </c:pt>
                <c:pt idx="7">
                  <c:v>1004.0833333333334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BD-4134-94D4-EA02B7FF44D2}"/>
            </c:ext>
          </c:extLst>
        </c:ser>
        <c:ser>
          <c:idx val="1"/>
          <c:order val="1"/>
          <c:tx>
            <c:strRef>
              <c:f>Table!$D$26</c:f>
              <c:strCache>
                <c:ptCount val="1"/>
                <c:pt idx="0">
                  <c:v>Y2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Table!$B$27:$B$35</c15:sqref>
                  </c15:fullRef>
                </c:ext>
              </c:extLst>
              <c:f>(Table!$B$27:$B$31,Table!$B$33:$B$35)</c:f>
              <c:strCache>
                <c:ptCount val="8"/>
                <c:pt idx="0">
                  <c:v>Palm oil</c:v>
                </c:pt>
                <c:pt idx="1">
                  <c:v>Soybean oil</c:v>
                </c:pt>
                <c:pt idx="2">
                  <c:v>Sunflowerseed oil</c:v>
                </c:pt>
                <c:pt idx="3">
                  <c:v>Palm Kernel oil</c:v>
                </c:pt>
                <c:pt idx="4">
                  <c:v>Peanut oil</c:v>
                </c:pt>
                <c:pt idx="5">
                  <c:v>Coconut oil</c:v>
                </c:pt>
                <c:pt idx="6">
                  <c:v>Olive oil</c:v>
                </c:pt>
                <c:pt idx="7">
                  <c:v>Rapeseed oil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Table!$D$27:$D$35</c15:sqref>
                  </c15:fullRef>
                </c:ext>
              </c:extLst>
              <c:f>(Table!$D$27:$D$31,Table!$D$33:$D$35)</c:f>
              <c:numCache>
                <c:formatCode>_-* #,##0.00_-;\-* #,##0.00_-;_-* "-"??_-;_-@_-</c:formatCode>
                <c:ptCount val="8"/>
                <c:pt idx="0">
                  <c:v>724.08333333333337</c:v>
                </c:pt>
                <c:pt idx="1">
                  <c:v>822.5</c:v>
                </c:pt>
                <c:pt idx="2">
                  <c:v>857.66666666666663</c:v>
                </c:pt>
                <c:pt idx="3">
                  <c:v>1013.4166666666666</c:v>
                </c:pt>
                <c:pt idx="4">
                  <c:v>1354.5</c:v>
                </c:pt>
                <c:pt idx="5">
                  <c:v>1185.4166666666667</c:v>
                </c:pt>
                <c:pt idx="6">
                  <c:v>4004.3508333333334</c:v>
                </c:pt>
                <c:pt idx="7">
                  <c:v>812.16666666666663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BD-4134-94D4-EA02B7FF44D2}"/>
            </c:ext>
          </c:extLst>
        </c:ser>
        <c:ser>
          <c:idx val="2"/>
          <c:order val="2"/>
          <c:tx>
            <c:strRef>
              <c:f>Table!$E$26</c:f>
              <c:strCache>
                <c:ptCount val="1"/>
                <c:pt idx="0">
                  <c:v>Y3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Table!$B$27:$B$35</c15:sqref>
                  </c15:fullRef>
                </c:ext>
              </c:extLst>
              <c:f>(Table!$B$27:$B$31,Table!$B$33:$B$35)</c:f>
              <c:strCache>
                <c:ptCount val="8"/>
                <c:pt idx="0">
                  <c:v>Palm oil</c:v>
                </c:pt>
                <c:pt idx="1">
                  <c:v>Soybean oil</c:v>
                </c:pt>
                <c:pt idx="2">
                  <c:v>Sunflowerseed oil</c:v>
                </c:pt>
                <c:pt idx="3">
                  <c:v>Palm Kernel oil</c:v>
                </c:pt>
                <c:pt idx="4">
                  <c:v>Peanut oil</c:v>
                </c:pt>
                <c:pt idx="5">
                  <c:v>Coconut oil</c:v>
                </c:pt>
                <c:pt idx="6">
                  <c:v>Olive oil</c:v>
                </c:pt>
                <c:pt idx="7">
                  <c:v>Rapeseed oil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Table!$E$27:$E$35</c15:sqref>
                  </c15:fullRef>
                </c:ext>
              </c:extLst>
              <c:f>(Table!$E$27:$E$31,Table!$E$33:$E$35)</c:f>
              <c:numCache>
                <c:formatCode>_-* #,##0.00_-;\-* #,##0.00_-;_-* "-"??_-;_-@_-</c:formatCode>
                <c:ptCount val="8"/>
                <c:pt idx="0">
                  <c:v>618.52083333333337</c:v>
                </c:pt>
                <c:pt idx="1">
                  <c:v>755.25</c:v>
                </c:pt>
                <c:pt idx="2">
                  <c:v>854.66666666666663</c:v>
                </c:pt>
                <c:pt idx="3">
                  <c:v>954.16666666666663</c:v>
                </c:pt>
                <c:pt idx="4">
                  <c:v>1334.8333333333333</c:v>
                </c:pt>
                <c:pt idx="5">
                  <c:v>1209.0833333333333</c:v>
                </c:pt>
                <c:pt idx="6">
                  <c:v>4259.9833333333327</c:v>
                </c:pt>
                <c:pt idx="7">
                  <c:v>789.02083333333337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CBD-4134-94D4-EA02B7FF44D2}"/>
            </c:ext>
          </c:extLst>
        </c:ser>
        <c:ser>
          <c:idx val="3"/>
          <c:order val="3"/>
          <c:tx>
            <c:strRef>
              <c:f>Table!$F$26</c:f>
              <c:strCache>
                <c:ptCount val="1"/>
                <c:pt idx="0">
                  <c:v>Y4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Table!$B$27:$B$35</c15:sqref>
                  </c15:fullRef>
                </c:ext>
              </c:extLst>
              <c:f>(Table!$B$27:$B$31,Table!$B$33:$B$35)</c:f>
              <c:strCache>
                <c:ptCount val="8"/>
                <c:pt idx="0">
                  <c:v>Palm oil</c:v>
                </c:pt>
                <c:pt idx="1">
                  <c:v>Soybean oil</c:v>
                </c:pt>
                <c:pt idx="2">
                  <c:v>Sunflowerseed oil</c:v>
                </c:pt>
                <c:pt idx="3">
                  <c:v>Palm Kernel oil</c:v>
                </c:pt>
                <c:pt idx="4">
                  <c:v>Peanut oil</c:v>
                </c:pt>
                <c:pt idx="5">
                  <c:v>Coconut oil</c:v>
                </c:pt>
                <c:pt idx="6">
                  <c:v>Olive oil</c:v>
                </c:pt>
                <c:pt idx="7">
                  <c:v>Rapeseed oil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Table!$F$27:$F$35</c15:sqref>
                  </c15:fullRef>
                </c:ext>
              </c:extLst>
              <c:f>(Table!$F$27:$F$31,Table!$F$33:$F$35)</c:f>
              <c:numCache>
                <c:formatCode>_-* #,##0.00_-;\-* #,##0.00_-;_-* "-"??_-;_-@_-</c:formatCode>
                <c:ptCount val="8"/>
                <c:pt idx="0">
                  <c:v>734.25</c:v>
                </c:pt>
                <c:pt idx="1">
                  <c:v>834.25</c:v>
                </c:pt>
                <c:pt idx="2">
                  <c:v>816.5</c:v>
                </c:pt>
                <c:pt idx="3">
                  <c:v>1377.6666666666667</c:v>
                </c:pt>
                <c:pt idx="4">
                  <c:v>1583.1666666666667</c:v>
                </c:pt>
                <c:pt idx="5">
                  <c:v>1598.3333333333333</c:v>
                </c:pt>
                <c:pt idx="6">
                  <c:v>4136.4191666666675</c:v>
                </c:pt>
                <c:pt idx="7">
                  <c:v>854.29166666666663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BD-4134-94D4-EA02B7FF44D2}"/>
            </c:ext>
          </c:extLst>
        </c:ser>
        <c:ser>
          <c:idx val="4"/>
          <c:order val="4"/>
          <c:tx>
            <c:strRef>
              <c:f>Table!$G$26</c:f>
              <c:strCache>
                <c:ptCount val="1"/>
                <c:pt idx="0">
                  <c:v>Y5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Table!$B$27:$B$35</c15:sqref>
                  </c15:fullRef>
                </c:ext>
              </c:extLst>
              <c:f>(Table!$B$27:$B$31,Table!$B$33:$B$35)</c:f>
              <c:strCache>
                <c:ptCount val="8"/>
                <c:pt idx="0">
                  <c:v>Palm oil</c:v>
                </c:pt>
                <c:pt idx="1">
                  <c:v>Soybean oil</c:v>
                </c:pt>
                <c:pt idx="2">
                  <c:v>Sunflowerseed oil</c:v>
                </c:pt>
                <c:pt idx="3">
                  <c:v>Palm Kernel oil</c:v>
                </c:pt>
                <c:pt idx="4">
                  <c:v>Peanut oil</c:v>
                </c:pt>
                <c:pt idx="5">
                  <c:v>Coconut oil</c:v>
                </c:pt>
                <c:pt idx="6">
                  <c:v>Olive oil</c:v>
                </c:pt>
                <c:pt idx="7">
                  <c:v>Rapeseed oil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Table!$G$27:$G$35</c15:sqref>
                  </c15:fullRef>
                </c:ext>
              </c:extLst>
              <c:f>(Table!$G$27:$G$31,Table!$G$33:$G$35)</c:f>
              <c:numCache>
                <c:formatCode>_-* #,##0.00_-;\-* #,##0.00_-;_-* "-"??_-;_-@_-</c:formatCode>
                <c:ptCount val="8"/>
                <c:pt idx="0">
                  <c:v>682.66666666666663</c:v>
                </c:pt>
                <c:pt idx="1">
                  <c:v>847.75</c:v>
                </c:pt>
                <c:pt idx="2">
                  <c:v>792.60416666666663</c:v>
                </c:pt>
                <c:pt idx="3">
                  <c:v>1169.75</c:v>
                </c:pt>
                <c:pt idx="4">
                  <c:v>1391</c:v>
                </c:pt>
                <c:pt idx="5">
                  <c:v>1403.8333333333333</c:v>
                </c:pt>
                <c:pt idx="6">
                  <c:v>4632.07</c:v>
                </c:pt>
                <c:pt idx="7">
                  <c:v>850.16666666666663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BD-4134-94D4-EA02B7FF44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8055408"/>
        <c:axId val="558052456"/>
      </c:barChart>
      <c:catAx>
        <c:axId val="558055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052456"/>
        <c:crosses val="autoZero"/>
        <c:auto val="1"/>
        <c:lblAlgn val="ctr"/>
        <c:lblOffset val="100"/>
        <c:noMultiLvlLbl val="0"/>
      </c:catAx>
      <c:valAx>
        <c:axId val="558052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0_-;\-* #,##0.0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055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56029</xdr:colOff>
      <xdr:row>2</xdr:row>
      <xdr:rowOff>11206</xdr:rowOff>
    </xdr:from>
    <xdr:to>
      <xdr:col>8</xdr:col>
      <xdr:colOff>414617</xdr:colOff>
      <xdr:row>18</xdr:row>
      <xdr:rowOff>112059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</xdr:row>
      <xdr:rowOff>0</xdr:rowOff>
    </xdr:from>
    <xdr:to>
      <xdr:col>17</xdr:col>
      <xdr:colOff>266700</xdr:colOff>
      <xdr:row>18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2</xdr:row>
      <xdr:rowOff>0</xdr:rowOff>
    </xdr:from>
    <xdr:to>
      <xdr:col>25</xdr:col>
      <xdr:colOff>1019735</xdr:colOff>
      <xdr:row>18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0</xdr:colOff>
      <xdr:row>20</xdr:row>
      <xdr:rowOff>121584</xdr:rowOff>
    </xdr:from>
    <xdr:to>
      <xdr:col>25</xdr:col>
      <xdr:colOff>1042147</xdr:colOff>
      <xdr:row>39</xdr:row>
      <xdr:rowOff>145116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212912</xdr:colOff>
      <xdr:row>20</xdr:row>
      <xdr:rowOff>134471</xdr:rowOff>
    </xdr:from>
    <xdr:to>
      <xdr:col>17</xdr:col>
      <xdr:colOff>255494</xdr:colOff>
      <xdr:row>39</xdr:row>
      <xdr:rowOff>158003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67235</xdr:colOff>
      <xdr:row>20</xdr:row>
      <xdr:rowOff>112059</xdr:rowOff>
    </xdr:from>
    <xdr:to>
      <xdr:col>8</xdr:col>
      <xdr:colOff>459440</xdr:colOff>
      <xdr:row>39</xdr:row>
      <xdr:rowOff>179294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tatista.com/statistics/263937/vegetable-oils-global-consumption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C25"/>
  <sheetViews>
    <sheetView showGridLines="0" topLeftCell="A9" workbookViewId="0">
      <selection activeCell="B14" sqref="B14"/>
    </sheetView>
  </sheetViews>
  <sheetFormatPr defaultColWidth="9.140625" defaultRowHeight="12.75" x14ac:dyDescent="0.2"/>
  <cols>
    <col min="2" max="2" width="25.7109375" customWidth="1"/>
    <col min="3" max="3" width="70.7109375" customWidth="1"/>
  </cols>
  <sheetData>
    <row r="3" spans="2:3" x14ac:dyDescent="0.2">
      <c r="B3" s="1" t="s">
        <v>0</v>
      </c>
    </row>
    <row r="4" spans="2:3" x14ac:dyDescent="0.2">
      <c r="B4" s="2" t="s">
        <v>1</v>
      </c>
    </row>
    <row r="5" spans="2:3" x14ac:dyDescent="0.2">
      <c r="B5" s="3" t="s">
        <v>2</v>
      </c>
    </row>
    <row r="8" spans="2:3" x14ac:dyDescent="0.2">
      <c r="B8" s="1" t="s">
        <v>3</v>
      </c>
    </row>
    <row r="10" spans="2:3" x14ac:dyDescent="0.2">
      <c r="B10" s="2" t="s">
        <v>3</v>
      </c>
      <c r="C10" s="2" t="s">
        <v>4</v>
      </c>
    </row>
    <row r="11" spans="2:3" x14ac:dyDescent="0.2">
      <c r="B11" s="2" t="s">
        <v>5</v>
      </c>
      <c r="C11" s="2" t="s">
        <v>4</v>
      </c>
    </row>
    <row r="12" spans="2:3" x14ac:dyDescent="0.2">
      <c r="B12" s="2" t="s">
        <v>6</v>
      </c>
      <c r="C12" s="2" t="s">
        <v>7</v>
      </c>
    </row>
    <row r="13" spans="2:3" x14ac:dyDescent="0.2">
      <c r="B13" s="2" t="s">
        <v>8</v>
      </c>
      <c r="C13" s="2" t="s">
        <v>9</v>
      </c>
    </row>
    <row r="14" spans="2:3" x14ac:dyDescent="0.2">
      <c r="B14" s="2" t="s">
        <v>10</v>
      </c>
      <c r="C14" s="4" t="s">
        <v>11</v>
      </c>
    </row>
    <row r="15" spans="2:3" x14ac:dyDescent="0.2">
      <c r="B15" s="2" t="s">
        <v>12</v>
      </c>
      <c r="C15" s="4" t="s">
        <v>11</v>
      </c>
    </row>
    <row r="16" spans="2:3" x14ac:dyDescent="0.2">
      <c r="B16" s="2" t="s">
        <v>13</v>
      </c>
      <c r="C16" s="4" t="s">
        <v>11</v>
      </c>
    </row>
    <row r="17" spans="2:3" x14ac:dyDescent="0.2">
      <c r="B17" s="2" t="s">
        <v>14</v>
      </c>
      <c r="C17" s="4" t="s">
        <v>11</v>
      </c>
    </row>
    <row r="18" spans="2:3" ht="38.25" x14ac:dyDescent="0.2">
      <c r="B18" s="5" t="s">
        <v>15</v>
      </c>
      <c r="C18" s="5" t="s">
        <v>16</v>
      </c>
    </row>
    <row r="20" spans="2:3" x14ac:dyDescent="0.2">
      <c r="B20" s="1" t="s">
        <v>17</v>
      </c>
    </row>
    <row r="22" spans="2:3" x14ac:dyDescent="0.2">
      <c r="B22" s="2" t="s">
        <v>18</v>
      </c>
      <c r="C22" s="2" t="s">
        <v>4</v>
      </c>
    </row>
    <row r="23" spans="2:3" x14ac:dyDescent="0.2">
      <c r="B23" s="2" t="s">
        <v>19</v>
      </c>
      <c r="C23" s="2" t="s">
        <v>20</v>
      </c>
    </row>
    <row r="24" spans="2:3" x14ac:dyDescent="0.2">
      <c r="B24" s="2" t="s">
        <v>21</v>
      </c>
      <c r="C24" s="2" t="s">
        <v>22</v>
      </c>
    </row>
    <row r="25" spans="2:3" x14ac:dyDescent="0.2">
      <c r="B25" s="2" t="s">
        <v>23</v>
      </c>
      <c r="C25" s="3" t="s">
        <v>24</v>
      </c>
    </row>
  </sheetData>
  <hyperlinks>
    <hyperlink ref="B5" location="Data!A1" display="Access data" xr:uid="{00000000-0004-0000-0000-000000000000}"/>
    <hyperlink ref="C25" r:id="rId1" xr:uid="{00000000-0004-0000-0000-000001000000}"/>
  </hyperlinks>
  <pageMargins left="0.75" right="0.75" top="1" bottom="1" header="0.5" footer="0.5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P68"/>
  <sheetViews>
    <sheetView workbookViewId="0"/>
  </sheetViews>
  <sheetFormatPr defaultRowHeight="12.75" x14ac:dyDescent="0.2"/>
  <cols>
    <col min="2" max="2" width="9.85546875" bestFit="1" customWidth="1"/>
    <col min="4" max="5" width="13.85546875" style="14" customWidth="1"/>
    <col min="6" max="6" width="16.42578125" style="14" customWidth="1"/>
    <col min="7" max="9" width="13.85546875" style="14" customWidth="1"/>
    <col min="10" max="12" width="13.85546875" customWidth="1"/>
  </cols>
  <sheetData>
    <row r="2" spans="2:16" ht="13.5" thickBot="1" x14ac:dyDescent="0.25">
      <c r="B2" s="14" t="s">
        <v>48</v>
      </c>
    </row>
    <row r="3" spans="2:16" ht="30" x14ac:dyDescent="0.2">
      <c r="B3" s="8" t="s">
        <v>40</v>
      </c>
      <c r="C3" s="8" t="s">
        <v>42</v>
      </c>
      <c r="D3" s="8" t="s">
        <v>26</v>
      </c>
      <c r="E3" s="8" t="s">
        <v>32</v>
      </c>
      <c r="F3" s="8" t="s">
        <v>33</v>
      </c>
      <c r="G3" s="8" t="s">
        <v>34</v>
      </c>
      <c r="H3" s="8" t="s">
        <v>35</v>
      </c>
      <c r="I3" s="8" t="s">
        <v>36</v>
      </c>
      <c r="J3" s="8" t="s">
        <v>45</v>
      </c>
      <c r="K3" s="8" t="s">
        <v>46</v>
      </c>
      <c r="L3" s="8" t="s">
        <v>49</v>
      </c>
      <c r="M3" s="9"/>
    </row>
    <row r="4" spans="2:16" ht="14.25" x14ac:dyDescent="0.2">
      <c r="B4" s="6">
        <v>41275</v>
      </c>
      <c r="C4" s="6"/>
      <c r="D4" s="10">
        <v>841</v>
      </c>
      <c r="E4" s="10">
        <v>1190</v>
      </c>
      <c r="F4" s="10">
        <v>1269</v>
      </c>
      <c r="G4" s="10">
        <v>795</v>
      </c>
      <c r="H4" s="10">
        <v>2100</v>
      </c>
      <c r="I4" s="10"/>
      <c r="J4" s="10">
        <v>829</v>
      </c>
      <c r="K4" s="10">
        <v>3957.6</v>
      </c>
      <c r="L4" s="10">
        <v>1214</v>
      </c>
      <c r="N4" s="17"/>
      <c r="O4" s="16"/>
      <c r="P4" s="18"/>
    </row>
    <row r="5" spans="2:16" ht="14.25" x14ac:dyDescent="0.2">
      <c r="B5" s="7">
        <v>41306</v>
      </c>
      <c r="C5" s="7"/>
      <c r="D5" s="11">
        <v>863</v>
      </c>
      <c r="E5" s="11">
        <v>1175</v>
      </c>
      <c r="F5" s="11">
        <v>1275</v>
      </c>
      <c r="G5" s="11">
        <v>845</v>
      </c>
      <c r="H5" s="11">
        <v>1982</v>
      </c>
      <c r="I5" s="11"/>
      <c r="J5" s="11">
        <v>861</v>
      </c>
      <c r="K5" s="11">
        <v>4229.45</v>
      </c>
      <c r="L5" s="11">
        <v>1225</v>
      </c>
      <c r="N5" s="17"/>
      <c r="O5" s="16"/>
      <c r="P5" s="18"/>
    </row>
    <row r="6" spans="2:16" ht="14.25" x14ac:dyDescent="0.2">
      <c r="B6" s="6">
        <v>41334</v>
      </c>
      <c r="C6" s="6"/>
      <c r="D6" s="10">
        <v>854</v>
      </c>
      <c r="E6" s="10">
        <v>1116</v>
      </c>
      <c r="F6" s="10">
        <v>1221</v>
      </c>
      <c r="G6" s="10">
        <v>833</v>
      </c>
      <c r="H6" s="10">
        <v>1924</v>
      </c>
      <c r="I6" s="10"/>
      <c r="J6" s="10">
        <v>820</v>
      </c>
      <c r="K6" s="10">
        <v>4094.76</v>
      </c>
      <c r="L6" s="10">
        <v>1162</v>
      </c>
      <c r="N6" s="17"/>
      <c r="O6" s="16"/>
      <c r="P6" s="18"/>
    </row>
    <row r="7" spans="2:16" ht="14.25" x14ac:dyDescent="0.2">
      <c r="B7" s="7">
        <v>41365</v>
      </c>
      <c r="C7" s="7"/>
      <c r="D7" s="11">
        <v>842</v>
      </c>
      <c r="E7" s="11">
        <v>1095</v>
      </c>
      <c r="F7" s="11">
        <v>1201</v>
      </c>
      <c r="G7" s="11">
        <v>828</v>
      </c>
      <c r="H7" s="11">
        <v>1899</v>
      </c>
      <c r="I7" s="11"/>
      <c r="J7" s="11">
        <v>793</v>
      </c>
      <c r="K7" s="11">
        <v>4005.37</v>
      </c>
      <c r="L7" s="11">
        <v>1136</v>
      </c>
      <c r="N7" s="17"/>
      <c r="O7" s="16"/>
      <c r="P7" s="18"/>
    </row>
    <row r="8" spans="2:16" ht="14.25" x14ac:dyDescent="0.2">
      <c r="B8" s="6">
        <v>41395</v>
      </c>
      <c r="C8" s="6"/>
      <c r="D8" s="10">
        <v>849</v>
      </c>
      <c r="E8" s="10">
        <v>1073</v>
      </c>
      <c r="F8" s="10">
        <v>1227</v>
      </c>
      <c r="G8" s="10">
        <v>827</v>
      </c>
      <c r="H8" s="10">
        <v>1867</v>
      </c>
      <c r="I8" s="10"/>
      <c r="J8" s="10">
        <v>828</v>
      </c>
      <c r="K8" s="10">
        <v>3847.06</v>
      </c>
      <c r="L8" s="10">
        <v>1116</v>
      </c>
      <c r="N8" s="17"/>
      <c r="O8" s="16"/>
      <c r="P8" s="18"/>
    </row>
    <row r="9" spans="2:16" ht="14.25" x14ac:dyDescent="0.2">
      <c r="B9" s="7">
        <v>41426</v>
      </c>
      <c r="C9" s="7" t="s">
        <v>27</v>
      </c>
      <c r="D9" s="11">
        <v>860</v>
      </c>
      <c r="E9" s="11">
        <v>1041</v>
      </c>
      <c r="F9" s="11">
        <v>1228</v>
      </c>
      <c r="G9" s="11">
        <v>854</v>
      </c>
      <c r="H9" s="11">
        <v>1813</v>
      </c>
      <c r="I9" s="11"/>
      <c r="J9" s="11">
        <v>895</v>
      </c>
      <c r="K9" s="11">
        <v>3955.85</v>
      </c>
      <c r="L9" s="11">
        <v>1078</v>
      </c>
      <c r="N9" s="17"/>
      <c r="O9" s="16"/>
      <c r="P9" s="18"/>
    </row>
    <row r="10" spans="2:16" ht="14.25" x14ac:dyDescent="0.2">
      <c r="B10" s="6">
        <v>41456</v>
      </c>
      <c r="C10" s="6" t="s">
        <v>27</v>
      </c>
      <c r="D10" s="10">
        <v>833</v>
      </c>
      <c r="E10" s="10">
        <v>995</v>
      </c>
      <c r="F10" s="10">
        <v>1178</v>
      </c>
      <c r="G10" s="10">
        <v>836</v>
      </c>
      <c r="H10" s="10">
        <v>1758</v>
      </c>
      <c r="I10" s="10"/>
      <c r="J10" s="10">
        <v>861</v>
      </c>
      <c r="K10" s="10">
        <v>3895.24</v>
      </c>
      <c r="L10" s="10">
        <v>1012</v>
      </c>
      <c r="N10" s="17"/>
      <c r="O10" s="16"/>
      <c r="P10" s="18"/>
    </row>
    <row r="11" spans="2:16" ht="14.25" x14ac:dyDescent="0.2">
      <c r="B11" s="7">
        <v>41487</v>
      </c>
      <c r="C11" s="7" t="s">
        <v>27</v>
      </c>
      <c r="D11" s="11">
        <v>829</v>
      </c>
      <c r="E11" s="11">
        <v>999</v>
      </c>
      <c r="F11" s="11">
        <v>959</v>
      </c>
      <c r="G11" s="11">
        <v>868</v>
      </c>
      <c r="H11" s="11">
        <v>1685</v>
      </c>
      <c r="I11" s="11"/>
      <c r="J11" s="11">
        <v>894</v>
      </c>
      <c r="K11" s="11">
        <v>3850.83</v>
      </c>
      <c r="L11" s="11">
        <v>997</v>
      </c>
      <c r="N11" s="17"/>
      <c r="O11" s="16"/>
      <c r="P11" s="18"/>
    </row>
    <row r="12" spans="2:16" ht="14.25" x14ac:dyDescent="0.2">
      <c r="B12" s="6">
        <v>41518</v>
      </c>
      <c r="C12" s="6" t="s">
        <v>27</v>
      </c>
      <c r="D12" s="10">
        <v>820</v>
      </c>
      <c r="E12" s="10">
        <v>1024</v>
      </c>
      <c r="F12" s="10">
        <v>962</v>
      </c>
      <c r="G12" s="10">
        <v>910</v>
      </c>
      <c r="H12" s="10">
        <v>1638</v>
      </c>
      <c r="I12" s="10"/>
      <c r="J12" s="10">
        <v>982</v>
      </c>
      <c r="K12" s="10">
        <v>3827.17</v>
      </c>
      <c r="L12" s="10">
        <v>994</v>
      </c>
      <c r="N12" s="17"/>
      <c r="O12" s="16"/>
      <c r="P12" s="18"/>
    </row>
    <row r="13" spans="2:16" ht="14.25" x14ac:dyDescent="0.2">
      <c r="B13" s="7">
        <v>41548</v>
      </c>
      <c r="C13" s="7" t="s">
        <v>27</v>
      </c>
      <c r="D13" s="11">
        <v>859</v>
      </c>
      <c r="E13" s="11">
        <v>987</v>
      </c>
      <c r="F13" s="11">
        <v>988</v>
      </c>
      <c r="G13" s="11">
        <v>915</v>
      </c>
      <c r="H13" s="11">
        <v>1575</v>
      </c>
      <c r="I13" s="11"/>
      <c r="J13" s="11">
        <v>985</v>
      </c>
      <c r="K13" s="11">
        <v>3737.97</v>
      </c>
      <c r="L13" s="11">
        <v>1011</v>
      </c>
      <c r="N13" s="17"/>
      <c r="O13" s="16"/>
      <c r="P13" s="18"/>
    </row>
    <row r="14" spans="2:16" ht="14.25" x14ac:dyDescent="0.2">
      <c r="B14" s="6">
        <v>41579</v>
      </c>
      <c r="C14" s="6" t="s">
        <v>27</v>
      </c>
      <c r="D14" s="10">
        <v>920.75</v>
      </c>
      <c r="E14" s="10">
        <v>996</v>
      </c>
      <c r="F14" s="10">
        <v>997.5</v>
      </c>
      <c r="G14" s="10">
        <v>1112</v>
      </c>
      <c r="H14" s="10">
        <v>1542.5</v>
      </c>
      <c r="I14" s="10"/>
      <c r="J14" s="10">
        <v>1270</v>
      </c>
      <c r="K14" s="10">
        <v>3703.16</v>
      </c>
      <c r="L14" s="10">
        <v>1025</v>
      </c>
      <c r="N14" s="17"/>
      <c r="O14" s="16"/>
      <c r="P14" s="18"/>
    </row>
    <row r="15" spans="2:16" ht="14.25" x14ac:dyDescent="0.2">
      <c r="B15" s="7">
        <v>41609</v>
      </c>
      <c r="C15" s="7" t="s">
        <v>27</v>
      </c>
      <c r="D15" s="11">
        <v>912</v>
      </c>
      <c r="E15" s="11">
        <v>989</v>
      </c>
      <c r="F15" s="11">
        <v>982</v>
      </c>
      <c r="G15" s="11">
        <v>1143</v>
      </c>
      <c r="H15" s="11">
        <v>1493</v>
      </c>
      <c r="I15" s="11"/>
      <c r="J15" s="11">
        <v>1269</v>
      </c>
      <c r="K15" s="11">
        <v>3628.63</v>
      </c>
      <c r="L15" s="11">
        <v>1012</v>
      </c>
      <c r="N15" s="17"/>
      <c r="O15" s="16"/>
      <c r="P15" s="18"/>
    </row>
    <row r="16" spans="2:16" ht="14.25" x14ac:dyDescent="0.2">
      <c r="B16" s="6">
        <v>41640</v>
      </c>
      <c r="C16" s="6" t="s">
        <v>27</v>
      </c>
      <c r="D16" s="10">
        <v>865</v>
      </c>
      <c r="E16" s="10">
        <v>943</v>
      </c>
      <c r="F16" s="10">
        <v>920</v>
      </c>
      <c r="G16" s="10">
        <v>1160</v>
      </c>
      <c r="H16" s="10">
        <v>1410</v>
      </c>
      <c r="I16" s="10"/>
      <c r="J16" s="10">
        <v>1270</v>
      </c>
      <c r="K16" s="10">
        <v>3601.01</v>
      </c>
      <c r="L16" s="10">
        <v>953</v>
      </c>
      <c r="N16" s="17"/>
      <c r="O16" s="16"/>
      <c r="P16" s="18"/>
    </row>
    <row r="17" spans="2:16" ht="14.25" x14ac:dyDescent="0.2">
      <c r="B17" s="7">
        <v>41671</v>
      </c>
      <c r="C17" s="7" t="s">
        <v>27</v>
      </c>
      <c r="D17" s="11">
        <v>908</v>
      </c>
      <c r="E17" s="11">
        <v>985</v>
      </c>
      <c r="F17" s="11">
        <v>945</v>
      </c>
      <c r="G17" s="11">
        <v>1292</v>
      </c>
      <c r="H17" s="11">
        <v>1303</v>
      </c>
      <c r="I17" s="11"/>
      <c r="J17" s="11">
        <v>1365</v>
      </c>
      <c r="K17" s="11">
        <v>3541.05</v>
      </c>
      <c r="L17" s="11">
        <v>976</v>
      </c>
      <c r="N17" s="17"/>
      <c r="O17" s="16"/>
      <c r="P17" s="18"/>
    </row>
    <row r="18" spans="2:16" ht="14.25" x14ac:dyDescent="0.2">
      <c r="B18" s="6">
        <v>41699</v>
      </c>
      <c r="C18" s="6" t="s">
        <v>27</v>
      </c>
      <c r="D18" s="10">
        <v>961</v>
      </c>
      <c r="E18" s="10">
        <v>1002</v>
      </c>
      <c r="F18" s="10">
        <v>964</v>
      </c>
      <c r="G18" s="10">
        <v>1381</v>
      </c>
      <c r="H18" s="10">
        <v>1221</v>
      </c>
      <c r="I18" s="10"/>
      <c r="J18" s="10">
        <v>1394</v>
      </c>
      <c r="K18" s="10">
        <v>3586.63</v>
      </c>
      <c r="L18" s="10">
        <v>1019</v>
      </c>
      <c r="N18" s="17"/>
      <c r="O18" s="16"/>
      <c r="P18" s="18"/>
    </row>
    <row r="19" spans="2:16" ht="14.25" x14ac:dyDescent="0.2">
      <c r="B19" s="7">
        <v>41730</v>
      </c>
      <c r="C19" s="7" t="s">
        <v>27</v>
      </c>
      <c r="D19" s="11">
        <v>911</v>
      </c>
      <c r="E19" s="11">
        <v>999</v>
      </c>
      <c r="F19" s="11">
        <v>941</v>
      </c>
      <c r="G19" s="11">
        <v>1299</v>
      </c>
      <c r="H19" s="11">
        <v>1174</v>
      </c>
      <c r="I19" s="11"/>
      <c r="J19" s="11">
        <v>1356</v>
      </c>
      <c r="K19" s="11">
        <v>3565.62</v>
      </c>
      <c r="L19" s="11">
        <v>1018</v>
      </c>
      <c r="N19" s="17"/>
      <c r="O19" s="16"/>
      <c r="P19" s="18"/>
    </row>
    <row r="20" spans="2:16" ht="14.25" x14ac:dyDescent="0.2">
      <c r="B20" s="6">
        <v>41760</v>
      </c>
      <c r="C20" s="6" t="s">
        <v>27</v>
      </c>
      <c r="D20" s="10">
        <v>893.25</v>
      </c>
      <c r="E20" s="10">
        <v>965.25</v>
      </c>
      <c r="F20" s="10">
        <v>943.75</v>
      </c>
      <c r="G20" s="10">
        <v>1253.75</v>
      </c>
      <c r="H20" s="10">
        <v>1200</v>
      </c>
      <c r="I20" s="10"/>
      <c r="J20" s="10">
        <v>1403.75</v>
      </c>
      <c r="K20" s="10">
        <v>3553.72</v>
      </c>
      <c r="L20" s="10">
        <v>954</v>
      </c>
      <c r="N20" s="17"/>
      <c r="O20" s="16"/>
      <c r="P20" s="18"/>
    </row>
    <row r="21" spans="2:16" ht="14.25" x14ac:dyDescent="0.2">
      <c r="B21" s="7">
        <v>41791</v>
      </c>
      <c r="C21" s="7" t="s">
        <v>28</v>
      </c>
      <c r="D21" s="11">
        <v>857</v>
      </c>
      <c r="E21" s="11">
        <v>936</v>
      </c>
      <c r="F21" s="11">
        <v>928</v>
      </c>
      <c r="G21" s="11">
        <v>1234</v>
      </c>
      <c r="H21" s="11">
        <v>1310</v>
      </c>
      <c r="I21" s="11"/>
      <c r="J21" s="11">
        <v>1402</v>
      </c>
      <c r="K21" s="11">
        <v>3625.83</v>
      </c>
      <c r="L21" s="11">
        <v>922</v>
      </c>
      <c r="N21" s="17"/>
      <c r="O21" s="16"/>
      <c r="P21" s="18"/>
    </row>
    <row r="22" spans="2:16" ht="14.25" x14ac:dyDescent="0.2">
      <c r="B22" s="6">
        <v>41821</v>
      </c>
      <c r="C22" s="6" t="s">
        <v>28</v>
      </c>
      <c r="D22" s="10">
        <v>841</v>
      </c>
      <c r="E22" s="10">
        <v>888</v>
      </c>
      <c r="F22" s="10">
        <v>887</v>
      </c>
      <c r="G22" s="10">
        <v>1116</v>
      </c>
      <c r="H22" s="10">
        <v>1325</v>
      </c>
      <c r="I22" s="10"/>
      <c r="J22" s="10">
        <v>1260</v>
      </c>
      <c r="K22" s="10">
        <v>3820.55</v>
      </c>
      <c r="L22" s="10">
        <v>875</v>
      </c>
      <c r="N22" s="17"/>
      <c r="O22" s="16"/>
      <c r="P22" s="18"/>
    </row>
    <row r="23" spans="2:16" ht="14.25" x14ac:dyDescent="0.2">
      <c r="B23" s="7">
        <v>41852</v>
      </c>
      <c r="C23" s="7" t="s">
        <v>28</v>
      </c>
      <c r="D23" s="11">
        <v>766</v>
      </c>
      <c r="E23" s="11">
        <v>857</v>
      </c>
      <c r="F23" s="11">
        <v>828</v>
      </c>
      <c r="G23" s="11">
        <v>943</v>
      </c>
      <c r="H23" s="11">
        <v>1350</v>
      </c>
      <c r="I23" s="11"/>
      <c r="J23" s="11">
        <v>1172</v>
      </c>
      <c r="K23" s="11">
        <v>3963.79</v>
      </c>
      <c r="L23" s="11">
        <v>853</v>
      </c>
      <c r="N23" s="17"/>
      <c r="O23" s="16"/>
      <c r="P23" s="18"/>
    </row>
    <row r="24" spans="2:16" ht="14.25" x14ac:dyDescent="0.2">
      <c r="B24" s="6">
        <v>41883</v>
      </c>
      <c r="C24" s="6" t="s">
        <v>28</v>
      </c>
      <c r="D24" s="10">
        <v>709</v>
      </c>
      <c r="E24" s="10">
        <v>851</v>
      </c>
      <c r="F24" s="10">
        <v>823</v>
      </c>
      <c r="G24" s="10">
        <v>904</v>
      </c>
      <c r="H24" s="10">
        <v>1360</v>
      </c>
      <c r="I24" s="10"/>
      <c r="J24" s="10">
        <v>1181</v>
      </c>
      <c r="K24" s="10">
        <v>3997.12</v>
      </c>
      <c r="L24" s="10">
        <v>828</v>
      </c>
      <c r="N24" s="17"/>
      <c r="O24" s="16"/>
      <c r="P24" s="18"/>
    </row>
    <row r="25" spans="2:16" ht="14.25" x14ac:dyDescent="0.2">
      <c r="B25" s="7">
        <v>41913</v>
      </c>
      <c r="C25" s="7" t="s">
        <v>28</v>
      </c>
      <c r="D25" s="11">
        <v>722</v>
      </c>
      <c r="E25" s="11">
        <v>835</v>
      </c>
      <c r="F25" s="11">
        <v>872</v>
      </c>
      <c r="G25" s="11">
        <v>935</v>
      </c>
      <c r="H25" s="11">
        <v>1365</v>
      </c>
      <c r="I25" s="11"/>
      <c r="J25" s="11">
        <v>1144</v>
      </c>
      <c r="K25" s="11">
        <v>3811.73</v>
      </c>
      <c r="L25" s="11">
        <v>835</v>
      </c>
      <c r="N25" s="17"/>
      <c r="O25" s="16"/>
      <c r="P25" s="18"/>
    </row>
    <row r="26" spans="2:16" ht="14.25" x14ac:dyDescent="0.2">
      <c r="B26" s="6">
        <v>41944</v>
      </c>
      <c r="C26" s="6" t="s">
        <v>28</v>
      </c>
      <c r="D26" s="10">
        <v>731</v>
      </c>
      <c r="E26" s="10">
        <v>830</v>
      </c>
      <c r="F26" s="10">
        <v>892</v>
      </c>
      <c r="G26" s="10">
        <v>971</v>
      </c>
      <c r="H26" s="10">
        <v>1368</v>
      </c>
      <c r="I26" s="10"/>
      <c r="J26" s="10">
        <v>1194</v>
      </c>
      <c r="K26" s="10">
        <v>4065.1</v>
      </c>
      <c r="L26" s="10">
        <v>836</v>
      </c>
      <c r="N26" s="17"/>
      <c r="O26" s="16"/>
      <c r="P26" s="18"/>
    </row>
    <row r="27" spans="2:16" ht="14.25" x14ac:dyDescent="0.2">
      <c r="B27" s="7">
        <v>41974</v>
      </c>
      <c r="C27" s="7" t="s">
        <v>28</v>
      </c>
      <c r="D27" s="11">
        <v>693</v>
      </c>
      <c r="E27" s="11">
        <v>820</v>
      </c>
      <c r="F27" s="11">
        <v>877</v>
      </c>
      <c r="G27" s="11">
        <v>968</v>
      </c>
      <c r="H27" s="11">
        <v>1370</v>
      </c>
      <c r="I27" s="11"/>
      <c r="J27" s="11">
        <v>1217</v>
      </c>
      <c r="K27" s="11">
        <v>4234.51</v>
      </c>
      <c r="L27" s="11">
        <v>814</v>
      </c>
      <c r="N27" s="17"/>
      <c r="O27" s="16"/>
      <c r="P27" s="18"/>
    </row>
    <row r="28" spans="2:16" ht="14.25" x14ac:dyDescent="0.2">
      <c r="B28" s="6">
        <v>42005</v>
      </c>
      <c r="C28" s="6" t="s">
        <v>28</v>
      </c>
      <c r="D28" s="10">
        <v>688</v>
      </c>
      <c r="E28" s="10">
        <v>802</v>
      </c>
      <c r="F28" s="10">
        <v>840</v>
      </c>
      <c r="G28" s="10">
        <v>1023</v>
      </c>
      <c r="H28" s="10">
        <v>1391</v>
      </c>
      <c r="I28" s="10"/>
      <c r="J28" s="10">
        <v>1159</v>
      </c>
      <c r="K28" s="10">
        <v>4128.51</v>
      </c>
      <c r="L28" s="10">
        <v>775</v>
      </c>
      <c r="N28" s="17"/>
      <c r="O28" s="16"/>
      <c r="P28" s="18"/>
    </row>
    <row r="29" spans="2:16" ht="14.25" x14ac:dyDescent="0.2">
      <c r="B29" s="7">
        <v>42036</v>
      </c>
      <c r="C29" s="7" t="s">
        <v>28</v>
      </c>
      <c r="D29" s="11">
        <v>689</v>
      </c>
      <c r="E29" s="11">
        <v>773</v>
      </c>
      <c r="F29" s="11">
        <v>802</v>
      </c>
      <c r="G29" s="11">
        <v>1079</v>
      </c>
      <c r="H29" s="11">
        <v>1366</v>
      </c>
      <c r="I29" s="11"/>
      <c r="J29" s="11">
        <v>1187</v>
      </c>
      <c r="K29" s="11">
        <v>4169.5600000000004</v>
      </c>
      <c r="L29" s="11">
        <v>751</v>
      </c>
      <c r="N29" s="17"/>
      <c r="O29" s="16"/>
      <c r="P29" s="18"/>
    </row>
    <row r="30" spans="2:16" ht="14.25" x14ac:dyDescent="0.2">
      <c r="B30" s="6">
        <v>42064</v>
      </c>
      <c r="C30" s="6" t="s">
        <v>28</v>
      </c>
      <c r="D30" s="10">
        <v>672</v>
      </c>
      <c r="E30" s="10">
        <v>748</v>
      </c>
      <c r="F30" s="10">
        <v>801</v>
      </c>
      <c r="G30" s="10">
        <v>1037</v>
      </c>
      <c r="H30" s="10">
        <v>1356</v>
      </c>
      <c r="I30" s="10"/>
      <c r="J30" s="10">
        <v>1096</v>
      </c>
      <c r="K30" s="10">
        <v>3933.6</v>
      </c>
      <c r="L30" s="10">
        <v>749</v>
      </c>
      <c r="N30" s="17"/>
      <c r="O30" s="16"/>
      <c r="P30" s="18"/>
    </row>
    <row r="31" spans="2:16" ht="14.25" x14ac:dyDescent="0.2">
      <c r="B31" s="7">
        <v>42095</v>
      </c>
      <c r="C31" s="7" t="s">
        <v>28</v>
      </c>
      <c r="D31" s="11">
        <v>662</v>
      </c>
      <c r="E31" s="11">
        <v>749</v>
      </c>
      <c r="F31" s="11">
        <v>838</v>
      </c>
      <c r="G31" s="11">
        <v>985</v>
      </c>
      <c r="H31" s="11">
        <v>1348</v>
      </c>
      <c r="I31" s="11"/>
      <c r="J31" s="11">
        <v>1080</v>
      </c>
      <c r="K31" s="11">
        <v>3996.58</v>
      </c>
      <c r="L31" s="11">
        <v>742</v>
      </c>
      <c r="N31" s="17"/>
      <c r="O31" s="16"/>
      <c r="P31" s="18"/>
    </row>
    <row r="32" spans="2:16" ht="14.25" x14ac:dyDescent="0.2">
      <c r="B32" s="6">
        <v>42125</v>
      </c>
      <c r="C32" s="6" t="s">
        <v>28</v>
      </c>
      <c r="D32" s="10">
        <v>659</v>
      </c>
      <c r="E32" s="10">
        <v>781</v>
      </c>
      <c r="F32" s="10">
        <v>904</v>
      </c>
      <c r="G32" s="10">
        <v>966</v>
      </c>
      <c r="H32" s="10">
        <v>1345</v>
      </c>
      <c r="I32" s="10"/>
      <c r="J32" s="10">
        <v>1133</v>
      </c>
      <c r="K32" s="10">
        <v>4305.33</v>
      </c>
      <c r="L32" s="10">
        <v>766</v>
      </c>
      <c r="N32" s="17"/>
      <c r="O32" s="16"/>
      <c r="P32" s="18"/>
    </row>
    <row r="33" spans="2:16" ht="14.25" x14ac:dyDescent="0.2">
      <c r="B33" s="7">
        <v>42156</v>
      </c>
      <c r="C33" s="7" t="s">
        <v>29</v>
      </c>
      <c r="D33" s="11">
        <v>671</v>
      </c>
      <c r="E33" s="11">
        <v>793</v>
      </c>
      <c r="F33" s="11">
        <v>918</v>
      </c>
      <c r="G33" s="11">
        <v>919</v>
      </c>
      <c r="H33" s="11">
        <v>1345</v>
      </c>
      <c r="I33" s="11"/>
      <c r="J33" s="11">
        <v>1131</v>
      </c>
      <c r="K33" s="11">
        <v>4347.3</v>
      </c>
      <c r="L33" s="11">
        <v>806</v>
      </c>
      <c r="N33" s="17"/>
      <c r="O33" s="16"/>
      <c r="P33" s="18"/>
    </row>
    <row r="34" spans="2:16" ht="14.25" x14ac:dyDescent="0.2">
      <c r="B34" s="6">
        <v>42186</v>
      </c>
      <c r="C34" s="6" t="s">
        <v>29</v>
      </c>
      <c r="D34" s="10">
        <v>635</v>
      </c>
      <c r="E34" s="10">
        <v>751</v>
      </c>
      <c r="F34" s="10">
        <v>832</v>
      </c>
      <c r="G34" s="10">
        <v>869</v>
      </c>
      <c r="H34" s="10">
        <v>1345</v>
      </c>
      <c r="I34" s="10"/>
      <c r="J34" s="10">
        <v>1100</v>
      </c>
      <c r="K34" s="10">
        <v>4487.72</v>
      </c>
      <c r="L34" s="10">
        <v>786</v>
      </c>
      <c r="N34" s="17"/>
      <c r="O34" s="16"/>
      <c r="P34" s="18"/>
    </row>
    <row r="35" spans="2:16" ht="14.25" x14ac:dyDescent="0.2">
      <c r="B35" s="7">
        <v>42217</v>
      </c>
      <c r="C35" s="7" t="s">
        <v>29</v>
      </c>
      <c r="D35" s="11">
        <v>549</v>
      </c>
      <c r="E35" s="11">
        <v>730</v>
      </c>
      <c r="F35" s="11">
        <v>812</v>
      </c>
      <c r="G35" s="11">
        <v>739</v>
      </c>
      <c r="H35" s="11">
        <v>1331</v>
      </c>
      <c r="I35" s="11"/>
      <c r="J35" s="11">
        <v>1037</v>
      </c>
      <c r="K35" s="11">
        <v>5045.8</v>
      </c>
      <c r="L35" s="11">
        <v>755</v>
      </c>
      <c r="N35" s="17"/>
      <c r="O35" s="16"/>
      <c r="P35" s="18"/>
    </row>
    <row r="36" spans="2:16" ht="14.25" x14ac:dyDescent="0.2">
      <c r="B36" s="6">
        <v>42248</v>
      </c>
      <c r="C36" s="6" t="s">
        <v>29</v>
      </c>
      <c r="D36" s="10">
        <v>538</v>
      </c>
      <c r="E36" s="10">
        <v>727</v>
      </c>
      <c r="F36" s="10">
        <v>815</v>
      </c>
      <c r="G36" s="10">
        <v>798</v>
      </c>
      <c r="H36" s="10">
        <v>1321</v>
      </c>
      <c r="I36" s="10"/>
      <c r="J36" s="10">
        <v>1063</v>
      </c>
      <c r="K36" s="10">
        <v>4986.87</v>
      </c>
      <c r="L36" s="10">
        <v>766</v>
      </c>
      <c r="N36" s="17"/>
      <c r="O36" s="16"/>
      <c r="P36" s="18"/>
    </row>
    <row r="37" spans="2:16" ht="14.25" x14ac:dyDescent="0.2">
      <c r="B37" s="7">
        <v>42278</v>
      </c>
      <c r="C37" s="7" t="s">
        <v>29</v>
      </c>
      <c r="D37" s="11">
        <v>583</v>
      </c>
      <c r="E37" s="11">
        <v>742</v>
      </c>
      <c r="F37" s="11">
        <v>883</v>
      </c>
      <c r="G37" s="11">
        <v>860</v>
      </c>
      <c r="H37" s="11">
        <v>1314</v>
      </c>
      <c r="I37" s="11"/>
      <c r="J37" s="11">
        <v>1108</v>
      </c>
      <c r="K37" s="11">
        <v>4544.5</v>
      </c>
      <c r="L37" s="11">
        <v>802</v>
      </c>
      <c r="N37" s="17"/>
      <c r="O37" s="16"/>
      <c r="P37" s="18"/>
    </row>
    <row r="38" spans="2:16" ht="14.25" x14ac:dyDescent="0.2">
      <c r="B38" s="6">
        <v>42309</v>
      </c>
      <c r="C38" s="6" t="s">
        <v>29</v>
      </c>
      <c r="D38" s="10">
        <v>558</v>
      </c>
      <c r="E38" s="10">
        <v>726</v>
      </c>
      <c r="F38" s="10">
        <v>862</v>
      </c>
      <c r="G38" s="10">
        <v>785</v>
      </c>
      <c r="H38" s="10">
        <v>1298</v>
      </c>
      <c r="I38" s="10"/>
      <c r="J38" s="10">
        <v>1073</v>
      </c>
      <c r="K38" s="10">
        <v>3910.36</v>
      </c>
      <c r="L38" s="10">
        <v>790</v>
      </c>
      <c r="N38" s="17"/>
      <c r="O38" s="16"/>
      <c r="P38" s="18"/>
    </row>
    <row r="39" spans="2:16" ht="14.25" x14ac:dyDescent="0.2">
      <c r="B39" s="7">
        <v>42339</v>
      </c>
      <c r="C39" s="7" t="s">
        <v>29</v>
      </c>
      <c r="D39" s="11">
        <v>568</v>
      </c>
      <c r="E39" s="11">
        <v>761</v>
      </c>
      <c r="F39" s="11">
        <v>852</v>
      </c>
      <c r="G39" s="11">
        <v>847</v>
      </c>
      <c r="H39" s="11">
        <v>1283</v>
      </c>
      <c r="I39" s="11"/>
      <c r="J39" s="11">
        <v>1147</v>
      </c>
      <c r="K39" s="11">
        <v>3657.89</v>
      </c>
      <c r="L39" s="11">
        <v>818</v>
      </c>
      <c r="N39" s="17"/>
      <c r="O39" s="16"/>
      <c r="P39" s="18"/>
    </row>
    <row r="40" spans="2:16" ht="14.25" x14ac:dyDescent="0.2">
      <c r="B40" s="6">
        <v>42370</v>
      </c>
      <c r="C40" s="6" t="s">
        <v>29</v>
      </c>
      <c r="D40" s="10">
        <v>566</v>
      </c>
      <c r="E40" s="10">
        <v>727</v>
      </c>
      <c r="F40" s="10">
        <v>846</v>
      </c>
      <c r="G40" s="10">
        <v>894</v>
      </c>
      <c r="H40" s="10">
        <v>1274</v>
      </c>
      <c r="I40" s="10"/>
      <c r="J40" s="10">
        <v>1155</v>
      </c>
      <c r="K40" s="10">
        <v>3976.43</v>
      </c>
      <c r="L40" s="10">
        <v>777</v>
      </c>
      <c r="N40" s="17"/>
      <c r="O40" s="16"/>
      <c r="P40" s="18"/>
    </row>
    <row r="41" spans="2:16" ht="14.25" x14ac:dyDescent="0.2">
      <c r="B41" s="7">
        <v>42401</v>
      </c>
      <c r="C41" s="7" t="s">
        <v>29</v>
      </c>
      <c r="D41" s="11">
        <v>640</v>
      </c>
      <c r="E41" s="11">
        <v>758</v>
      </c>
      <c r="F41" s="11">
        <v>869</v>
      </c>
      <c r="G41" s="11">
        <v>988</v>
      </c>
      <c r="H41" s="11">
        <v>1271</v>
      </c>
      <c r="I41" s="11"/>
      <c r="J41" s="11">
        <v>1216</v>
      </c>
      <c r="K41" s="11">
        <v>4233.4399999999996</v>
      </c>
      <c r="L41" s="11">
        <v>781</v>
      </c>
      <c r="N41" s="17"/>
      <c r="O41" s="16"/>
      <c r="P41" s="18"/>
    </row>
    <row r="42" spans="2:16" ht="14.25" x14ac:dyDescent="0.2">
      <c r="B42" s="6">
        <v>42430</v>
      </c>
      <c r="C42" s="6" t="s">
        <v>29</v>
      </c>
      <c r="D42" s="10">
        <v>686</v>
      </c>
      <c r="E42" s="10">
        <v>761</v>
      </c>
      <c r="F42" s="10">
        <v>842</v>
      </c>
      <c r="G42" s="10">
        <v>1213</v>
      </c>
      <c r="H42" s="10">
        <v>1286</v>
      </c>
      <c r="I42" s="10"/>
      <c r="J42" s="10">
        <v>1448</v>
      </c>
      <c r="K42" s="10">
        <v>4047.26</v>
      </c>
      <c r="L42" s="10">
        <v>768</v>
      </c>
      <c r="N42" s="17"/>
      <c r="O42" s="16"/>
      <c r="P42" s="18"/>
    </row>
    <row r="43" spans="2:16" ht="14.25" x14ac:dyDescent="0.2">
      <c r="B43" s="7">
        <v>42461</v>
      </c>
      <c r="C43" s="7" t="s">
        <v>29</v>
      </c>
      <c r="D43" s="11">
        <v>722</v>
      </c>
      <c r="E43" s="11">
        <v>796</v>
      </c>
      <c r="F43" s="11">
        <v>857</v>
      </c>
      <c r="G43" s="11">
        <v>1304</v>
      </c>
      <c r="H43" s="11">
        <v>1350</v>
      </c>
      <c r="I43" s="11"/>
      <c r="J43" s="11">
        <v>1586</v>
      </c>
      <c r="K43" s="11">
        <v>4024.21</v>
      </c>
      <c r="L43" s="11">
        <v>811</v>
      </c>
      <c r="N43" s="17"/>
      <c r="O43" s="16"/>
      <c r="P43" s="18"/>
    </row>
    <row r="44" spans="2:16" ht="14.25" x14ac:dyDescent="0.2">
      <c r="B44" s="6">
        <v>42491</v>
      </c>
      <c r="C44" s="6" t="s">
        <v>29</v>
      </c>
      <c r="D44" s="10">
        <v>706.25</v>
      </c>
      <c r="E44" s="10">
        <v>791</v>
      </c>
      <c r="F44" s="10">
        <v>868</v>
      </c>
      <c r="G44" s="10">
        <v>1234</v>
      </c>
      <c r="H44" s="10">
        <v>1600</v>
      </c>
      <c r="I44" s="10"/>
      <c r="J44" s="10">
        <v>1445</v>
      </c>
      <c r="K44" s="10">
        <v>3858.02</v>
      </c>
      <c r="L44" s="10">
        <v>808.25</v>
      </c>
      <c r="N44" s="17"/>
      <c r="O44" s="16"/>
      <c r="P44" s="18"/>
    </row>
    <row r="45" spans="2:16" ht="14.25" x14ac:dyDescent="0.2">
      <c r="B45" s="7">
        <v>42522</v>
      </c>
      <c r="C45" s="7" t="s">
        <v>30</v>
      </c>
      <c r="D45" s="11">
        <v>683</v>
      </c>
      <c r="E45" s="11">
        <v>798</v>
      </c>
      <c r="F45" s="11">
        <v>851</v>
      </c>
      <c r="G45" s="11">
        <v>1312</v>
      </c>
      <c r="H45" s="11">
        <v>1700</v>
      </c>
      <c r="I45" s="11"/>
      <c r="J45" s="11">
        <v>1563</v>
      </c>
      <c r="K45" s="11">
        <v>3810.28</v>
      </c>
      <c r="L45" s="11">
        <v>792</v>
      </c>
      <c r="N45" s="17"/>
      <c r="O45" s="16"/>
      <c r="P45" s="18"/>
    </row>
    <row r="46" spans="2:16" ht="14.25" x14ac:dyDescent="0.2">
      <c r="B46" s="6">
        <v>42552</v>
      </c>
      <c r="C46" s="6" t="s">
        <v>30</v>
      </c>
      <c r="D46" s="10">
        <v>652</v>
      </c>
      <c r="E46" s="10">
        <v>788</v>
      </c>
      <c r="F46" s="10">
        <v>816</v>
      </c>
      <c r="G46" s="10">
        <v>1277</v>
      </c>
      <c r="H46" s="10">
        <v>1673</v>
      </c>
      <c r="I46" s="10"/>
      <c r="J46" s="10">
        <v>1507</v>
      </c>
      <c r="K46" s="10">
        <v>3890.98</v>
      </c>
      <c r="L46" s="10">
        <v>763</v>
      </c>
      <c r="N46" s="17"/>
      <c r="O46" s="16"/>
      <c r="P46" s="18"/>
    </row>
    <row r="47" spans="2:16" ht="14.25" x14ac:dyDescent="0.2">
      <c r="B47" s="7">
        <v>42583</v>
      </c>
      <c r="C47" s="7" t="s">
        <v>30</v>
      </c>
      <c r="D47" s="11">
        <v>736</v>
      </c>
      <c r="E47" s="11">
        <v>814</v>
      </c>
      <c r="F47" s="11">
        <v>815</v>
      </c>
      <c r="G47" s="11">
        <v>1360</v>
      </c>
      <c r="H47" s="11">
        <v>1650</v>
      </c>
      <c r="I47" s="11"/>
      <c r="J47" s="11">
        <v>1529</v>
      </c>
      <c r="K47" s="11">
        <v>3982.15</v>
      </c>
      <c r="L47" s="11">
        <v>819</v>
      </c>
      <c r="N47" s="17"/>
      <c r="O47" s="16"/>
      <c r="P47" s="18"/>
    </row>
    <row r="48" spans="2:16" ht="14.25" x14ac:dyDescent="0.2">
      <c r="B48" s="6">
        <v>42614</v>
      </c>
      <c r="C48" s="6" t="s">
        <v>30</v>
      </c>
      <c r="D48" s="10">
        <v>756</v>
      </c>
      <c r="E48" s="10">
        <v>829</v>
      </c>
      <c r="F48" s="10">
        <v>823</v>
      </c>
      <c r="G48" s="10">
        <v>1437</v>
      </c>
      <c r="H48" s="10">
        <v>1620</v>
      </c>
      <c r="I48" s="10"/>
      <c r="J48" s="10">
        <v>1547</v>
      </c>
      <c r="K48" s="10">
        <v>4073.87</v>
      </c>
      <c r="L48" s="10">
        <v>852</v>
      </c>
      <c r="N48" s="17"/>
      <c r="O48" s="16"/>
      <c r="P48" s="18"/>
    </row>
    <row r="49" spans="2:16" ht="14.25" x14ac:dyDescent="0.2">
      <c r="B49" s="7">
        <v>42644</v>
      </c>
      <c r="C49" s="7" t="s">
        <v>30</v>
      </c>
      <c r="D49" s="11">
        <v>716</v>
      </c>
      <c r="E49" s="11">
        <v>858</v>
      </c>
      <c r="F49" s="11">
        <v>830</v>
      </c>
      <c r="G49" s="11">
        <v>1331</v>
      </c>
      <c r="H49" s="11">
        <v>1575</v>
      </c>
      <c r="I49" s="11"/>
      <c r="J49" s="11">
        <v>1463</v>
      </c>
      <c r="K49" s="11">
        <v>3924.43</v>
      </c>
      <c r="L49" s="11">
        <v>896</v>
      </c>
      <c r="N49" s="17"/>
      <c r="O49" s="16"/>
      <c r="P49" s="18"/>
    </row>
    <row r="50" spans="2:16" ht="14.25" x14ac:dyDescent="0.2">
      <c r="B50" s="6">
        <v>42675</v>
      </c>
      <c r="C50" s="6" t="s">
        <v>30</v>
      </c>
      <c r="D50" s="10">
        <v>751</v>
      </c>
      <c r="E50" s="10">
        <v>880</v>
      </c>
      <c r="F50" s="10">
        <v>830</v>
      </c>
      <c r="G50" s="10">
        <v>1476</v>
      </c>
      <c r="H50" s="10">
        <v>1525</v>
      </c>
      <c r="I50" s="10"/>
      <c r="J50" s="10">
        <v>1538</v>
      </c>
      <c r="K50" s="10">
        <v>3928.02</v>
      </c>
      <c r="L50" s="10">
        <v>899</v>
      </c>
      <c r="N50" s="17"/>
      <c r="O50" s="16"/>
      <c r="P50" s="18"/>
    </row>
    <row r="51" spans="2:16" ht="14.25" x14ac:dyDescent="0.2">
      <c r="B51" s="7">
        <v>42705</v>
      </c>
      <c r="C51" s="7" t="s">
        <v>30</v>
      </c>
      <c r="D51" s="11">
        <v>788</v>
      </c>
      <c r="E51" s="11">
        <v>907</v>
      </c>
      <c r="F51" s="11">
        <v>844</v>
      </c>
      <c r="G51" s="11">
        <v>1652</v>
      </c>
      <c r="H51" s="11">
        <v>1504</v>
      </c>
      <c r="I51" s="11"/>
      <c r="J51" s="11">
        <v>1699</v>
      </c>
      <c r="K51" s="11">
        <v>3992.51</v>
      </c>
      <c r="L51" s="11">
        <v>918</v>
      </c>
      <c r="N51" s="17"/>
      <c r="O51" s="16"/>
      <c r="P51" s="18"/>
    </row>
    <row r="52" spans="2:16" ht="14.25" x14ac:dyDescent="0.2">
      <c r="B52" s="6">
        <v>42736</v>
      </c>
      <c r="C52" s="6" t="s">
        <v>30</v>
      </c>
      <c r="D52" s="10">
        <v>809</v>
      </c>
      <c r="E52" s="10">
        <v>872</v>
      </c>
      <c r="F52" s="10">
        <v>817</v>
      </c>
      <c r="G52" s="10">
        <v>1760</v>
      </c>
      <c r="H52" s="10">
        <v>1520</v>
      </c>
      <c r="I52" s="10"/>
      <c r="J52" s="10">
        <v>1815</v>
      </c>
      <c r="K52" s="10">
        <v>4152.22</v>
      </c>
      <c r="L52" s="10">
        <v>916.5</v>
      </c>
      <c r="N52" s="17"/>
      <c r="O52" s="16"/>
      <c r="P52" s="18"/>
    </row>
    <row r="53" spans="2:16" ht="14.25" x14ac:dyDescent="0.2">
      <c r="B53" s="7">
        <v>42767</v>
      </c>
      <c r="C53" s="7" t="s">
        <v>30</v>
      </c>
      <c r="D53" s="11">
        <v>774</v>
      </c>
      <c r="E53" s="11">
        <v>835</v>
      </c>
      <c r="F53" s="11">
        <v>808</v>
      </c>
      <c r="G53" s="11">
        <v>1576</v>
      </c>
      <c r="H53" s="11">
        <v>1545</v>
      </c>
      <c r="I53" s="11"/>
      <c r="J53" s="11">
        <v>1703</v>
      </c>
      <c r="K53" s="11">
        <v>4424.2299999999996</v>
      </c>
      <c r="L53" s="11">
        <v>878</v>
      </c>
      <c r="N53" s="17"/>
      <c r="O53" s="16"/>
      <c r="P53" s="18"/>
    </row>
    <row r="54" spans="2:16" ht="14.25" x14ac:dyDescent="0.2">
      <c r="B54" s="6">
        <v>42795</v>
      </c>
      <c r="C54" s="6" t="s">
        <v>30</v>
      </c>
      <c r="D54" s="10">
        <v>734</v>
      </c>
      <c r="E54" s="10">
        <v>812</v>
      </c>
      <c r="F54" s="10">
        <v>783</v>
      </c>
      <c r="G54" s="10">
        <v>1225</v>
      </c>
      <c r="H54" s="10">
        <v>1578</v>
      </c>
      <c r="I54" s="10"/>
      <c r="J54" s="10">
        <v>1549</v>
      </c>
      <c r="K54" s="10">
        <v>4434.1499999999996</v>
      </c>
      <c r="L54" s="10">
        <v>850</v>
      </c>
      <c r="N54" s="17"/>
      <c r="O54" s="16"/>
      <c r="P54" s="18"/>
    </row>
    <row r="55" spans="2:16" ht="14.25" x14ac:dyDescent="0.2">
      <c r="B55" s="7">
        <v>42826</v>
      </c>
      <c r="C55" s="7" t="s">
        <v>30</v>
      </c>
      <c r="D55" s="11">
        <v>685</v>
      </c>
      <c r="E55" s="11">
        <v>791</v>
      </c>
      <c r="F55" s="11">
        <v>784</v>
      </c>
      <c r="G55" s="11">
        <v>1029</v>
      </c>
      <c r="H55" s="11">
        <v>1558</v>
      </c>
      <c r="I55" s="11"/>
      <c r="J55" s="11">
        <v>1580</v>
      </c>
      <c r="K55" s="11">
        <v>4389.01</v>
      </c>
      <c r="L55" s="11">
        <v>824</v>
      </c>
      <c r="N55" s="17"/>
      <c r="O55" s="16"/>
      <c r="P55" s="18"/>
    </row>
    <row r="56" spans="2:16" ht="14.25" x14ac:dyDescent="0.2">
      <c r="B56" s="6">
        <v>42856</v>
      </c>
      <c r="C56" s="6" t="s">
        <v>30</v>
      </c>
      <c r="D56" s="10">
        <v>727</v>
      </c>
      <c r="E56" s="10">
        <v>827</v>
      </c>
      <c r="F56" s="10">
        <v>797</v>
      </c>
      <c r="G56" s="10">
        <v>1097</v>
      </c>
      <c r="H56" s="10">
        <v>1550</v>
      </c>
      <c r="I56" s="10"/>
      <c r="J56" s="10">
        <v>1687</v>
      </c>
      <c r="K56" s="10">
        <v>4635.18</v>
      </c>
      <c r="L56" s="10">
        <v>844</v>
      </c>
      <c r="N56" s="17"/>
      <c r="O56" s="16"/>
      <c r="P56" s="18"/>
    </row>
    <row r="57" spans="2:16" ht="14.25" x14ac:dyDescent="0.2">
      <c r="B57" s="7">
        <v>42887</v>
      </c>
      <c r="C57" s="7" t="s">
        <v>43</v>
      </c>
      <c r="D57" s="11">
        <v>677</v>
      </c>
      <c r="E57" s="11">
        <v>827</v>
      </c>
      <c r="F57" s="11">
        <v>780</v>
      </c>
      <c r="G57" s="11">
        <v>1029</v>
      </c>
      <c r="H57" s="11">
        <v>1518</v>
      </c>
      <c r="I57" s="11"/>
      <c r="J57" s="11">
        <v>1697</v>
      </c>
      <c r="K57" s="12">
        <v>4632.07</v>
      </c>
      <c r="L57" s="11">
        <v>813</v>
      </c>
      <c r="N57" s="17"/>
      <c r="O57" s="16"/>
      <c r="P57" s="18"/>
    </row>
    <row r="58" spans="2:16" ht="14.25" x14ac:dyDescent="0.2">
      <c r="B58" s="6">
        <v>42917</v>
      </c>
      <c r="C58" s="6" t="s">
        <v>43</v>
      </c>
      <c r="D58" s="10">
        <v>663</v>
      </c>
      <c r="E58" s="10">
        <v>835</v>
      </c>
      <c r="F58" s="10">
        <v>793</v>
      </c>
      <c r="G58" s="10">
        <v>1007</v>
      </c>
      <c r="H58" s="10">
        <v>1498</v>
      </c>
      <c r="I58" s="10"/>
      <c r="J58" s="10">
        <v>1591</v>
      </c>
      <c r="K58" s="13" t="s">
        <v>47</v>
      </c>
      <c r="L58" s="10">
        <v>846</v>
      </c>
      <c r="N58" s="17"/>
      <c r="O58" s="16"/>
      <c r="P58" s="18"/>
    </row>
    <row r="59" spans="2:16" ht="14.25" x14ac:dyDescent="0.2">
      <c r="B59" s="7">
        <v>42948</v>
      </c>
      <c r="C59" s="7" t="s">
        <v>43</v>
      </c>
      <c r="D59" s="11">
        <v>674</v>
      </c>
      <c r="E59" s="11">
        <v>855</v>
      </c>
      <c r="F59" s="11">
        <v>806</v>
      </c>
      <c r="G59" s="11">
        <v>1165</v>
      </c>
      <c r="H59" s="11">
        <v>1478</v>
      </c>
      <c r="I59" s="11"/>
      <c r="J59" s="11">
        <v>1604</v>
      </c>
      <c r="K59" s="13" t="s">
        <v>47</v>
      </c>
      <c r="L59" s="11">
        <v>875</v>
      </c>
      <c r="N59" s="17"/>
      <c r="O59" s="16"/>
      <c r="P59" s="18"/>
    </row>
    <row r="60" spans="2:16" ht="14.25" x14ac:dyDescent="0.2">
      <c r="B60" s="6">
        <v>42979</v>
      </c>
      <c r="C60" s="6" t="s">
        <v>43</v>
      </c>
      <c r="D60" s="10">
        <v>724</v>
      </c>
      <c r="E60" s="10">
        <v>882</v>
      </c>
      <c r="F60" s="10">
        <v>810</v>
      </c>
      <c r="G60" s="10">
        <v>1346</v>
      </c>
      <c r="H60" s="10">
        <v>1433</v>
      </c>
      <c r="I60" s="10"/>
      <c r="J60" s="10">
        <v>1525</v>
      </c>
      <c r="K60" s="13" t="s">
        <v>47</v>
      </c>
      <c r="L60" s="10">
        <v>889</v>
      </c>
      <c r="N60" s="17"/>
      <c r="O60" s="16"/>
      <c r="P60" s="18"/>
    </row>
    <row r="61" spans="2:16" ht="14.25" x14ac:dyDescent="0.2">
      <c r="B61" s="7">
        <v>43009</v>
      </c>
      <c r="C61" s="7" t="s">
        <v>43</v>
      </c>
      <c r="D61" s="11">
        <v>721</v>
      </c>
      <c r="E61" s="11">
        <v>867</v>
      </c>
      <c r="F61" s="11">
        <v>788</v>
      </c>
      <c r="G61" s="11">
        <v>1391</v>
      </c>
      <c r="H61" s="11">
        <v>1410</v>
      </c>
      <c r="I61" s="11"/>
      <c r="J61" s="11">
        <v>1485</v>
      </c>
      <c r="K61" s="13" t="s">
        <v>47</v>
      </c>
      <c r="L61" s="11">
        <v>889</v>
      </c>
      <c r="N61" s="17"/>
      <c r="O61" s="16"/>
      <c r="P61" s="18"/>
    </row>
    <row r="62" spans="2:16" ht="14.25" x14ac:dyDescent="0.2">
      <c r="B62" s="6">
        <v>43040</v>
      </c>
      <c r="C62" s="6" t="s">
        <v>43</v>
      </c>
      <c r="D62" s="10">
        <v>716</v>
      </c>
      <c r="E62" s="10">
        <v>881</v>
      </c>
      <c r="F62" s="10">
        <v>795</v>
      </c>
      <c r="G62" s="10">
        <v>1419</v>
      </c>
      <c r="H62" s="10">
        <v>1368</v>
      </c>
      <c r="I62" s="10"/>
      <c r="J62" s="10">
        <v>1549</v>
      </c>
      <c r="K62" s="13" t="s">
        <v>47</v>
      </c>
      <c r="L62" s="10">
        <v>930</v>
      </c>
      <c r="N62" s="17"/>
      <c r="O62" s="16"/>
      <c r="P62" s="18"/>
    </row>
    <row r="63" spans="2:16" ht="14.25" x14ac:dyDescent="0.2">
      <c r="B63" s="7">
        <v>43070</v>
      </c>
      <c r="C63" s="7" t="s">
        <v>43</v>
      </c>
      <c r="D63" s="11">
        <v>672</v>
      </c>
      <c r="E63" s="11">
        <v>866</v>
      </c>
      <c r="F63" s="11">
        <v>787</v>
      </c>
      <c r="G63" s="11">
        <v>1304</v>
      </c>
      <c r="H63" s="11">
        <v>1356</v>
      </c>
      <c r="I63" s="11"/>
      <c r="J63" s="11">
        <v>1456</v>
      </c>
      <c r="K63" s="13" t="s">
        <v>47</v>
      </c>
      <c r="L63" s="11">
        <v>879</v>
      </c>
      <c r="N63" s="17"/>
      <c r="O63" s="16"/>
      <c r="P63" s="18"/>
    </row>
    <row r="64" spans="2:16" ht="14.25" x14ac:dyDescent="0.2">
      <c r="B64" s="6">
        <v>43101</v>
      </c>
      <c r="C64" s="6" t="s">
        <v>43</v>
      </c>
      <c r="D64" s="10">
        <v>677</v>
      </c>
      <c r="E64" s="10">
        <v>864</v>
      </c>
      <c r="F64" s="10">
        <v>784</v>
      </c>
      <c r="G64" s="10">
        <v>1260</v>
      </c>
      <c r="H64" s="10">
        <v>1335</v>
      </c>
      <c r="I64" s="10"/>
      <c r="J64" s="10">
        <v>1399</v>
      </c>
      <c r="K64" s="13" t="s">
        <v>47</v>
      </c>
      <c r="L64" s="10">
        <v>848</v>
      </c>
      <c r="N64" s="17"/>
      <c r="O64" s="16"/>
      <c r="P64" s="18"/>
    </row>
    <row r="65" spans="2:16" ht="14.25" x14ac:dyDescent="0.2">
      <c r="B65" s="7">
        <v>43132</v>
      </c>
      <c r="C65" s="7" t="s">
        <v>43</v>
      </c>
      <c r="D65" s="11">
        <v>663</v>
      </c>
      <c r="E65" s="11">
        <v>842</v>
      </c>
      <c r="F65" s="11">
        <v>794.25</v>
      </c>
      <c r="G65" s="11">
        <v>1148</v>
      </c>
      <c r="H65" s="11">
        <v>1325</v>
      </c>
      <c r="I65" s="11"/>
      <c r="J65" s="11">
        <v>1252</v>
      </c>
      <c r="K65" s="13" t="s">
        <v>47</v>
      </c>
      <c r="L65" s="11">
        <v>829</v>
      </c>
      <c r="N65" s="17"/>
      <c r="O65" s="16"/>
      <c r="P65" s="18"/>
    </row>
    <row r="66" spans="2:16" ht="14.25" x14ac:dyDescent="0.2">
      <c r="B66" s="6">
        <v>43160</v>
      </c>
      <c r="C66" s="6" t="s">
        <v>43</v>
      </c>
      <c r="D66" s="10">
        <v>681</v>
      </c>
      <c r="E66" s="10">
        <v>834</v>
      </c>
      <c r="F66" s="10">
        <v>790</v>
      </c>
      <c r="G66" s="10">
        <v>1022</v>
      </c>
      <c r="H66" s="10">
        <v>1325</v>
      </c>
      <c r="I66" s="10"/>
      <c r="J66" s="10">
        <v>1124</v>
      </c>
      <c r="K66" s="13" t="s">
        <v>47</v>
      </c>
      <c r="L66" s="10">
        <v>798</v>
      </c>
      <c r="N66" s="17"/>
      <c r="O66" s="16"/>
      <c r="P66" s="18"/>
    </row>
    <row r="67" spans="2:16" ht="14.25" x14ac:dyDescent="0.2">
      <c r="B67" s="7">
        <v>43191</v>
      </c>
      <c r="C67" s="7" t="s">
        <v>43</v>
      </c>
      <c r="D67" s="11">
        <v>664</v>
      </c>
      <c r="E67" s="11">
        <v>827</v>
      </c>
      <c r="F67" s="11">
        <v>802</v>
      </c>
      <c r="G67" s="11">
        <v>1009</v>
      </c>
      <c r="H67" s="11">
        <v>1330</v>
      </c>
      <c r="I67" s="11"/>
      <c r="J67" s="11">
        <v>1135</v>
      </c>
      <c r="K67" s="13" t="s">
        <v>47</v>
      </c>
      <c r="L67" s="11">
        <v>794</v>
      </c>
      <c r="N67" s="17"/>
      <c r="O67" s="16"/>
      <c r="P67" s="18"/>
    </row>
    <row r="68" spans="2:16" ht="14.25" x14ac:dyDescent="0.2">
      <c r="B68" s="6">
        <v>43221</v>
      </c>
      <c r="C68" s="6" t="s">
        <v>43</v>
      </c>
      <c r="D68" s="10">
        <v>660</v>
      </c>
      <c r="E68" s="10">
        <v>793</v>
      </c>
      <c r="F68" s="10">
        <v>782</v>
      </c>
      <c r="G68" s="10">
        <v>937</v>
      </c>
      <c r="H68" s="10">
        <v>1316</v>
      </c>
      <c r="I68" s="10"/>
      <c r="J68" s="10">
        <v>1029</v>
      </c>
      <c r="K68" s="13" t="s">
        <v>47</v>
      </c>
      <c r="L68" s="10">
        <v>812</v>
      </c>
      <c r="N68" s="17"/>
      <c r="O68" s="16"/>
      <c r="P68" s="18"/>
    </row>
  </sheetData>
  <autoFilter ref="B3:L3" xr:uid="{00000000-0009-0000-0000-000001000000}"/>
  <pageMargins left="0.70866141732283472" right="0.70866141732283472" top="0.74803149606299213" bottom="0.74803149606299213" header="0.31496062992125984" footer="0.31496062992125984"/>
  <pageSetup scale="71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B3:K21"/>
  <sheetViews>
    <sheetView workbookViewId="0">
      <selection activeCell="F27" sqref="F27"/>
    </sheetView>
  </sheetViews>
  <sheetFormatPr defaultColWidth="9.140625" defaultRowHeight="12.75" x14ac:dyDescent="0.2"/>
  <cols>
    <col min="2" max="2" width="8.28515625" customWidth="1"/>
    <col min="3" max="3" width="8.5703125" customWidth="1"/>
    <col min="4" max="4" width="11.85546875" customWidth="1"/>
    <col min="5" max="5" width="17.7109375" customWidth="1"/>
    <col min="6" max="6" width="15.28515625" customWidth="1"/>
    <col min="7" max="7" width="10.28515625" customWidth="1"/>
    <col min="8" max="8" width="14.140625" customWidth="1"/>
    <col min="9" max="9" width="11.28515625" customWidth="1"/>
    <col min="10" max="10" width="9.28515625" bestFit="1" customWidth="1"/>
    <col min="11" max="11" width="12.85546875" customWidth="1"/>
  </cols>
  <sheetData>
    <row r="3" spans="2:11" x14ac:dyDescent="0.2">
      <c r="B3" s="1" t="s">
        <v>25</v>
      </c>
    </row>
    <row r="4" spans="2:11" x14ac:dyDescent="0.2">
      <c r="B4" s="2" t="s">
        <v>1</v>
      </c>
    </row>
    <row r="5" spans="2:11" x14ac:dyDescent="0.2">
      <c r="B5" s="23" t="s">
        <v>63</v>
      </c>
      <c r="C5" s="22" t="s">
        <v>26</v>
      </c>
      <c r="D5" s="22" t="s">
        <v>32</v>
      </c>
      <c r="E5" s="22" t="s">
        <v>33</v>
      </c>
      <c r="F5" s="22" t="s">
        <v>34</v>
      </c>
      <c r="G5" s="22" t="s">
        <v>35</v>
      </c>
      <c r="H5" s="22" t="s">
        <v>36</v>
      </c>
      <c r="I5" s="22" t="s">
        <v>37</v>
      </c>
      <c r="J5" s="22" t="s">
        <v>38</v>
      </c>
      <c r="K5" s="22" t="s">
        <v>39</v>
      </c>
    </row>
    <row r="6" spans="2:11" x14ac:dyDescent="0.2">
      <c r="B6" s="24" t="s">
        <v>27</v>
      </c>
      <c r="C6" s="25">
        <v>57.52</v>
      </c>
      <c r="D6" s="25">
        <v>45.27</v>
      </c>
      <c r="E6" s="25">
        <v>14.14</v>
      </c>
      <c r="F6" s="25">
        <v>6.58</v>
      </c>
      <c r="G6" s="25">
        <v>5.68</v>
      </c>
      <c r="H6" s="25">
        <v>5.09</v>
      </c>
      <c r="I6" s="25">
        <v>3.34</v>
      </c>
      <c r="J6" s="25">
        <v>2.97</v>
      </c>
      <c r="K6" s="25">
        <v>26.17</v>
      </c>
    </row>
    <row r="7" spans="2:11" x14ac:dyDescent="0.2">
      <c r="B7" s="24" t="s">
        <v>28</v>
      </c>
      <c r="C7" s="25">
        <v>58.69</v>
      </c>
      <c r="D7" s="25">
        <v>47.83</v>
      </c>
      <c r="E7" s="25">
        <v>14.11</v>
      </c>
      <c r="F7" s="25">
        <v>7.22</v>
      </c>
      <c r="G7" s="25">
        <v>5.51</v>
      </c>
      <c r="H7" s="25">
        <v>5.0599999999999996</v>
      </c>
      <c r="I7" s="25">
        <v>3.29</v>
      </c>
      <c r="J7" s="25">
        <v>2.64</v>
      </c>
      <c r="K7" s="25">
        <v>27.29</v>
      </c>
    </row>
    <row r="8" spans="2:11" x14ac:dyDescent="0.2">
      <c r="B8" s="24" t="s">
        <v>29</v>
      </c>
      <c r="C8" s="25">
        <v>59.28</v>
      </c>
      <c r="D8" s="25">
        <v>52.15</v>
      </c>
      <c r="E8" s="25">
        <v>15.18</v>
      </c>
      <c r="F8" s="25">
        <v>6.81</v>
      </c>
      <c r="G8" s="25">
        <v>5.44</v>
      </c>
      <c r="H8" s="25">
        <v>4.4000000000000004</v>
      </c>
      <c r="I8" s="25">
        <v>3.26</v>
      </c>
      <c r="J8" s="25">
        <v>2.81</v>
      </c>
      <c r="K8" s="25">
        <v>28.18</v>
      </c>
    </row>
    <row r="9" spans="2:11" x14ac:dyDescent="0.2">
      <c r="B9" s="24" t="s">
        <v>30</v>
      </c>
      <c r="C9" s="25">
        <v>59.97</v>
      </c>
      <c r="D9" s="25">
        <v>53.62</v>
      </c>
      <c r="E9" s="25">
        <v>16.52</v>
      </c>
      <c r="F9" s="25">
        <v>7.02</v>
      </c>
      <c r="G9" s="25">
        <v>5.77</v>
      </c>
      <c r="H9" s="25">
        <v>4.38</v>
      </c>
      <c r="I9" s="25">
        <v>3.17</v>
      </c>
      <c r="J9" s="25">
        <v>2.63</v>
      </c>
      <c r="K9" s="25">
        <v>29.22</v>
      </c>
    </row>
    <row r="10" spans="2:11" x14ac:dyDescent="0.2">
      <c r="B10" s="24" t="s">
        <v>31</v>
      </c>
      <c r="C10" s="25">
        <v>62.92</v>
      </c>
      <c r="D10" s="25">
        <v>55.99</v>
      </c>
      <c r="E10" s="25">
        <v>16.79</v>
      </c>
      <c r="F10" s="25">
        <v>7.21</v>
      </c>
      <c r="G10" s="25">
        <v>5.99</v>
      </c>
      <c r="H10" s="25">
        <v>4.93</v>
      </c>
      <c r="I10" s="25">
        <v>3.22</v>
      </c>
      <c r="J10" s="25">
        <v>2.64</v>
      </c>
      <c r="K10" s="25">
        <v>29.35</v>
      </c>
    </row>
    <row r="13" spans="2:11" x14ac:dyDescent="0.2">
      <c r="B13" s="1" t="s">
        <v>25</v>
      </c>
    </row>
    <row r="14" spans="2:11" x14ac:dyDescent="0.2">
      <c r="B14" s="2" t="s">
        <v>44</v>
      </c>
    </row>
    <row r="16" spans="2:11" x14ac:dyDescent="0.2">
      <c r="B16" s="23" t="s">
        <v>63</v>
      </c>
      <c r="C16" s="22" t="s">
        <v>26</v>
      </c>
      <c r="D16" s="22" t="s">
        <v>32</v>
      </c>
      <c r="E16" s="22" t="s">
        <v>33</v>
      </c>
      <c r="F16" s="22" t="s">
        <v>34</v>
      </c>
      <c r="G16" s="22" t="s">
        <v>35</v>
      </c>
      <c r="H16" s="22" t="s">
        <v>36</v>
      </c>
      <c r="I16" s="22" t="s">
        <v>37</v>
      </c>
      <c r="J16" s="22" t="s">
        <v>38</v>
      </c>
      <c r="K16" s="22" t="s">
        <v>39</v>
      </c>
    </row>
    <row r="17" spans="2:11" x14ac:dyDescent="0.2">
      <c r="B17" s="24" t="s">
        <v>27</v>
      </c>
      <c r="C17" s="28">
        <f>+SUMIF('Prices by month'!$C:$C,$B17,'Prices by month'!D:D)/12</f>
        <v>881</v>
      </c>
      <c r="D17" s="28">
        <f>+SUMIF('Prices by month'!$C:$C,$B17,'Prices by month'!E:E)/12</f>
        <v>993.77083333333337</v>
      </c>
      <c r="E17" s="28">
        <f>+SUMIF('Prices by month'!$C:$C,$B17,'Prices by month'!F:F)/12</f>
        <v>1000.6875</v>
      </c>
      <c r="F17" s="28">
        <f>+SUMIF('Prices by month'!$C:$C,$B17,'Prices by month'!G:G)/12</f>
        <v>1085.3125</v>
      </c>
      <c r="G17" s="28">
        <f>+SUMIF('Prices by month'!$C:$C,$B17,'Prices by month'!H:H)/12</f>
        <v>1484.375</v>
      </c>
      <c r="H17" s="28">
        <f>+SUMIF('Prices by month'!$C:$C,$B17,'Prices by month'!I:I)/12</f>
        <v>0</v>
      </c>
      <c r="I17" s="28">
        <f>+SUMIF('Prices by month'!$C:$C,$B17,'Prices by month'!J:J)/12</f>
        <v>1162.0625</v>
      </c>
      <c r="J17" s="28">
        <f>+SUMIF('Prices by month'!$C:$C,$B17,'Prices by month'!K:K)/12</f>
        <v>3703.9066666666672</v>
      </c>
      <c r="K17" s="28">
        <f>+SUMIF('Prices by month'!$C:$C,$B17,'Prices by month'!L:L)/12</f>
        <v>1004.0833333333334</v>
      </c>
    </row>
    <row r="18" spans="2:11" x14ac:dyDescent="0.2">
      <c r="B18" s="24" t="s">
        <v>28</v>
      </c>
      <c r="C18" s="28">
        <f>+SUMIF('Prices by month'!$C:$C,$B18,'Prices by month'!D:D)/12</f>
        <v>724.08333333333337</v>
      </c>
      <c r="D18" s="28">
        <f>+SUMIF('Prices by month'!$C:$C,$B18,'Prices by month'!E:E)/12</f>
        <v>822.5</v>
      </c>
      <c r="E18" s="28">
        <f>+SUMIF('Prices by month'!$C:$C,$B18,'Prices by month'!F:F)/12</f>
        <v>857.66666666666663</v>
      </c>
      <c r="F18" s="28">
        <f>+SUMIF('Prices by month'!$C:$C,$B18,'Prices by month'!G:G)/12</f>
        <v>1013.4166666666666</v>
      </c>
      <c r="G18" s="28">
        <f>+SUMIF('Prices by month'!$C:$C,$B18,'Prices by month'!H:H)/12</f>
        <v>1354.5</v>
      </c>
      <c r="H18" s="28">
        <f>+SUMIF('Prices by month'!$C:$C,$B18,'Prices by month'!I:I)/12</f>
        <v>0</v>
      </c>
      <c r="I18" s="28">
        <f>+SUMIF('Prices by month'!$C:$C,$B18,'Prices by month'!J:J)/12</f>
        <v>1185.4166666666667</v>
      </c>
      <c r="J18" s="28">
        <f>+SUMIF('Prices by month'!$C:$C,$B18,'Prices by month'!K:K)/12</f>
        <v>4004.3508333333334</v>
      </c>
      <c r="K18" s="28">
        <f>+SUMIF('Prices by month'!$C:$C,$B18,'Prices by month'!L:L)/12</f>
        <v>812.16666666666663</v>
      </c>
    </row>
    <row r="19" spans="2:11" x14ac:dyDescent="0.2">
      <c r="B19" s="24" t="s">
        <v>29</v>
      </c>
      <c r="C19" s="28">
        <f>+SUMIF('Prices by month'!$C:$C,$B19,'Prices by month'!D:D)/12</f>
        <v>618.52083333333337</v>
      </c>
      <c r="D19" s="28">
        <f>+SUMIF('Prices by month'!$C:$C,$B19,'Prices by month'!E:E)/12</f>
        <v>755.25</v>
      </c>
      <c r="E19" s="28">
        <f>+SUMIF('Prices by month'!$C:$C,$B19,'Prices by month'!F:F)/12</f>
        <v>854.66666666666663</v>
      </c>
      <c r="F19" s="28">
        <f>+SUMIF('Prices by month'!$C:$C,$B19,'Prices by month'!G:G)/12</f>
        <v>954.16666666666663</v>
      </c>
      <c r="G19" s="28">
        <f>+SUMIF('Prices by month'!$C:$C,$B19,'Prices by month'!H:H)/12</f>
        <v>1334.8333333333333</v>
      </c>
      <c r="H19" s="28">
        <f>+SUMIF('Prices by month'!$C:$C,$B19,'Prices by month'!I:I)/12</f>
        <v>0</v>
      </c>
      <c r="I19" s="28">
        <f>+SUMIF('Prices by month'!$C:$C,$B19,'Prices by month'!J:J)/12</f>
        <v>1209.0833333333333</v>
      </c>
      <c r="J19" s="28">
        <f>+SUMIF('Prices by month'!$C:$C,$B19,'Prices by month'!K:K)/12</f>
        <v>4259.9833333333327</v>
      </c>
      <c r="K19" s="28">
        <f>+SUMIF('Prices by month'!$C:$C,$B19,'Prices by month'!L:L)/12</f>
        <v>789.02083333333337</v>
      </c>
    </row>
    <row r="20" spans="2:11" x14ac:dyDescent="0.2">
      <c r="B20" s="24" t="s">
        <v>30</v>
      </c>
      <c r="C20" s="28">
        <f>+SUMIF('Prices by month'!$C:$C,$B20,'Prices by month'!D:D)/12</f>
        <v>734.25</v>
      </c>
      <c r="D20" s="28">
        <f>+SUMIF('Prices by month'!$C:$C,$B20,'Prices by month'!E:E)/12</f>
        <v>834.25</v>
      </c>
      <c r="E20" s="28">
        <f>+SUMIF('Prices by month'!$C:$C,$B20,'Prices by month'!F:F)/12</f>
        <v>816.5</v>
      </c>
      <c r="F20" s="28">
        <f>+SUMIF('Prices by month'!$C:$C,$B20,'Prices by month'!G:G)/12</f>
        <v>1377.6666666666667</v>
      </c>
      <c r="G20" s="28">
        <f>+SUMIF('Prices by month'!$C:$C,$B20,'Prices by month'!H:H)/12</f>
        <v>1583.1666666666667</v>
      </c>
      <c r="H20" s="28">
        <f>+SUMIF('Prices by month'!$C:$C,$B20,'Prices by month'!I:I)/12</f>
        <v>0</v>
      </c>
      <c r="I20" s="28">
        <f>+SUMIF('Prices by month'!$C:$C,$B20,'Prices by month'!J:J)/12</f>
        <v>1598.3333333333333</v>
      </c>
      <c r="J20" s="28">
        <f>+SUMIF('Prices by month'!$C:$C,$B20,'Prices by month'!K:K)/12</f>
        <v>4136.4191666666675</v>
      </c>
      <c r="K20" s="28">
        <f>+SUMIF('Prices by month'!$C:$C,$B20,'Prices by month'!L:L)/12</f>
        <v>854.29166666666663</v>
      </c>
    </row>
    <row r="21" spans="2:11" x14ac:dyDescent="0.2">
      <c r="B21" s="24" t="s">
        <v>31</v>
      </c>
      <c r="C21" s="28">
        <f>+SUMIF('Prices by month'!$C:$C,$B21,'Prices by month'!D:D)/12</f>
        <v>682.66666666666663</v>
      </c>
      <c r="D21" s="28">
        <f>+SUMIF('Prices by month'!$C:$C,$B21,'Prices by month'!E:E)/12</f>
        <v>847.75</v>
      </c>
      <c r="E21" s="28">
        <f>+SUMIF('Prices by month'!$C:$C,$B21,'Prices by month'!F:F)/12</f>
        <v>792.60416666666663</v>
      </c>
      <c r="F21" s="28">
        <f>+SUMIF('Prices by month'!$C:$C,$B21,'Prices by month'!G:G)/12</f>
        <v>1169.75</v>
      </c>
      <c r="G21" s="28">
        <f>+SUMIF('Prices by month'!$C:$C,$B21,'Prices by month'!H:H)/12</f>
        <v>1391</v>
      </c>
      <c r="H21" s="28">
        <f>+SUMIF('Prices by month'!$C:$C,$B21,'Prices by month'!I:I)/12</f>
        <v>0</v>
      </c>
      <c r="I21" s="28">
        <f>+SUMIF('Prices by month'!$C:$C,$B21,'Prices by month'!J:J)/12</f>
        <v>1403.8333333333333</v>
      </c>
      <c r="J21" s="28">
        <f>+SUMIF('Prices by month'!$C:$C,$B21,'Prices by month'!K:K)</f>
        <v>4632.07</v>
      </c>
      <c r="K21" s="28">
        <f>+SUMIF('Prices by month'!$C:$C,$B21,'Prices by month'!L:L)/12</f>
        <v>850.16666666666663</v>
      </c>
    </row>
  </sheetData>
  <pageMargins left="0.74803149606299213" right="0.74803149606299213" top="0.98425196850393704" bottom="0.98425196850393704" header="0.51181102362204722" footer="0.51181102362204722"/>
  <pageSetup scale="90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35"/>
  <sheetViews>
    <sheetView showGridLines="0" tabSelected="1" topLeftCell="A11" workbookViewId="0">
      <pane xSplit="2" ySplit="3" topLeftCell="G14" activePane="bottomRight" state="frozen"/>
      <selection activeCell="A11" sqref="A11"/>
      <selection pane="topRight" activeCell="C11" sqref="C11"/>
      <selection pane="bottomLeft" activeCell="A14" sqref="A14"/>
      <selection pane="bottomRight" activeCell="U38" sqref="U38"/>
    </sheetView>
  </sheetViews>
  <sheetFormatPr defaultRowHeight="12.75" x14ac:dyDescent="0.2"/>
  <cols>
    <col min="1" max="1" width="9.140625" style="14"/>
    <col min="2" max="2" width="15.5703125" bestFit="1" customWidth="1"/>
    <col min="8" max="8" width="6.7109375" customWidth="1"/>
    <col min="9" max="9" width="15.5703125" bestFit="1" customWidth="1"/>
    <col min="10" max="13" width="9" customWidth="1"/>
    <col min="14" max="14" width="9" style="14" customWidth="1"/>
    <col min="15" max="15" width="5.42578125" customWidth="1"/>
    <col min="16" max="16" width="15.5703125" bestFit="1" customWidth="1"/>
    <col min="22" max="22" width="10.28515625" bestFit="1" customWidth="1"/>
  </cols>
  <sheetData>
    <row r="1" spans="2:21" hidden="1" x14ac:dyDescent="0.2">
      <c r="C1">
        <v>4</v>
      </c>
      <c r="D1">
        <f>+C1-1</f>
        <v>3</v>
      </c>
      <c r="E1">
        <f t="shared" ref="E1:G1" si="0">+D1-1</f>
        <v>2</v>
      </c>
      <c r="F1">
        <f t="shared" si="0"/>
        <v>1</v>
      </c>
      <c r="G1">
        <f t="shared" si="0"/>
        <v>0</v>
      </c>
    </row>
    <row r="2" spans="2:21" hidden="1" x14ac:dyDescent="0.2">
      <c r="C2">
        <v>0</v>
      </c>
    </row>
    <row r="3" spans="2:21" hidden="1" x14ac:dyDescent="0.2">
      <c r="C3">
        <v>1</v>
      </c>
    </row>
    <row r="4" spans="2:21" hidden="1" x14ac:dyDescent="0.2">
      <c r="C4">
        <f>+C3+1</f>
        <v>2</v>
      </c>
    </row>
    <row r="5" spans="2:21" hidden="1" x14ac:dyDescent="0.2">
      <c r="C5">
        <f t="shared" ref="C5:C10" si="1">+C4+1</f>
        <v>3</v>
      </c>
    </row>
    <row r="6" spans="2:21" hidden="1" x14ac:dyDescent="0.2">
      <c r="C6">
        <f t="shared" si="1"/>
        <v>4</v>
      </c>
    </row>
    <row r="7" spans="2:21" hidden="1" x14ac:dyDescent="0.2">
      <c r="C7">
        <f t="shared" si="1"/>
        <v>5</v>
      </c>
    </row>
    <row r="8" spans="2:21" hidden="1" x14ac:dyDescent="0.2">
      <c r="C8">
        <f t="shared" si="1"/>
        <v>6</v>
      </c>
    </row>
    <row r="9" spans="2:21" hidden="1" x14ac:dyDescent="0.2">
      <c r="C9">
        <f t="shared" si="1"/>
        <v>7</v>
      </c>
    </row>
    <row r="10" spans="2:21" hidden="1" x14ac:dyDescent="0.2">
      <c r="C10">
        <f t="shared" si="1"/>
        <v>8</v>
      </c>
    </row>
    <row r="12" spans="2:21" x14ac:dyDescent="0.2">
      <c r="C12" t="s">
        <v>27</v>
      </c>
      <c r="D12" t="s">
        <v>28</v>
      </c>
      <c r="E12" t="s">
        <v>29</v>
      </c>
      <c r="F12" t="s">
        <v>30</v>
      </c>
      <c r="G12" t="s">
        <v>31</v>
      </c>
      <c r="I12" s="19" t="s">
        <v>50</v>
      </c>
      <c r="P12" s="19" t="s">
        <v>55</v>
      </c>
    </row>
    <row r="13" spans="2:21" x14ac:dyDescent="0.2">
      <c r="B13" s="23" t="s">
        <v>56</v>
      </c>
      <c r="C13" s="23" t="s">
        <v>58</v>
      </c>
      <c r="D13" s="23" t="s">
        <v>59</v>
      </c>
      <c r="E13" s="23" t="s">
        <v>60</v>
      </c>
      <c r="F13" s="23" t="s">
        <v>61</v>
      </c>
      <c r="G13" s="23" t="s">
        <v>62</v>
      </c>
      <c r="H13" s="2"/>
      <c r="I13" s="23" t="str">
        <f t="shared" ref="I13:I22" si="2">+$B13</f>
        <v>Consumption</v>
      </c>
      <c r="J13" s="23" t="s">
        <v>51</v>
      </c>
      <c r="K13" s="23" t="s">
        <v>52</v>
      </c>
      <c r="L13" s="23" t="s">
        <v>53</v>
      </c>
      <c r="M13" s="23" t="s">
        <v>54</v>
      </c>
      <c r="N13" s="23" t="s">
        <v>57</v>
      </c>
      <c r="O13" s="2"/>
      <c r="P13" s="26" t="str">
        <f t="shared" ref="P13:P22" si="3">+$B13</f>
        <v>Consumption</v>
      </c>
      <c r="Q13" s="26" t="s">
        <v>51</v>
      </c>
      <c r="R13" s="26" t="s">
        <v>52</v>
      </c>
      <c r="S13" s="26" t="s">
        <v>53</v>
      </c>
      <c r="T13" s="26" t="s">
        <v>54</v>
      </c>
      <c r="U13" s="26" t="s">
        <v>57</v>
      </c>
    </row>
    <row r="14" spans="2:21" x14ac:dyDescent="0.2">
      <c r="B14" s="21" t="s">
        <v>26</v>
      </c>
      <c r="C14" s="20">
        <f>+INDEX(Data!$B$5:$K$10,ROW(Data!$C$6)-C$1,COLUMN(Data!$B$5)+$C2)</f>
        <v>57.52</v>
      </c>
      <c r="D14" s="20">
        <f>+INDEX(Data!$B$5:$K$10,ROW(Data!$C$6)-D$1,COLUMN(Data!$B$5)+$C2)</f>
        <v>58.69</v>
      </c>
      <c r="E14" s="20">
        <f>+INDEX(Data!$B$5:$K$10,ROW(Data!$C$6)-E$1,COLUMN(Data!$B$5)+$C2)</f>
        <v>59.28</v>
      </c>
      <c r="F14" s="20">
        <f>+INDEX(Data!$B$5:$K$10,ROW(Data!$C$6)-F$1,COLUMN(Data!$B$5)+$C2)</f>
        <v>59.97</v>
      </c>
      <c r="G14" s="20">
        <f>+INDEX(Data!$B$5:$K$10,ROW(Data!$C$6)-G$1,COLUMN(Data!$B$5)+$C2)</f>
        <v>62.92</v>
      </c>
      <c r="I14" s="21" t="str">
        <f t="shared" si="2"/>
        <v>Palm oil</v>
      </c>
      <c r="J14" s="30">
        <f>+D14-C14</f>
        <v>1.1699999999999946</v>
      </c>
      <c r="K14" s="30">
        <f>+E14-D14</f>
        <v>0.59000000000000341</v>
      </c>
      <c r="L14" s="30">
        <f>+F14-E14</f>
        <v>0.68999999999999773</v>
      </c>
      <c r="M14" s="30">
        <f>+G14-F14</f>
        <v>2.9500000000000028</v>
      </c>
      <c r="N14" s="30">
        <f>G14-C14</f>
        <v>5.3999999999999986</v>
      </c>
      <c r="P14" s="24" t="str">
        <f t="shared" si="3"/>
        <v>Palm oil</v>
      </c>
      <c r="Q14" s="29">
        <f t="shared" ref="Q14:Q22" si="4">+D14/C14-1</f>
        <v>2.0340751043115279E-2</v>
      </c>
      <c r="R14" s="29">
        <f t="shared" ref="R14:T14" si="5">+E14/D14-1</f>
        <v>1.0052819901175791E-2</v>
      </c>
      <c r="S14" s="29">
        <f t="shared" si="5"/>
        <v>1.1639676113360364E-2</v>
      </c>
      <c r="T14" s="29">
        <f t="shared" si="5"/>
        <v>4.9191262297815674E-2</v>
      </c>
      <c r="U14" s="29">
        <f t="shared" ref="U14:U22" si="6">+G14/C14-1</f>
        <v>9.3880389429763511E-2</v>
      </c>
    </row>
    <row r="15" spans="2:21" x14ac:dyDescent="0.2">
      <c r="B15" s="21" t="s">
        <v>32</v>
      </c>
      <c r="C15" s="20">
        <f>+INDEX(Data!$B$5:$K$10,ROW(Data!$C$6)-C$1,COLUMN(Data!$B$5)+$C3)</f>
        <v>45.27</v>
      </c>
      <c r="D15" s="20">
        <f>+INDEX(Data!$B$5:$K$10,ROW(Data!$C$6)-D$1,COLUMN(Data!$B$5)+$C3)</f>
        <v>47.83</v>
      </c>
      <c r="E15" s="20">
        <f>+INDEX(Data!$B$5:$K$10,ROW(Data!$C$6)-E$1,COLUMN(Data!$B$5)+$C3)</f>
        <v>52.15</v>
      </c>
      <c r="F15" s="20">
        <f>+INDEX(Data!$B$5:$K$10,ROW(Data!$C$6)-F$1,COLUMN(Data!$B$5)+$C3)</f>
        <v>53.62</v>
      </c>
      <c r="G15" s="20">
        <f>+INDEX(Data!$B$5:$K$10,ROW(Data!$C$6)-G$1,COLUMN(Data!$B$5)+$C3)</f>
        <v>55.99</v>
      </c>
      <c r="I15" s="21" t="str">
        <f t="shared" si="2"/>
        <v>Soybean oil</v>
      </c>
      <c r="J15" s="30">
        <f t="shared" ref="J15:J22" si="7">+D15-C15</f>
        <v>2.5599999999999952</v>
      </c>
      <c r="K15" s="30">
        <f t="shared" ref="K15:K22" si="8">+E15-D15</f>
        <v>4.32</v>
      </c>
      <c r="L15" s="30">
        <f t="shared" ref="L15:L22" si="9">+F15-E15</f>
        <v>1.4699999999999989</v>
      </c>
      <c r="M15" s="30">
        <f t="shared" ref="M15:M22" si="10">+G15-F15</f>
        <v>2.3700000000000045</v>
      </c>
      <c r="N15" s="30">
        <f t="shared" ref="N15:N22" si="11">G15-C15</f>
        <v>10.719999999999999</v>
      </c>
      <c r="P15" s="24" t="str">
        <f t="shared" si="3"/>
        <v>Soybean oil</v>
      </c>
      <c r="Q15" s="29">
        <f t="shared" si="4"/>
        <v>5.6549591340843808E-2</v>
      </c>
      <c r="R15" s="29">
        <f t="shared" ref="R15:T22" si="12">+E15/D15-1</f>
        <v>9.0319882918670213E-2</v>
      </c>
      <c r="S15" s="29">
        <f t="shared" si="12"/>
        <v>2.8187919463087185E-2</v>
      </c>
      <c r="T15" s="29">
        <f t="shared" si="12"/>
        <v>4.4199925400969953E-2</v>
      </c>
      <c r="U15" s="29">
        <f t="shared" si="6"/>
        <v>0.23680141373978358</v>
      </c>
    </row>
    <row r="16" spans="2:21" x14ac:dyDescent="0.2">
      <c r="B16" s="21" t="s">
        <v>33</v>
      </c>
      <c r="C16" s="20">
        <f>+INDEX(Data!$B$5:$K$10,ROW(Data!$C$6)-C$1,COLUMN(Data!$B$5)+$C4)</f>
        <v>14.14</v>
      </c>
      <c r="D16" s="20">
        <f>+INDEX(Data!$B$5:$K$10,ROW(Data!$C$6)-D$1,COLUMN(Data!$B$5)+$C4)</f>
        <v>14.11</v>
      </c>
      <c r="E16" s="20">
        <f>+INDEX(Data!$B$5:$K$10,ROW(Data!$C$6)-E$1,COLUMN(Data!$B$5)+$C4)</f>
        <v>15.18</v>
      </c>
      <c r="F16" s="20">
        <f>+INDEX(Data!$B$5:$K$10,ROW(Data!$C$6)-F$1,COLUMN(Data!$B$5)+$C4)</f>
        <v>16.52</v>
      </c>
      <c r="G16" s="20">
        <f>+INDEX(Data!$B$5:$K$10,ROW(Data!$C$6)-G$1,COLUMN(Data!$B$5)+$C4)</f>
        <v>16.79</v>
      </c>
      <c r="I16" s="21" t="str">
        <f t="shared" si="2"/>
        <v>Sunflowerseed oil</v>
      </c>
      <c r="J16" s="30">
        <f t="shared" si="7"/>
        <v>-3.0000000000001137E-2</v>
      </c>
      <c r="K16" s="30">
        <f t="shared" si="8"/>
        <v>1.0700000000000003</v>
      </c>
      <c r="L16" s="30">
        <f t="shared" si="9"/>
        <v>1.3399999999999999</v>
      </c>
      <c r="M16" s="30">
        <f t="shared" si="10"/>
        <v>0.26999999999999957</v>
      </c>
      <c r="N16" s="30">
        <f t="shared" si="11"/>
        <v>2.6499999999999986</v>
      </c>
      <c r="P16" s="24" t="str">
        <f t="shared" si="3"/>
        <v>Sunflowerseed oil</v>
      </c>
      <c r="Q16" s="29">
        <f t="shared" si="4"/>
        <v>-2.1216407355022504E-3</v>
      </c>
      <c r="R16" s="29">
        <f t="shared" si="12"/>
        <v>7.583274273564844E-2</v>
      </c>
      <c r="S16" s="29">
        <f t="shared" si="12"/>
        <v>8.8274044795783935E-2</v>
      </c>
      <c r="T16" s="29">
        <f t="shared" si="12"/>
        <v>1.6343825665859457E-2</v>
      </c>
      <c r="U16" s="29">
        <f t="shared" si="6"/>
        <v>0.18741159830268739</v>
      </c>
    </row>
    <row r="17" spans="2:21" x14ac:dyDescent="0.2">
      <c r="B17" s="21" t="s">
        <v>34</v>
      </c>
      <c r="C17" s="20">
        <f>+INDEX(Data!$B$5:$K$10,ROW(Data!$C$6)-C$1,COLUMN(Data!$B$5)+$C5)</f>
        <v>6.58</v>
      </c>
      <c r="D17" s="20">
        <f>+INDEX(Data!$B$5:$K$10,ROW(Data!$C$6)-D$1,COLUMN(Data!$B$5)+$C5)</f>
        <v>7.22</v>
      </c>
      <c r="E17" s="20">
        <f>+INDEX(Data!$B$5:$K$10,ROW(Data!$C$6)-E$1,COLUMN(Data!$B$5)+$C5)</f>
        <v>6.81</v>
      </c>
      <c r="F17" s="20">
        <f>+INDEX(Data!$B$5:$K$10,ROW(Data!$C$6)-F$1,COLUMN(Data!$B$5)+$C5)</f>
        <v>7.02</v>
      </c>
      <c r="G17" s="20">
        <f>+INDEX(Data!$B$5:$K$10,ROW(Data!$C$6)-G$1,COLUMN(Data!$B$5)+$C5)</f>
        <v>7.21</v>
      </c>
      <c r="I17" s="21" t="str">
        <f t="shared" si="2"/>
        <v>Palm Kernel oil</v>
      </c>
      <c r="J17" s="30">
        <f t="shared" si="7"/>
        <v>0.63999999999999968</v>
      </c>
      <c r="K17" s="30">
        <f t="shared" si="8"/>
        <v>-0.41000000000000014</v>
      </c>
      <c r="L17" s="30">
        <f t="shared" si="9"/>
        <v>0.20999999999999996</v>
      </c>
      <c r="M17" s="30">
        <f t="shared" si="10"/>
        <v>0.19000000000000039</v>
      </c>
      <c r="N17" s="30">
        <f t="shared" si="11"/>
        <v>0.62999999999999989</v>
      </c>
      <c r="P17" s="24" t="str">
        <f t="shared" si="3"/>
        <v>Palm Kernel oil</v>
      </c>
      <c r="Q17" s="29">
        <f t="shared" si="4"/>
        <v>9.7264437689969618E-2</v>
      </c>
      <c r="R17" s="29">
        <f t="shared" si="12"/>
        <v>-5.6786703601108046E-2</v>
      </c>
      <c r="S17" s="29">
        <f t="shared" si="12"/>
        <v>3.0837004405286361E-2</v>
      </c>
      <c r="T17" s="29">
        <f t="shared" si="12"/>
        <v>2.7065527065527117E-2</v>
      </c>
      <c r="U17" s="29">
        <f t="shared" si="6"/>
        <v>9.5744680851063801E-2</v>
      </c>
    </row>
    <row r="18" spans="2:21" x14ac:dyDescent="0.2">
      <c r="B18" s="21" t="s">
        <v>35</v>
      </c>
      <c r="C18" s="20">
        <f>+INDEX(Data!$B$5:$K$10,ROW(Data!$C$6)-C$1,COLUMN(Data!$B$5)+$C6)</f>
        <v>5.68</v>
      </c>
      <c r="D18" s="20">
        <f>+INDEX(Data!$B$5:$K$10,ROW(Data!$C$6)-D$1,COLUMN(Data!$B$5)+$C6)</f>
        <v>5.51</v>
      </c>
      <c r="E18" s="20">
        <f>+INDEX(Data!$B$5:$K$10,ROW(Data!$C$6)-E$1,COLUMN(Data!$B$5)+$C6)</f>
        <v>5.44</v>
      </c>
      <c r="F18" s="20">
        <f>+INDEX(Data!$B$5:$K$10,ROW(Data!$C$6)-F$1,COLUMN(Data!$B$5)+$C6)</f>
        <v>5.77</v>
      </c>
      <c r="G18" s="20">
        <f>+INDEX(Data!$B$5:$K$10,ROW(Data!$C$6)-G$1,COLUMN(Data!$B$5)+$C6)</f>
        <v>5.99</v>
      </c>
      <c r="I18" s="21" t="str">
        <f t="shared" si="2"/>
        <v>Peanut oil</v>
      </c>
      <c r="J18" s="30">
        <f t="shared" si="7"/>
        <v>-0.16999999999999993</v>
      </c>
      <c r="K18" s="30">
        <f t="shared" si="8"/>
        <v>-6.9999999999999396E-2</v>
      </c>
      <c r="L18" s="30">
        <f t="shared" si="9"/>
        <v>0.32999999999999918</v>
      </c>
      <c r="M18" s="30">
        <f t="shared" si="10"/>
        <v>0.22000000000000064</v>
      </c>
      <c r="N18" s="30">
        <f t="shared" si="11"/>
        <v>0.3100000000000005</v>
      </c>
      <c r="P18" s="24" t="str">
        <f t="shared" si="3"/>
        <v>Peanut oil</v>
      </c>
      <c r="Q18" s="29">
        <f t="shared" si="4"/>
        <v>-2.9929577464788748E-2</v>
      </c>
      <c r="R18" s="29">
        <f t="shared" si="12"/>
        <v>-1.270417422867498E-2</v>
      </c>
      <c r="S18" s="29">
        <f t="shared" si="12"/>
        <v>6.0661764705882248E-2</v>
      </c>
      <c r="T18" s="29">
        <f t="shared" si="12"/>
        <v>3.8128249566724559E-2</v>
      </c>
      <c r="U18" s="29">
        <f t="shared" si="6"/>
        <v>5.4577464788732488E-2</v>
      </c>
    </row>
    <row r="19" spans="2:21" x14ac:dyDescent="0.2">
      <c r="B19" s="21" t="s">
        <v>36</v>
      </c>
      <c r="C19" s="20">
        <f>+INDEX(Data!$B$5:$K$10,ROW(Data!$C$6)-C$1,COLUMN(Data!$B$5)+$C7)</f>
        <v>5.09</v>
      </c>
      <c r="D19" s="20">
        <f>+INDEX(Data!$B$5:$K$10,ROW(Data!$C$6)-D$1,COLUMN(Data!$B$5)+$C7)</f>
        <v>5.0599999999999996</v>
      </c>
      <c r="E19" s="20">
        <f>+INDEX(Data!$B$5:$K$10,ROW(Data!$C$6)-E$1,COLUMN(Data!$B$5)+$C7)</f>
        <v>4.4000000000000004</v>
      </c>
      <c r="F19" s="20">
        <f>+INDEX(Data!$B$5:$K$10,ROW(Data!$C$6)-F$1,COLUMN(Data!$B$5)+$C7)</f>
        <v>4.38</v>
      </c>
      <c r="G19" s="20">
        <f>+INDEX(Data!$B$5:$K$10,ROW(Data!$C$6)-G$1,COLUMN(Data!$B$5)+$C7)</f>
        <v>4.93</v>
      </c>
      <c r="I19" s="21" t="str">
        <f t="shared" si="2"/>
        <v>Cottonseed oil</v>
      </c>
      <c r="J19" s="30">
        <f t="shared" si="7"/>
        <v>-3.0000000000000249E-2</v>
      </c>
      <c r="K19" s="30">
        <f t="shared" si="8"/>
        <v>-0.65999999999999925</v>
      </c>
      <c r="L19" s="30">
        <f t="shared" si="9"/>
        <v>-2.0000000000000462E-2</v>
      </c>
      <c r="M19" s="30">
        <f t="shared" si="10"/>
        <v>0.54999999999999982</v>
      </c>
      <c r="N19" s="30">
        <f t="shared" si="11"/>
        <v>-0.16000000000000014</v>
      </c>
      <c r="P19" s="24" t="str">
        <f t="shared" si="3"/>
        <v>Cottonseed oil</v>
      </c>
      <c r="Q19" s="29">
        <f t="shared" si="4"/>
        <v>-5.893909626719096E-3</v>
      </c>
      <c r="R19" s="29">
        <f t="shared" si="12"/>
        <v>-0.13043478260869557</v>
      </c>
      <c r="S19" s="29">
        <f t="shared" si="12"/>
        <v>-4.5454545454546302E-3</v>
      </c>
      <c r="T19" s="29">
        <f t="shared" si="12"/>
        <v>0.12557077625570767</v>
      </c>
      <c r="U19" s="29">
        <f t="shared" si="6"/>
        <v>-3.1434184675835031E-2</v>
      </c>
    </row>
    <row r="20" spans="2:21" x14ac:dyDescent="0.2">
      <c r="B20" s="21" t="s">
        <v>37</v>
      </c>
      <c r="C20" s="20">
        <f>+INDEX(Data!$B$5:$K$10,ROW(Data!$C$6)-C$1,COLUMN(Data!$B$5)+$C8)</f>
        <v>3.34</v>
      </c>
      <c r="D20" s="20">
        <f>+INDEX(Data!$B$5:$K$10,ROW(Data!$C$6)-D$1,COLUMN(Data!$B$5)+$C8)</f>
        <v>3.29</v>
      </c>
      <c r="E20" s="20">
        <f>+INDEX(Data!$B$5:$K$10,ROW(Data!$C$6)-E$1,COLUMN(Data!$B$5)+$C8)</f>
        <v>3.26</v>
      </c>
      <c r="F20" s="20">
        <f>+INDEX(Data!$B$5:$K$10,ROW(Data!$C$6)-F$1,COLUMN(Data!$B$5)+$C8)</f>
        <v>3.17</v>
      </c>
      <c r="G20" s="20">
        <f>+INDEX(Data!$B$5:$K$10,ROW(Data!$C$6)-G$1,COLUMN(Data!$B$5)+$C8)</f>
        <v>3.22</v>
      </c>
      <c r="I20" s="21" t="str">
        <f t="shared" si="2"/>
        <v>Coconut oil</v>
      </c>
      <c r="J20" s="30">
        <f t="shared" si="7"/>
        <v>-4.9999999999999822E-2</v>
      </c>
      <c r="K20" s="30">
        <f t="shared" si="8"/>
        <v>-3.0000000000000249E-2</v>
      </c>
      <c r="L20" s="30">
        <f t="shared" si="9"/>
        <v>-8.9999999999999858E-2</v>
      </c>
      <c r="M20" s="30">
        <f t="shared" si="10"/>
        <v>5.0000000000000266E-2</v>
      </c>
      <c r="N20" s="30">
        <f t="shared" si="11"/>
        <v>-0.11999999999999966</v>
      </c>
      <c r="P20" s="24" t="str">
        <f t="shared" si="3"/>
        <v>Coconut oil</v>
      </c>
      <c r="Q20" s="29">
        <f t="shared" si="4"/>
        <v>-1.4970059880239472E-2</v>
      </c>
      <c r="R20" s="29">
        <f t="shared" si="12"/>
        <v>-9.1185410334346795E-3</v>
      </c>
      <c r="S20" s="29">
        <f t="shared" si="12"/>
        <v>-2.7607361963190136E-2</v>
      </c>
      <c r="T20" s="29">
        <f t="shared" si="12"/>
        <v>1.5772870662460692E-2</v>
      </c>
      <c r="U20" s="29">
        <f t="shared" si="6"/>
        <v>-3.59281437125748E-2</v>
      </c>
    </row>
    <row r="21" spans="2:21" x14ac:dyDescent="0.2">
      <c r="B21" s="21" t="s">
        <v>38</v>
      </c>
      <c r="C21" s="20">
        <f>+INDEX(Data!$B$5:$K$10,ROW(Data!$C$6)-C$1,COLUMN(Data!$B$5)+$C9)</f>
        <v>2.97</v>
      </c>
      <c r="D21" s="20">
        <f>+INDEX(Data!$B$5:$K$10,ROW(Data!$C$6)-D$1,COLUMN(Data!$B$5)+$C9)</f>
        <v>2.64</v>
      </c>
      <c r="E21" s="20">
        <f>+INDEX(Data!$B$5:$K$10,ROW(Data!$C$6)-E$1,COLUMN(Data!$B$5)+$C9)</f>
        <v>2.81</v>
      </c>
      <c r="F21" s="20">
        <f>+INDEX(Data!$B$5:$K$10,ROW(Data!$C$6)-F$1,COLUMN(Data!$B$5)+$C9)</f>
        <v>2.63</v>
      </c>
      <c r="G21" s="20">
        <f>+INDEX(Data!$B$5:$K$10,ROW(Data!$C$6)-G$1,COLUMN(Data!$B$5)+$C9)</f>
        <v>2.64</v>
      </c>
      <c r="I21" s="21" t="str">
        <f t="shared" si="2"/>
        <v>Olive oil</v>
      </c>
      <c r="J21" s="30">
        <f t="shared" si="7"/>
        <v>-0.33000000000000007</v>
      </c>
      <c r="K21" s="30">
        <f t="shared" si="8"/>
        <v>0.16999999999999993</v>
      </c>
      <c r="L21" s="30">
        <f t="shared" si="9"/>
        <v>-0.18000000000000016</v>
      </c>
      <c r="M21" s="30">
        <f t="shared" si="10"/>
        <v>1.0000000000000231E-2</v>
      </c>
      <c r="N21" s="30">
        <f t="shared" si="11"/>
        <v>-0.33000000000000007</v>
      </c>
      <c r="P21" s="24" t="str">
        <f t="shared" si="3"/>
        <v>Olive oil</v>
      </c>
      <c r="Q21" s="29">
        <f t="shared" si="4"/>
        <v>-0.11111111111111116</v>
      </c>
      <c r="R21" s="29">
        <f t="shared" si="12"/>
        <v>6.4393939393939448E-2</v>
      </c>
      <c r="S21" s="29">
        <f t="shared" si="12"/>
        <v>-6.4056939501779375E-2</v>
      </c>
      <c r="T21" s="29">
        <f t="shared" si="12"/>
        <v>3.8022813688214363E-3</v>
      </c>
      <c r="U21" s="29">
        <f t="shared" si="6"/>
        <v>-0.11111111111111116</v>
      </c>
    </row>
    <row r="22" spans="2:21" x14ac:dyDescent="0.2">
      <c r="B22" s="21" t="s">
        <v>39</v>
      </c>
      <c r="C22" s="20">
        <f>+INDEX(Data!$B$5:$K$10,ROW(Data!$C$6)-C$1,COLUMN(Data!$B$5)+$C10)</f>
        <v>26.17</v>
      </c>
      <c r="D22" s="20">
        <f>+INDEX(Data!$B$5:$K$10,ROW(Data!$C$6)-D$1,COLUMN(Data!$B$5)+$C10)</f>
        <v>27.29</v>
      </c>
      <c r="E22" s="20">
        <f>+INDEX(Data!$B$5:$K$10,ROW(Data!$C$6)-E$1,COLUMN(Data!$B$5)+$C10)</f>
        <v>28.18</v>
      </c>
      <c r="F22" s="20">
        <f>+INDEX(Data!$B$5:$K$10,ROW(Data!$C$6)-F$1,COLUMN(Data!$B$5)+$C10)</f>
        <v>29.22</v>
      </c>
      <c r="G22" s="20">
        <f>+INDEX(Data!$B$5:$K$10,ROW(Data!$C$6)-G$1,COLUMN(Data!$B$5)+$C10)</f>
        <v>29.35</v>
      </c>
      <c r="I22" s="21" t="str">
        <f t="shared" si="2"/>
        <v>Rapeseed oil</v>
      </c>
      <c r="J22" s="30">
        <f t="shared" si="7"/>
        <v>1.1199999999999974</v>
      </c>
      <c r="K22" s="30">
        <f t="shared" si="8"/>
        <v>0.89000000000000057</v>
      </c>
      <c r="L22" s="30">
        <f t="shared" si="9"/>
        <v>1.0399999999999991</v>
      </c>
      <c r="M22" s="30">
        <f t="shared" si="10"/>
        <v>0.13000000000000256</v>
      </c>
      <c r="N22" s="30">
        <f t="shared" si="11"/>
        <v>3.1799999999999997</v>
      </c>
      <c r="P22" s="24" t="str">
        <f t="shared" si="3"/>
        <v>Rapeseed oil</v>
      </c>
      <c r="Q22" s="29">
        <f t="shared" si="4"/>
        <v>4.2797095911348837E-2</v>
      </c>
      <c r="R22" s="29">
        <f t="shared" si="12"/>
        <v>3.2612678636863235E-2</v>
      </c>
      <c r="S22" s="29">
        <f t="shared" si="12"/>
        <v>3.6905606813342873E-2</v>
      </c>
      <c r="T22" s="29">
        <f t="shared" si="12"/>
        <v>4.4490075290897213E-3</v>
      </c>
      <c r="U22" s="29">
        <f t="shared" si="6"/>
        <v>0.12151318303400838</v>
      </c>
    </row>
    <row r="25" spans="2:21" s="14" customFormat="1" x14ac:dyDescent="0.2">
      <c r="C25" s="14" t="s">
        <v>27</v>
      </c>
      <c r="D25" s="14" t="s">
        <v>28</v>
      </c>
      <c r="E25" s="14" t="s">
        <v>29</v>
      </c>
      <c r="F25" s="14" t="s">
        <v>30</v>
      </c>
      <c r="G25" s="14" t="s">
        <v>31</v>
      </c>
      <c r="I25" s="19" t="s">
        <v>50</v>
      </c>
      <c r="P25" s="19" t="s">
        <v>55</v>
      </c>
    </row>
    <row r="26" spans="2:21" s="14" customFormat="1" x14ac:dyDescent="0.2">
      <c r="B26" s="23" t="s">
        <v>41</v>
      </c>
      <c r="C26" s="23" t="s">
        <v>58</v>
      </c>
      <c r="D26" s="23" t="s">
        <v>59</v>
      </c>
      <c r="E26" s="23" t="s">
        <v>60</v>
      </c>
      <c r="F26" s="23" t="s">
        <v>61</v>
      </c>
      <c r="G26" s="23" t="s">
        <v>62</v>
      </c>
      <c r="H26" s="15"/>
      <c r="I26" s="23" t="str">
        <f t="shared" ref="I26:I35" si="13">+$B26</f>
        <v>Price</v>
      </c>
      <c r="J26" s="23" t="s">
        <v>51</v>
      </c>
      <c r="K26" s="23" t="s">
        <v>52</v>
      </c>
      <c r="L26" s="23" t="s">
        <v>53</v>
      </c>
      <c r="M26" s="23" t="s">
        <v>54</v>
      </c>
      <c r="N26" s="23" t="s">
        <v>57</v>
      </c>
      <c r="O26" s="15"/>
      <c r="P26" s="26" t="str">
        <f t="shared" ref="P26:P35" si="14">+$B26</f>
        <v>Price</v>
      </c>
      <c r="Q26" s="26" t="s">
        <v>51</v>
      </c>
      <c r="R26" s="26" t="s">
        <v>52</v>
      </c>
      <c r="S26" s="26" t="s">
        <v>53</v>
      </c>
      <c r="T26" s="26" t="s">
        <v>54</v>
      </c>
      <c r="U26" s="26" t="s">
        <v>57</v>
      </c>
    </row>
    <row r="27" spans="2:21" s="14" customFormat="1" x14ac:dyDescent="0.2">
      <c r="B27" s="21" t="s">
        <v>26</v>
      </c>
      <c r="C27" s="27">
        <f>HLOOKUP($B27,Data!$C$16:$K$21,2,0)</f>
        <v>881</v>
      </c>
      <c r="D27" s="27">
        <f>HLOOKUP($B27,Data!$C$16:$K$21,3,0)</f>
        <v>724.08333333333337</v>
      </c>
      <c r="E27" s="27">
        <f>HLOOKUP($B27,Data!$C$16:$K$21,4,0)</f>
        <v>618.52083333333337</v>
      </c>
      <c r="F27" s="27">
        <f>HLOOKUP($B27,Data!$C$16:$K$21,5,0)</f>
        <v>734.25</v>
      </c>
      <c r="G27" s="27">
        <f>HLOOKUP($B27,Data!$C$16:$K$21,6,0)</f>
        <v>682.66666666666663</v>
      </c>
      <c r="I27" s="21" t="str">
        <f t="shared" si="13"/>
        <v>Palm oil</v>
      </c>
      <c r="J27" s="30">
        <f>+D27-C27</f>
        <v>-156.91666666666663</v>
      </c>
      <c r="K27" s="30">
        <f>+E27-D27</f>
        <v>-105.5625</v>
      </c>
      <c r="L27" s="30">
        <f>+F27-E27</f>
        <v>115.72916666666663</v>
      </c>
      <c r="M27" s="30">
        <f>+G27-F27</f>
        <v>-51.583333333333371</v>
      </c>
      <c r="N27" s="30">
        <f>G27-C27</f>
        <v>-198.33333333333337</v>
      </c>
      <c r="P27" s="24" t="str">
        <f t="shared" si="14"/>
        <v>Palm oil</v>
      </c>
      <c r="Q27" s="29">
        <f t="shared" ref="Q27:Q35" si="15">+D27/C27-1</f>
        <v>-0.17811199394627308</v>
      </c>
      <c r="R27" s="29">
        <f t="shared" ref="R27:R35" si="16">+E27/D27-1</f>
        <v>-0.14578777764990214</v>
      </c>
      <c r="S27" s="29">
        <f t="shared" ref="S27:S35" si="17">+F27/E27-1</f>
        <v>0.18710633567988144</v>
      </c>
      <c r="T27" s="29">
        <f t="shared" ref="T27:T35" si="18">+G27/F27-1</f>
        <v>-7.0253092725002908E-2</v>
      </c>
      <c r="U27" s="29">
        <f t="shared" ref="U27:U35" si="19">+G27/C27-1</f>
        <v>-0.22512296632614459</v>
      </c>
    </row>
    <row r="28" spans="2:21" s="14" customFormat="1" x14ac:dyDescent="0.2">
      <c r="B28" s="21" t="s">
        <v>32</v>
      </c>
      <c r="C28" s="27">
        <f>HLOOKUP($B28,Data!$C$16:$K$21,2,0)</f>
        <v>993.77083333333337</v>
      </c>
      <c r="D28" s="27">
        <f>HLOOKUP($B28,Data!$C$16:$K$21,3,0)</f>
        <v>822.5</v>
      </c>
      <c r="E28" s="27">
        <f>HLOOKUP($B28,Data!$C$16:$K$21,4,0)</f>
        <v>755.25</v>
      </c>
      <c r="F28" s="27">
        <f>HLOOKUP($B28,Data!$C$16:$K$21,5,0)</f>
        <v>834.25</v>
      </c>
      <c r="G28" s="27">
        <f>HLOOKUP($B28,Data!$C$16:$K$21,6,0)</f>
        <v>847.75</v>
      </c>
      <c r="I28" s="21" t="str">
        <f t="shared" si="13"/>
        <v>Soybean oil</v>
      </c>
      <c r="J28" s="30">
        <f t="shared" ref="J28:J35" si="20">+D28-C28</f>
        <v>-171.27083333333337</v>
      </c>
      <c r="K28" s="30">
        <f t="shared" ref="K28:K35" si="21">+E28-D28</f>
        <v>-67.25</v>
      </c>
      <c r="L28" s="30">
        <f t="shared" ref="L28:L35" si="22">+F28-E28</f>
        <v>79</v>
      </c>
      <c r="M28" s="30">
        <f t="shared" ref="M28:M35" si="23">+G28-F28</f>
        <v>13.5</v>
      </c>
      <c r="N28" s="30">
        <f t="shared" ref="N28:N35" si="24">G28-C28</f>
        <v>-146.02083333333337</v>
      </c>
      <c r="P28" s="24" t="str">
        <f t="shared" si="14"/>
        <v>Soybean oil</v>
      </c>
      <c r="Q28" s="29">
        <f t="shared" si="15"/>
        <v>-0.17234439529569612</v>
      </c>
      <c r="R28" s="29">
        <f t="shared" si="16"/>
        <v>-8.176291793313073E-2</v>
      </c>
      <c r="S28" s="29">
        <f t="shared" si="17"/>
        <v>0.10460112545514733</v>
      </c>
      <c r="T28" s="29">
        <f t="shared" si="18"/>
        <v>1.6182199580461409E-2</v>
      </c>
      <c r="U28" s="29">
        <f t="shared" si="19"/>
        <v>-0.1469361229324333</v>
      </c>
    </row>
    <row r="29" spans="2:21" s="14" customFormat="1" x14ac:dyDescent="0.2">
      <c r="B29" s="21" t="s">
        <v>33</v>
      </c>
      <c r="C29" s="27">
        <f>HLOOKUP($B29,Data!$C$16:$K$21,2,0)</f>
        <v>1000.6875</v>
      </c>
      <c r="D29" s="27">
        <f>HLOOKUP($B29,Data!$C$16:$K$21,3,0)</f>
        <v>857.66666666666663</v>
      </c>
      <c r="E29" s="27">
        <f>HLOOKUP($B29,Data!$C$16:$K$21,4,0)</f>
        <v>854.66666666666663</v>
      </c>
      <c r="F29" s="27">
        <f>HLOOKUP($B29,Data!$C$16:$K$21,5,0)</f>
        <v>816.5</v>
      </c>
      <c r="G29" s="27">
        <f>HLOOKUP($B29,Data!$C$16:$K$21,6,0)</f>
        <v>792.60416666666663</v>
      </c>
      <c r="I29" s="21" t="str">
        <f t="shared" si="13"/>
        <v>Sunflowerseed oil</v>
      </c>
      <c r="J29" s="30">
        <f t="shared" si="20"/>
        <v>-143.02083333333337</v>
      </c>
      <c r="K29" s="30">
        <f t="shared" si="21"/>
        <v>-3</v>
      </c>
      <c r="L29" s="30">
        <f t="shared" si="22"/>
        <v>-38.166666666666629</v>
      </c>
      <c r="M29" s="30">
        <f t="shared" si="23"/>
        <v>-23.895833333333371</v>
      </c>
      <c r="N29" s="30">
        <f t="shared" si="24"/>
        <v>-208.08333333333337</v>
      </c>
      <c r="P29" s="24" t="str">
        <f t="shared" si="14"/>
        <v>Sunflowerseed oil</v>
      </c>
      <c r="Q29" s="29">
        <f t="shared" si="15"/>
        <v>-0.1429225740636646</v>
      </c>
      <c r="R29" s="29">
        <f t="shared" si="16"/>
        <v>-3.497862417411568E-3</v>
      </c>
      <c r="S29" s="29">
        <f t="shared" si="17"/>
        <v>-4.4656786271450866E-2</v>
      </c>
      <c r="T29" s="29">
        <f t="shared" si="18"/>
        <v>-2.9266176770769592E-2</v>
      </c>
      <c r="U29" s="29">
        <f t="shared" si="19"/>
        <v>-0.20794037432598422</v>
      </c>
    </row>
    <row r="30" spans="2:21" s="14" customFormat="1" x14ac:dyDescent="0.2">
      <c r="B30" s="21" t="s">
        <v>34</v>
      </c>
      <c r="C30" s="27">
        <f>HLOOKUP($B30,Data!$C$16:$K$21,2,0)</f>
        <v>1085.3125</v>
      </c>
      <c r="D30" s="27">
        <f>HLOOKUP($B30,Data!$C$16:$K$21,3,0)</f>
        <v>1013.4166666666666</v>
      </c>
      <c r="E30" s="27">
        <f>HLOOKUP($B30,Data!$C$16:$K$21,4,0)</f>
        <v>954.16666666666663</v>
      </c>
      <c r="F30" s="27">
        <f>HLOOKUP($B30,Data!$C$16:$K$21,5,0)</f>
        <v>1377.6666666666667</v>
      </c>
      <c r="G30" s="27">
        <f>HLOOKUP($B30,Data!$C$16:$K$21,6,0)</f>
        <v>1169.75</v>
      </c>
      <c r="I30" s="21" t="str">
        <f t="shared" si="13"/>
        <v>Palm Kernel oil</v>
      </c>
      <c r="J30" s="30">
        <f t="shared" si="20"/>
        <v>-71.895833333333371</v>
      </c>
      <c r="K30" s="30">
        <f t="shared" si="21"/>
        <v>-59.25</v>
      </c>
      <c r="L30" s="30">
        <f t="shared" si="22"/>
        <v>423.50000000000011</v>
      </c>
      <c r="M30" s="30">
        <f t="shared" si="23"/>
        <v>-207.91666666666674</v>
      </c>
      <c r="N30" s="30">
        <f t="shared" si="24"/>
        <v>84.4375</v>
      </c>
      <c r="P30" s="24" t="str">
        <f t="shared" si="14"/>
        <v>Palm Kernel oil</v>
      </c>
      <c r="Q30" s="29">
        <f t="shared" si="15"/>
        <v>-6.6244361263077089E-2</v>
      </c>
      <c r="R30" s="29">
        <f t="shared" si="16"/>
        <v>-5.8465586711619166E-2</v>
      </c>
      <c r="S30" s="29">
        <f t="shared" si="17"/>
        <v>0.44384279475982535</v>
      </c>
      <c r="T30" s="29">
        <f t="shared" si="18"/>
        <v>-0.15091942898620858</v>
      </c>
      <c r="U30" s="29">
        <f t="shared" si="19"/>
        <v>7.7800172761301578E-2</v>
      </c>
    </row>
    <row r="31" spans="2:21" s="14" customFormat="1" x14ac:dyDescent="0.2">
      <c r="B31" s="21" t="s">
        <v>35</v>
      </c>
      <c r="C31" s="27">
        <f>HLOOKUP($B31,Data!$C$16:$K$21,2,0)</f>
        <v>1484.375</v>
      </c>
      <c r="D31" s="27">
        <f>HLOOKUP($B31,Data!$C$16:$K$21,3,0)</f>
        <v>1354.5</v>
      </c>
      <c r="E31" s="27">
        <f>HLOOKUP($B31,Data!$C$16:$K$21,4,0)</f>
        <v>1334.8333333333333</v>
      </c>
      <c r="F31" s="27">
        <f>HLOOKUP($B31,Data!$C$16:$K$21,5,0)</f>
        <v>1583.1666666666667</v>
      </c>
      <c r="G31" s="27">
        <f>HLOOKUP($B31,Data!$C$16:$K$21,6,0)</f>
        <v>1391</v>
      </c>
      <c r="I31" s="21" t="str">
        <f t="shared" si="13"/>
        <v>Peanut oil</v>
      </c>
      <c r="J31" s="30">
        <f t="shared" si="20"/>
        <v>-129.875</v>
      </c>
      <c r="K31" s="30">
        <f t="shared" si="21"/>
        <v>-19.666666666666742</v>
      </c>
      <c r="L31" s="30">
        <f t="shared" si="22"/>
        <v>248.33333333333348</v>
      </c>
      <c r="M31" s="30">
        <f t="shared" si="23"/>
        <v>-192.16666666666674</v>
      </c>
      <c r="N31" s="30">
        <f t="shared" si="24"/>
        <v>-93.375</v>
      </c>
      <c r="P31" s="24" t="str">
        <f t="shared" si="14"/>
        <v>Peanut oil</v>
      </c>
      <c r="Q31" s="29">
        <f t="shared" si="15"/>
        <v>-8.7494736842105292E-2</v>
      </c>
      <c r="R31" s="29">
        <f t="shared" si="16"/>
        <v>-1.4519502891595981E-2</v>
      </c>
      <c r="S31" s="29">
        <f t="shared" si="17"/>
        <v>0.18604070420776631</v>
      </c>
      <c r="T31" s="29">
        <f t="shared" si="18"/>
        <v>-0.12138119802084435</v>
      </c>
      <c r="U31" s="29">
        <f t="shared" si="19"/>
        <v>-6.2905263157894686E-2</v>
      </c>
    </row>
    <row r="32" spans="2:21" s="14" customFormat="1" x14ac:dyDescent="0.2">
      <c r="B32" s="21" t="s">
        <v>36</v>
      </c>
      <c r="C32" s="27">
        <f>HLOOKUP($B32,Data!$C$16:$K$21,2,0)</f>
        <v>0</v>
      </c>
      <c r="D32" s="27">
        <f>HLOOKUP($B32,Data!$C$16:$K$21,3,0)</f>
        <v>0</v>
      </c>
      <c r="E32" s="27">
        <f>HLOOKUP($B32,Data!$C$16:$K$21,4,0)</f>
        <v>0</v>
      </c>
      <c r="F32" s="27">
        <f>HLOOKUP($B32,Data!$C$16:$K$21,5,0)</f>
        <v>0</v>
      </c>
      <c r="G32" s="27">
        <f>HLOOKUP($B32,Data!$C$16:$K$21,6,0)</f>
        <v>0</v>
      </c>
      <c r="I32" s="21" t="str">
        <f t="shared" si="13"/>
        <v>Cottonseed oil</v>
      </c>
      <c r="J32" s="30">
        <f t="shared" si="20"/>
        <v>0</v>
      </c>
      <c r="K32" s="30">
        <f t="shared" si="21"/>
        <v>0</v>
      </c>
      <c r="L32" s="30">
        <f t="shared" si="22"/>
        <v>0</v>
      </c>
      <c r="M32" s="30">
        <f t="shared" si="23"/>
        <v>0</v>
      </c>
      <c r="N32" s="30">
        <f t="shared" si="24"/>
        <v>0</v>
      </c>
      <c r="P32" s="24" t="str">
        <f t="shared" si="14"/>
        <v>Cottonseed oil</v>
      </c>
      <c r="Q32" s="29" t="e">
        <f t="shared" si="15"/>
        <v>#DIV/0!</v>
      </c>
      <c r="R32" s="29" t="e">
        <f t="shared" si="16"/>
        <v>#DIV/0!</v>
      </c>
      <c r="S32" s="29" t="e">
        <f t="shared" si="17"/>
        <v>#DIV/0!</v>
      </c>
      <c r="T32" s="29" t="e">
        <f t="shared" si="18"/>
        <v>#DIV/0!</v>
      </c>
      <c r="U32" s="29" t="e">
        <f t="shared" si="19"/>
        <v>#DIV/0!</v>
      </c>
    </row>
    <row r="33" spans="2:21" s="14" customFormat="1" x14ac:dyDescent="0.2">
      <c r="B33" s="21" t="s">
        <v>37</v>
      </c>
      <c r="C33" s="27">
        <f>HLOOKUP($B33,Data!$C$16:$K$21,2,0)</f>
        <v>1162.0625</v>
      </c>
      <c r="D33" s="27">
        <f>HLOOKUP($B33,Data!$C$16:$K$21,3,0)</f>
        <v>1185.4166666666667</v>
      </c>
      <c r="E33" s="27">
        <f>HLOOKUP($B33,Data!$C$16:$K$21,4,0)</f>
        <v>1209.0833333333333</v>
      </c>
      <c r="F33" s="27">
        <f>HLOOKUP($B33,Data!$C$16:$K$21,5,0)</f>
        <v>1598.3333333333333</v>
      </c>
      <c r="G33" s="27">
        <f>HLOOKUP($B33,Data!$C$16:$K$21,6,0)</f>
        <v>1403.8333333333333</v>
      </c>
      <c r="I33" s="21" t="str">
        <f t="shared" si="13"/>
        <v>Coconut oil</v>
      </c>
      <c r="J33" s="30">
        <f t="shared" si="20"/>
        <v>23.354166666666742</v>
      </c>
      <c r="K33" s="30">
        <f t="shared" si="21"/>
        <v>23.666666666666515</v>
      </c>
      <c r="L33" s="30">
        <f t="shared" si="22"/>
        <v>389.25</v>
      </c>
      <c r="M33" s="30">
        <f t="shared" si="23"/>
        <v>-194.5</v>
      </c>
      <c r="N33" s="30">
        <f t="shared" si="24"/>
        <v>241.77083333333326</v>
      </c>
      <c r="P33" s="24" t="str">
        <f t="shared" si="14"/>
        <v>Coconut oil</v>
      </c>
      <c r="Q33" s="29">
        <f t="shared" si="15"/>
        <v>2.0097169185535835E-2</v>
      </c>
      <c r="R33" s="29">
        <f t="shared" si="16"/>
        <v>1.9964850615114216E-2</v>
      </c>
      <c r="S33" s="29">
        <f t="shared" si="17"/>
        <v>0.3219381073816252</v>
      </c>
      <c r="T33" s="29">
        <f t="shared" si="18"/>
        <v>-0.12168925964546407</v>
      </c>
      <c r="U33" s="29">
        <f t="shared" si="19"/>
        <v>0.20805320998942256</v>
      </c>
    </row>
    <row r="34" spans="2:21" s="14" customFormat="1" x14ac:dyDescent="0.2">
      <c r="B34" s="21" t="s">
        <v>38</v>
      </c>
      <c r="C34" s="27">
        <f>HLOOKUP($B34,Data!$C$16:$K$21,2,0)</f>
        <v>3703.9066666666672</v>
      </c>
      <c r="D34" s="27">
        <f>HLOOKUP($B34,Data!$C$16:$K$21,3,0)</f>
        <v>4004.3508333333334</v>
      </c>
      <c r="E34" s="27">
        <f>HLOOKUP($B34,Data!$C$16:$K$21,4,0)</f>
        <v>4259.9833333333327</v>
      </c>
      <c r="F34" s="27">
        <f>HLOOKUP($B34,Data!$C$16:$K$21,5,0)</f>
        <v>4136.4191666666675</v>
      </c>
      <c r="G34" s="27">
        <f>HLOOKUP($B34,Data!$C$16:$K$21,6,0)</f>
        <v>4632.07</v>
      </c>
      <c r="I34" s="21" t="str">
        <f t="shared" si="13"/>
        <v>Olive oil</v>
      </c>
      <c r="J34" s="30">
        <f t="shared" si="20"/>
        <v>300.44416666666621</v>
      </c>
      <c r="K34" s="30">
        <f t="shared" si="21"/>
        <v>255.63249999999925</v>
      </c>
      <c r="L34" s="30">
        <f t="shared" si="22"/>
        <v>-123.56416666666519</v>
      </c>
      <c r="M34" s="30">
        <f t="shared" si="23"/>
        <v>495.65083333333223</v>
      </c>
      <c r="N34" s="30">
        <f t="shared" si="24"/>
        <v>928.1633333333325</v>
      </c>
      <c r="P34" s="24" t="str">
        <f t="shared" si="14"/>
        <v>Olive oil</v>
      </c>
      <c r="Q34" s="29">
        <f t="shared" si="15"/>
        <v>8.1115479871702867E-2</v>
      </c>
      <c r="R34" s="29">
        <f t="shared" si="16"/>
        <v>6.3838687128021654E-2</v>
      </c>
      <c r="S34" s="29">
        <f t="shared" si="17"/>
        <v>-2.9005786407614753E-2</v>
      </c>
      <c r="T34" s="29">
        <f t="shared" si="18"/>
        <v>0.11982606533871953</v>
      </c>
      <c r="U34" s="29">
        <f t="shared" si="19"/>
        <v>0.2505903676478527</v>
      </c>
    </row>
    <row r="35" spans="2:21" s="14" customFormat="1" x14ac:dyDescent="0.2">
      <c r="B35" s="21" t="s">
        <v>39</v>
      </c>
      <c r="C35" s="27">
        <f>HLOOKUP($B35,Data!$C$16:$K$21,2,0)</f>
        <v>1004.0833333333334</v>
      </c>
      <c r="D35" s="27">
        <f>HLOOKUP($B35,Data!$C$16:$K$21,3,0)</f>
        <v>812.16666666666663</v>
      </c>
      <c r="E35" s="27">
        <f>HLOOKUP($B35,Data!$C$16:$K$21,4,0)</f>
        <v>789.02083333333337</v>
      </c>
      <c r="F35" s="27">
        <f>HLOOKUP($B35,Data!$C$16:$K$21,5,0)</f>
        <v>854.29166666666663</v>
      </c>
      <c r="G35" s="27">
        <f>HLOOKUP($B35,Data!$C$16:$K$21,6,0)</f>
        <v>850.16666666666663</v>
      </c>
      <c r="I35" s="21" t="str">
        <f t="shared" si="13"/>
        <v>Rapeseed oil</v>
      </c>
      <c r="J35" s="30">
        <f t="shared" si="20"/>
        <v>-191.91666666666674</v>
      </c>
      <c r="K35" s="30">
        <f t="shared" si="21"/>
        <v>-23.145833333333258</v>
      </c>
      <c r="L35" s="30">
        <f t="shared" si="22"/>
        <v>65.270833333333258</v>
      </c>
      <c r="M35" s="30">
        <f t="shared" si="23"/>
        <v>-4.125</v>
      </c>
      <c r="N35" s="30">
        <f t="shared" si="24"/>
        <v>-153.91666666666674</v>
      </c>
      <c r="P35" s="24" t="str">
        <f t="shared" si="14"/>
        <v>Rapeseed oil</v>
      </c>
      <c r="Q35" s="29">
        <f t="shared" si="15"/>
        <v>-0.19113619387501046</v>
      </c>
      <c r="R35" s="29">
        <f t="shared" si="16"/>
        <v>-2.8498871331828379E-2</v>
      </c>
      <c r="S35" s="29">
        <f t="shared" si="17"/>
        <v>8.2723840202782783E-2</v>
      </c>
      <c r="T35" s="29">
        <f t="shared" si="18"/>
        <v>-4.8285616739013326E-3</v>
      </c>
      <c r="U35" s="29">
        <f t="shared" si="19"/>
        <v>-0.1532907295211221</v>
      </c>
    </row>
  </sheetData>
  <conditionalFormatting sqref="C14:G22">
    <cfRule type="top10" dxfId="45" priority="62" rank="1"/>
  </conditionalFormatting>
  <conditionalFormatting sqref="C14:C22">
    <cfRule type="top10" dxfId="44" priority="57" rank="1"/>
    <cfRule type="top10" dxfId="43" priority="61" rank="1"/>
  </conditionalFormatting>
  <conditionalFormatting sqref="D14:F22">
    <cfRule type="top10" dxfId="42" priority="60" rank="1"/>
  </conditionalFormatting>
  <conditionalFormatting sqref="D14:D22">
    <cfRule type="top10" dxfId="41" priority="59" rank="1"/>
  </conditionalFormatting>
  <conditionalFormatting sqref="E14:E22">
    <cfRule type="top10" dxfId="40" priority="58" rank="1"/>
  </conditionalFormatting>
  <conditionalFormatting sqref="F14:F22">
    <cfRule type="top10" dxfId="39" priority="56" rank="1"/>
  </conditionalFormatting>
  <conditionalFormatting sqref="G14:G22">
    <cfRule type="top10" dxfId="38" priority="55" percent="1" rank="1"/>
  </conditionalFormatting>
  <conditionalFormatting sqref="C27:G35">
    <cfRule type="top10" dxfId="37" priority="53" rank="1"/>
  </conditionalFormatting>
  <conditionalFormatting sqref="C27:G35">
    <cfRule type="top10" dxfId="36" priority="48" rank="1"/>
    <cfRule type="top10" dxfId="35" priority="52" rank="1"/>
  </conditionalFormatting>
  <conditionalFormatting sqref="D27:G35">
    <cfRule type="top10" dxfId="34" priority="51" rank="1"/>
  </conditionalFormatting>
  <conditionalFormatting sqref="D27:G35">
    <cfRule type="top10" dxfId="33" priority="50" rank="1"/>
  </conditionalFormatting>
  <conditionalFormatting sqref="E27:E35">
    <cfRule type="top10" dxfId="32" priority="49" rank="1"/>
  </conditionalFormatting>
  <conditionalFormatting sqref="F27:F35">
    <cfRule type="top10" dxfId="31" priority="47" rank="1"/>
  </conditionalFormatting>
  <conditionalFormatting sqref="G27:G35">
    <cfRule type="top10" dxfId="30" priority="46" percent="1" rank="1"/>
  </conditionalFormatting>
  <conditionalFormatting sqref="C27:C35">
    <cfRule type="top10" dxfId="29" priority="45" rank="1"/>
  </conditionalFormatting>
  <conditionalFormatting sqref="D27:D35">
    <cfRule type="top10" dxfId="28" priority="44" rank="1"/>
  </conditionalFormatting>
  <conditionalFormatting sqref="U13:U22">
    <cfRule type="top10" dxfId="27" priority="64" rank="3"/>
  </conditionalFormatting>
  <conditionalFormatting sqref="U26:U35">
    <cfRule type="top10" dxfId="26" priority="43" rank="3"/>
  </conditionalFormatting>
  <conditionalFormatting sqref="U14:U22">
    <cfRule type="top10" dxfId="25" priority="42" rank="3"/>
  </conditionalFormatting>
  <conditionalFormatting sqref="U27:U35">
    <cfRule type="top10" dxfId="24" priority="41" rank="3"/>
  </conditionalFormatting>
  <conditionalFormatting sqref="J14:M22">
    <cfRule type="top10" dxfId="23" priority="40" rank="1"/>
  </conditionalFormatting>
  <conditionalFormatting sqref="J14:J22">
    <cfRule type="top10" dxfId="22" priority="35" rank="1"/>
    <cfRule type="top10" dxfId="21" priority="39" rank="1"/>
  </conditionalFormatting>
  <conditionalFormatting sqref="K14:M22">
    <cfRule type="top10" dxfId="20" priority="38" rank="1"/>
  </conditionalFormatting>
  <conditionalFormatting sqref="K14:K22">
    <cfRule type="top10" dxfId="19" priority="37" rank="1"/>
  </conditionalFormatting>
  <conditionalFormatting sqref="L14:L22">
    <cfRule type="top10" dxfId="18" priority="36" rank="1"/>
  </conditionalFormatting>
  <conditionalFormatting sqref="M14:M22">
    <cfRule type="top10" dxfId="17" priority="34" rank="1"/>
  </conditionalFormatting>
  <conditionalFormatting sqref="N14:N22">
    <cfRule type="top10" dxfId="16" priority="33" rank="1"/>
  </conditionalFormatting>
  <conditionalFormatting sqref="N14:N22">
    <cfRule type="top10" dxfId="15" priority="32" rank="1"/>
  </conditionalFormatting>
  <conditionalFormatting sqref="N14:N22">
    <cfRule type="top10" dxfId="14" priority="31" rank="1"/>
  </conditionalFormatting>
  <conditionalFormatting sqref="J27:M35">
    <cfRule type="top10" dxfId="13" priority="20" rank="1"/>
  </conditionalFormatting>
  <conditionalFormatting sqref="J27:J35">
    <cfRule type="top10" dxfId="12" priority="15" rank="1"/>
    <cfRule type="top10" dxfId="11" priority="19" rank="1"/>
  </conditionalFormatting>
  <conditionalFormatting sqref="K27:M35">
    <cfRule type="top10" dxfId="10" priority="18" rank="1"/>
  </conditionalFormatting>
  <conditionalFormatting sqref="K27:K35">
    <cfRule type="top10" dxfId="9" priority="17" rank="1"/>
  </conditionalFormatting>
  <conditionalFormatting sqref="L27:L35">
    <cfRule type="top10" dxfId="8" priority="16" rank="1"/>
  </conditionalFormatting>
  <conditionalFormatting sqref="M27:M35">
    <cfRule type="top10" dxfId="7" priority="14" rank="1"/>
  </conditionalFormatting>
  <conditionalFormatting sqref="N27:N35">
    <cfRule type="top10" dxfId="6" priority="13" rank="1"/>
  </conditionalFormatting>
  <conditionalFormatting sqref="N27:N35">
    <cfRule type="top10" dxfId="5" priority="12" rank="1"/>
  </conditionalFormatting>
  <conditionalFormatting sqref="N27:N35">
    <cfRule type="top10" dxfId="4" priority="11" rank="1"/>
  </conditionalFormatting>
  <conditionalFormatting sqref="Q13:Q22">
    <cfRule type="top10" dxfId="3" priority="10" rank="1"/>
  </conditionalFormatting>
  <conditionalFormatting sqref="R14:R22">
    <cfRule type="top10" dxfId="2" priority="9" rank="1"/>
  </conditionalFormatting>
  <conditionalFormatting sqref="S14:S22">
    <cfRule type="top10" dxfId="1" priority="8" rank="1"/>
  </conditionalFormatting>
  <conditionalFormatting sqref="T14:T22">
    <cfRule type="top10" dxfId="0" priority="7" rank="1"/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Z46"/>
  <sheetViews>
    <sheetView showGridLines="0" view="pageLayout" topLeftCell="K8" zoomScale="60" zoomScaleNormal="70" zoomScalePageLayoutView="60" workbookViewId="0">
      <selection activeCell="AJ28" sqref="AJ28"/>
    </sheetView>
  </sheetViews>
  <sheetFormatPr defaultRowHeight="12.75" x14ac:dyDescent="0.2"/>
  <cols>
    <col min="1" max="1" width="9.140625" style="14"/>
    <col min="2" max="2" width="10.42578125" customWidth="1"/>
    <col min="3" max="6" width="9" bestFit="1" customWidth="1"/>
    <col min="7" max="7" width="9" customWidth="1"/>
    <col min="8" max="8" width="10.140625" style="14" customWidth="1"/>
    <col min="9" max="9" width="8.7109375" customWidth="1"/>
    <col min="10" max="10" width="3.42578125" customWidth="1"/>
    <col min="14" max="14" width="9.140625" style="14"/>
    <col min="18" max="18" width="9" customWidth="1"/>
    <col min="19" max="19" width="4.5703125" hidden="1" customWidth="1"/>
    <col min="26" max="26" width="17.140625" customWidth="1"/>
  </cols>
  <sheetData>
    <row r="1" spans="2:26" s="14" customFormat="1" ht="13.5" thickBot="1" x14ac:dyDescent="0.25"/>
    <row r="2" spans="2:26" s="14" customFormat="1" ht="18" customHeight="1" x14ac:dyDescent="0.2">
      <c r="B2" s="32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4"/>
    </row>
    <row r="3" spans="2:26" ht="18" customHeight="1" x14ac:dyDescent="0.2">
      <c r="B3" s="35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7"/>
    </row>
    <row r="4" spans="2:26" s="14" customFormat="1" ht="18" customHeight="1" x14ac:dyDescent="0.2">
      <c r="B4" s="35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7"/>
    </row>
    <row r="5" spans="2:26" s="14" customFormat="1" ht="18" customHeight="1" x14ac:dyDescent="0.2">
      <c r="B5" s="35"/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7"/>
    </row>
    <row r="6" spans="2:26" s="14" customFormat="1" ht="18" customHeight="1" x14ac:dyDescent="0.2">
      <c r="B6" s="35"/>
      <c r="C6" s="36"/>
      <c r="D6" s="36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7"/>
    </row>
    <row r="7" spans="2:26" s="14" customFormat="1" ht="18" customHeight="1" x14ac:dyDescent="0.2">
      <c r="B7" s="35"/>
      <c r="C7" s="36"/>
      <c r="D7" s="36"/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7"/>
    </row>
    <row r="8" spans="2:26" s="14" customFormat="1" ht="18" customHeight="1" x14ac:dyDescent="0.2">
      <c r="B8" s="35"/>
      <c r="C8" s="36"/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7"/>
    </row>
    <row r="9" spans="2:26" s="14" customFormat="1" ht="18" customHeight="1" x14ac:dyDescent="0.2">
      <c r="B9" s="35"/>
      <c r="C9" s="36"/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7"/>
    </row>
    <row r="10" spans="2:26" s="14" customFormat="1" ht="18" customHeight="1" x14ac:dyDescent="0.2">
      <c r="B10" s="35"/>
      <c r="C10" s="36"/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7"/>
    </row>
    <row r="11" spans="2:26" s="14" customFormat="1" ht="18" customHeight="1" x14ac:dyDescent="0.2">
      <c r="B11" s="35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7"/>
    </row>
    <row r="12" spans="2:26" s="14" customFormat="1" ht="18" customHeight="1" x14ac:dyDescent="0.2">
      <c r="B12" s="35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7"/>
    </row>
    <row r="13" spans="2:26" s="14" customFormat="1" ht="18" customHeight="1" x14ac:dyDescent="0.2">
      <c r="B13" s="35"/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7"/>
    </row>
    <row r="14" spans="2:26" s="14" customFormat="1" ht="18" customHeight="1" x14ac:dyDescent="0.2">
      <c r="B14" s="35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7"/>
    </row>
    <row r="15" spans="2:26" s="14" customFormat="1" ht="18" customHeight="1" x14ac:dyDescent="0.2">
      <c r="B15" s="35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7"/>
    </row>
    <row r="16" spans="2:26" s="14" customFormat="1" ht="18" customHeight="1" x14ac:dyDescent="0.2">
      <c r="B16" s="35"/>
      <c r="C16" s="36"/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7"/>
    </row>
    <row r="17" spans="2:26" s="14" customFormat="1" ht="18" customHeight="1" x14ac:dyDescent="0.2">
      <c r="B17" s="35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7"/>
    </row>
    <row r="18" spans="2:26" s="14" customFormat="1" ht="18" customHeight="1" x14ac:dyDescent="0.2">
      <c r="B18" s="35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7"/>
    </row>
    <row r="19" spans="2:26" s="14" customFormat="1" ht="18" customHeight="1" x14ac:dyDescent="0.2">
      <c r="B19" s="35"/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7"/>
    </row>
    <row r="20" spans="2:26" s="14" customFormat="1" ht="18" customHeight="1" x14ac:dyDescent="0.2">
      <c r="B20" s="35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7"/>
    </row>
    <row r="21" spans="2:26" s="14" customFormat="1" ht="18" customHeight="1" x14ac:dyDescent="0.2">
      <c r="B21" s="42"/>
      <c r="C21" s="41"/>
      <c r="D21" s="41"/>
      <c r="E21" s="41"/>
      <c r="F21" s="41"/>
      <c r="G21" s="41"/>
      <c r="H21" s="41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43"/>
      <c r="U21" s="36"/>
      <c r="V21" s="36"/>
      <c r="W21" s="36"/>
      <c r="X21" s="36"/>
      <c r="Y21" s="36"/>
      <c r="Z21" s="37"/>
    </row>
    <row r="22" spans="2:26" s="14" customFormat="1" ht="18" customHeight="1" x14ac:dyDescent="0.2">
      <c r="B22" s="42"/>
      <c r="C22" s="41"/>
      <c r="D22" s="41"/>
      <c r="E22" s="41"/>
      <c r="F22" s="41"/>
      <c r="G22" s="41"/>
      <c r="H22" s="41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7"/>
    </row>
    <row r="23" spans="2:26" ht="18" customHeight="1" x14ac:dyDescent="0.2">
      <c r="B23" s="42"/>
      <c r="C23" s="41"/>
      <c r="D23" s="41"/>
      <c r="E23" s="41"/>
      <c r="F23" s="41"/>
      <c r="G23" s="41"/>
      <c r="H23" s="41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7"/>
    </row>
    <row r="24" spans="2:26" ht="18" customHeight="1" x14ac:dyDescent="0.2">
      <c r="B24" s="42"/>
      <c r="C24" s="41"/>
      <c r="D24" s="41"/>
      <c r="E24" s="41"/>
      <c r="F24" s="41"/>
      <c r="G24" s="41"/>
      <c r="H24" s="41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7"/>
    </row>
    <row r="25" spans="2:26" ht="18" customHeight="1" x14ac:dyDescent="0.2">
      <c r="B25" s="35"/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7"/>
    </row>
    <row r="26" spans="2:26" ht="18" customHeight="1" x14ac:dyDescent="0.2">
      <c r="B26" s="35"/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7"/>
    </row>
    <row r="27" spans="2:26" ht="18" customHeight="1" x14ac:dyDescent="0.2">
      <c r="B27" s="35"/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7"/>
    </row>
    <row r="28" spans="2:26" ht="18" customHeight="1" x14ac:dyDescent="0.2">
      <c r="B28" s="35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7"/>
    </row>
    <row r="29" spans="2:26" ht="18" customHeight="1" x14ac:dyDescent="0.2">
      <c r="B29" s="35"/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7"/>
    </row>
    <row r="30" spans="2:26" ht="18" customHeight="1" x14ac:dyDescent="0.2">
      <c r="B30" s="35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7"/>
    </row>
    <row r="31" spans="2:26" ht="18" customHeight="1" x14ac:dyDescent="0.2">
      <c r="B31" s="35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7"/>
    </row>
    <row r="32" spans="2:26" ht="18" customHeight="1" x14ac:dyDescent="0.2">
      <c r="B32" s="35"/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7"/>
    </row>
    <row r="33" spans="2:26" ht="18" customHeight="1" x14ac:dyDescent="0.2">
      <c r="B33" s="35"/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7"/>
    </row>
    <row r="34" spans="2:26" ht="18" customHeight="1" x14ac:dyDescent="0.2">
      <c r="B34" s="35"/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7"/>
    </row>
    <row r="35" spans="2:26" ht="18" customHeight="1" x14ac:dyDescent="0.2">
      <c r="B35" s="35"/>
      <c r="C35" s="36"/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7"/>
    </row>
    <row r="36" spans="2:26" ht="18" customHeight="1" x14ac:dyDescent="0.2">
      <c r="B36" s="35"/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7"/>
    </row>
    <row r="37" spans="2:26" ht="18" customHeight="1" x14ac:dyDescent="0.2">
      <c r="B37" s="35"/>
      <c r="C37" s="36"/>
      <c r="D37" s="36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7"/>
    </row>
    <row r="38" spans="2:26" ht="18" customHeight="1" x14ac:dyDescent="0.2">
      <c r="B38" s="35"/>
      <c r="C38" s="36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7"/>
    </row>
    <row r="39" spans="2:26" ht="18" customHeight="1" x14ac:dyDescent="0.2">
      <c r="B39" s="35"/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7"/>
    </row>
    <row r="40" spans="2:26" ht="18" customHeight="1" x14ac:dyDescent="0.2">
      <c r="B40" s="35"/>
      <c r="C40" s="36"/>
      <c r="D40" s="36"/>
      <c r="E40" s="36"/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7"/>
    </row>
    <row r="41" spans="2:26" ht="18" customHeight="1" thickBot="1" x14ac:dyDescent="0.25">
      <c r="B41" s="38"/>
      <c r="C41" s="39"/>
      <c r="D41" s="39"/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40"/>
    </row>
    <row r="42" spans="2:26" ht="15" customHeight="1" x14ac:dyDescent="0.2">
      <c r="F42" s="14"/>
      <c r="H42"/>
    </row>
    <row r="43" spans="2:26" ht="15" customHeight="1" x14ac:dyDescent="0.2"/>
    <row r="44" spans="2:26" ht="15" customHeight="1" x14ac:dyDescent="0.2"/>
    <row r="46" spans="2:26" x14ac:dyDescent="0.2">
      <c r="B46" s="14"/>
      <c r="C46" s="31"/>
      <c r="D46" s="14"/>
      <c r="E46" s="14"/>
      <c r="F46" s="14"/>
      <c r="G46" s="14"/>
      <c r="I46" s="14"/>
      <c r="J46" s="14"/>
    </row>
  </sheetData>
  <pageMargins left="0.70866141732283472" right="0.70866141732283472" top="0.74803149606299213" bottom="0.74803149606299213" header="0.31496062992125984" footer="0.31496062992125984"/>
  <pageSetup paperSize="9" scale="57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Overview</vt:lpstr>
      <vt:lpstr>Prices by month</vt:lpstr>
      <vt:lpstr>Data</vt:lpstr>
      <vt:lpstr>Table</vt:lpstr>
      <vt:lpstr>Chart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Nguyen Phuong Thanh Ho</dc:creator>
  <cp:keywords/>
  <dc:description/>
  <cp:lastModifiedBy>Himani Dave</cp:lastModifiedBy>
  <cp:lastPrinted>2018-09-17T21:36:43Z</cp:lastPrinted>
  <dcterms:created xsi:type="dcterms:W3CDTF">2018-09-14T18:28:33Z</dcterms:created>
  <dcterms:modified xsi:type="dcterms:W3CDTF">2018-09-17T21:57:11Z</dcterms:modified>
  <cp:category/>
  <cp:contentStatus/>
</cp:coreProperties>
</file>