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9DF91B2-22A4-4A4C-8FE9-089F63DBC5B9}" xr6:coauthVersionLast="47" xr6:coauthVersionMax="47" xr10:uidLastSave="{00000000-0000-0000-0000-000000000000}"/>
  <bookViews>
    <workbookView xWindow="-120" yWindow="-120" windowWidth="24240" windowHeight="13020" xr2:uid="{A93DCF6D-ED5D-4E08-BDEE-D6D335791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1" i="1"/>
  <c r="F18" i="1"/>
  <c r="F17" i="1"/>
  <c r="F16" i="1"/>
  <c r="P5" i="1"/>
  <c r="P6" i="1"/>
  <c r="P7" i="1"/>
  <c r="L22" i="1" s="1"/>
  <c r="P8" i="1"/>
  <c r="P4" i="1"/>
  <c r="O5" i="1"/>
  <c r="O6" i="1"/>
  <c r="O7" i="1"/>
  <c r="L21" i="1" s="1"/>
  <c r="O8" i="1"/>
  <c r="O4" i="1"/>
  <c r="M5" i="1"/>
  <c r="M6" i="1"/>
  <c r="M7" i="1"/>
  <c r="M8" i="1"/>
  <c r="M4" i="1"/>
  <c r="K6" i="1"/>
  <c r="K7" i="1"/>
  <c r="K8" i="1"/>
  <c r="K5" i="1"/>
  <c r="K4" i="1"/>
  <c r="J5" i="1"/>
  <c r="J6" i="1"/>
  <c r="J7" i="1"/>
  <c r="F24" i="1" s="1"/>
  <c r="J8" i="1"/>
  <c r="J4" i="1"/>
  <c r="I5" i="1"/>
  <c r="I6" i="1"/>
  <c r="I7" i="1"/>
  <c r="I8" i="1"/>
  <c r="I4" i="1"/>
  <c r="H5" i="1"/>
  <c r="H6" i="1"/>
  <c r="H7" i="1"/>
  <c r="F23" i="1" s="1"/>
  <c r="H8" i="1"/>
  <c r="H4" i="1"/>
  <c r="G5" i="1"/>
  <c r="G6" i="1"/>
  <c r="G7" i="1"/>
  <c r="G8" i="1"/>
  <c r="G4" i="1"/>
  <c r="N4" i="1" l="1"/>
  <c r="Q4" i="1" s="1"/>
  <c r="N5" i="1"/>
  <c r="Q5" i="1" s="1"/>
  <c r="N6" i="1"/>
  <c r="Q6" i="1" s="1"/>
  <c r="N7" i="1"/>
  <c r="F26" i="1" s="1"/>
  <c r="F22" i="1"/>
  <c r="N8" i="1"/>
  <c r="Q8" i="1" s="1"/>
  <c r="Q7" i="1" l="1"/>
  <c r="H27" i="1" s="1"/>
</calcChain>
</file>

<file path=xl/sharedStrings.xml><?xml version="1.0" encoding="utf-8"?>
<sst xmlns="http://schemas.openxmlformats.org/spreadsheetml/2006/main" count="45" uniqueCount="37">
  <si>
    <t>SALARY SHEET</t>
  </si>
  <si>
    <t>Employee Id</t>
  </si>
  <si>
    <t>Employee Name</t>
  </si>
  <si>
    <t>Designation</t>
  </si>
  <si>
    <t>Basic Salary</t>
  </si>
  <si>
    <t>T.Att</t>
  </si>
  <si>
    <t>Salary</t>
  </si>
  <si>
    <t>D.A</t>
  </si>
  <si>
    <t>H.R.A</t>
  </si>
  <si>
    <t>T.A</t>
  </si>
  <si>
    <t>C.A</t>
  </si>
  <si>
    <t>Over Time</t>
  </si>
  <si>
    <t>Overtime Salary</t>
  </si>
  <si>
    <t>Gross Salary</t>
  </si>
  <si>
    <t>Pf</t>
  </si>
  <si>
    <t>ESI</t>
  </si>
  <si>
    <t>Net Salary</t>
  </si>
  <si>
    <t>Rakesh</t>
  </si>
  <si>
    <t>Ram</t>
  </si>
  <si>
    <t>Himanshu</t>
  </si>
  <si>
    <t>Rohit</t>
  </si>
  <si>
    <t>Harsh</t>
  </si>
  <si>
    <t>Manager</t>
  </si>
  <si>
    <t>H.R</t>
  </si>
  <si>
    <t>Worker</t>
  </si>
  <si>
    <t>CEO</t>
  </si>
  <si>
    <t>Evening coffee cafe</t>
  </si>
  <si>
    <t>Salary Slip For March 2024</t>
  </si>
  <si>
    <t>Name</t>
  </si>
  <si>
    <t>Degigantion</t>
  </si>
  <si>
    <t>Earning</t>
  </si>
  <si>
    <t>O.Time</t>
  </si>
  <si>
    <t>Deduction</t>
  </si>
  <si>
    <t>P.F</t>
  </si>
  <si>
    <t>E.S.I</t>
  </si>
  <si>
    <t>S.NO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</si>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</sst>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angal"/>
      <family val="2"/>
      <scheme val="minor"/>
    </font>
    <font>
      <sz val="26"/>
      <color theme="1"/>
      <name val="Mangal"/>
      <family val="1"/>
      <scheme val="minor"/>
    </font>
    <font>
      <i/>
      <sz val="18"/>
      <color theme="1"/>
      <name val="Mangal"/>
      <family val="1"/>
      <scheme val="minor"/>
    </font>
    <font>
      <i/>
      <sz val="20"/>
      <color theme="1"/>
      <name val="Mangal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3A9D-A8B3-495E-A17F-81B9CD32F95C}">
  <dimension ref="A1:Q27"/>
  <sheetViews>
    <sheetView tabSelected="1" topLeftCell="B1" workbookViewId="0">
      <selection activeCell="Q13" sqref="Q13"/>
    </sheetView>
  </sheetViews>
  <sheetFormatPr defaultRowHeight="25.5" x14ac:dyDescent="0.7"/>
  <cols>
    <col min="2" max="2" width="10.88671875" customWidth="1"/>
    <col min="3" max="3" width="13.6640625" customWidth="1"/>
    <col min="4" max="4" width="9.6640625" customWidth="1"/>
    <col min="5" max="5" width="11.21875" customWidth="1"/>
    <col min="6" max="6" width="8.33203125" customWidth="1"/>
    <col min="8" max="8" width="8" customWidth="1"/>
    <col min="9" max="9" width="6.6640625" customWidth="1"/>
    <col min="10" max="10" width="5.33203125" customWidth="1"/>
    <col min="11" max="11" width="13.109375" customWidth="1"/>
    <col min="12" max="12" width="9.109375" customWidth="1"/>
    <col min="13" max="13" width="13.5546875" customWidth="1"/>
    <col min="14" max="14" width="11" customWidth="1"/>
    <col min="15" max="16" width="8.109375" customWidth="1"/>
    <col min="17" max="17" width="12" customWidth="1"/>
  </cols>
  <sheetData>
    <row r="1" spans="1:17" x14ac:dyDescent="0.7">
      <c r="B1" s="1"/>
      <c r="C1" s="1"/>
      <c r="D1" s="1"/>
      <c r="E1" s="1"/>
      <c r="F1" s="1"/>
      <c r="G1" s="1"/>
      <c r="H1" s="2" t="s">
        <v>0</v>
      </c>
      <c r="I1" s="3"/>
      <c r="J1" s="3"/>
      <c r="K1" s="3"/>
      <c r="L1" s="3"/>
      <c r="M1" s="3"/>
      <c r="N1" s="3"/>
      <c r="O1" s="1"/>
      <c r="P1" s="1"/>
      <c r="Q1" s="1"/>
    </row>
    <row r="2" spans="1:17" x14ac:dyDescent="0.7">
      <c r="B2" s="1"/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1"/>
      <c r="P2" s="1"/>
      <c r="Q2" s="1"/>
    </row>
    <row r="3" spans="1:17" x14ac:dyDescent="0.7">
      <c r="A3" t="s">
        <v>35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1:17" x14ac:dyDescent="0.7">
      <c r="A4">
        <v>1</v>
      </c>
      <c r="B4" s="1">
        <v>131</v>
      </c>
      <c r="C4" s="1" t="s">
        <v>17</v>
      </c>
      <c r="D4" s="1" t="s">
        <v>25</v>
      </c>
      <c r="E4" s="1">
        <v>50000</v>
      </c>
      <c r="F4" s="1">
        <v>26</v>
      </c>
      <c r="G4" s="1">
        <f>E4/30*F4</f>
        <v>43333.333333333336</v>
      </c>
      <c r="H4" s="1">
        <f>E4/8</f>
        <v>6250</v>
      </c>
      <c r="I4" s="1">
        <f>E4/5</f>
        <v>10000</v>
      </c>
      <c r="J4" s="1">
        <f>E4/6</f>
        <v>8333.3333333333339</v>
      </c>
      <c r="K4" s="1">
        <f>E4/6</f>
        <v>8333.3333333333339</v>
      </c>
      <c r="L4" s="1">
        <v>11</v>
      </c>
      <c r="M4" s="1">
        <f>E4/30/8*11</f>
        <v>2291.666666666667</v>
      </c>
      <c r="N4" s="1">
        <f>G4+H4+I4+J4+K4+M4</f>
        <v>78541.666666666672</v>
      </c>
      <c r="O4" s="1">
        <f>IF(E4&gt;=15000,E4*10%,0)</f>
        <v>5000</v>
      </c>
      <c r="P4" s="1">
        <f>IF(E4&gt;20000,E4*10%,IF(E4&lt;=15000,E4*5%,0))</f>
        <v>5000</v>
      </c>
      <c r="Q4" s="1">
        <f>N4-O4-P4</f>
        <v>68541.666666666672</v>
      </c>
    </row>
    <row r="5" spans="1:17" x14ac:dyDescent="0.7">
      <c r="A5">
        <v>2</v>
      </c>
      <c r="B5" s="1">
        <v>132</v>
      </c>
      <c r="C5" s="1" t="s">
        <v>18</v>
      </c>
      <c r="D5" s="1" t="s">
        <v>22</v>
      </c>
      <c r="E5" s="1">
        <v>40000</v>
      </c>
      <c r="F5" s="1">
        <v>25</v>
      </c>
      <c r="G5" s="1">
        <f t="shared" ref="G5:G8" si="0">E5/30*F5</f>
        <v>33333.333333333328</v>
      </c>
      <c r="H5" s="1">
        <f t="shared" ref="H5:H8" si="1">E5/8</f>
        <v>5000</v>
      </c>
      <c r="I5" s="1">
        <f t="shared" ref="I5:I8" si="2">E5/5</f>
        <v>8000</v>
      </c>
      <c r="J5" s="1">
        <f t="shared" ref="J5:J8" si="3">E5/6</f>
        <v>6666.666666666667</v>
      </c>
      <c r="K5" s="1">
        <f>E5/5</f>
        <v>8000</v>
      </c>
      <c r="L5" s="1">
        <v>10</v>
      </c>
      <c r="M5" s="1">
        <f t="shared" ref="M5:M8" si="4">E5/30/8*11</f>
        <v>1833.3333333333333</v>
      </c>
      <c r="N5" s="1">
        <f t="shared" ref="N5:N8" si="5">G5+H5+I5+J5+K5+M5</f>
        <v>62833.333333333328</v>
      </c>
      <c r="O5" s="1">
        <f t="shared" ref="O5:O8" si="6">IF(E5&gt;=15000,E5*10%,0)</f>
        <v>4000</v>
      </c>
      <c r="P5" s="1">
        <f>IF(E5&gt;20000,E5*10%,IF(E5&lt;=15000,E5*5%,0))</f>
        <v>4000</v>
      </c>
      <c r="Q5" s="1">
        <f>N5-O5-P5</f>
        <v>54833.333333333328</v>
      </c>
    </row>
    <row r="6" spans="1:17" x14ac:dyDescent="0.7">
      <c r="A6">
        <v>3</v>
      </c>
      <c r="B6" s="1">
        <v>133</v>
      </c>
      <c r="C6" s="1" t="s">
        <v>19</v>
      </c>
      <c r="D6" s="1" t="s">
        <v>23</v>
      </c>
      <c r="E6" s="1">
        <v>30000</v>
      </c>
      <c r="F6" s="1">
        <v>28</v>
      </c>
      <c r="G6" s="1">
        <f t="shared" si="0"/>
        <v>28000</v>
      </c>
      <c r="H6" s="1">
        <f t="shared" si="1"/>
        <v>3750</v>
      </c>
      <c r="I6" s="1">
        <f t="shared" si="2"/>
        <v>6000</v>
      </c>
      <c r="J6" s="1">
        <f t="shared" si="3"/>
        <v>5000</v>
      </c>
      <c r="K6" s="1">
        <f t="shared" ref="K6:K8" si="7">E6/5</f>
        <v>6000</v>
      </c>
      <c r="L6" s="1">
        <v>14</v>
      </c>
      <c r="M6" s="1">
        <f t="shared" si="4"/>
        <v>1375</v>
      </c>
      <c r="N6" s="1">
        <f t="shared" si="5"/>
        <v>50125</v>
      </c>
      <c r="O6" s="1">
        <f t="shared" si="6"/>
        <v>3000</v>
      </c>
      <c r="P6" s="1">
        <f>IF(E6&gt;20000,E6*10%,IF(E6&lt;=15000,E6*5%,0))</f>
        <v>3000</v>
      </c>
      <c r="Q6" s="1">
        <f>N6-O6-P6</f>
        <v>44125</v>
      </c>
    </row>
    <row r="7" spans="1:17" x14ac:dyDescent="0.7">
      <c r="A7">
        <v>4</v>
      </c>
      <c r="B7" s="1">
        <v>134</v>
      </c>
      <c r="C7" s="1" t="s">
        <v>20</v>
      </c>
      <c r="D7" s="1" t="s">
        <v>24</v>
      </c>
      <c r="E7" s="1">
        <v>15000</v>
      </c>
      <c r="F7" s="1">
        <v>24</v>
      </c>
      <c r="G7" s="1">
        <f t="shared" si="0"/>
        <v>12000</v>
      </c>
      <c r="H7" s="1">
        <f t="shared" si="1"/>
        <v>1875</v>
      </c>
      <c r="I7" s="1">
        <f t="shared" si="2"/>
        <v>3000</v>
      </c>
      <c r="J7" s="1">
        <f t="shared" si="3"/>
        <v>2500</v>
      </c>
      <c r="K7" s="1">
        <f t="shared" si="7"/>
        <v>3000</v>
      </c>
      <c r="L7" s="1">
        <v>17</v>
      </c>
      <c r="M7" s="1">
        <f t="shared" si="4"/>
        <v>687.5</v>
      </c>
      <c r="N7" s="1">
        <f t="shared" si="5"/>
        <v>23062.5</v>
      </c>
      <c r="O7" s="1">
        <f t="shared" si="6"/>
        <v>1500</v>
      </c>
      <c r="P7" s="1">
        <f>IF(E7&gt;20000,E7*10%,IF(E7&lt;=15000,E7*5%,0))</f>
        <v>750</v>
      </c>
      <c r="Q7" s="1">
        <f>N7-O7-P7</f>
        <v>20812.5</v>
      </c>
    </row>
    <row r="8" spans="1:17" x14ac:dyDescent="0.7">
      <c r="A8">
        <v>5</v>
      </c>
      <c r="B8" s="1">
        <v>135</v>
      </c>
      <c r="C8" s="1" t="s">
        <v>21</v>
      </c>
      <c r="D8" s="1" t="s">
        <v>24</v>
      </c>
      <c r="E8" s="1">
        <v>15000</v>
      </c>
      <c r="F8" s="1">
        <v>29</v>
      </c>
      <c r="G8" s="1">
        <f t="shared" si="0"/>
        <v>14500</v>
      </c>
      <c r="H8" s="1">
        <f t="shared" si="1"/>
        <v>1875</v>
      </c>
      <c r="I8" s="1">
        <f t="shared" si="2"/>
        <v>3000</v>
      </c>
      <c r="J8" s="1">
        <f t="shared" si="3"/>
        <v>2500</v>
      </c>
      <c r="K8" s="1">
        <f t="shared" si="7"/>
        <v>3000</v>
      </c>
      <c r="L8" s="1">
        <v>15</v>
      </c>
      <c r="M8" s="1">
        <f t="shared" si="4"/>
        <v>687.5</v>
      </c>
      <c r="N8" s="1">
        <f t="shared" si="5"/>
        <v>25562.5</v>
      </c>
      <c r="O8" s="1">
        <f t="shared" si="6"/>
        <v>1500</v>
      </c>
      <c r="P8" s="1">
        <f>IF(E8&gt;20000,E8*10%,IF(E8&lt;=15000,E8*5%,0))</f>
        <v>750</v>
      </c>
      <c r="Q8" s="1">
        <f>N8-O8-P8</f>
        <v>23312.5</v>
      </c>
    </row>
    <row r="11" spans="1:17" x14ac:dyDescent="0.7">
      <c r="E11" s="1"/>
      <c r="F11" s="1"/>
      <c r="G11" s="4" t="s">
        <v>26</v>
      </c>
      <c r="H11" s="3"/>
      <c r="I11" s="3"/>
      <c r="J11" s="3"/>
      <c r="K11" s="3"/>
      <c r="L11" s="3"/>
      <c r="M11" s="3"/>
      <c r="N11" s="3"/>
    </row>
    <row r="12" spans="1:17" x14ac:dyDescent="0.7">
      <c r="E12" s="1"/>
      <c r="F12" s="1"/>
      <c r="G12" s="3"/>
      <c r="H12" s="3"/>
      <c r="I12" s="3"/>
      <c r="J12" s="3"/>
      <c r="K12" s="3"/>
      <c r="L12" s="3"/>
      <c r="M12" s="3"/>
      <c r="N12" s="3"/>
    </row>
    <row r="13" spans="1:17" x14ac:dyDescent="0.7">
      <c r="E13" s="1"/>
      <c r="F13" s="1"/>
      <c r="G13" s="5" t="s">
        <v>27</v>
      </c>
      <c r="H13" s="3"/>
      <c r="I13" s="3"/>
      <c r="J13" s="3"/>
      <c r="K13" s="3"/>
      <c r="L13" s="3"/>
      <c r="M13" s="3"/>
      <c r="N13" s="3"/>
    </row>
    <row r="14" spans="1:17" x14ac:dyDescent="0.7">
      <c r="E14" s="1"/>
      <c r="F14" s="1"/>
      <c r="G14" s="3"/>
      <c r="H14" s="3"/>
      <c r="I14" s="3"/>
      <c r="J14" s="3"/>
      <c r="K14" s="3"/>
      <c r="L14" s="3"/>
      <c r="M14" s="3"/>
      <c r="N14" s="3"/>
    </row>
    <row r="15" spans="1:17" x14ac:dyDescent="0.7">
      <c r="E15" s="1" t="s">
        <v>35</v>
      </c>
      <c r="F15" s="1">
        <v>4</v>
      </c>
      <c r="G15" s="1"/>
      <c r="H15" s="1"/>
      <c r="I15" s="1"/>
      <c r="J15" s="1"/>
      <c r="K15" s="1"/>
      <c r="L15" s="1"/>
      <c r="M15" s="1"/>
      <c r="N15" s="1"/>
    </row>
    <row r="16" spans="1:17" x14ac:dyDescent="0.7">
      <c r="E16" s="1" t="s">
        <v>28</v>
      </c>
      <c r="F16" s="1" t="str">
        <f>VLOOKUP(F15,A3:Q8,3,0)</f>
        <v>Rohit</v>
      </c>
      <c r="G16" s="1"/>
      <c r="H16" s="1"/>
      <c r="I16" s="1"/>
      <c r="J16" s="1"/>
      <c r="K16" s="1"/>
      <c r="L16" s="1"/>
      <c r="M16" s="1"/>
      <c r="N16" s="1"/>
    </row>
    <row r="17" spans="5:14" x14ac:dyDescent="0.7">
      <c r="E17" s="1" t="s">
        <v>36</v>
      </c>
      <c r="F17" s="1">
        <f>VLOOKUP(F15,A3:Q8,2,0)</f>
        <v>134</v>
      </c>
      <c r="G17" s="1"/>
      <c r="H17" s="1"/>
      <c r="I17" s="1"/>
      <c r="J17" s="1"/>
      <c r="K17" s="1"/>
      <c r="L17" s="1"/>
      <c r="M17" s="1"/>
      <c r="N17" s="1"/>
    </row>
    <row r="18" spans="5:14" x14ac:dyDescent="0.7">
      <c r="E18" s="1" t="s">
        <v>29</v>
      </c>
      <c r="F18" s="1" t="str">
        <f>VLOOKUP(F15,A3:Q8,4,0)</f>
        <v>Worker</v>
      </c>
      <c r="G18" s="1"/>
      <c r="H18" s="1"/>
      <c r="I18" s="1"/>
      <c r="J18" s="1"/>
      <c r="K18" s="1"/>
      <c r="L18" s="1"/>
      <c r="M18" s="1"/>
      <c r="N18" s="1"/>
    </row>
    <row r="19" spans="5:14" x14ac:dyDescent="0.7"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5:14" x14ac:dyDescent="0.7">
      <c r="E20" s="1" t="s">
        <v>30</v>
      </c>
      <c r="F20" s="1"/>
      <c r="G20" s="1"/>
      <c r="H20" s="1"/>
      <c r="I20" s="1"/>
      <c r="J20" s="1"/>
      <c r="K20" s="1" t="s">
        <v>32</v>
      </c>
      <c r="L20" s="1"/>
      <c r="M20" s="1"/>
      <c r="N20" s="1"/>
    </row>
    <row r="21" spans="5:14" x14ac:dyDescent="0.7">
      <c r="E21" s="1" t="s">
        <v>4</v>
      </c>
      <c r="F21" s="1">
        <f>VLOOKUP(F15,A3:Q8,5,0)</f>
        <v>15000</v>
      </c>
      <c r="G21" s="1"/>
      <c r="H21" s="1"/>
      <c r="I21" s="1"/>
      <c r="J21" s="1"/>
      <c r="K21" s="1" t="s">
        <v>33</v>
      </c>
      <c r="L21" s="1">
        <f>VLOOKUP(F15,A3:Q8,15,0)</f>
        <v>1500</v>
      </c>
      <c r="M21" s="1"/>
      <c r="N21" s="1"/>
    </row>
    <row r="22" spans="5:14" x14ac:dyDescent="0.7">
      <c r="E22" s="1" t="s">
        <v>8</v>
      </c>
      <c r="F22" s="1">
        <f>VLOOKUP(F15,A3:Q8,9,0)</f>
        <v>3000</v>
      </c>
      <c r="G22" s="1"/>
      <c r="H22" s="1"/>
      <c r="I22" s="1"/>
      <c r="J22" s="1"/>
      <c r="K22" s="1" t="s">
        <v>34</v>
      </c>
      <c r="L22" s="1">
        <f>VLOOKUP(F15,A3:Q8,16,0)</f>
        <v>750</v>
      </c>
      <c r="M22" s="1"/>
      <c r="N22" s="1"/>
    </row>
    <row r="23" spans="5:14" x14ac:dyDescent="0.7">
      <c r="E23" s="1" t="s">
        <v>7</v>
      </c>
      <c r="F23" s="1">
        <f>VLOOKUP(F15,A3:Q8,8,0)</f>
        <v>1875</v>
      </c>
      <c r="G23" s="1"/>
      <c r="H23" s="1"/>
      <c r="I23" s="1"/>
      <c r="J23" s="1"/>
      <c r="K23" s="1"/>
      <c r="L23" s="1"/>
      <c r="M23" s="1"/>
      <c r="N23" s="1"/>
    </row>
    <row r="24" spans="5:14" x14ac:dyDescent="0.7">
      <c r="E24" s="1" t="s">
        <v>9</v>
      </c>
      <c r="F24" s="1">
        <f>VLOOKUP(F15,A3:Q8,10,0)</f>
        <v>2500</v>
      </c>
      <c r="G24" s="1"/>
      <c r="H24" s="1"/>
      <c r="I24" s="1"/>
      <c r="J24" s="1"/>
      <c r="K24" s="1"/>
      <c r="L24" s="1"/>
      <c r="M24" s="1"/>
      <c r="N24" s="1"/>
    </row>
    <row r="25" spans="5:14" x14ac:dyDescent="0.7">
      <c r="E25" s="1" t="s">
        <v>31</v>
      </c>
      <c r="F25" s="1">
        <f>VLOOKUP(F15,A3:Q8,12,0)</f>
        <v>17</v>
      </c>
      <c r="G25" s="1"/>
      <c r="H25" s="1"/>
      <c r="I25" s="1"/>
      <c r="J25" s="1"/>
      <c r="K25" s="1"/>
      <c r="L25" s="1"/>
      <c r="M25" s="1"/>
      <c r="N25" s="1"/>
    </row>
    <row r="26" spans="5:14" x14ac:dyDescent="0.7">
      <c r="E26" s="1" t="s">
        <v>13</v>
      </c>
      <c r="F26" s="1">
        <f>VLOOKUP(F15,A3:Q8,14,0)</f>
        <v>23062.5</v>
      </c>
      <c r="G26" s="1"/>
      <c r="H26" s="1"/>
      <c r="I26" s="1"/>
      <c r="J26" s="1"/>
      <c r="K26" s="1"/>
      <c r="L26" s="1"/>
      <c r="M26" s="1"/>
      <c r="N26" s="1"/>
    </row>
    <row r="27" spans="5:14" x14ac:dyDescent="0.7">
      <c r="E27" s="1"/>
      <c r="F27" s="1"/>
      <c r="G27" s="1" t="s">
        <v>16</v>
      </c>
      <c r="H27" s="1">
        <f>VLOOKUP(F15,A3:Q8,17,0)</f>
        <v>20812.5</v>
      </c>
      <c r="I27" s="1"/>
      <c r="J27" s="1"/>
      <c r="K27" s="1"/>
      <c r="L27" s="1"/>
      <c r="M27" s="1"/>
      <c r="N27" s="1"/>
    </row>
  </sheetData>
  <mergeCells count="3">
    <mergeCell ref="H1:N2"/>
    <mergeCell ref="G11:N12"/>
    <mergeCell ref="G13:N14"/>
  </mergeCells>
  <dataValidations count="1">
    <dataValidation type="list" allowBlank="1" showInputMessage="1" showErrorMessage="1" sqref="F15" xr:uid="{BF36C8A9-0435-446D-9FB2-90D9A0360014}">
      <formula1>$A$4:$A$8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2024-06-14T17:34:40Z</dcterms:created>
  <dcterms:modified xsi:type="dcterms:W3CDTF">2024-06-24T06:54:58Z</dcterms:modified>
</cp:coreProperties>
</file>