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67728ACB-9614-49BA-A700-23FE35553784}" xr6:coauthVersionLast="47" xr6:coauthVersionMax="47" xr10:uidLastSave="{00000000-0000-0000-0000-000000000000}"/>
  <bookViews>
    <workbookView xWindow="-108" yWindow="-108" windowWidth="23256" windowHeight="12456" activeTab="2" xr2:uid="{2AD597ED-E3D8-4950-BA75-2BD3234D3A47}"/>
  </bookViews>
  <sheets>
    <sheet name="germination" sheetId="1" r:id="rId1"/>
    <sheet name="flowering" sheetId="2" r:id="rId2"/>
    <sheet name="harvesting s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C24" i="3"/>
  <c r="E23" i="3"/>
  <c r="C23" i="3"/>
  <c r="G23" i="3" s="1"/>
  <c r="C66" i="3" s="1"/>
  <c r="E22" i="3"/>
  <c r="C22" i="3"/>
  <c r="E21" i="3"/>
  <c r="C21" i="3"/>
  <c r="G21" i="3" s="1"/>
  <c r="D65" i="3" s="1"/>
  <c r="E20" i="3"/>
  <c r="C20" i="3"/>
  <c r="E19" i="3"/>
  <c r="C19" i="3"/>
  <c r="G19" i="3" s="1"/>
  <c r="B65" i="3" s="1"/>
  <c r="E18" i="3"/>
  <c r="C18" i="3"/>
  <c r="E17" i="3"/>
  <c r="C17" i="3"/>
  <c r="G17" i="3" s="1"/>
  <c r="C64" i="3" s="1"/>
  <c r="E16" i="3"/>
  <c r="C16" i="3"/>
  <c r="E15" i="3"/>
  <c r="C15" i="3"/>
  <c r="G15" i="3" s="1"/>
  <c r="D63" i="3" s="1"/>
  <c r="E14" i="3"/>
  <c r="C14" i="3"/>
  <c r="E13" i="3"/>
  <c r="C13" i="3"/>
  <c r="G13" i="3" s="1"/>
  <c r="B63" i="3" s="1"/>
  <c r="E12" i="3"/>
  <c r="C12" i="3"/>
  <c r="E11" i="3"/>
  <c r="C11" i="3"/>
  <c r="G11" i="3" s="1"/>
  <c r="C62" i="3" s="1"/>
  <c r="E10" i="3"/>
  <c r="C10" i="3"/>
  <c r="E9" i="3"/>
  <c r="C9" i="3"/>
  <c r="G9" i="3" s="1"/>
  <c r="D61" i="3" s="1"/>
  <c r="E8" i="3"/>
  <c r="C8" i="3"/>
  <c r="E7" i="3"/>
  <c r="C7" i="3"/>
  <c r="G7" i="3" s="1"/>
  <c r="B61" i="3" s="1"/>
  <c r="E6" i="3"/>
  <c r="C6" i="3"/>
  <c r="E5" i="3"/>
  <c r="E25" i="3" s="1"/>
  <c r="C5" i="3"/>
  <c r="F25" i="3" s="1"/>
  <c r="E27" i="3" s="1"/>
  <c r="E4" i="3"/>
  <c r="C4" i="3"/>
  <c r="E24" i="2"/>
  <c r="C24" i="2"/>
  <c r="E23" i="2"/>
  <c r="C23" i="2"/>
  <c r="F23" i="2" s="1"/>
  <c r="D44" i="2" s="1"/>
  <c r="E22" i="2"/>
  <c r="C22" i="2"/>
  <c r="E21" i="2"/>
  <c r="C21" i="2"/>
  <c r="G21" i="2" s="1"/>
  <c r="D65" i="2" s="1"/>
  <c r="E20" i="2"/>
  <c r="C20" i="2"/>
  <c r="E19" i="2"/>
  <c r="C19" i="2"/>
  <c r="F19" i="2" s="1"/>
  <c r="C43" i="2" s="1"/>
  <c r="E18" i="2"/>
  <c r="C18" i="2"/>
  <c r="E17" i="2"/>
  <c r="C17" i="2"/>
  <c r="G17" i="2" s="1"/>
  <c r="C64" i="2" s="1"/>
  <c r="E16" i="2"/>
  <c r="C16" i="2"/>
  <c r="E15" i="2"/>
  <c r="C15" i="2"/>
  <c r="F15" i="2" s="1"/>
  <c r="E41" i="2" s="1"/>
  <c r="E14" i="2"/>
  <c r="C14" i="2"/>
  <c r="E13" i="2"/>
  <c r="C13" i="2"/>
  <c r="G13" i="2" s="1"/>
  <c r="B63" i="2" s="1"/>
  <c r="E12" i="2"/>
  <c r="C12" i="2"/>
  <c r="E11" i="2"/>
  <c r="C11" i="2"/>
  <c r="F11" i="2" s="1"/>
  <c r="D40" i="2" s="1"/>
  <c r="E10" i="2"/>
  <c r="C10" i="2"/>
  <c r="E9" i="2"/>
  <c r="C9" i="2"/>
  <c r="G9" i="2" s="1"/>
  <c r="D61" i="2" s="1"/>
  <c r="E8" i="2"/>
  <c r="C8" i="2"/>
  <c r="E7" i="2"/>
  <c r="C7" i="2"/>
  <c r="F7" i="2" s="1"/>
  <c r="C39" i="2" s="1"/>
  <c r="E6" i="2"/>
  <c r="C6" i="2"/>
  <c r="E5" i="2"/>
  <c r="E25" i="2" s="1"/>
  <c r="C5" i="2"/>
  <c r="C25" i="2" s="1"/>
  <c r="E4" i="2"/>
  <c r="C4" i="2"/>
  <c r="G23" i="1"/>
  <c r="C66" i="1" s="1"/>
  <c r="G21" i="1"/>
  <c r="D65" i="1" s="1"/>
  <c r="G19" i="1"/>
  <c r="B65" i="1" s="1"/>
  <c r="G17" i="1"/>
  <c r="C64" i="1" s="1"/>
  <c r="G15" i="1"/>
  <c r="D63" i="1" s="1"/>
  <c r="G13" i="1"/>
  <c r="B63" i="1" s="1"/>
  <c r="G11" i="1"/>
  <c r="C62" i="1" s="1"/>
  <c r="G9" i="1"/>
  <c r="D61" i="1" s="1"/>
  <c r="G7" i="1"/>
  <c r="B61" i="1" s="1"/>
  <c r="E25" i="1"/>
  <c r="F25" i="1"/>
  <c r="E27" i="1" s="1"/>
  <c r="D66" i="3"/>
  <c r="I56" i="3"/>
  <c r="G51" i="3"/>
  <c r="B51" i="3"/>
  <c r="B52" i="3" s="1"/>
  <c r="G50" i="3"/>
  <c r="B50" i="3"/>
  <c r="E42" i="3"/>
  <c r="D39" i="3"/>
  <c r="B30" i="3"/>
  <c r="B54" i="3" s="1"/>
  <c r="B53" i="3" s="1"/>
  <c r="I57" i="3" s="1"/>
  <c r="G25" i="3"/>
  <c r="D25" i="3"/>
  <c r="C25" i="3"/>
  <c r="G24" i="3"/>
  <c r="F24" i="3"/>
  <c r="E44" i="3" s="1"/>
  <c r="F23" i="3"/>
  <c r="D44" i="3" s="1"/>
  <c r="G22" i="3"/>
  <c r="B66" i="3" s="1"/>
  <c r="F22" i="3"/>
  <c r="C44" i="3" s="1"/>
  <c r="F44" i="3" s="1"/>
  <c r="G44" i="3" s="1"/>
  <c r="F21" i="3"/>
  <c r="E43" i="3" s="1"/>
  <c r="G20" i="3"/>
  <c r="C65" i="3" s="1"/>
  <c r="F20" i="3"/>
  <c r="D43" i="3" s="1"/>
  <c r="F19" i="3"/>
  <c r="C43" i="3" s="1"/>
  <c r="G18" i="3"/>
  <c r="D64" i="3" s="1"/>
  <c r="F18" i="3"/>
  <c r="F17" i="3"/>
  <c r="D42" i="3" s="1"/>
  <c r="G16" i="3"/>
  <c r="B64" i="3" s="1"/>
  <c r="F16" i="3"/>
  <c r="C42" i="3" s="1"/>
  <c r="F15" i="3"/>
  <c r="E41" i="3" s="1"/>
  <c r="G14" i="3"/>
  <c r="C63" i="3" s="1"/>
  <c r="F14" i="3"/>
  <c r="D41" i="3" s="1"/>
  <c r="F13" i="3"/>
  <c r="C41" i="3" s="1"/>
  <c r="G12" i="3"/>
  <c r="D62" i="3" s="1"/>
  <c r="F12" i="3"/>
  <c r="E40" i="3" s="1"/>
  <c r="F11" i="3"/>
  <c r="D40" i="3" s="1"/>
  <c r="G10" i="3"/>
  <c r="B62" i="3" s="1"/>
  <c r="E62" i="3" s="1"/>
  <c r="F62" i="3" s="1"/>
  <c r="F10" i="3"/>
  <c r="C40" i="3" s="1"/>
  <c r="F9" i="3"/>
  <c r="E39" i="3" s="1"/>
  <c r="G8" i="3"/>
  <c r="C61" i="3" s="1"/>
  <c r="F8" i="3"/>
  <c r="F7" i="3"/>
  <c r="C39" i="3" s="1"/>
  <c r="G6" i="3"/>
  <c r="D60" i="3" s="1"/>
  <c r="F6" i="3"/>
  <c r="E38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B53" i="2" s="1"/>
  <c r="F25" i="2"/>
  <c r="E27" i="2" s="1"/>
  <c r="D25" i="2"/>
  <c r="G24" i="2"/>
  <c r="D66" i="2" s="1"/>
  <c r="F24" i="2"/>
  <c r="E44" i="2" s="1"/>
  <c r="G22" i="2"/>
  <c r="B66" i="2" s="1"/>
  <c r="F22" i="2"/>
  <c r="C44" i="2" s="1"/>
  <c r="G20" i="2"/>
  <c r="C65" i="2" s="1"/>
  <c r="F20" i="2"/>
  <c r="D43" i="2" s="1"/>
  <c r="G18" i="2"/>
  <c r="D64" i="2" s="1"/>
  <c r="F18" i="2"/>
  <c r="E42" i="2" s="1"/>
  <c r="G16" i="2"/>
  <c r="B64" i="2" s="1"/>
  <c r="F16" i="2"/>
  <c r="C42" i="2" s="1"/>
  <c r="G14" i="2"/>
  <c r="C63" i="2" s="1"/>
  <c r="F14" i="2"/>
  <c r="D41" i="2" s="1"/>
  <c r="G12" i="2"/>
  <c r="D62" i="2" s="1"/>
  <c r="F12" i="2"/>
  <c r="E40" i="2" s="1"/>
  <c r="G10" i="2"/>
  <c r="B62" i="2" s="1"/>
  <c r="F10" i="2"/>
  <c r="C40" i="2" s="1"/>
  <c r="G8" i="2"/>
  <c r="C61" i="2" s="1"/>
  <c r="F8" i="2"/>
  <c r="D39" i="2" s="1"/>
  <c r="G6" i="2"/>
  <c r="D60" i="2" s="1"/>
  <c r="F6" i="2"/>
  <c r="E38" i="2" s="1"/>
  <c r="G4" i="2"/>
  <c r="B60" i="2" s="1"/>
  <c r="F4" i="2"/>
  <c r="C38" i="2" s="1"/>
  <c r="B51" i="1"/>
  <c r="B52" i="1" s="1"/>
  <c r="B50" i="1"/>
  <c r="B30" i="1"/>
  <c r="B54" i="1" s="1"/>
  <c r="G25" i="1"/>
  <c r="D25" i="1"/>
  <c r="C25" i="1"/>
  <c r="G24" i="1"/>
  <c r="D66" i="1" s="1"/>
  <c r="F24" i="1"/>
  <c r="E44" i="1" s="1"/>
  <c r="F23" i="1"/>
  <c r="D44" i="1" s="1"/>
  <c r="G22" i="1"/>
  <c r="B66" i="1" s="1"/>
  <c r="F22" i="1"/>
  <c r="C44" i="1" s="1"/>
  <c r="F21" i="1"/>
  <c r="E43" i="1" s="1"/>
  <c r="G20" i="1"/>
  <c r="C65" i="1" s="1"/>
  <c r="F20" i="1"/>
  <c r="D43" i="1" s="1"/>
  <c r="F19" i="1"/>
  <c r="C43" i="1" s="1"/>
  <c r="G18" i="1"/>
  <c r="D64" i="1" s="1"/>
  <c r="F18" i="1"/>
  <c r="E42" i="1" s="1"/>
  <c r="F17" i="1"/>
  <c r="D42" i="1" s="1"/>
  <c r="G16" i="1"/>
  <c r="B64" i="1" s="1"/>
  <c r="F16" i="1"/>
  <c r="C42" i="1" s="1"/>
  <c r="F15" i="1"/>
  <c r="E41" i="1" s="1"/>
  <c r="G14" i="1"/>
  <c r="C63" i="1" s="1"/>
  <c r="F14" i="1"/>
  <c r="D41" i="1" s="1"/>
  <c r="F13" i="1"/>
  <c r="C41" i="1" s="1"/>
  <c r="G12" i="1"/>
  <c r="D62" i="1" s="1"/>
  <c r="F12" i="1"/>
  <c r="E40" i="1" s="1"/>
  <c r="F11" i="1"/>
  <c r="D40" i="1" s="1"/>
  <c r="G10" i="1"/>
  <c r="B62" i="1" s="1"/>
  <c r="F10" i="1"/>
  <c r="C40" i="1" s="1"/>
  <c r="F9" i="1"/>
  <c r="E39" i="1" s="1"/>
  <c r="G8" i="1"/>
  <c r="C61" i="1" s="1"/>
  <c r="F8" i="1"/>
  <c r="D39" i="1" s="1"/>
  <c r="F7" i="1"/>
  <c r="C39" i="1" s="1"/>
  <c r="G6" i="1"/>
  <c r="D60" i="1" s="1"/>
  <c r="F6" i="1"/>
  <c r="E38" i="1" s="1"/>
  <c r="F5" i="1"/>
  <c r="D38" i="1" s="1"/>
  <c r="G4" i="1"/>
  <c r="B60" i="1" s="1"/>
  <c r="F4" i="1"/>
  <c r="C38" i="1" s="1"/>
  <c r="F39" i="1" l="1"/>
  <c r="G39" i="1" s="1"/>
  <c r="D45" i="1"/>
  <c r="D46" i="1" s="1"/>
  <c r="F41" i="1"/>
  <c r="G41" i="1" s="1"/>
  <c r="F43" i="1"/>
  <c r="G43" i="1" s="1"/>
  <c r="E65" i="3"/>
  <c r="F65" i="3" s="1"/>
  <c r="E64" i="3"/>
  <c r="F64" i="3" s="1"/>
  <c r="G5" i="3"/>
  <c r="C60" i="3" s="1"/>
  <c r="E60" i="3" s="1"/>
  <c r="E45" i="3"/>
  <c r="E46" i="3" s="1"/>
  <c r="F40" i="3"/>
  <c r="G40" i="3" s="1"/>
  <c r="F41" i="3"/>
  <c r="G41" i="3" s="1"/>
  <c r="E32" i="3"/>
  <c r="E63" i="3"/>
  <c r="F63" i="3" s="1"/>
  <c r="F5" i="2"/>
  <c r="D38" i="2" s="1"/>
  <c r="F38" i="2" s="1"/>
  <c r="G38" i="2" s="1"/>
  <c r="F9" i="2"/>
  <c r="E39" i="2" s="1"/>
  <c r="E45" i="2" s="1"/>
  <c r="E46" i="2" s="1"/>
  <c r="F13" i="2"/>
  <c r="C41" i="2" s="1"/>
  <c r="F41" i="2" s="1"/>
  <c r="G41" i="2" s="1"/>
  <c r="F17" i="2"/>
  <c r="D42" i="2" s="1"/>
  <c r="F21" i="2"/>
  <c r="E43" i="2" s="1"/>
  <c r="G25" i="2"/>
  <c r="G5" i="2"/>
  <c r="C60" i="2" s="1"/>
  <c r="E60" i="2" s="1"/>
  <c r="G7" i="2"/>
  <c r="B61" i="2" s="1"/>
  <c r="E61" i="2" s="1"/>
  <c r="F61" i="2" s="1"/>
  <c r="G11" i="2"/>
  <c r="C62" i="2" s="1"/>
  <c r="E62" i="2" s="1"/>
  <c r="F62" i="2" s="1"/>
  <c r="G15" i="2"/>
  <c r="D63" i="2" s="1"/>
  <c r="E63" i="2" s="1"/>
  <c r="F63" i="2" s="1"/>
  <c r="G19" i="2"/>
  <c r="B65" i="2" s="1"/>
  <c r="E65" i="2" s="1"/>
  <c r="F65" i="2" s="1"/>
  <c r="G23" i="2"/>
  <c r="C66" i="2" s="1"/>
  <c r="F40" i="2"/>
  <c r="G40" i="2" s="1"/>
  <c r="F42" i="2"/>
  <c r="G42" i="2" s="1"/>
  <c r="F44" i="2"/>
  <c r="G44" i="2" s="1"/>
  <c r="G5" i="1"/>
  <c r="C60" i="1" s="1"/>
  <c r="C68" i="1" s="1"/>
  <c r="E62" i="1"/>
  <c r="F62" i="1" s="1"/>
  <c r="E64" i="1"/>
  <c r="F64" i="1" s="1"/>
  <c r="E66" i="1"/>
  <c r="F66" i="1" s="1"/>
  <c r="C45" i="3"/>
  <c r="F38" i="3"/>
  <c r="F42" i="3"/>
  <c r="G42" i="3" s="1"/>
  <c r="D45" i="3"/>
  <c r="D46" i="3" s="1"/>
  <c r="F43" i="3"/>
  <c r="G43" i="3" s="1"/>
  <c r="B67" i="3"/>
  <c r="D68" i="3"/>
  <c r="D67" i="3"/>
  <c r="C68" i="3"/>
  <c r="E66" i="3"/>
  <c r="F66" i="3" s="1"/>
  <c r="E30" i="3"/>
  <c r="F52" i="3"/>
  <c r="G52" i="3"/>
  <c r="E61" i="3"/>
  <c r="F61" i="3" s="1"/>
  <c r="F39" i="3"/>
  <c r="G39" i="3" s="1"/>
  <c r="F50" i="3"/>
  <c r="B68" i="3"/>
  <c r="F51" i="3"/>
  <c r="I57" i="2"/>
  <c r="I56" i="2"/>
  <c r="C45" i="2"/>
  <c r="F50" i="2"/>
  <c r="E66" i="2"/>
  <c r="F66" i="2" s="1"/>
  <c r="B67" i="2"/>
  <c r="D68" i="2"/>
  <c r="D67" i="2"/>
  <c r="E64" i="2"/>
  <c r="F64" i="2" s="1"/>
  <c r="E32" i="2"/>
  <c r="F52" i="2"/>
  <c r="G52" i="2"/>
  <c r="D45" i="2"/>
  <c r="D46" i="2" s="1"/>
  <c r="F39" i="2"/>
  <c r="G39" i="2" s="1"/>
  <c r="F43" i="2"/>
  <c r="G43" i="2" s="1"/>
  <c r="G50" i="2"/>
  <c r="G51" i="2"/>
  <c r="F51" i="2"/>
  <c r="F52" i="1"/>
  <c r="E61" i="1"/>
  <c r="F61" i="1" s="1"/>
  <c r="E63" i="1"/>
  <c r="F63" i="1" s="1"/>
  <c r="E65" i="1"/>
  <c r="F65" i="1" s="1"/>
  <c r="E30" i="1"/>
  <c r="B67" i="1"/>
  <c r="B68" i="1"/>
  <c r="D68" i="1"/>
  <c r="D67" i="1"/>
  <c r="C45" i="1"/>
  <c r="E29" i="1" s="1"/>
  <c r="C51" i="1" s="1"/>
  <c r="D51" i="1" s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C67" i="1" l="1"/>
  <c r="E60" i="1"/>
  <c r="C67" i="3"/>
  <c r="C68" i="2"/>
  <c r="C67" i="2"/>
  <c r="E30" i="2"/>
  <c r="E31" i="2" s="1"/>
  <c r="C52" i="2" s="1"/>
  <c r="D52" i="2" s="1"/>
  <c r="B68" i="2"/>
  <c r="E28" i="1"/>
  <c r="C50" i="1" s="1"/>
  <c r="D50" i="1" s="1"/>
  <c r="E67" i="3"/>
  <c r="F60" i="3"/>
  <c r="F68" i="3" s="1"/>
  <c r="G38" i="3"/>
  <c r="E28" i="3"/>
  <c r="C50" i="3" s="1"/>
  <c r="C46" i="3"/>
  <c r="F45" i="3"/>
  <c r="E29" i="3"/>
  <c r="C51" i="3" s="1"/>
  <c r="D51" i="3" s="1"/>
  <c r="F60" i="2"/>
  <c r="F68" i="2" s="1"/>
  <c r="E67" i="2"/>
  <c r="F67" i="2" s="1"/>
  <c r="E28" i="2"/>
  <c r="C50" i="2" s="1"/>
  <c r="G46" i="2"/>
  <c r="G45" i="2"/>
  <c r="E29" i="2"/>
  <c r="C51" i="2" s="1"/>
  <c r="D51" i="2" s="1"/>
  <c r="C46" i="2"/>
  <c r="F45" i="2"/>
  <c r="F50" i="1"/>
  <c r="G46" i="1"/>
  <c r="G45" i="1"/>
  <c r="E67" i="1"/>
  <c r="F60" i="1"/>
  <c r="F68" i="1" s="1"/>
  <c r="I57" i="1"/>
  <c r="I56" i="1"/>
  <c r="F67" i="1"/>
  <c r="F51" i="1"/>
  <c r="G50" i="1"/>
  <c r="C46" i="1"/>
  <c r="F45" i="1"/>
  <c r="G52" i="1"/>
  <c r="E31" i="1" l="1"/>
  <c r="C52" i="1" s="1"/>
  <c r="D52" i="1" s="1"/>
  <c r="F67" i="3"/>
  <c r="D50" i="3"/>
  <c r="E31" i="3"/>
  <c r="G46" i="3"/>
  <c r="G45" i="3"/>
  <c r="D50" i="2"/>
  <c r="E33" i="2"/>
  <c r="C53" i="2" s="1"/>
  <c r="D53" i="2" s="1"/>
  <c r="E51" i="2" s="1"/>
  <c r="E33" i="1"/>
  <c r="C53" i="1" s="1"/>
  <c r="C52" i="3" l="1"/>
  <c r="E33" i="3"/>
  <c r="C53" i="3" s="1"/>
  <c r="D53" i="3" s="1"/>
  <c r="E50" i="3"/>
  <c r="H51" i="2"/>
  <c r="I51" i="2"/>
  <c r="I63" i="2"/>
  <c r="I61" i="2"/>
  <c r="J61" i="2" s="1"/>
  <c r="K61" i="2" s="1"/>
  <c r="I59" i="2"/>
  <c r="I60" i="2"/>
  <c r="J60" i="2" s="1"/>
  <c r="K60" i="2" s="1"/>
  <c r="E52" i="2"/>
  <c r="E50" i="2"/>
  <c r="C54" i="2"/>
  <c r="D53" i="1"/>
  <c r="C54" i="1"/>
  <c r="I50" i="3" l="1"/>
  <c r="H50" i="3"/>
  <c r="I63" i="3"/>
  <c r="I61" i="3"/>
  <c r="J61" i="3" s="1"/>
  <c r="K61" i="3" s="1"/>
  <c r="I60" i="3"/>
  <c r="J60" i="3" s="1"/>
  <c r="K60" i="3" s="1"/>
  <c r="I59" i="3"/>
  <c r="E51" i="3"/>
  <c r="D52" i="3"/>
  <c r="E52" i="3" s="1"/>
  <c r="C54" i="3"/>
  <c r="J59" i="2"/>
  <c r="K59" i="2"/>
  <c r="H50" i="2"/>
  <c r="I50" i="2"/>
  <c r="H52" i="2"/>
  <c r="I52" i="2"/>
  <c r="I63" i="1"/>
  <c r="I61" i="1"/>
  <c r="J61" i="1" s="1"/>
  <c r="K61" i="1" s="1"/>
  <c r="I60" i="1"/>
  <c r="J60" i="1" s="1"/>
  <c r="K60" i="1" s="1"/>
  <c r="I59" i="1"/>
  <c r="E51" i="1"/>
  <c r="E52" i="1"/>
  <c r="E50" i="1"/>
  <c r="I52" i="3" l="1"/>
  <c r="H52" i="3"/>
  <c r="I51" i="3"/>
  <c r="H51" i="3"/>
  <c r="J59" i="3"/>
  <c r="K59" i="3"/>
  <c r="J59" i="1"/>
  <c r="K59" i="1"/>
  <c r="I52" i="1"/>
  <c r="H52" i="1"/>
  <c r="I50" i="1"/>
  <c r="H50" i="1"/>
  <c r="I51" i="1"/>
  <c r="H51" i="1"/>
</calcChain>
</file>

<file path=xl/sharedStrings.xml><?xml version="1.0" encoding="utf-8"?>
<sst xmlns="http://schemas.openxmlformats.org/spreadsheetml/2006/main" count="312" uniqueCount="65">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</sst>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2" fontId="0" fillId="0" borderId="0" xfId="0" applyNumberFormat="1"/>
    <xf numFmtId="2" fontId="10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opLeftCell="A46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7.03</v>
      </c>
      <c r="D4" s="26">
        <v>7.4</v>
      </c>
      <c r="E4" s="25">
        <v>7.7700000000000005</v>
      </c>
      <c r="F4" s="4">
        <f>SUM(C4:E4)</f>
        <v>22.2</v>
      </c>
      <c r="G4" s="4">
        <f>AVERAGE(C4:E4)</f>
        <v>7.3999999999999995</v>
      </c>
    </row>
    <row r="5" spans="1:8" x14ac:dyDescent="0.3">
      <c r="A5" s="2"/>
      <c r="B5" s="2" t="s">
        <v>56</v>
      </c>
      <c r="C5" s="25">
        <v>6.9254999999999995</v>
      </c>
      <c r="D5" s="26">
        <v>7.29</v>
      </c>
      <c r="E5" s="25">
        <v>7.6545000000000005</v>
      </c>
      <c r="F5" s="4">
        <f t="shared" ref="F5:F24" si="0">SUM(C5:E5)</f>
        <v>21.869999999999997</v>
      </c>
      <c r="G5" s="4">
        <f t="shared" ref="G5:G24" si="1">AVERAGE(C5:E5)</f>
        <v>7.2899999999999991</v>
      </c>
    </row>
    <row r="6" spans="1:8" x14ac:dyDescent="0.3">
      <c r="A6" s="2"/>
      <c r="B6" s="2" t="s">
        <v>57</v>
      </c>
      <c r="C6" s="25">
        <v>6.9349999999999996</v>
      </c>
      <c r="D6" s="26">
        <v>7.3</v>
      </c>
      <c r="E6" s="25">
        <v>7.665</v>
      </c>
      <c r="F6" s="4">
        <f t="shared" si="0"/>
        <v>21.9</v>
      </c>
      <c r="G6" s="4">
        <f t="shared" si="1"/>
        <v>7.3</v>
      </c>
    </row>
    <row r="7" spans="1:8" x14ac:dyDescent="0.3">
      <c r="A7" s="2" t="s">
        <v>49</v>
      </c>
      <c r="B7" s="2" t="s">
        <v>55</v>
      </c>
      <c r="C7" s="25">
        <v>7.03</v>
      </c>
      <c r="D7" s="26">
        <v>7.4</v>
      </c>
      <c r="E7" s="25">
        <v>7.7700000000000005</v>
      </c>
      <c r="F7" s="4">
        <f t="shared" si="0"/>
        <v>22.2</v>
      </c>
      <c r="G7" s="4">
        <f t="shared" si="1"/>
        <v>7.3999999999999995</v>
      </c>
    </row>
    <row r="8" spans="1:8" x14ac:dyDescent="0.3">
      <c r="A8" s="2"/>
      <c r="B8" s="2" t="s">
        <v>56</v>
      </c>
      <c r="C8" s="25">
        <v>6.8970000000000002</v>
      </c>
      <c r="D8" s="26">
        <v>7.26</v>
      </c>
      <c r="E8" s="25">
        <v>7.6229999999999993</v>
      </c>
      <c r="F8" s="4">
        <f t="shared" si="0"/>
        <v>21.78</v>
      </c>
      <c r="G8" s="4">
        <f t="shared" si="1"/>
        <v>7.2600000000000007</v>
      </c>
    </row>
    <row r="9" spans="1:8" x14ac:dyDescent="0.3">
      <c r="A9" s="2"/>
      <c r="B9" s="2" t="s">
        <v>57</v>
      </c>
      <c r="C9" s="25">
        <v>6.9254999999999995</v>
      </c>
      <c r="D9" s="26">
        <v>7.29</v>
      </c>
      <c r="E9" s="25">
        <v>7.6545000000000005</v>
      </c>
      <c r="F9" s="4">
        <f t="shared" si="0"/>
        <v>21.869999999999997</v>
      </c>
      <c r="G9" s="4">
        <f t="shared" si="1"/>
        <v>7.2899999999999991</v>
      </c>
    </row>
    <row r="10" spans="1:8" x14ac:dyDescent="0.3">
      <c r="A10" s="2" t="s">
        <v>50</v>
      </c>
      <c r="B10" s="2" t="s">
        <v>55</v>
      </c>
      <c r="C10" s="25">
        <v>7.0015000000000001</v>
      </c>
      <c r="D10" s="26">
        <v>7.37</v>
      </c>
      <c r="E10" s="25">
        <v>7.7385000000000002</v>
      </c>
      <c r="F10" s="4">
        <f t="shared" si="0"/>
        <v>22.11</v>
      </c>
      <c r="G10" s="4">
        <f t="shared" si="1"/>
        <v>7.37</v>
      </c>
    </row>
    <row r="11" spans="1:8" x14ac:dyDescent="0.3">
      <c r="A11" s="2"/>
      <c r="B11" s="2" t="s">
        <v>56</v>
      </c>
      <c r="C11" s="25">
        <v>6.8875000000000002</v>
      </c>
      <c r="D11" s="26">
        <v>7.25</v>
      </c>
      <c r="E11" s="25">
        <v>7.6124999999999998</v>
      </c>
      <c r="F11" s="4">
        <f t="shared" si="0"/>
        <v>21.75</v>
      </c>
      <c r="G11" s="4">
        <f t="shared" si="1"/>
        <v>7.25</v>
      </c>
    </row>
    <row r="12" spans="1:8" x14ac:dyDescent="0.3">
      <c r="A12" s="2"/>
      <c r="B12" s="2" t="s">
        <v>57</v>
      </c>
      <c r="C12" s="25">
        <v>6.9064999999999994</v>
      </c>
      <c r="D12" s="26">
        <v>7.27</v>
      </c>
      <c r="E12" s="25">
        <v>7.6334999999999997</v>
      </c>
      <c r="F12" s="4">
        <f t="shared" si="0"/>
        <v>21.81</v>
      </c>
      <c r="G12" s="4">
        <f t="shared" si="1"/>
        <v>7.27</v>
      </c>
    </row>
    <row r="13" spans="1:8" x14ac:dyDescent="0.3">
      <c r="A13" s="2" t="s">
        <v>51</v>
      </c>
      <c r="B13" s="2" t="s">
        <v>55</v>
      </c>
      <c r="C13" s="25">
        <v>6.9540000000000006</v>
      </c>
      <c r="D13" s="26">
        <v>7.32</v>
      </c>
      <c r="E13" s="25">
        <v>7.6859999999999999</v>
      </c>
      <c r="F13" s="4">
        <f t="shared" si="0"/>
        <v>21.96</v>
      </c>
      <c r="G13" s="4">
        <f t="shared" si="1"/>
        <v>7.32</v>
      </c>
    </row>
    <row r="14" spans="1:8" x14ac:dyDescent="0.3">
      <c r="A14" s="2"/>
      <c r="B14" s="2" t="s">
        <v>56</v>
      </c>
      <c r="C14" s="25">
        <v>6.8494999999999999</v>
      </c>
      <c r="D14" s="26">
        <v>7.21</v>
      </c>
      <c r="E14" s="25">
        <v>7.5705</v>
      </c>
      <c r="F14" s="4">
        <f t="shared" si="0"/>
        <v>21.63</v>
      </c>
      <c r="G14" s="4">
        <f t="shared" si="1"/>
        <v>7.21</v>
      </c>
    </row>
    <row r="15" spans="1:8" x14ac:dyDescent="0.3">
      <c r="A15" s="2"/>
      <c r="B15" s="2" t="s">
        <v>57</v>
      </c>
      <c r="C15" s="25">
        <v>6.8685</v>
      </c>
      <c r="D15" s="26">
        <v>7.23</v>
      </c>
      <c r="E15" s="25">
        <v>7.5915000000000008</v>
      </c>
      <c r="F15" s="4">
        <f t="shared" si="0"/>
        <v>21.69</v>
      </c>
      <c r="G15" s="4">
        <f t="shared" si="1"/>
        <v>7.23</v>
      </c>
    </row>
    <row r="16" spans="1:8" x14ac:dyDescent="0.3">
      <c r="A16" s="2" t="s">
        <v>52</v>
      </c>
      <c r="B16" s="2" t="s">
        <v>55</v>
      </c>
      <c r="C16" s="25">
        <v>6.992</v>
      </c>
      <c r="D16" s="26">
        <v>7.36</v>
      </c>
      <c r="E16" s="25">
        <v>7.7280000000000006</v>
      </c>
      <c r="F16" s="4">
        <f t="shared" si="0"/>
        <v>22.080000000000002</v>
      </c>
      <c r="G16" s="4">
        <f t="shared" si="1"/>
        <v>7.36</v>
      </c>
    </row>
    <row r="17" spans="1:7" x14ac:dyDescent="0.3">
      <c r="A17" s="2"/>
      <c r="B17" s="2" t="s">
        <v>56</v>
      </c>
      <c r="C17" s="25">
        <v>6.8685</v>
      </c>
      <c r="D17" s="26">
        <v>7.23</v>
      </c>
      <c r="E17" s="25">
        <v>7.5915000000000008</v>
      </c>
      <c r="F17" s="4">
        <f t="shared" si="0"/>
        <v>21.69</v>
      </c>
      <c r="G17" s="4">
        <f t="shared" si="1"/>
        <v>7.23</v>
      </c>
    </row>
    <row r="18" spans="1:7" x14ac:dyDescent="0.3">
      <c r="A18" s="2"/>
      <c r="B18" s="2" t="s">
        <v>57</v>
      </c>
      <c r="C18" s="25">
        <v>6.8875000000000002</v>
      </c>
      <c r="D18" s="26">
        <v>7.25</v>
      </c>
      <c r="E18" s="25">
        <v>7.6124999999999998</v>
      </c>
      <c r="F18" s="4">
        <f t="shared" si="0"/>
        <v>21.75</v>
      </c>
      <c r="G18" s="4">
        <f t="shared" si="1"/>
        <v>7.25</v>
      </c>
    </row>
    <row r="19" spans="1:7" x14ac:dyDescent="0.3">
      <c r="A19" s="2" t="s">
        <v>53</v>
      </c>
      <c r="B19" s="2" t="s">
        <v>55</v>
      </c>
      <c r="C19" s="25">
        <v>6.9349999999999996</v>
      </c>
      <c r="D19" s="26">
        <v>7.3</v>
      </c>
      <c r="E19" s="25">
        <v>7.665</v>
      </c>
      <c r="F19" s="4">
        <f t="shared" si="0"/>
        <v>21.9</v>
      </c>
      <c r="G19" s="4">
        <f t="shared" si="1"/>
        <v>7.3</v>
      </c>
    </row>
    <row r="20" spans="1:7" x14ac:dyDescent="0.3">
      <c r="A20" s="2"/>
      <c r="B20" s="2" t="s">
        <v>56</v>
      </c>
      <c r="C20" s="25">
        <v>6.7449999999999992</v>
      </c>
      <c r="D20" s="27">
        <v>7.1</v>
      </c>
      <c r="E20" s="25">
        <v>7.4550000000000001</v>
      </c>
      <c r="F20" s="4">
        <f t="shared" si="0"/>
        <v>21.299999999999997</v>
      </c>
      <c r="G20" s="4">
        <f t="shared" si="1"/>
        <v>7.0999999999999988</v>
      </c>
    </row>
    <row r="21" spans="1:7" x14ac:dyDescent="0.3">
      <c r="A21" s="2"/>
      <c r="B21" s="2" t="s">
        <v>57</v>
      </c>
      <c r="C21" s="25">
        <v>6.7925000000000004</v>
      </c>
      <c r="D21" s="26">
        <v>7.15</v>
      </c>
      <c r="E21" s="25">
        <v>7.5075000000000003</v>
      </c>
      <c r="F21" s="4">
        <f t="shared" si="0"/>
        <v>21.450000000000003</v>
      </c>
      <c r="G21" s="4">
        <f t="shared" si="1"/>
        <v>7.1500000000000012</v>
      </c>
    </row>
    <row r="22" spans="1:7" x14ac:dyDescent="0.3">
      <c r="A22" s="2" t="s">
        <v>54</v>
      </c>
      <c r="B22" s="2" t="s">
        <v>55</v>
      </c>
      <c r="C22" s="25">
        <v>6.8780000000000001</v>
      </c>
      <c r="D22" s="26">
        <v>7.24</v>
      </c>
      <c r="E22" s="25">
        <v>7.6020000000000003</v>
      </c>
      <c r="F22" s="4">
        <f t="shared" si="0"/>
        <v>21.72</v>
      </c>
      <c r="G22" s="4">
        <f t="shared" si="1"/>
        <v>7.2399999999999993</v>
      </c>
    </row>
    <row r="23" spans="1:7" x14ac:dyDescent="0.3">
      <c r="A23" s="2"/>
      <c r="B23" s="2" t="s">
        <v>56</v>
      </c>
      <c r="C23" s="25">
        <v>6.8020000000000005</v>
      </c>
      <c r="D23" s="26">
        <v>7.16</v>
      </c>
      <c r="E23" s="25">
        <v>7.5179999999999998</v>
      </c>
      <c r="F23" s="4">
        <f t="shared" si="0"/>
        <v>21.48</v>
      </c>
      <c r="G23" s="4">
        <f t="shared" si="1"/>
        <v>7.16</v>
      </c>
    </row>
    <row r="24" spans="1:7" x14ac:dyDescent="0.3">
      <c r="A24" s="2"/>
      <c r="B24" s="2" t="s">
        <v>57</v>
      </c>
      <c r="C24" s="25">
        <v>6.84</v>
      </c>
      <c r="D24" s="26">
        <v>7.2</v>
      </c>
      <c r="E24" s="25">
        <v>7.5600000000000005</v>
      </c>
      <c r="F24" s="4">
        <f t="shared" si="0"/>
        <v>21.6</v>
      </c>
      <c r="G24" s="4">
        <f t="shared" si="1"/>
        <v>7.2</v>
      </c>
    </row>
    <row r="25" spans="1:7" x14ac:dyDescent="0.3">
      <c r="A25" s="2"/>
      <c r="B25" s="2" t="s">
        <v>6</v>
      </c>
      <c r="C25" s="4">
        <f>SUM(C4:C24)</f>
        <v>144.95100000000002</v>
      </c>
      <c r="D25" s="4">
        <f>SUM(D4:D24)</f>
        <v>152.57999999999998</v>
      </c>
      <c r="E25" s="4">
        <f>SUM(E4:E24)</f>
        <v>160.209</v>
      </c>
      <c r="F25" s="4">
        <f>SUM(C4:E24)</f>
        <v>457.74000000000007</v>
      </c>
      <c r="G25" s="4">
        <f>AVERAGE(C4:E24)</f>
        <v>7.2657142857142869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3325.8080571428582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0.17234285714175712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0.18831428571274955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0.37654285714188518</v>
      </c>
    </row>
    <row r="31" spans="1:7" x14ac:dyDescent="0.3">
      <c r="D31" s="7" t="s">
        <v>63</v>
      </c>
      <c r="E31" s="2">
        <f>E30-E29-E28</f>
        <v>1.5885714287378505E-2</v>
      </c>
    </row>
    <row r="32" spans="1:7" x14ac:dyDescent="0.3">
      <c r="D32" s="7" t="s">
        <v>20</v>
      </c>
      <c r="E32" s="2">
        <f>SUMSQ(C4:E24)-E27</f>
        <v>5.9201838571425469</v>
      </c>
    </row>
    <row r="33" spans="2:7" x14ac:dyDescent="0.3">
      <c r="D33" s="7" t="s">
        <v>21</v>
      </c>
      <c r="E33" s="2">
        <f>E32-E31-E29-E28</f>
        <v>5.5436410000006617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22.2</v>
      </c>
      <c r="D38" s="2">
        <f>F5</f>
        <v>21.869999999999997</v>
      </c>
      <c r="E38" s="2">
        <f>F6</f>
        <v>21.9</v>
      </c>
      <c r="F38" s="2">
        <f t="shared" ref="F38:F45" si="2">SUM(C38:E38)</f>
        <v>65.97</v>
      </c>
      <c r="G38" s="2">
        <f t="shared" ref="G38:G44" si="3">F38/9</f>
        <v>7.33</v>
      </c>
    </row>
    <row r="39" spans="2:7" x14ac:dyDescent="0.3">
      <c r="B39" s="13" t="s">
        <v>12</v>
      </c>
      <c r="C39" s="2">
        <f>F7</f>
        <v>22.2</v>
      </c>
      <c r="D39" s="2">
        <f>F8</f>
        <v>21.78</v>
      </c>
      <c r="E39" s="2">
        <f>F9</f>
        <v>21.869999999999997</v>
      </c>
      <c r="F39" s="2">
        <f t="shared" si="2"/>
        <v>65.849999999999994</v>
      </c>
      <c r="G39" s="2">
        <f t="shared" si="3"/>
        <v>7.3166666666666664</v>
      </c>
    </row>
    <row r="40" spans="2:7" x14ac:dyDescent="0.3">
      <c r="B40" s="13" t="s">
        <v>13</v>
      </c>
      <c r="C40" s="2">
        <f>F10</f>
        <v>22.11</v>
      </c>
      <c r="D40" s="2">
        <f>F11</f>
        <v>21.75</v>
      </c>
      <c r="E40" s="2">
        <f>F12</f>
        <v>21.81</v>
      </c>
      <c r="F40" s="2">
        <f t="shared" si="2"/>
        <v>65.67</v>
      </c>
      <c r="G40" s="2">
        <f t="shared" si="3"/>
        <v>7.2966666666666669</v>
      </c>
    </row>
    <row r="41" spans="2:7" x14ac:dyDescent="0.3">
      <c r="B41" s="13" t="s">
        <v>14</v>
      </c>
      <c r="C41" s="2">
        <f>F13</f>
        <v>21.96</v>
      </c>
      <c r="D41" s="2">
        <f>F14</f>
        <v>21.63</v>
      </c>
      <c r="E41" s="2">
        <f>F15</f>
        <v>21.69</v>
      </c>
      <c r="F41" s="2">
        <f t="shared" si="2"/>
        <v>65.28</v>
      </c>
      <c r="G41" s="2">
        <f t="shared" si="3"/>
        <v>7.2533333333333339</v>
      </c>
    </row>
    <row r="42" spans="2:7" x14ac:dyDescent="0.3">
      <c r="B42" s="13" t="s">
        <v>15</v>
      </c>
      <c r="C42" s="2">
        <f>F16</f>
        <v>22.080000000000002</v>
      </c>
      <c r="D42" s="2">
        <f>F17</f>
        <v>21.69</v>
      </c>
      <c r="E42" s="2">
        <f>F18</f>
        <v>21.75</v>
      </c>
      <c r="F42" s="2">
        <f t="shared" si="2"/>
        <v>65.52000000000001</v>
      </c>
      <c r="G42" s="2">
        <f t="shared" si="3"/>
        <v>7.2800000000000011</v>
      </c>
    </row>
    <row r="43" spans="2:7" x14ac:dyDescent="0.3">
      <c r="B43" s="13" t="s">
        <v>16</v>
      </c>
      <c r="C43" s="2">
        <f>F19</f>
        <v>21.9</v>
      </c>
      <c r="D43" s="2">
        <f>F20</f>
        <v>21.299999999999997</v>
      </c>
      <c r="E43" s="2">
        <f>F21</f>
        <v>21.450000000000003</v>
      </c>
      <c r="F43" s="2">
        <f t="shared" si="2"/>
        <v>64.650000000000006</v>
      </c>
      <c r="G43" s="2">
        <f t="shared" si="3"/>
        <v>7.1833333333333336</v>
      </c>
    </row>
    <row r="44" spans="2:7" x14ac:dyDescent="0.3">
      <c r="B44" s="13" t="s">
        <v>17</v>
      </c>
      <c r="C44" s="2">
        <f>F22</f>
        <v>21.72</v>
      </c>
      <c r="D44" s="2">
        <f>F23</f>
        <v>21.48</v>
      </c>
      <c r="E44" s="2">
        <f>F24</f>
        <v>21.6</v>
      </c>
      <c r="F44" s="2">
        <f t="shared" si="2"/>
        <v>64.800000000000011</v>
      </c>
      <c r="G44" s="2">
        <f t="shared" si="3"/>
        <v>7.2000000000000011</v>
      </c>
    </row>
    <row r="45" spans="2:7" x14ac:dyDescent="0.3">
      <c r="B45" s="2" t="s">
        <v>6</v>
      </c>
      <c r="C45" s="2">
        <f>SUM(C38:C44)</f>
        <v>154.16999999999999</v>
      </c>
      <c r="D45" s="2">
        <f>SUM(D38:D44)</f>
        <v>151.49999999999997</v>
      </c>
      <c r="E45" s="2">
        <f>SUM(E38:E44)</f>
        <v>152.07</v>
      </c>
      <c r="F45" s="2">
        <f t="shared" si="2"/>
        <v>457.73999999999995</v>
      </c>
      <c r="G45" s="2">
        <f>AVERAGE(G38:G44)</f>
        <v>7.2657142857142878</v>
      </c>
    </row>
    <row r="46" spans="2:7" x14ac:dyDescent="0.3">
      <c r="B46" s="13" t="s">
        <v>7</v>
      </c>
      <c r="C46" s="2">
        <f>C45/(B28*B27)</f>
        <v>7.3414285714285707</v>
      </c>
      <c r="D46" s="2">
        <f>D45/(B28*B27)</f>
        <v>7.2142857142857126</v>
      </c>
      <c r="E46" s="2">
        <f>E45/(B28*B27)</f>
        <v>7.2414285714285711</v>
      </c>
      <c r="F46" s="2"/>
      <c r="G46" s="2">
        <f>AVERAGE(G38:G44)</f>
        <v>7.2657142857142878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0.17234285714175712</v>
      </c>
      <c r="D50" s="2">
        <f>C50/B50</f>
        <v>2.8723809523626187E-2</v>
      </c>
      <c r="E50" s="2">
        <f>D50/D53</f>
        <v>0.21761870943521702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0" t="s">
        <v>59</v>
      </c>
      <c r="B51" s="2">
        <f>B29-1</f>
        <v>2</v>
      </c>
      <c r="C51" s="2">
        <f>E29</f>
        <v>0.18831428571274955</v>
      </c>
      <c r="D51" s="2">
        <f>C51/B51</f>
        <v>9.4157142856374776E-2</v>
      </c>
      <c r="E51" s="2">
        <f>D51/D53</f>
        <v>0.71335788157408986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0" t="s">
        <v>64</v>
      </c>
      <c r="B52" s="2">
        <f>B51*B50</f>
        <v>12</v>
      </c>
      <c r="C52" s="2">
        <f>E31</f>
        <v>1.5885714287378505E-2</v>
      </c>
      <c r="D52" s="2">
        <f>C52/B52</f>
        <v>1.3238095239482088E-3</v>
      </c>
      <c r="E52" s="2">
        <f>D52/D53</f>
        <v>1.0029509487684744E-2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5.5436410000006617</v>
      </c>
      <c r="D53" s="17">
        <f>C53/B53</f>
        <v>0.13199145238096813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5.9201838571425469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8" t="s">
        <v>39</v>
      </c>
      <c r="D57" s="28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0.12110209300924027</v>
      </c>
      <c r="J59" s="22">
        <f>I59*1.4142*I56</f>
        <v>0.4620777758838257</v>
      </c>
      <c r="K59" s="22">
        <f>I59*1.4142*I57</f>
        <v>0.34562187894161611</v>
      </c>
    </row>
    <row r="60" spans="1:11" x14ac:dyDescent="0.3">
      <c r="A60" s="13" t="s">
        <v>8</v>
      </c>
      <c r="B60" s="2">
        <f>G4</f>
        <v>7.3999999999999995</v>
      </c>
      <c r="C60" s="2">
        <f>G5</f>
        <v>7.2899999999999991</v>
      </c>
      <c r="D60" s="2">
        <f>G6</f>
        <v>7.3</v>
      </c>
      <c r="E60" s="2">
        <f>SUM(B60:D60)</f>
        <v>21.99</v>
      </c>
      <c r="F60" s="22">
        <f>E60/3</f>
        <v>7.3299999999999992</v>
      </c>
      <c r="H60" s="24" t="s">
        <v>45</v>
      </c>
      <c r="I60" s="22">
        <f>SQRT(D53/(B28*B27))</f>
        <v>7.9279929718917994E-2</v>
      </c>
      <c r="J60" s="22">
        <f>I60*1.4142*I56</f>
        <v>0.30250091213492447</v>
      </c>
      <c r="K60" s="22">
        <f>J60*1.4142*I57</f>
        <v>0.86332887430482252</v>
      </c>
    </row>
    <row r="61" spans="1:11" x14ac:dyDescent="0.3">
      <c r="A61" s="13" t="s">
        <v>12</v>
      </c>
      <c r="B61" s="2">
        <f>G7</f>
        <v>7.3999999999999995</v>
      </c>
      <c r="C61" s="2">
        <f>G8</f>
        <v>7.2600000000000007</v>
      </c>
      <c r="D61" s="2">
        <f>G9</f>
        <v>7.2899999999999991</v>
      </c>
      <c r="E61" s="2">
        <f t="shared" ref="E61:E66" si="4">SUM(B61:D61)</f>
        <v>21.95</v>
      </c>
      <c r="F61" s="22">
        <f t="shared" ref="F61:F66" si="5">E61/3</f>
        <v>7.3166666666666664</v>
      </c>
      <c r="H61" s="24" t="s">
        <v>46</v>
      </c>
      <c r="I61" s="22">
        <f>SQRT(D53/(B27))</f>
        <v>0.20975497799493589</v>
      </c>
      <c r="J61" s="22">
        <f>I61*1.4142*I56</f>
        <v>0.80034218487921094</v>
      </c>
      <c r="K61" s="22">
        <f>J61*1.4142*I57</f>
        <v>2.2841535010719012</v>
      </c>
    </row>
    <row r="62" spans="1:11" x14ac:dyDescent="0.3">
      <c r="A62" s="13" t="s">
        <v>13</v>
      </c>
      <c r="B62" s="2">
        <f>G10</f>
        <v>7.37</v>
      </c>
      <c r="C62" s="2">
        <f>G11</f>
        <v>7.25</v>
      </c>
      <c r="D62" s="2">
        <f>G12</f>
        <v>7.27</v>
      </c>
      <c r="E62" s="2">
        <f t="shared" si="4"/>
        <v>21.89</v>
      </c>
      <c r="F62" s="22">
        <f t="shared" si="5"/>
        <v>7.2966666666666669</v>
      </c>
    </row>
    <row r="63" spans="1:11" x14ac:dyDescent="0.3">
      <c r="A63" s="13" t="s">
        <v>14</v>
      </c>
      <c r="B63" s="2">
        <f>G13</f>
        <v>7.32</v>
      </c>
      <c r="C63" s="2">
        <f>G14</f>
        <v>7.21</v>
      </c>
      <c r="D63" s="2">
        <f>G15</f>
        <v>7.23</v>
      </c>
      <c r="E63" s="2">
        <f t="shared" si="4"/>
        <v>21.76</v>
      </c>
      <c r="F63" s="22">
        <f t="shared" si="5"/>
        <v>7.2533333333333339</v>
      </c>
      <c r="H63" s="24" t="s">
        <v>47</v>
      </c>
      <c r="I63" s="4">
        <f>SQRT(D53)*100/(G25)</f>
        <v>5.0002830381322161</v>
      </c>
    </row>
    <row r="64" spans="1:11" x14ac:dyDescent="0.3">
      <c r="A64" s="13" t="s">
        <v>15</v>
      </c>
      <c r="B64" s="2">
        <f>G16</f>
        <v>7.36</v>
      </c>
      <c r="C64" s="2">
        <f>G17</f>
        <v>7.23</v>
      </c>
      <c r="D64" s="2">
        <f>G18</f>
        <v>7.25</v>
      </c>
      <c r="E64" s="2">
        <f t="shared" si="4"/>
        <v>21.84</v>
      </c>
      <c r="F64" s="22">
        <f t="shared" si="5"/>
        <v>7.28</v>
      </c>
    </row>
    <row r="65" spans="1:6" x14ac:dyDescent="0.3">
      <c r="A65" s="13" t="s">
        <v>16</v>
      </c>
      <c r="B65" s="2">
        <f>G19</f>
        <v>7.3</v>
      </c>
      <c r="C65" s="2">
        <f>G20</f>
        <v>7.0999999999999988</v>
      </c>
      <c r="D65" s="2">
        <f>G21</f>
        <v>7.1500000000000012</v>
      </c>
      <c r="E65" s="2">
        <f t="shared" si="4"/>
        <v>21.55</v>
      </c>
      <c r="F65" s="22">
        <f t="shared" si="5"/>
        <v>7.1833333333333336</v>
      </c>
    </row>
    <row r="66" spans="1:6" x14ac:dyDescent="0.3">
      <c r="A66" s="13" t="s">
        <v>17</v>
      </c>
      <c r="B66" s="2">
        <f>G22</f>
        <v>7.2399999999999993</v>
      </c>
      <c r="C66" s="2">
        <f>G23</f>
        <v>7.16</v>
      </c>
      <c r="D66" s="2">
        <f>G24</f>
        <v>7.2</v>
      </c>
      <c r="E66" s="2">
        <f t="shared" si="4"/>
        <v>21.599999999999998</v>
      </c>
      <c r="F66" s="22">
        <f t="shared" si="5"/>
        <v>7.1999999999999993</v>
      </c>
    </row>
    <row r="67" spans="1:6" x14ac:dyDescent="0.3">
      <c r="A67" s="2" t="s">
        <v>6</v>
      </c>
      <c r="B67" s="2">
        <f>SUM(B60:B66)</f>
        <v>51.39</v>
      </c>
      <c r="C67" s="2">
        <f>SUM(C60:C66)</f>
        <v>50.5</v>
      </c>
      <c r="D67" s="2">
        <f>SUM(D60:D66)</f>
        <v>50.690000000000005</v>
      </c>
      <c r="E67" s="2">
        <f>SUM(E60:E66)</f>
        <v>152.58000000000001</v>
      </c>
      <c r="F67" s="22">
        <f>SUM(C67:E67)</f>
        <v>253.77</v>
      </c>
    </row>
    <row r="68" spans="1:6" x14ac:dyDescent="0.3">
      <c r="A68" s="13" t="s">
        <v>7</v>
      </c>
      <c r="B68" s="22">
        <f>AVERAGE(B60:B66)</f>
        <v>7.3414285714285716</v>
      </c>
      <c r="C68" s="22">
        <f>AVERAGE(C60:C66)</f>
        <v>7.2142857142857144</v>
      </c>
      <c r="D68" s="22">
        <f>AVERAGE(D60:D66)</f>
        <v>7.241428571428572</v>
      </c>
      <c r="E68" s="2"/>
      <c r="F68" s="22">
        <f>AVERAGE(F60:F66)</f>
        <v>7.265714285714286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E3EB-4B53-4262-8DBD-B8D2D584E8BB}">
  <dimension ref="A1:K68"/>
  <sheetViews>
    <sheetView topLeftCell="A36" zoomScale="80" zoomScaleNormal="80" workbookViewId="0">
      <selection activeCell="D10" sqref="D10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f>D4-(D4*5/100)</f>
        <v>7.0110000000000001</v>
      </c>
      <c r="D4" s="25">
        <v>7.38</v>
      </c>
      <c r="E4" s="25">
        <f>D4+(D4*5/100)</f>
        <v>7.7489999999999997</v>
      </c>
      <c r="F4" s="4">
        <f>SUM(C4:E4)</f>
        <v>22.14</v>
      </c>
      <c r="G4" s="4">
        <f>AVERAGE(C4:E4)</f>
        <v>7.38</v>
      </c>
    </row>
    <row r="5" spans="1:8" x14ac:dyDescent="0.3">
      <c r="A5" s="2"/>
      <c r="B5" s="2" t="s">
        <v>56</v>
      </c>
      <c r="C5" s="25">
        <f t="shared" ref="C5:C24" si="0">D5-(D5*5/100)</f>
        <v>6.8970000000000002</v>
      </c>
      <c r="D5" s="25">
        <v>7.26</v>
      </c>
      <c r="E5" s="25">
        <f t="shared" ref="E5:E24" si="1">D5+(D5*5/100)</f>
        <v>7.6229999999999993</v>
      </c>
      <c r="F5" s="4">
        <f t="shared" ref="F5:F24" si="2">SUM(C5:E5)</f>
        <v>21.78</v>
      </c>
      <c r="G5" s="4">
        <f t="shared" ref="G5:G24" si="3">AVERAGE(C5:E5)</f>
        <v>7.2600000000000007</v>
      </c>
    </row>
    <row r="6" spans="1:8" x14ac:dyDescent="0.3">
      <c r="A6" s="2"/>
      <c r="B6" s="2" t="s">
        <v>57</v>
      </c>
      <c r="C6" s="25">
        <f t="shared" si="0"/>
        <v>6.9160000000000004</v>
      </c>
      <c r="D6" s="25">
        <v>7.28</v>
      </c>
      <c r="E6" s="25">
        <f t="shared" si="1"/>
        <v>7.6440000000000001</v>
      </c>
      <c r="F6" s="4">
        <f t="shared" si="2"/>
        <v>21.840000000000003</v>
      </c>
      <c r="G6" s="4">
        <f t="shared" si="3"/>
        <v>7.2800000000000011</v>
      </c>
    </row>
    <row r="7" spans="1:8" x14ac:dyDescent="0.3">
      <c r="A7" s="2" t="s">
        <v>49</v>
      </c>
      <c r="B7" s="2" t="s">
        <v>55</v>
      </c>
      <c r="C7" s="25">
        <f t="shared" si="0"/>
        <v>7.0110000000000001</v>
      </c>
      <c r="D7" s="25">
        <v>7.38</v>
      </c>
      <c r="E7" s="25">
        <f t="shared" si="1"/>
        <v>7.7489999999999997</v>
      </c>
      <c r="F7" s="4">
        <f t="shared" si="2"/>
        <v>22.14</v>
      </c>
      <c r="G7" s="4">
        <f t="shared" si="3"/>
        <v>7.38</v>
      </c>
    </row>
    <row r="8" spans="1:8" x14ac:dyDescent="0.3">
      <c r="A8" s="2"/>
      <c r="B8" s="2" t="s">
        <v>56</v>
      </c>
      <c r="C8" s="25">
        <f t="shared" si="0"/>
        <v>6.8780000000000001</v>
      </c>
      <c r="D8" s="25">
        <v>7.24</v>
      </c>
      <c r="E8" s="25">
        <f t="shared" si="1"/>
        <v>7.6020000000000003</v>
      </c>
      <c r="F8" s="4">
        <f t="shared" si="2"/>
        <v>21.72</v>
      </c>
      <c r="G8" s="4">
        <f t="shared" si="3"/>
        <v>7.2399999999999993</v>
      </c>
    </row>
    <row r="9" spans="1:8" x14ac:dyDescent="0.3">
      <c r="A9" s="2"/>
      <c r="B9" s="2" t="s">
        <v>57</v>
      </c>
      <c r="C9" s="25">
        <f t="shared" si="0"/>
        <v>6.9064999999999994</v>
      </c>
      <c r="D9" s="25">
        <v>7.27</v>
      </c>
      <c r="E9" s="25">
        <f t="shared" si="1"/>
        <v>7.6334999999999997</v>
      </c>
      <c r="F9" s="4">
        <f t="shared" si="2"/>
        <v>21.81</v>
      </c>
      <c r="G9" s="4">
        <f t="shared" si="3"/>
        <v>7.27</v>
      </c>
    </row>
    <row r="10" spans="1:8" x14ac:dyDescent="0.3">
      <c r="A10" s="2" t="s">
        <v>50</v>
      </c>
      <c r="B10" s="2" t="s">
        <v>55</v>
      </c>
      <c r="C10" s="25">
        <f t="shared" si="0"/>
        <v>6.9729999999999999</v>
      </c>
      <c r="D10" s="25">
        <v>7.34</v>
      </c>
      <c r="E10" s="25">
        <f t="shared" si="1"/>
        <v>7.7069999999999999</v>
      </c>
      <c r="F10" s="4">
        <f t="shared" si="2"/>
        <v>22.02</v>
      </c>
      <c r="G10" s="4">
        <f t="shared" si="3"/>
        <v>7.34</v>
      </c>
    </row>
    <row r="11" spans="1:8" x14ac:dyDescent="0.3">
      <c r="A11" s="2"/>
      <c r="B11" s="2" t="s">
        <v>56</v>
      </c>
      <c r="C11" s="25">
        <f t="shared" si="0"/>
        <v>6.859</v>
      </c>
      <c r="D11" s="25">
        <v>7.22</v>
      </c>
      <c r="E11" s="25">
        <f t="shared" si="1"/>
        <v>7.5809999999999995</v>
      </c>
      <c r="F11" s="4">
        <f t="shared" si="2"/>
        <v>21.66</v>
      </c>
      <c r="G11" s="4">
        <f t="shared" si="3"/>
        <v>7.22</v>
      </c>
    </row>
    <row r="12" spans="1:8" x14ac:dyDescent="0.3">
      <c r="A12" s="2"/>
      <c r="B12" s="2" t="s">
        <v>57</v>
      </c>
      <c r="C12" s="25">
        <f t="shared" si="0"/>
        <v>6.8780000000000001</v>
      </c>
      <c r="D12" s="25">
        <v>7.24</v>
      </c>
      <c r="E12" s="25">
        <f t="shared" si="1"/>
        <v>7.6020000000000003</v>
      </c>
      <c r="F12" s="4">
        <f t="shared" si="2"/>
        <v>21.72</v>
      </c>
      <c r="G12" s="4">
        <f t="shared" si="3"/>
        <v>7.2399999999999993</v>
      </c>
    </row>
    <row r="13" spans="1:8" x14ac:dyDescent="0.3">
      <c r="A13" s="2" t="s">
        <v>51</v>
      </c>
      <c r="B13" s="2" t="s">
        <v>55</v>
      </c>
      <c r="C13" s="25">
        <f t="shared" si="0"/>
        <v>6.9254999999999995</v>
      </c>
      <c r="D13" s="25">
        <v>7.29</v>
      </c>
      <c r="E13" s="25">
        <f t="shared" si="1"/>
        <v>7.6545000000000005</v>
      </c>
      <c r="F13" s="4">
        <f t="shared" si="2"/>
        <v>21.869999999999997</v>
      </c>
      <c r="G13" s="4">
        <f t="shared" si="3"/>
        <v>7.2899999999999991</v>
      </c>
    </row>
    <row r="14" spans="1:8" x14ac:dyDescent="0.3">
      <c r="A14" s="2"/>
      <c r="B14" s="2" t="s">
        <v>56</v>
      </c>
      <c r="C14" s="25">
        <f t="shared" si="0"/>
        <v>6.8305000000000007</v>
      </c>
      <c r="D14" s="25">
        <v>7.19</v>
      </c>
      <c r="E14" s="25">
        <f t="shared" si="1"/>
        <v>7.5495000000000001</v>
      </c>
      <c r="F14" s="4">
        <f t="shared" si="2"/>
        <v>21.57</v>
      </c>
      <c r="G14" s="4">
        <f t="shared" si="3"/>
        <v>7.19</v>
      </c>
    </row>
    <row r="15" spans="1:8" x14ac:dyDescent="0.3">
      <c r="A15" s="2"/>
      <c r="B15" s="2" t="s">
        <v>57</v>
      </c>
      <c r="C15" s="25">
        <f t="shared" si="0"/>
        <v>6.8494999999999999</v>
      </c>
      <c r="D15" s="25">
        <v>7.21</v>
      </c>
      <c r="E15" s="25">
        <f t="shared" si="1"/>
        <v>7.5705</v>
      </c>
      <c r="F15" s="4">
        <f t="shared" si="2"/>
        <v>21.63</v>
      </c>
      <c r="G15" s="4">
        <f t="shared" si="3"/>
        <v>7.21</v>
      </c>
    </row>
    <row r="16" spans="1:8" x14ac:dyDescent="0.3">
      <c r="A16" s="2" t="s">
        <v>52</v>
      </c>
      <c r="B16" s="2" t="s">
        <v>55</v>
      </c>
      <c r="C16" s="25">
        <f t="shared" si="0"/>
        <v>6.9634999999999998</v>
      </c>
      <c r="D16" s="25">
        <v>7.33</v>
      </c>
      <c r="E16" s="25">
        <f t="shared" si="1"/>
        <v>7.6965000000000003</v>
      </c>
      <c r="F16" s="4">
        <f t="shared" si="2"/>
        <v>21.990000000000002</v>
      </c>
      <c r="G16" s="4">
        <f t="shared" si="3"/>
        <v>7.330000000000001</v>
      </c>
    </row>
    <row r="17" spans="1:7" x14ac:dyDescent="0.3">
      <c r="A17" s="2"/>
      <c r="B17" s="2" t="s">
        <v>56</v>
      </c>
      <c r="C17" s="25">
        <f t="shared" si="0"/>
        <v>6.84</v>
      </c>
      <c r="D17" s="25">
        <v>7.2</v>
      </c>
      <c r="E17" s="25">
        <f t="shared" si="1"/>
        <v>7.5600000000000005</v>
      </c>
      <c r="F17" s="4">
        <f t="shared" si="2"/>
        <v>21.6</v>
      </c>
      <c r="G17" s="4">
        <f t="shared" si="3"/>
        <v>7.2</v>
      </c>
    </row>
    <row r="18" spans="1:7" x14ac:dyDescent="0.3">
      <c r="A18" s="2"/>
      <c r="B18" s="2" t="s">
        <v>57</v>
      </c>
      <c r="C18" s="25">
        <f t="shared" si="0"/>
        <v>6.8685</v>
      </c>
      <c r="D18" s="25">
        <v>7.23</v>
      </c>
      <c r="E18" s="25">
        <f t="shared" si="1"/>
        <v>7.5915000000000008</v>
      </c>
      <c r="F18" s="4">
        <f t="shared" si="2"/>
        <v>21.69</v>
      </c>
      <c r="G18" s="4">
        <f t="shared" si="3"/>
        <v>7.23</v>
      </c>
    </row>
    <row r="19" spans="1:7" x14ac:dyDescent="0.3">
      <c r="A19" s="2" t="s">
        <v>53</v>
      </c>
      <c r="B19" s="2" t="s">
        <v>55</v>
      </c>
      <c r="C19" s="25">
        <f t="shared" si="0"/>
        <v>6.9064999999999994</v>
      </c>
      <c r="D19" s="25">
        <v>7.27</v>
      </c>
      <c r="E19" s="25">
        <f t="shared" si="1"/>
        <v>7.6334999999999997</v>
      </c>
      <c r="F19" s="4">
        <f t="shared" si="2"/>
        <v>21.81</v>
      </c>
      <c r="G19" s="4">
        <f t="shared" si="3"/>
        <v>7.27</v>
      </c>
    </row>
    <row r="20" spans="1:7" x14ac:dyDescent="0.3">
      <c r="A20" s="2"/>
      <c r="B20" s="2" t="s">
        <v>56</v>
      </c>
      <c r="C20" s="25">
        <f t="shared" si="0"/>
        <v>6.726</v>
      </c>
      <c r="D20" s="25">
        <v>7.08</v>
      </c>
      <c r="E20" s="25">
        <f t="shared" si="1"/>
        <v>7.4340000000000002</v>
      </c>
      <c r="F20" s="4">
        <f t="shared" si="2"/>
        <v>21.240000000000002</v>
      </c>
      <c r="G20" s="4">
        <f t="shared" si="3"/>
        <v>7.080000000000001</v>
      </c>
    </row>
    <row r="21" spans="1:7" x14ac:dyDescent="0.3">
      <c r="A21" s="2"/>
      <c r="B21" s="2" t="s">
        <v>57</v>
      </c>
      <c r="C21" s="25">
        <f t="shared" si="0"/>
        <v>6.7640000000000002</v>
      </c>
      <c r="D21" s="25">
        <v>7.12</v>
      </c>
      <c r="E21" s="25">
        <f t="shared" si="1"/>
        <v>7.476</v>
      </c>
      <c r="F21" s="4">
        <f t="shared" si="2"/>
        <v>21.36</v>
      </c>
      <c r="G21" s="4">
        <f t="shared" si="3"/>
        <v>7.12</v>
      </c>
    </row>
    <row r="22" spans="1:7" x14ac:dyDescent="0.3">
      <c r="A22" s="2" t="s">
        <v>54</v>
      </c>
      <c r="B22" s="2" t="s">
        <v>55</v>
      </c>
      <c r="C22" s="25">
        <f t="shared" si="0"/>
        <v>6.8494999999999999</v>
      </c>
      <c r="D22" s="25">
        <v>7.21</v>
      </c>
      <c r="E22" s="25">
        <f t="shared" si="1"/>
        <v>7.5705</v>
      </c>
      <c r="F22" s="4">
        <f t="shared" si="2"/>
        <v>21.63</v>
      </c>
      <c r="G22" s="4">
        <f t="shared" si="3"/>
        <v>7.21</v>
      </c>
    </row>
    <row r="23" spans="1:7" x14ac:dyDescent="0.3">
      <c r="A23" s="2"/>
      <c r="B23" s="2" t="s">
        <v>56</v>
      </c>
      <c r="C23" s="25">
        <f t="shared" si="0"/>
        <v>6.7545000000000002</v>
      </c>
      <c r="D23" s="25">
        <v>7.11</v>
      </c>
      <c r="E23" s="25">
        <f t="shared" si="1"/>
        <v>7.4655000000000005</v>
      </c>
      <c r="F23" s="4">
        <f t="shared" si="2"/>
        <v>21.33</v>
      </c>
      <c r="G23" s="4">
        <f t="shared" si="3"/>
        <v>7.1099999999999994</v>
      </c>
    </row>
    <row r="24" spans="1:7" x14ac:dyDescent="0.3">
      <c r="A24" s="2"/>
      <c r="B24" s="2" t="s">
        <v>57</v>
      </c>
      <c r="C24" s="25">
        <f t="shared" si="0"/>
        <v>6.8305000000000007</v>
      </c>
      <c r="D24" s="25">
        <v>7.19</v>
      </c>
      <c r="E24" s="25">
        <f t="shared" si="1"/>
        <v>7.5495000000000001</v>
      </c>
      <c r="F24" s="4">
        <f t="shared" si="2"/>
        <v>21.57</v>
      </c>
      <c r="G24" s="4">
        <f t="shared" si="3"/>
        <v>7.19</v>
      </c>
    </row>
    <row r="25" spans="1:7" x14ac:dyDescent="0.3">
      <c r="A25" s="2"/>
      <c r="B25" s="2" t="s">
        <v>6</v>
      </c>
      <c r="C25" s="4">
        <f>SUM(C4:C24)</f>
        <v>144.43799999999999</v>
      </c>
      <c r="D25" s="4">
        <f>SUM(D4:D24)</f>
        <v>152.04000000000002</v>
      </c>
      <c r="E25" s="4">
        <f>SUM(E4:E24)</f>
        <v>159.642</v>
      </c>
      <c r="F25" s="4">
        <f>SUM(C4:E24)</f>
        <v>456.12</v>
      </c>
      <c r="G25" s="4">
        <f>AVERAGE(C4:E24)</f>
        <v>7.24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3302.3088000000002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0.18439999999918655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0.18617142857056024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0.38819999999986976</v>
      </c>
    </row>
    <row r="31" spans="1:7" x14ac:dyDescent="0.3">
      <c r="D31" s="7" t="s">
        <v>63</v>
      </c>
      <c r="E31" s="2">
        <f>E30-E29-E28</f>
        <v>1.7628571430122975E-2</v>
      </c>
    </row>
    <row r="32" spans="1:7" x14ac:dyDescent="0.3">
      <c r="D32" s="7" t="s">
        <v>20</v>
      </c>
      <c r="E32" s="2">
        <f>SUMSQ(C4:E24)-E27</f>
        <v>5.8926949999995486</v>
      </c>
    </row>
    <row r="33" spans="2:7" x14ac:dyDescent="0.3">
      <c r="D33" s="7" t="s">
        <v>21</v>
      </c>
      <c r="E33" s="2">
        <f>E32-E31-E29-E28</f>
        <v>5.5044949999996788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22.14</v>
      </c>
      <c r="D38" s="2">
        <f>F5</f>
        <v>21.78</v>
      </c>
      <c r="E38" s="2">
        <f>F6</f>
        <v>21.840000000000003</v>
      </c>
      <c r="F38" s="2">
        <f t="shared" ref="F38:F45" si="4">SUM(C38:E38)</f>
        <v>65.760000000000005</v>
      </c>
      <c r="G38" s="2">
        <f t="shared" ref="G38:G44" si="5">F38/9</f>
        <v>7.3066666666666675</v>
      </c>
    </row>
    <row r="39" spans="2:7" x14ac:dyDescent="0.3">
      <c r="B39" s="13" t="s">
        <v>12</v>
      </c>
      <c r="C39" s="2">
        <f>F7</f>
        <v>22.14</v>
      </c>
      <c r="D39" s="2">
        <f>F8</f>
        <v>21.72</v>
      </c>
      <c r="E39" s="2">
        <f>F9</f>
        <v>21.81</v>
      </c>
      <c r="F39" s="2">
        <f t="shared" si="4"/>
        <v>65.67</v>
      </c>
      <c r="G39" s="2">
        <f t="shared" si="5"/>
        <v>7.2966666666666669</v>
      </c>
    </row>
    <row r="40" spans="2:7" x14ac:dyDescent="0.3">
      <c r="B40" s="13" t="s">
        <v>13</v>
      </c>
      <c r="C40" s="2">
        <f>F10</f>
        <v>22.02</v>
      </c>
      <c r="D40" s="2">
        <f>F11</f>
        <v>21.66</v>
      </c>
      <c r="E40" s="2">
        <f>F12</f>
        <v>21.72</v>
      </c>
      <c r="F40" s="2">
        <f t="shared" si="4"/>
        <v>65.400000000000006</v>
      </c>
      <c r="G40" s="2">
        <f t="shared" si="5"/>
        <v>7.2666666666666675</v>
      </c>
    </row>
    <row r="41" spans="2:7" x14ac:dyDescent="0.3">
      <c r="B41" s="13" t="s">
        <v>14</v>
      </c>
      <c r="C41" s="2">
        <f>F13</f>
        <v>21.869999999999997</v>
      </c>
      <c r="D41" s="2">
        <f>F14</f>
        <v>21.57</v>
      </c>
      <c r="E41" s="2">
        <f>F15</f>
        <v>21.63</v>
      </c>
      <c r="F41" s="2">
        <f t="shared" si="4"/>
        <v>65.069999999999993</v>
      </c>
      <c r="G41" s="2">
        <f t="shared" si="5"/>
        <v>7.2299999999999995</v>
      </c>
    </row>
    <row r="42" spans="2:7" x14ac:dyDescent="0.3">
      <c r="B42" s="13" t="s">
        <v>15</v>
      </c>
      <c r="C42" s="2">
        <f>F16</f>
        <v>21.990000000000002</v>
      </c>
      <c r="D42" s="2">
        <f>F17</f>
        <v>21.6</v>
      </c>
      <c r="E42" s="2">
        <f>F18</f>
        <v>21.69</v>
      </c>
      <c r="F42" s="2">
        <f t="shared" si="4"/>
        <v>65.28</v>
      </c>
      <c r="G42" s="2">
        <f t="shared" si="5"/>
        <v>7.2533333333333339</v>
      </c>
    </row>
    <row r="43" spans="2:7" x14ac:dyDescent="0.3">
      <c r="B43" s="13" t="s">
        <v>16</v>
      </c>
      <c r="C43" s="2">
        <f>F19</f>
        <v>21.81</v>
      </c>
      <c r="D43" s="2">
        <f>F20</f>
        <v>21.240000000000002</v>
      </c>
      <c r="E43" s="2">
        <f>F21</f>
        <v>21.36</v>
      </c>
      <c r="F43" s="2">
        <f t="shared" si="4"/>
        <v>64.41</v>
      </c>
      <c r="G43" s="2">
        <f t="shared" si="5"/>
        <v>7.1566666666666663</v>
      </c>
    </row>
    <row r="44" spans="2:7" x14ac:dyDescent="0.3">
      <c r="B44" s="13" t="s">
        <v>17</v>
      </c>
      <c r="C44" s="2">
        <f>F22</f>
        <v>21.63</v>
      </c>
      <c r="D44" s="2">
        <f>F23</f>
        <v>21.33</v>
      </c>
      <c r="E44" s="2">
        <f>F24</f>
        <v>21.57</v>
      </c>
      <c r="F44" s="2">
        <f t="shared" si="4"/>
        <v>64.53</v>
      </c>
      <c r="G44" s="2">
        <f t="shared" si="5"/>
        <v>7.17</v>
      </c>
    </row>
    <row r="45" spans="2:7" x14ac:dyDescent="0.3">
      <c r="B45" s="2" t="s">
        <v>6</v>
      </c>
      <c r="C45" s="2">
        <f>SUM(C38:C44)</f>
        <v>153.6</v>
      </c>
      <c r="D45" s="2">
        <f>SUM(D38:D44)</f>
        <v>150.89999999999998</v>
      </c>
      <c r="E45" s="2">
        <f>SUM(E38:E44)</f>
        <v>151.62</v>
      </c>
      <c r="F45" s="2">
        <f t="shared" si="4"/>
        <v>456.12</v>
      </c>
      <c r="G45" s="2">
        <f>AVERAGE(G38:G44)</f>
        <v>7.2400000000000011</v>
      </c>
    </row>
    <row r="46" spans="2:7" x14ac:dyDescent="0.3">
      <c r="B46" s="13" t="s">
        <v>7</v>
      </c>
      <c r="C46" s="2">
        <f>C45/(B28*B27)</f>
        <v>7.3142857142857141</v>
      </c>
      <c r="D46" s="2">
        <f>D45/(B28*B27)</f>
        <v>7.1857142857142851</v>
      </c>
      <c r="E46" s="2">
        <f>E45/(B28*B27)</f>
        <v>7.2200000000000006</v>
      </c>
      <c r="F46" s="2"/>
      <c r="G46" s="2">
        <f>AVERAGE(G38:G44)</f>
        <v>7.2400000000000011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0.18439999999918655</v>
      </c>
      <c r="D50" s="2">
        <f>C50/B50</f>
        <v>3.0733333333197759E-2</v>
      </c>
      <c r="E50" s="2">
        <f>D50/D53</f>
        <v>0.23449925924074436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0" t="s">
        <v>59</v>
      </c>
      <c r="B51" s="2">
        <f>B29-1</f>
        <v>2</v>
      </c>
      <c r="C51" s="2">
        <f>E29</f>
        <v>0.18617142857056024</v>
      </c>
      <c r="D51" s="2">
        <f>C51/B51</f>
        <v>9.3085714285280119E-2</v>
      </c>
      <c r="E51" s="2">
        <f>D51/D53</f>
        <v>0.71025589086410157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0" t="s">
        <v>64</v>
      </c>
      <c r="B52" s="2">
        <f>B51*B50</f>
        <v>12</v>
      </c>
      <c r="C52" s="2">
        <f>E31</f>
        <v>1.7628571430122975E-2</v>
      </c>
      <c r="D52" s="2">
        <f>C52/B52</f>
        <v>1.4690476191769146E-3</v>
      </c>
      <c r="E52" s="2">
        <f>D52/D53</f>
        <v>1.1209020992013621E-2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5.5044949999996788</v>
      </c>
      <c r="D53" s="17">
        <f>C53/B53</f>
        <v>0.13105940476189712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5.8926949999995486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8" t="s">
        <v>39</v>
      </c>
      <c r="D57" s="28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0.12067375889005545</v>
      </c>
      <c r="J59" s="22">
        <f>I59*1.4142*I56</f>
        <v>0.46044342199109012</v>
      </c>
      <c r="K59" s="22">
        <f>I59*1.4142*I57</f>
        <v>0.3443994257254181</v>
      </c>
    </row>
    <row r="60" spans="1:11" x14ac:dyDescent="0.3">
      <c r="A60" s="13" t="s">
        <v>8</v>
      </c>
      <c r="B60" s="2">
        <f>G4</f>
        <v>7.38</v>
      </c>
      <c r="C60" s="2">
        <f>G5</f>
        <v>7.2600000000000007</v>
      </c>
      <c r="D60" s="2">
        <f>G6</f>
        <v>7.2800000000000011</v>
      </c>
      <c r="E60" s="2">
        <f>SUM(B60:D60)</f>
        <v>21.92</v>
      </c>
      <c r="F60" s="22">
        <f>E60/3</f>
        <v>7.3066666666666675</v>
      </c>
      <c r="H60" s="24" t="s">
        <v>45</v>
      </c>
      <c r="I60" s="22">
        <f>SQRT(D53/(B28*B27))</f>
        <v>7.8999519215504188E-2</v>
      </c>
      <c r="J60" s="22">
        <f>I60*1.4142*I56</f>
        <v>0.30143097635980926</v>
      </c>
      <c r="K60" s="22">
        <f>J60*1.4142*I57</f>
        <v>0.86027530847657574</v>
      </c>
    </row>
    <row r="61" spans="1:11" x14ac:dyDescent="0.3">
      <c r="A61" s="13" t="s">
        <v>12</v>
      </c>
      <c r="B61" s="2">
        <f>G7</f>
        <v>7.38</v>
      </c>
      <c r="C61" s="2">
        <f>G8</f>
        <v>7.2399999999999993</v>
      </c>
      <c r="D61" s="2">
        <f>G9</f>
        <v>7.27</v>
      </c>
      <c r="E61" s="2">
        <f t="shared" ref="E61:E66" si="6">SUM(B61:D61)</f>
        <v>21.89</v>
      </c>
      <c r="F61" s="22">
        <f t="shared" ref="F61:F66" si="7">E61/3</f>
        <v>7.2966666666666669</v>
      </c>
      <c r="H61" s="24" t="s">
        <v>46</v>
      </c>
      <c r="I61" s="22">
        <f>SQRT(D53/(B27))</f>
        <v>0.20901308153789253</v>
      </c>
      <c r="J61" s="22">
        <f>I61*1.4142*I56</f>
        <v>0.79751140089944494</v>
      </c>
      <c r="K61" s="22">
        <f>J61*1.4142*I57</f>
        <v>2.2760745252783954</v>
      </c>
    </row>
    <row r="62" spans="1:11" x14ac:dyDescent="0.3">
      <c r="A62" s="13" t="s">
        <v>13</v>
      </c>
      <c r="B62" s="2">
        <f>G10</f>
        <v>7.34</v>
      </c>
      <c r="C62" s="2">
        <f>G11</f>
        <v>7.22</v>
      </c>
      <c r="D62" s="2">
        <f>G12</f>
        <v>7.2399999999999993</v>
      </c>
      <c r="E62" s="2">
        <f t="shared" si="6"/>
        <v>21.799999999999997</v>
      </c>
      <c r="F62" s="22">
        <f t="shared" si="7"/>
        <v>7.2666666666666657</v>
      </c>
    </row>
    <row r="63" spans="1:11" x14ac:dyDescent="0.3">
      <c r="A63" s="13" t="s">
        <v>14</v>
      </c>
      <c r="B63" s="2">
        <f>G13</f>
        <v>7.2899999999999991</v>
      </c>
      <c r="C63" s="2">
        <f>G14</f>
        <v>7.19</v>
      </c>
      <c r="D63" s="2">
        <f>G15</f>
        <v>7.21</v>
      </c>
      <c r="E63" s="2">
        <f t="shared" si="6"/>
        <v>21.69</v>
      </c>
      <c r="F63" s="22">
        <f t="shared" si="7"/>
        <v>7.23</v>
      </c>
      <c r="H63" s="24" t="s">
        <v>47</v>
      </c>
      <c r="I63" s="4">
        <f>SQRT(D53)*100/(G25)</f>
        <v>5.0002938766597556</v>
      </c>
    </row>
    <row r="64" spans="1:11" x14ac:dyDescent="0.3">
      <c r="A64" s="13" t="s">
        <v>15</v>
      </c>
      <c r="B64" s="2">
        <f>G16</f>
        <v>7.330000000000001</v>
      </c>
      <c r="C64" s="2">
        <f>G17</f>
        <v>7.2</v>
      </c>
      <c r="D64" s="2">
        <f>G18</f>
        <v>7.23</v>
      </c>
      <c r="E64" s="2">
        <f t="shared" si="6"/>
        <v>21.76</v>
      </c>
      <c r="F64" s="22">
        <f t="shared" si="7"/>
        <v>7.2533333333333339</v>
      </c>
    </row>
    <row r="65" spans="1:6" x14ac:dyDescent="0.3">
      <c r="A65" s="13" t="s">
        <v>16</v>
      </c>
      <c r="B65" s="2">
        <f>G19</f>
        <v>7.27</v>
      </c>
      <c r="C65" s="2">
        <f>G20</f>
        <v>7.080000000000001</v>
      </c>
      <c r="D65" s="2">
        <f>G21</f>
        <v>7.12</v>
      </c>
      <c r="E65" s="2">
        <f t="shared" si="6"/>
        <v>21.470000000000002</v>
      </c>
      <c r="F65" s="22">
        <f t="shared" si="7"/>
        <v>7.1566666666666672</v>
      </c>
    </row>
    <row r="66" spans="1:6" x14ac:dyDescent="0.3">
      <c r="A66" s="13" t="s">
        <v>17</v>
      </c>
      <c r="B66" s="2">
        <f>G22</f>
        <v>7.21</v>
      </c>
      <c r="C66" s="2">
        <f>G23</f>
        <v>7.1099999999999994</v>
      </c>
      <c r="D66" s="2">
        <f>G24</f>
        <v>7.19</v>
      </c>
      <c r="E66" s="2">
        <f t="shared" si="6"/>
        <v>21.51</v>
      </c>
      <c r="F66" s="22">
        <f t="shared" si="7"/>
        <v>7.1700000000000008</v>
      </c>
    </row>
    <row r="67" spans="1:6" x14ac:dyDescent="0.3">
      <c r="A67" s="2" t="s">
        <v>6</v>
      </c>
      <c r="B67" s="2">
        <f>SUM(B60:B66)</f>
        <v>51.199999999999996</v>
      </c>
      <c r="C67" s="2">
        <f>SUM(C60:C66)</f>
        <v>50.3</v>
      </c>
      <c r="D67" s="2">
        <f>SUM(D60:D66)</f>
        <v>50.54</v>
      </c>
      <c r="E67" s="2">
        <f>SUM(E60:E66)</f>
        <v>152.04</v>
      </c>
      <c r="F67" s="22">
        <f>SUM(C67:E67)</f>
        <v>252.88</v>
      </c>
    </row>
    <row r="68" spans="1:6" x14ac:dyDescent="0.3">
      <c r="A68" s="13" t="s">
        <v>7</v>
      </c>
      <c r="B68" s="22">
        <f>AVERAGE(B60:B66)</f>
        <v>7.3142857142857141</v>
      </c>
      <c r="C68" s="22">
        <f>AVERAGE(C60:C66)</f>
        <v>7.1857142857142851</v>
      </c>
      <c r="D68" s="22">
        <f>AVERAGE(D60:D66)</f>
        <v>7.22</v>
      </c>
      <c r="E68" s="2"/>
      <c r="F68" s="22">
        <f>AVERAGE(F60:F66)</f>
        <v>7.2400000000000011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E85B4-7B60-48DD-99FD-49B0146AD3FC}">
  <dimension ref="A1:K68"/>
  <sheetViews>
    <sheetView tabSelected="1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f>D4+(D4*5/100)</f>
        <v>7.6859999999999999</v>
      </c>
      <c r="D4" s="25">
        <v>7.32</v>
      </c>
      <c r="E4" s="25">
        <f>D4-(D4*5/100)</f>
        <v>6.9540000000000006</v>
      </c>
      <c r="F4" s="4">
        <f>SUM(C4:E4)</f>
        <v>21.96</v>
      </c>
      <c r="G4" s="4">
        <f>AVERAGE(C4:E4)</f>
        <v>7.32</v>
      </c>
    </row>
    <row r="5" spans="1:8" x14ac:dyDescent="0.3">
      <c r="A5" s="2"/>
      <c r="B5" s="2" t="s">
        <v>56</v>
      </c>
      <c r="C5" s="25">
        <f t="shared" ref="C5:C24" si="0">D5+(D5*5/100)</f>
        <v>7.5389999999999997</v>
      </c>
      <c r="D5" s="25">
        <v>7.18</v>
      </c>
      <c r="E5" s="25">
        <f t="shared" ref="E5:E24" si="1">D5-(D5*5/100)</f>
        <v>6.8209999999999997</v>
      </c>
      <c r="F5" s="4">
        <f t="shared" ref="F5:F24" si="2">SUM(C5:E5)</f>
        <v>21.54</v>
      </c>
      <c r="G5" s="4">
        <f t="shared" ref="G5:G24" si="3">AVERAGE(C5:E5)</f>
        <v>7.18</v>
      </c>
    </row>
    <row r="6" spans="1:8" x14ac:dyDescent="0.3">
      <c r="A6" s="2"/>
      <c r="B6" s="2" t="s">
        <v>57</v>
      </c>
      <c r="C6" s="25">
        <f t="shared" si="0"/>
        <v>7.5705</v>
      </c>
      <c r="D6" s="25">
        <v>7.21</v>
      </c>
      <c r="E6" s="25">
        <f t="shared" si="1"/>
        <v>6.8494999999999999</v>
      </c>
      <c r="F6" s="4">
        <f t="shared" si="2"/>
        <v>21.63</v>
      </c>
      <c r="G6" s="4">
        <f t="shared" si="3"/>
        <v>7.21</v>
      </c>
    </row>
    <row r="7" spans="1:8" x14ac:dyDescent="0.3">
      <c r="A7" s="2" t="s">
        <v>49</v>
      </c>
      <c r="B7" s="2" t="s">
        <v>55</v>
      </c>
      <c r="C7" s="25">
        <f t="shared" si="0"/>
        <v>7.6754999999999995</v>
      </c>
      <c r="D7" s="25">
        <v>7.31</v>
      </c>
      <c r="E7" s="25">
        <f t="shared" si="1"/>
        <v>6.9444999999999997</v>
      </c>
      <c r="F7" s="4">
        <f t="shared" si="2"/>
        <v>21.93</v>
      </c>
      <c r="G7" s="4">
        <f t="shared" si="3"/>
        <v>7.31</v>
      </c>
    </row>
    <row r="8" spans="1:8" x14ac:dyDescent="0.3">
      <c r="A8" s="2"/>
      <c r="B8" s="2" t="s">
        <v>56</v>
      </c>
      <c r="C8" s="25">
        <f t="shared" si="0"/>
        <v>7.5179999999999998</v>
      </c>
      <c r="D8" s="25">
        <v>7.16</v>
      </c>
      <c r="E8" s="25">
        <f t="shared" si="1"/>
        <v>6.8020000000000005</v>
      </c>
      <c r="F8" s="4">
        <f t="shared" si="2"/>
        <v>21.48</v>
      </c>
      <c r="G8" s="4">
        <f t="shared" si="3"/>
        <v>7.16</v>
      </c>
    </row>
    <row r="9" spans="1:8" x14ac:dyDescent="0.3">
      <c r="A9" s="2"/>
      <c r="B9" s="2" t="s">
        <v>57</v>
      </c>
      <c r="C9" s="25">
        <f t="shared" si="0"/>
        <v>7.5389999999999997</v>
      </c>
      <c r="D9" s="25">
        <v>7.18</v>
      </c>
      <c r="E9" s="25">
        <f t="shared" si="1"/>
        <v>6.8209999999999997</v>
      </c>
      <c r="F9" s="4">
        <f t="shared" si="2"/>
        <v>21.54</v>
      </c>
      <c r="G9" s="4">
        <f t="shared" si="3"/>
        <v>7.18</v>
      </c>
    </row>
    <row r="10" spans="1:8" x14ac:dyDescent="0.3">
      <c r="A10" s="2" t="s">
        <v>50</v>
      </c>
      <c r="B10" s="2" t="s">
        <v>55</v>
      </c>
      <c r="C10" s="25">
        <f t="shared" si="0"/>
        <v>7.6334999999999997</v>
      </c>
      <c r="D10" s="25">
        <v>7.27</v>
      </c>
      <c r="E10" s="25">
        <f t="shared" si="1"/>
        <v>6.9064999999999994</v>
      </c>
      <c r="F10" s="4">
        <f t="shared" si="2"/>
        <v>21.81</v>
      </c>
      <c r="G10" s="4">
        <f t="shared" si="3"/>
        <v>7.27</v>
      </c>
    </row>
    <row r="11" spans="1:8" x14ac:dyDescent="0.3">
      <c r="A11" s="2"/>
      <c r="B11" s="2" t="s">
        <v>56</v>
      </c>
      <c r="C11" s="25">
        <f t="shared" si="0"/>
        <v>7.5179999999999998</v>
      </c>
      <c r="D11" s="25">
        <v>7.16</v>
      </c>
      <c r="E11" s="25">
        <f t="shared" si="1"/>
        <v>6.8020000000000005</v>
      </c>
      <c r="F11" s="4">
        <f t="shared" si="2"/>
        <v>21.48</v>
      </c>
      <c r="G11" s="4">
        <f t="shared" si="3"/>
        <v>7.16</v>
      </c>
    </row>
    <row r="12" spans="1:8" x14ac:dyDescent="0.3">
      <c r="A12" s="2"/>
      <c r="B12" s="2" t="s">
        <v>57</v>
      </c>
      <c r="C12" s="25">
        <f t="shared" si="0"/>
        <v>7.5389999999999997</v>
      </c>
      <c r="D12" s="25">
        <v>7.18</v>
      </c>
      <c r="E12" s="25">
        <f t="shared" si="1"/>
        <v>6.8209999999999997</v>
      </c>
      <c r="F12" s="4">
        <f t="shared" si="2"/>
        <v>21.54</v>
      </c>
      <c r="G12" s="4">
        <f t="shared" si="3"/>
        <v>7.18</v>
      </c>
    </row>
    <row r="13" spans="1:8" x14ac:dyDescent="0.3">
      <c r="A13" s="2" t="s">
        <v>51</v>
      </c>
      <c r="B13" s="2" t="s">
        <v>55</v>
      </c>
      <c r="C13" s="25">
        <f t="shared" si="0"/>
        <v>7.5705</v>
      </c>
      <c r="D13" s="25">
        <v>7.21</v>
      </c>
      <c r="E13" s="25">
        <f t="shared" si="1"/>
        <v>6.8494999999999999</v>
      </c>
      <c r="F13" s="4">
        <f t="shared" si="2"/>
        <v>21.63</v>
      </c>
      <c r="G13" s="4">
        <f t="shared" si="3"/>
        <v>7.21</v>
      </c>
    </row>
    <row r="14" spans="1:8" x14ac:dyDescent="0.3">
      <c r="A14" s="2"/>
      <c r="B14" s="2" t="s">
        <v>56</v>
      </c>
      <c r="C14" s="25">
        <f t="shared" si="0"/>
        <v>7.4655000000000005</v>
      </c>
      <c r="D14" s="25">
        <v>7.11</v>
      </c>
      <c r="E14" s="25">
        <f t="shared" si="1"/>
        <v>6.7545000000000002</v>
      </c>
      <c r="F14" s="4">
        <f t="shared" si="2"/>
        <v>21.330000000000002</v>
      </c>
      <c r="G14" s="4">
        <f t="shared" si="3"/>
        <v>7.11</v>
      </c>
    </row>
    <row r="15" spans="1:8" x14ac:dyDescent="0.3">
      <c r="A15" s="2"/>
      <c r="B15" s="2" t="s">
        <v>57</v>
      </c>
      <c r="C15" s="25">
        <f t="shared" si="0"/>
        <v>7.5915000000000008</v>
      </c>
      <c r="D15" s="25">
        <v>7.23</v>
      </c>
      <c r="E15" s="25">
        <f t="shared" si="1"/>
        <v>6.8685</v>
      </c>
      <c r="F15" s="4">
        <f t="shared" si="2"/>
        <v>21.69</v>
      </c>
      <c r="G15" s="4">
        <f t="shared" si="3"/>
        <v>7.23</v>
      </c>
    </row>
    <row r="16" spans="1:8" x14ac:dyDescent="0.3">
      <c r="A16" s="2" t="s">
        <v>52</v>
      </c>
      <c r="B16" s="2" t="s">
        <v>55</v>
      </c>
      <c r="C16" s="25">
        <f t="shared" si="0"/>
        <v>7.6124999999999998</v>
      </c>
      <c r="D16" s="25">
        <v>7.25</v>
      </c>
      <c r="E16" s="25">
        <f t="shared" si="1"/>
        <v>6.8875000000000002</v>
      </c>
      <c r="F16" s="4">
        <f t="shared" si="2"/>
        <v>21.75</v>
      </c>
      <c r="G16" s="4">
        <f t="shared" si="3"/>
        <v>7.25</v>
      </c>
    </row>
    <row r="17" spans="1:7" x14ac:dyDescent="0.3">
      <c r="A17" s="2"/>
      <c r="B17" s="2" t="s">
        <v>56</v>
      </c>
      <c r="C17" s="25">
        <f t="shared" si="0"/>
        <v>7.476</v>
      </c>
      <c r="D17" s="25">
        <v>7.12</v>
      </c>
      <c r="E17" s="25">
        <f t="shared" si="1"/>
        <v>6.7640000000000002</v>
      </c>
      <c r="F17" s="4">
        <f t="shared" si="2"/>
        <v>21.36</v>
      </c>
      <c r="G17" s="4">
        <f t="shared" si="3"/>
        <v>7.12</v>
      </c>
    </row>
    <row r="18" spans="1:7" x14ac:dyDescent="0.3">
      <c r="A18" s="2"/>
      <c r="B18" s="2" t="s">
        <v>57</v>
      </c>
      <c r="C18" s="25">
        <f t="shared" si="0"/>
        <v>7.4864999999999995</v>
      </c>
      <c r="D18" s="25">
        <v>7.13</v>
      </c>
      <c r="E18" s="25">
        <f t="shared" si="1"/>
        <v>6.7735000000000003</v>
      </c>
      <c r="F18" s="4">
        <f t="shared" si="2"/>
        <v>21.39</v>
      </c>
      <c r="G18" s="4">
        <f t="shared" si="3"/>
        <v>7.13</v>
      </c>
    </row>
    <row r="19" spans="1:7" x14ac:dyDescent="0.3">
      <c r="A19" s="2" t="s">
        <v>53</v>
      </c>
      <c r="B19" s="2" t="s">
        <v>55</v>
      </c>
      <c r="C19" s="25">
        <f t="shared" si="0"/>
        <v>7.5389999999999997</v>
      </c>
      <c r="D19" s="25">
        <v>7.18</v>
      </c>
      <c r="E19" s="25">
        <f t="shared" si="1"/>
        <v>6.8209999999999997</v>
      </c>
      <c r="F19" s="4">
        <f t="shared" si="2"/>
        <v>21.54</v>
      </c>
      <c r="G19" s="4">
        <f t="shared" si="3"/>
        <v>7.18</v>
      </c>
    </row>
    <row r="20" spans="1:7" x14ac:dyDescent="0.3">
      <c r="A20" s="2"/>
      <c r="B20" s="2" t="s">
        <v>56</v>
      </c>
      <c r="C20" s="25">
        <f t="shared" si="0"/>
        <v>7.3605</v>
      </c>
      <c r="D20" s="25">
        <v>7.01</v>
      </c>
      <c r="E20" s="25">
        <f t="shared" si="1"/>
        <v>6.6594999999999995</v>
      </c>
      <c r="F20" s="4">
        <f t="shared" si="2"/>
        <v>21.03</v>
      </c>
      <c r="G20" s="4">
        <f t="shared" si="3"/>
        <v>7.0100000000000007</v>
      </c>
    </row>
    <row r="21" spans="1:7" x14ac:dyDescent="0.3">
      <c r="A21" s="2"/>
      <c r="B21" s="2" t="s">
        <v>57</v>
      </c>
      <c r="C21" s="25">
        <f t="shared" si="0"/>
        <v>7.4550000000000001</v>
      </c>
      <c r="D21" s="25">
        <v>7.1</v>
      </c>
      <c r="E21" s="25">
        <f t="shared" si="1"/>
        <v>6.7449999999999992</v>
      </c>
      <c r="F21" s="4">
        <f t="shared" si="2"/>
        <v>21.299999999999997</v>
      </c>
      <c r="G21" s="4">
        <f t="shared" si="3"/>
        <v>7.0999999999999988</v>
      </c>
    </row>
    <row r="22" spans="1:7" x14ac:dyDescent="0.3">
      <c r="A22" s="2" t="s">
        <v>54</v>
      </c>
      <c r="B22" s="2" t="s">
        <v>55</v>
      </c>
      <c r="C22" s="25">
        <f t="shared" si="0"/>
        <v>7.5705</v>
      </c>
      <c r="D22" s="25">
        <v>7.21</v>
      </c>
      <c r="E22" s="25">
        <f t="shared" si="1"/>
        <v>6.8494999999999999</v>
      </c>
      <c r="F22" s="4">
        <f t="shared" si="2"/>
        <v>21.63</v>
      </c>
      <c r="G22" s="4">
        <f t="shared" si="3"/>
        <v>7.21</v>
      </c>
    </row>
    <row r="23" spans="1:7" x14ac:dyDescent="0.3">
      <c r="A23" s="2"/>
      <c r="B23" s="2" t="s">
        <v>56</v>
      </c>
      <c r="C23" s="25">
        <f t="shared" si="0"/>
        <v>7.4864999999999995</v>
      </c>
      <c r="D23" s="25">
        <v>7.13</v>
      </c>
      <c r="E23" s="25">
        <f t="shared" si="1"/>
        <v>6.7735000000000003</v>
      </c>
      <c r="F23" s="4">
        <f t="shared" si="2"/>
        <v>21.39</v>
      </c>
      <c r="G23" s="4">
        <f t="shared" si="3"/>
        <v>7.13</v>
      </c>
    </row>
    <row r="24" spans="1:7" x14ac:dyDescent="0.3">
      <c r="A24" s="2"/>
      <c r="B24" s="2" t="s">
        <v>57</v>
      </c>
      <c r="C24" s="25">
        <f t="shared" si="0"/>
        <v>7.5075000000000003</v>
      </c>
      <c r="D24" s="25">
        <v>7.15</v>
      </c>
      <c r="E24" s="25">
        <f t="shared" si="1"/>
        <v>6.7925000000000004</v>
      </c>
      <c r="F24" s="4">
        <f t="shared" si="2"/>
        <v>21.450000000000003</v>
      </c>
      <c r="G24" s="4">
        <f t="shared" si="3"/>
        <v>7.1500000000000012</v>
      </c>
    </row>
    <row r="25" spans="1:7" x14ac:dyDescent="0.3">
      <c r="A25" s="2"/>
      <c r="B25" s="2" t="s">
        <v>6</v>
      </c>
      <c r="C25" s="4">
        <f>SUM(C4:C24)</f>
        <v>158.34</v>
      </c>
      <c r="D25" s="4">
        <f>SUM(D4:D24)</f>
        <v>150.80000000000001</v>
      </c>
      <c r="E25" s="4">
        <f>SUM(E4:E24)</f>
        <v>143.26</v>
      </c>
      <c r="F25" s="4">
        <f>SUM(C4:E24)</f>
        <v>452.39999999999992</v>
      </c>
      <c r="G25" s="4">
        <f>AVERAGE(C4:E24)</f>
        <v>7.1809523809523794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3248.662857142856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0.11254285714403522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0.17077142857351646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0.31554285714446451</v>
      </c>
    </row>
    <row r="31" spans="1:7" x14ac:dyDescent="0.3">
      <c r="D31" s="7" t="s">
        <v>63</v>
      </c>
      <c r="E31" s="2">
        <f>E30-E29-E28</f>
        <v>3.2228571426912822E-2</v>
      </c>
    </row>
    <row r="32" spans="1:7" x14ac:dyDescent="0.3">
      <c r="D32" s="7" t="s">
        <v>20</v>
      </c>
      <c r="E32" s="2">
        <f>SUMSQ(C4:E24)-E27</f>
        <v>5.7305068571436095</v>
      </c>
    </row>
    <row r="33" spans="2:7" x14ac:dyDescent="0.3">
      <c r="D33" s="7" t="s">
        <v>21</v>
      </c>
      <c r="E33" s="2">
        <f>E32-E31-E29-E28</f>
        <v>5.414963999999145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21.96</v>
      </c>
      <c r="D38" s="2">
        <f>F5</f>
        <v>21.54</v>
      </c>
      <c r="E38" s="2">
        <f>F6</f>
        <v>21.63</v>
      </c>
      <c r="F38" s="2">
        <f t="shared" ref="F38:F45" si="4">SUM(C38:E38)</f>
        <v>65.13</v>
      </c>
      <c r="G38" s="2">
        <f t="shared" ref="G38:G44" si="5">F38/9</f>
        <v>7.2366666666666664</v>
      </c>
    </row>
    <row r="39" spans="2:7" x14ac:dyDescent="0.3">
      <c r="B39" s="13" t="s">
        <v>12</v>
      </c>
      <c r="C39" s="2">
        <f>F7</f>
        <v>21.93</v>
      </c>
      <c r="D39" s="2">
        <f>F8</f>
        <v>21.48</v>
      </c>
      <c r="E39" s="2">
        <f>F9</f>
        <v>21.54</v>
      </c>
      <c r="F39" s="2">
        <f t="shared" si="4"/>
        <v>64.949999999999989</v>
      </c>
      <c r="G39" s="2">
        <f t="shared" si="5"/>
        <v>7.216666666666665</v>
      </c>
    </row>
    <row r="40" spans="2:7" x14ac:dyDescent="0.3">
      <c r="B40" s="13" t="s">
        <v>13</v>
      </c>
      <c r="C40" s="2">
        <f>F10</f>
        <v>21.81</v>
      </c>
      <c r="D40" s="2">
        <f>F11</f>
        <v>21.48</v>
      </c>
      <c r="E40" s="2">
        <f>F12</f>
        <v>21.54</v>
      </c>
      <c r="F40" s="2">
        <f t="shared" si="4"/>
        <v>64.83</v>
      </c>
      <c r="G40" s="2">
        <f t="shared" si="5"/>
        <v>7.2033333333333331</v>
      </c>
    </row>
    <row r="41" spans="2:7" x14ac:dyDescent="0.3">
      <c r="B41" s="13" t="s">
        <v>14</v>
      </c>
      <c r="C41" s="2">
        <f>F13</f>
        <v>21.63</v>
      </c>
      <c r="D41" s="2">
        <f>F14</f>
        <v>21.330000000000002</v>
      </c>
      <c r="E41" s="2">
        <f>F15</f>
        <v>21.69</v>
      </c>
      <c r="F41" s="2">
        <f t="shared" si="4"/>
        <v>64.650000000000006</v>
      </c>
      <c r="G41" s="2">
        <f t="shared" si="5"/>
        <v>7.1833333333333336</v>
      </c>
    </row>
    <row r="42" spans="2:7" x14ac:dyDescent="0.3">
      <c r="B42" s="13" t="s">
        <v>15</v>
      </c>
      <c r="C42" s="2">
        <f>F16</f>
        <v>21.75</v>
      </c>
      <c r="D42" s="2">
        <f>F17</f>
        <v>21.36</v>
      </c>
      <c r="E42" s="2">
        <f>F18</f>
        <v>21.39</v>
      </c>
      <c r="F42" s="2">
        <f t="shared" si="4"/>
        <v>64.5</v>
      </c>
      <c r="G42" s="2">
        <f t="shared" si="5"/>
        <v>7.166666666666667</v>
      </c>
    </row>
    <row r="43" spans="2:7" x14ac:dyDescent="0.3">
      <c r="B43" s="13" t="s">
        <v>16</v>
      </c>
      <c r="C43" s="2">
        <f>F19</f>
        <v>21.54</v>
      </c>
      <c r="D43" s="2">
        <f>F20</f>
        <v>21.03</v>
      </c>
      <c r="E43" s="2">
        <f>F21</f>
        <v>21.299999999999997</v>
      </c>
      <c r="F43" s="2">
        <f t="shared" si="4"/>
        <v>63.87</v>
      </c>
      <c r="G43" s="2">
        <f t="shared" si="5"/>
        <v>7.0966666666666667</v>
      </c>
    </row>
    <row r="44" spans="2:7" x14ac:dyDescent="0.3">
      <c r="B44" s="13" t="s">
        <v>17</v>
      </c>
      <c r="C44" s="2">
        <f>F22</f>
        <v>21.63</v>
      </c>
      <c r="D44" s="2">
        <f>F23</f>
        <v>21.39</v>
      </c>
      <c r="E44" s="2">
        <f>F24</f>
        <v>21.450000000000003</v>
      </c>
      <c r="F44" s="2">
        <f t="shared" si="4"/>
        <v>64.47</v>
      </c>
      <c r="G44" s="2">
        <f t="shared" si="5"/>
        <v>7.1633333333333331</v>
      </c>
    </row>
    <row r="45" spans="2:7" x14ac:dyDescent="0.3">
      <c r="B45" s="2" t="s">
        <v>6</v>
      </c>
      <c r="C45" s="2">
        <f>SUM(C38:C44)</f>
        <v>152.25</v>
      </c>
      <c r="D45" s="2">
        <f>SUM(D38:D44)</f>
        <v>149.61000000000001</v>
      </c>
      <c r="E45" s="2">
        <f>SUM(E38:E44)</f>
        <v>150.54000000000002</v>
      </c>
      <c r="F45" s="2">
        <f t="shared" si="4"/>
        <v>452.40000000000003</v>
      </c>
      <c r="G45" s="2">
        <f>AVERAGE(G38:G44)</f>
        <v>7.1809523809523812</v>
      </c>
    </row>
    <row r="46" spans="2:7" x14ac:dyDescent="0.3">
      <c r="B46" s="13" t="s">
        <v>7</v>
      </c>
      <c r="C46" s="2">
        <f>C45/(B28*B27)</f>
        <v>7.25</v>
      </c>
      <c r="D46" s="2">
        <f>D45/(B28*B27)</f>
        <v>7.1242857142857146</v>
      </c>
      <c r="E46" s="2">
        <f>E45/(B28*B27)</f>
        <v>7.1685714285714299</v>
      </c>
      <c r="F46" s="2"/>
      <c r="G46" s="2">
        <f>AVERAGE(G38:G44)</f>
        <v>7.1809523809523812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0.11254285714403522</v>
      </c>
      <c r="D50" s="2">
        <f>C50/B50</f>
        <v>1.8757142857339204E-2</v>
      </c>
      <c r="E50" s="2">
        <f>D50/D53</f>
        <v>0.14548573176264346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NS</v>
      </c>
      <c r="I50" s="2" t="str">
        <f>IF(E50&gt;G50,"Significant","NS")</f>
        <v>NS</v>
      </c>
    </row>
    <row r="51" spans="1:11" x14ac:dyDescent="0.3">
      <c r="A51" s="10" t="s">
        <v>59</v>
      </c>
      <c r="B51" s="2">
        <f>B29-1</f>
        <v>2</v>
      </c>
      <c r="C51" s="2">
        <f>E29</f>
        <v>0.17077142857351646</v>
      </c>
      <c r="D51" s="2">
        <f>C51/B51</f>
        <v>8.538571428675823E-2</v>
      </c>
      <c r="E51" s="2">
        <f>D51/D53</f>
        <v>0.66227587109432517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0" t="s">
        <v>64</v>
      </c>
      <c r="B52" s="2">
        <f>B51*B50</f>
        <v>12</v>
      </c>
      <c r="C52" s="2">
        <f>E31</f>
        <v>3.2228571426912822E-2</v>
      </c>
      <c r="D52" s="2">
        <f>C52/B52</f>
        <v>2.6857142855760685E-3</v>
      </c>
      <c r="E52" s="2">
        <f>D52/D53</f>
        <v>2.0831163419408268E-2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NS</v>
      </c>
      <c r="I52" s="2" t="str">
        <f>IF(E52&gt;G52,"Significant","NS")</f>
        <v>NS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5.414963999999145</v>
      </c>
      <c r="D53" s="17">
        <f>C53/B53</f>
        <v>0.12892771428569394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5.7305068571436095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8" t="s">
        <v>39</v>
      </c>
      <c r="D57" s="28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0.11968835192824458</v>
      </c>
      <c r="J59" s="22">
        <f>I59*1.4142*I56</f>
        <v>0.45668349806294412</v>
      </c>
      <c r="K59" s="22">
        <f>I59*1.4142*I57</f>
        <v>0.34158710269118914</v>
      </c>
    </row>
    <row r="60" spans="1:11" x14ac:dyDescent="0.3">
      <c r="A60" s="13" t="s">
        <v>8</v>
      </c>
      <c r="B60" s="2">
        <f>G4</f>
        <v>7.32</v>
      </c>
      <c r="C60" s="2">
        <f>G5</f>
        <v>7.18</v>
      </c>
      <c r="D60" s="2">
        <f>G6</f>
        <v>7.21</v>
      </c>
      <c r="E60" s="2">
        <f>SUM(B60:D60)</f>
        <v>21.71</v>
      </c>
      <c r="F60" s="22">
        <f>E60/3</f>
        <v>7.2366666666666672</v>
      </c>
      <c r="H60" s="24" t="s">
        <v>45</v>
      </c>
      <c r="I60" s="22">
        <f>SQRT(D53/(B28*B27))</f>
        <v>7.8354418930813505E-2</v>
      </c>
      <c r="J60" s="22">
        <f>I60*1.4142*I56</f>
        <v>0.29896952835866569</v>
      </c>
      <c r="K60" s="22">
        <f>J60*1.4142*I57</f>
        <v>0.8532504069085457</v>
      </c>
    </row>
    <row r="61" spans="1:11" x14ac:dyDescent="0.3">
      <c r="A61" s="13" t="s">
        <v>12</v>
      </c>
      <c r="B61" s="2">
        <f>G7</f>
        <v>7.31</v>
      </c>
      <c r="C61" s="2">
        <f>G8</f>
        <v>7.16</v>
      </c>
      <c r="D61" s="2">
        <f>G9</f>
        <v>7.18</v>
      </c>
      <c r="E61" s="2">
        <f t="shared" ref="E61:E66" si="6">SUM(B61:D61)</f>
        <v>21.65</v>
      </c>
      <c r="F61" s="22">
        <f t="shared" ref="F61:F66" si="7">E61/3</f>
        <v>7.2166666666666659</v>
      </c>
      <c r="H61" s="24" t="s">
        <v>46</v>
      </c>
      <c r="I61" s="22">
        <f>SQRT(D53/(B27))</f>
        <v>0.20730630661390401</v>
      </c>
      <c r="J61" s="22">
        <f>I61*1.4142*I56</f>
        <v>0.79099902162330216</v>
      </c>
      <c r="K61" s="22">
        <f>J61*1.4142*I57</f>
        <v>2.2574883827446808</v>
      </c>
    </row>
    <row r="62" spans="1:11" x14ac:dyDescent="0.3">
      <c r="A62" s="13" t="s">
        <v>13</v>
      </c>
      <c r="B62" s="2">
        <f>G10</f>
        <v>7.27</v>
      </c>
      <c r="C62" s="2">
        <f>G11</f>
        <v>7.16</v>
      </c>
      <c r="D62" s="2">
        <f>G12</f>
        <v>7.18</v>
      </c>
      <c r="E62" s="2">
        <f t="shared" si="6"/>
        <v>21.61</v>
      </c>
      <c r="F62" s="22">
        <f t="shared" si="7"/>
        <v>7.2033333333333331</v>
      </c>
    </row>
    <row r="63" spans="1:11" x14ac:dyDescent="0.3">
      <c r="A63" s="13" t="s">
        <v>14</v>
      </c>
      <c r="B63" s="2">
        <f>G13</f>
        <v>7.21</v>
      </c>
      <c r="C63" s="2">
        <f>G14</f>
        <v>7.11</v>
      </c>
      <c r="D63" s="2">
        <f>G15</f>
        <v>7.23</v>
      </c>
      <c r="E63" s="2">
        <f t="shared" si="6"/>
        <v>21.55</v>
      </c>
      <c r="F63" s="22">
        <f t="shared" si="7"/>
        <v>7.1833333333333336</v>
      </c>
      <c r="H63" s="24" t="s">
        <v>47</v>
      </c>
      <c r="I63" s="4">
        <f>SQRT(D53)*100/(G25)</f>
        <v>5.0002428192834278</v>
      </c>
    </row>
    <row r="64" spans="1:11" x14ac:dyDescent="0.3">
      <c r="A64" s="13" t="s">
        <v>15</v>
      </c>
      <c r="B64" s="2">
        <f>G16</f>
        <v>7.25</v>
      </c>
      <c r="C64" s="2">
        <f>G17</f>
        <v>7.12</v>
      </c>
      <c r="D64" s="2">
        <f>G18</f>
        <v>7.13</v>
      </c>
      <c r="E64" s="2">
        <f t="shared" si="6"/>
        <v>21.5</v>
      </c>
      <c r="F64" s="22">
        <f t="shared" si="7"/>
        <v>7.166666666666667</v>
      </c>
    </row>
    <row r="65" spans="1:6" x14ac:dyDescent="0.3">
      <c r="A65" s="13" t="s">
        <v>16</v>
      </c>
      <c r="B65" s="2">
        <f>G19</f>
        <v>7.18</v>
      </c>
      <c r="C65" s="2">
        <f>G20</f>
        <v>7.0100000000000007</v>
      </c>
      <c r="D65" s="2">
        <f>G21</f>
        <v>7.0999999999999988</v>
      </c>
      <c r="E65" s="2">
        <f t="shared" si="6"/>
        <v>21.29</v>
      </c>
      <c r="F65" s="22">
        <f t="shared" si="7"/>
        <v>7.0966666666666667</v>
      </c>
    </row>
    <row r="66" spans="1:6" x14ac:dyDescent="0.3">
      <c r="A66" s="13" t="s">
        <v>17</v>
      </c>
      <c r="B66" s="2">
        <f>G22</f>
        <v>7.21</v>
      </c>
      <c r="C66" s="2">
        <f>G23</f>
        <v>7.13</v>
      </c>
      <c r="D66" s="2">
        <f>G24</f>
        <v>7.1500000000000012</v>
      </c>
      <c r="E66" s="2">
        <f t="shared" si="6"/>
        <v>21.490000000000002</v>
      </c>
      <c r="F66" s="22">
        <f t="shared" si="7"/>
        <v>7.163333333333334</v>
      </c>
    </row>
    <row r="67" spans="1:6" x14ac:dyDescent="0.3">
      <c r="A67" s="2" t="s">
        <v>6</v>
      </c>
      <c r="B67" s="2">
        <f>SUM(B60:B66)</f>
        <v>50.75</v>
      </c>
      <c r="C67" s="2">
        <f>SUM(C60:C66)</f>
        <v>49.87</v>
      </c>
      <c r="D67" s="2">
        <f>SUM(D60:D66)</f>
        <v>50.18</v>
      </c>
      <c r="E67" s="2">
        <f>SUM(E60:E66)</f>
        <v>150.80000000000001</v>
      </c>
      <c r="F67" s="22">
        <f>SUM(C67:E67)</f>
        <v>250.85000000000002</v>
      </c>
    </row>
    <row r="68" spans="1:6" x14ac:dyDescent="0.3">
      <c r="A68" s="13" t="s">
        <v>7</v>
      </c>
      <c r="B68" s="22">
        <f>AVERAGE(B60:B66)</f>
        <v>7.25</v>
      </c>
      <c r="C68" s="22">
        <f>AVERAGE(C60:C66)</f>
        <v>7.1242857142857137</v>
      </c>
      <c r="D68" s="22">
        <f>AVERAGE(D60:D66)</f>
        <v>7.1685714285714282</v>
      </c>
      <c r="E68" s="2"/>
      <c r="F68" s="22">
        <f>AVERAGE(F60:F66)</f>
        <v>7.1809523809523812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germination</vt:lpstr>
      <vt:lpstr>flowering</vt:lpstr>
      <vt:lpstr>harvesting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2023-07-20T12:02:22Z</dcterms:modified>
</cp:coreProperties>
</file>