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20CC4E1C-FF16-4AE8-8C88-5FDDC6EE80CE}" xr6:coauthVersionLast="47" xr6:coauthVersionMax="47" xr10:uidLastSave="{00000000-0000-0000-0000-000000000000}"/>
  <bookViews>
    <workbookView xWindow="-108" yWindow="-108" windowWidth="23256" windowHeight="12456" activeTab="4" xr2:uid="{2AD597ED-E3D8-4950-BA75-2BD3234D3A47}"/>
  </bookViews>
  <sheets>
    <sheet name="Plant height (cm)" sheetId="1" r:id="rId1"/>
    <sheet name="No. of nodules per plant" sheetId="2" r:id="rId2"/>
    <sheet name="dry matter accumulation" sheetId="3" r:id="rId3"/>
    <sheet name="Yield" sheetId="4" r:id="rId4"/>
    <sheet name="No of pods per plant" sheetId="5" r:id="rId5"/>
  </sheets>
  <definedNames>
    <definedName name="solver_adj" localSheetId="2" hidden="1">'dry matter accumulation'!$C$4:$E$24</definedName>
    <definedName name="solver_adj" localSheetId="4" hidden="1">'No of pods per plant'!$C$4:$E$24</definedName>
    <definedName name="solver_adj" localSheetId="1" hidden="1">'No. of nodules per plant'!$C$4:$E$24</definedName>
    <definedName name="solver_adj" localSheetId="0" hidden="1">'Plant height (cm)'!$C$4:$E$24</definedName>
    <definedName name="solver_adj" localSheetId="3" hidden="1">Yield!$C$4:$E$24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1" hidden="1">'No. of nodules per plant'!$E$50</definedName>
    <definedName name="solver_lhs1" localSheetId="0" hidden="1">'Plant height (cm)'!$E$50</definedName>
    <definedName name="solver_lhs2" localSheetId="1" hidden="1">'No. of nodules per plant'!$I$63</definedName>
    <definedName name="solver_lhs2" localSheetId="0" hidden="1">'Plant height (cm)'!$E$51</definedName>
    <definedName name="solver_lhs3" localSheetId="1" hidden="1">'No. of nodules per plant'!$I$63</definedName>
    <definedName name="solver_lhs3" localSheetId="0" hidden="1">'Plant height (cm)'!$E$52</definedName>
    <definedName name="solver_lhs4" localSheetId="1" hidden="1">'No. of nodules per plant'!$I$63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2" hidden="1">0</definedName>
    <definedName name="solver_num" localSheetId="4" hidden="1">0</definedName>
    <definedName name="solver_num" localSheetId="1" hidden="1">0</definedName>
    <definedName name="solver_num" localSheetId="0" hidden="1">3</definedName>
    <definedName name="solver_num" localSheetId="3" hidden="1">0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2" hidden="1">'dry matter accumulation'!$K$61</definedName>
    <definedName name="solver_opt" localSheetId="4" hidden="1">'No of pods per plant'!$K$61</definedName>
    <definedName name="solver_opt" localSheetId="1" hidden="1">'No. of nodules per plant'!$K$61</definedName>
    <definedName name="solver_opt" localSheetId="0" hidden="1">'Plant height (cm)'!$E$50</definedName>
    <definedName name="solver_opt" localSheetId="3" hidden="1">Yield!$K$61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2" hidden="1">1</definedName>
    <definedName name="solver_rbv" localSheetId="4" hidden="1">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hs1" localSheetId="1" hidden="1">'No. of nodules per plant'!$G$50</definedName>
    <definedName name="solver_rhs1" localSheetId="0" hidden="1">'Plant height (cm)'!$G$50</definedName>
    <definedName name="solver_rhs2" localSheetId="1" hidden="1">4</definedName>
    <definedName name="solver_rhs2" localSheetId="0" hidden="1">'Plant height (cm)'!$G$51</definedName>
    <definedName name="solver_rhs3" localSheetId="1" hidden="1">4</definedName>
    <definedName name="solver_rhs3" localSheetId="0" hidden="1">'Plant height (cm)'!$G$52</definedName>
    <definedName name="solver_rhs4" localSheetId="1" hidden="1">4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1</definedName>
    <definedName name="solver_scl" localSheetId="4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2" hidden="1">3</definedName>
    <definedName name="solver_typ" localSheetId="4" hidden="1">3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val" localSheetId="2" hidden="1">1.457446</definedName>
    <definedName name="solver_val" localSheetId="4" hidden="1">1.672682</definedName>
    <definedName name="solver_val" localSheetId="1" hidden="1">1.562883</definedName>
    <definedName name="solver_val" localSheetId="0" hidden="1">2.1212</definedName>
    <definedName name="solver_val" localSheetId="3" hidden="1">1.58926</definedName>
    <definedName name="solver_ver" localSheetId="2" hidden="1">3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5" l="1"/>
  <c r="B52" i="5" s="1"/>
  <c r="B50" i="5"/>
  <c r="F50" i="5" s="1"/>
  <c r="B30" i="5"/>
  <c r="B54" i="5" s="1"/>
  <c r="B53" i="5" s="1"/>
  <c r="G25" i="5"/>
  <c r="F25" i="5"/>
  <c r="E27" i="5" s="1"/>
  <c r="E25" i="5"/>
  <c r="D25" i="5"/>
  <c r="C25" i="5"/>
  <c r="G24" i="5"/>
  <c r="D66" i="5" s="1"/>
  <c r="F24" i="5"/>
  <c r="E44" i="5" s="1"/>
  <c r="G23" i="5"/>
  <c r="C66" i="5" s="1"/>
  <c r="F23" i="5"/>
  <c r="D44" i="5" s="1"/>
  <c r="G22" i="5"/>
  <c r="B66" i="5" s="1"/>
  <c r="F22" i="5"/>
  <c r="C44" i="5" s="1"/>
  <c r="G21" i="5"/>
  <c r="D65" i="5" s="1"/>
  <c r="F21" i="5"/>
  <c r="E43" i="5" s="1"/>
  <c r="G20" i="5"/>
  <c r="C65" i="5" s="1"/>
  <c r="F20" i="5"/>
  <c r="D43" i="5" s="1"/>
  <c r="G19" i="5"/>
  <c r="B65" i="5" s="1"/>
  <c r="F19" i="5"/>
  <c r="C43" i="5" s="1"/>
  <c r="G18" i="5"/>
  <c r="D64" i="5" s="1"/>
  <c r="F18" i="5"/>
  <c r="E42" i="5" s="1"/>
  <c r="G17" i="5"/>
  <c r="C64" i="5" s="1"/>
  <c r="F17" i="5"/>
  <c r="D42" i="5" s="1"/>
  <c r="G16" i="5"/>
  <c r="B64" i="5" s="1"/>
  <c r="F16" i="5"/>
  <c r="C42" i="5" s="1"/>
  <c r="G15" i="5"/>
  <c r="D63" i="5" s="1"/>
  <c r="F15" i="5"/>
  <c r="E41" i="5" s="1"/>
  <c r="G14" i="5"/>
  <c r="C63" i="5" s="1"/>
  <c r="F14" i="5"/>
  <c r="D41" i="5" s="1"/>
  <c r="G13" i="5"/>
  <c r="B63" i="5" s="1"/>
  <c r="F13" i="5"/>
  <c r="C41" i="5" s="1"/>
  <c r="G12" i="5"/>
  <c r="D62" i="5" s="1"/>
  <c r="F12" i="5"/>
  <c r="E40" i="5" s="1"/>
  <c r="G11" i="5"/>
  <c r="C62" i="5" s="1"/>
  <c r="F11" i="5"/>
  <c r="D40" i="5" s="1"/>
  <c r="G10" i="5"/>
  <c r="B62" i="5" s="1"/>
  <c r="F10" i="5"/>
  <c r="C40" i="5" s="1"/>
  <c r="G9" i="5"/>
  <c r="D61" i="5" s="1"/>
  <c r="F9" i="5"/>
  <c r="E39" i="5" s="1"/>
  <c r="G8" i="5"/>
  <c r="C61" i="5" s="1"/>
  <c r="F8" i="5"/>
  <c r="D39" i="5" s="1"/>
  <c r="G7" i="5"/>
  <c r="B61" i="5" s="1"/>
  <c r="F7" i="5"/>
  <c r="C39" i="5" s="1"/>
  <c r="G6" i="5"/>
  <c r="D60" i="5" s="1"/>
  <c r="F6" i="5"/>
  <c r="E38" i="5" s="1"/>
  <c r="G5" i="5"/>
  <c r="C60" i="5" s="1"/>
  <c r="F5" i="5"/>
  <c r="D38" i="5" s="1"/>
  <c r="G4" i="5"/>
  <c r="B60" i="5" s="1"/>
  <c r="F4" i="5"/>
  <c r="C38" i="5" s="1"/>
  <c r="B51" i="4"/>
  <c r="B52" i="4" s="1"/>
  <c r="B50" i="4"/>
  <c r="B30" i="4"/>
  <c r="B54" i="4" s="1"/>
  <c r="G25" i="4"/>
  <c r="F25" i="4"/>
  <c r="E27" i="4" s="1"/>
  <c r="E25" i="4"/>
  <c r="D25" i="4"/>
  <c r="C25" i="4"/>
  <c r="G24" i="4"/>
  <c r="D66" i="4" s="1"/>
  <c r="F24" i="4"/>
  <c r="E44" i="4" s="1"/>
  <c r="G23" i="4"/>
  <c r="C66" i="4" s="1"/>
  <c r="F23" i="4"/>
  <c r="D44" i="4" s="1"/>
  <c r="G22" i="4"/>
  <c r="B66" i="4" s="1"/>
  <c r="F22" i="4"/>
  <c r="C44" i="4" s="1"/>
  <c r="G21" i="4"/>
  <c r="D65" i="4" s="1"/>
  <c r="F21" i="4"/>
  <c r="E43" i="4" s="1"/>
  <c r="G20" i="4"/>
  <c r="C65" i="4" s="1"/>
  <c r="F20" i="4"/>
  <c r="D43" i="4" s="1"/>
  <c r="G19" i="4"/>
  <c r="B65" i="4" s="1"/>
  <c r="F19" i="4"/>
  <c r="C43" i="4" s="1"/>
  <c r="G18" i="4"/>
  <c r="D64" i="4" s="1"/>
  <c r="F18" i="4"/>
  <c r="E42" i="4" s="1"/>
  <c r="G17" i="4"/>
  <c r="C64" i="4" s="1"/>
  <c r="F17" i="4"/>
  <c r="D42" i="4" s="1"/>
  <c r="G16" i="4"/>
  <c r="B64" i="4" s="1"/>
  <c r="F16" i="4"/>
  <c r="C42" i="4" s="1"/>
  <c r="G15" i="4"/>
  <c r="D63" i="4" s="1"/>
  <c r="F15" i="4"/>
  <c r="E41" i="4" s="1"/>
  <c r="G14" i="4"/>
  <c r="C63" i="4" s="1"/>
  <c r="F14" i="4"/>
  <c r="D41" i="4" s="1"/>
  <c r="G13" i="4"/>
  <c r="B63" i="4" s="1"/>
  <c r="F13" i="4"/>
  <c r="C41" i="4" s="1"/>
  <c r="G12" i="4"/>
  <c r="D62" i="4" s="1"/>
  <c r="F12" i="4"/>
  <c r="E40" i="4" s="1"/>
  <c r="G11" i="4"/>
  <c r="C62" i="4" s="1"/>
  <c r="F11" i="4"/>
  <c r="D40" i="4" s="1"/>
  <c r="G10" i="4"/>
  <c r="B62" i="4" s="1"/>
  <c r="F10" i="4"/>
  <c r="C40" i="4" s="1"/>
  <c r="G9" i="4"/>
  <c r="D61" i="4" s="1"/>
  <c r="F9" i="4"/>
  <c r="E39" i="4" s="1"/>
  <c r="G8" i="4"/>
  <c r="C61" i="4" s="1"/>
  <c r="F8" i="4"/>
  <c r="D39" i="4" s="1"/>
  <c r="G7" i="4"/>
  <c r="B61" i="4" s="1"/>
  <c r="F7" i="4"/>
  <c r="C39" i="4" s="1"/>
  <c r="G6" i="4"/>
  <c r="D60" i="4" s="1"/>
  <c r="F6" i="4"/>
  <c r="E38" i="4" s="1"/>
  <c r="G5" i="4"/>
  <c r="C60" i="4" s="1"/>
  <c r="F5" i="4"/>
  <c r="D38" i="4" s="1"/>
  <c r="G4" i="4"/>
  <c r="B60" i="4" s="1"/>
  <c r="F4" i="4"/>
  <c r="C38" i="4" s="1"/>
  <c r="B51" i="3"/>
  <c r="B52" i="3" s="1"/>
  <c r="B50" i="3"/>
  <c r="B30" i="3"/>
  <c r="B54" i="3" s="1"/>
  <c r="G25" i="3"/>
  <c r="F25" i="3"/>
  <c r="E27" i="3" s="1"/>
  <c r="E25" i="3"/>
  <c r="D25" i="3"/>
  <c r="C25" i="3"/>
  <c r="G24" i="3"/>
  <c r="D66" i="3" s="1"/>
  <c r="F24" i="3"/>
  <c r="E44" i="3" s="1"/>
  <c r="G23" i="3"/>
  <c r="C66" i="3" s="1"/>
  <c r="F23" i="3"/>
  <c r="D44" i="3" s="1"/>
  <c r="G22" i="3"/>
  <c r="B66" i="3" s="1"/>
  <c r="F22" i="3"/>
  <c r="C44" i="3" s="1"/>
  <c r="G21" i="3"/>
  <c r="D65" i="3" s="1"/>
  <c r="F21" i="3"/>
  <c r="E43" i="3" s="1"/>
  <c r="G20" i="3"/>
  <c r="C65" i="3" s="1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B64" i="3" s="1"/>
  <c r="F16" i="3"/>
  <c r="C42" i="3" s="1"/>
  <c r="G15" i="3"/>
  <c r="D63" i="3" s="1"/>
  <c r="F15" i="3"/>
  <c r="E41" i="3" s="1"/>
  <c r="G14" i="3"/>
  <c r="C63" i="3" s="1"/>
  <c r="F14" i="3"/>
  <c r="D41" i="3" s="1"/>
  <c r="G13" i="3"/>
  <c r="B63" i="3" s="1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G9" i="3"/>
  <c r="D61" i="3" s="1"/>
  <c r="F9" i="3"/>
  <c r="E39" i="3" s="1"/>
  <c r="G8" i="3"/>
  <c r="C61" i="3" s="1"/>
  <c r="F8" i="3"/>
  <c r="D39" i="3" s="1"/>
  <c r="G7" i="3"/>
  <c r="B61" i="3" s="1"/>
  <c r="F7" i="3"/>
  <c r="C39" i="3" s="1"/>
  <c r="G6" i="3"/>
  <c r="D60" i="3" s="1"/>
  <c r="F6" i="3"/>
  <c r="E38" i="3" s="1"/>
  <c r="G5" i="3"/>
  <c r="C60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B53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F39" i="5" l="1"/>
  <c r="G39" i="5" s="1"/>
  <c r="E62" i="5"/>
  <c r="F62" i="5" s="1"/>
  <c r="F40" i="5"/>
  <c r="G40" i="5" s="1"/>
  <c r="F44" i="5"/>
  <c r="G44" i="5" s="1"/>
  <c r="F43" i="4"/>
  <c r="G43" i="4" s="1"/>
  <c r="D45" i="4"/>
  <c r="D46" i="4" s="1"/>
  <c r="F44" i="3"/>
  <c r="G44" i="3" s="1"/>
  <c r="F40" i="3"/>
  <c r="G40" i="3" s="1"/>
  <c r="F43" i="3"/>
  <c r="G43" i="3" s="1"/>
  <c r="E30" i="3"/>
  <c r="E64" i="2"/>
  <c r="F64" i="2" s="1"/>
  <c r="E65" i="5"/>
  <c r="F65" i="5" s="1"/>
  <c r="E61" i="5"/>
  <c r="F61" i="5" s="1"/>
  <c r="E66" i="5"/>
  <c r="F66" i="5" s="1"/>
  <c r="E45" i="5"/>
  <c r="E46" i="5" s="1"/>
  <c r="F42" i="5"/>
  <c r="G42" i="5" s="1"/>
  <c r="E63" i="4"/>
  <c r="F63" i="4" s="1"/>
  <c r="E45" i="4"/>
  <c r="E46" i="4" s="1"/>
  <c r="F40" i="4"/>
  <c r="G40" i="4" s="1"/>
  <c r="F42" i="4"/>
  <c r="G42" i="4" s="1"/>
  <c r="F44" i="4"/>
  <c r="G44" i="4" s="1"/>
  <c r="E62" i="4"/>
  <c r="F62" i="4" s="1"/>
  <c r="E66" i="4"/>
  <c r="F66" i="4" s="1"/>
  <c r="E61" i="3"/>
  <c r="F61" i="3" s="1"/>
  <c r="E63" i="3"/>
  <c r="F63" i="3" s="1"/>
  <c r="E65" i="3"/>
  <c r="F65" i="3" s="1"/>
  <c r="E45" i="3"/>
  <c r="E46" i="3" s="1"/>
  <c r="F42" i="3"/>
  <c r="G42" i="3" s="1"/>
  <c r="F42" i="2"/>
  <c r="G42" i="2" s="1"/>
  <c r="F39" i="2"/>
  <c r="G39" i="2" s="1"/>
  <c r="F43" i="2"/>
  <c r="G43" i="2" s="1"/>
  <c r="E63" i="2"/>
  <c r="F63" i="2" s="1"/>
  <c r="E62" i="1"/>
  <c r="F62" i="1" s="1"/>
  <c r="E64" i="1"/>
  <c r="F64" i="1" s="1"/>
  <c r="E66" i="1"/>
  <c r="F66" i="1" s="1"/>
  <c r="D45" i="1"/>
  <c r="D46" i="1" s="1"/>
  <c r="F39" i="1"/>
  <c r="G39" i="1" s="1"/>
  <c r="F41" i="1"/>
  <c r="G41" i="1" s="1"/>
  <c r="F43" i="1"/>
  <c r="G43" i="1" s="1"/>
  <c r="B67" i="5"/>
  <c r="B68" i="5"/>
  <c r="E60" i="5"/>
  <c r="D68" i="5"/>
  <c r="D67" i="5"/>
  <c r="E64" i="5"/>
  <c r="F64" i="5" s="1"/>
  <c r="F41" i="5"/>
  <c r="G41" i="5" s="1"/>
  <c r="F52" i="5"/>
  <c r="G52" i="5"/>
  <c r="C67" i="5"/>
  <c r="C68" i="5"/>
  <c r="E63" i="5"/>
  <c r="F63" i="5" s="1"/>
  <c r="I57" i="5"/>
  <c r="I56" i="5"/>
  <c r="G51" i="5"/>
  <c r="G50" i="5"/>
  <c r="E30" i="5"/>
  <c r="E32" i="5"/>
  <c r="C45" i="5"/>
  <c r="F38" i="5"/>
  <c r="G38" i="5" s="1"/>
  <c r="D45" i="5"/>
  <c r="D46" i="5" s="1"/>
  <c r="F43" i="5"/>
  <c r="G43" i="5" s="1"/>
  <c r="F51" i="5"/>
  <c r="B67" i="4"/>
  <c r="B68" i="4"/>
  <c r="E60" i="4"/>
  <c r="F41" i="4"/>
  <c r="G41" i="4" s="1"/>
  <c r="F39" i="4"/>
  <c r="G39" i="4" s="1"/>
  <c r="F50" i="4"/>
  <c r="C68" i="4"/>
  <c r="C67" i="4"/>
  <c r="E61" i="4"/>
  <c r="F61" i="4" s="1"/>
  <c r="E65" i="4"/>
  <c r="F65" i="4" s="1"/>
  <c r="E30" i="4"/>
  <c r="F52" i="4"/>
  <c r="E64" i="4"/>
  <c r="F64" i="4" s="1"/>
  <c r="C45" i="4"/>
  <c r="F38" i="4"/>
  <c r="B53" i="4"/>
  <c r="D68" i="4"/>
  <c r="E32" i="4"/>
  <c r="D67" i="4"/>
  <c r="F51" i="4"/>
  <c r="C45" i="3"/>
  <c r="F38" i="3"/>
  <c r="B53" i="3"/>
  <c r="C67" i="3"/>
  <c r="C68" i="3"/>
  <c r="G52" i="3"/>
  <c r="E62" i="3"/>
  <c r="F62" i="3" s="1"/>
  <c r="E66" i="3"/>
  <c r="F66" i="3" s="1"/>
  <c r="E64" i="3"/>
  <c r="F64" i="3" s="1"/>
  <c r="B67" i="3"/>
  <c r="E60" i="3"/>
  <c r="B68" i="3"/>
  <c r="D68" i="3"/>
  <c r="D67" i="3"/>
  <c r="D45" i="3"/>
  <c r="D46" i="3" s="1"/>
  <c r="F41" i="3"/>
  <c r="G41" i="3" s="1"/>
  <c r="F39" i="3"/>
  <c r="G39" i="3" s="1"/>
  <c r="F50" i="3"/>
  <c r="E32" i="3"/>
  <c r="C68" i="2"/>
  <c r="C67" i="2"/>
  <c r="E45" i="2"/>
  <c r="E46" i="2" s="1"/>
  <c r="E61" i="2"/>
  <c r="F61" i="2" s="1"/>
  <c r="I57" i="2"/>
  <c r="I56" i="2"/>
  <c r="C45" i="2"/>
  <c r="F38" i="2"/>
  <c r="G38" i="2" s="1"/>
  <c r="B67" i="2"/>
  <c r="B68" i="2"/>
  <c r="E60" i="2"/>
  <c r="D67" i="2"/>
  <c r="D68" i="2"/>
  <c r="E62" i="2"/>
  <c r="F62" i="2" s="1"/>
  <c r="E66" i="2"/>
  <c r="F66" i="2" s="1"/>
  <c r="E30" i="2"/>
  <c r="E32" i="2"/>
  <c r="F44" i="2"/>
  <c r="G44" i="2" s="1"/>
  <c r="F52" i="2"/>
  <c r="G52" i="2"/>
  <c r="D45" i="2"/>
  <c r="D46" i="2" s="1"/>
  <c r="F41" i="2"/>
  <c r="G41" i="2" s="1"/>
  <c r="F40" i="2"/>
  <c r="G40" i="2" s="1"/>
  <c r="F50" i="2"/>
  <c r="E65" i="2"/>
  <c r="F65" i="2" s="1"/>
  <c r="G50" i="2"/>
  <c r="G51" i="2"/>
  <c r="F51" i="2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4" l="1"/>
  <c r="C51" i="4" s="1"/>
  <c r="D51" i="4" s="1"/>
  <c r="E29" i="1"/>
  <c r="C51" i="1" s="1"/>
  <c r="D51" i="1" s="1"/>
  <c r="E29" i="5"/>
  <c r="C51" i="5" s="1"/>
  <c r="D51" i="5" s="1"/>
  <c r="E29" i="2"/>
  <c r="C51" i="2" s="1"/>
  <c r="D51" i="2" s="1"/>
  <c r="E28" i="1"/>
  <c r="C50" i="1" s="1"/>
  <c r="D50" i="1" s="1"/>
  <c r="E28" i="5"/>
  <c r="C50" i="5" s="1"/>
  <c r="E67" i="5"/>
  <c r="F67" i="5" s="1"/>
  <c r="F60" i="5"/>
  <c r="F68" i="5" s="1"/>
  <c r="G46" i="5"/>
  <c r="G45" i="5"/>
  <c r="C46" i="5"/>
  <c r="F45" i="5"/>
  <c r="C46" i="4"/>
  <c r="F45" i="4"/>
  <c r="E67" i="4"/>
  <c r="F67" i="4" s="1"/>
  <c r="F60" i="4"/>
  <c r="F68" i="4" s="1"/>
  <c r="G38" i="4"/>
  <c r="E28" i="4"/>
  <c r="C50" i="4" s="1"/>
  <c r="I56" i="4"/>
  <c r="G50" i="4"/>
  <c r="I57" i="4"/>
  <c r="G51" i="4"/>
  <c r="G52" i="4"/>
  <c r="I56" i="3"/>
  <c r="G50" i="3"/>
  <c r="I57" i="3"/>
  <c r="G51" i="3"/>
  <c r="F51" i="3"/>
  <c r="F52" i="3"/>
  <c r="G38" i="3"/>
  <c r="E28" i="3"/>
  <c r="C50" i="3" s="1"/>
  <c r="C46" i="3"/>
  <c r="F45" i="3"/>
  <c r="E29" i="3"/>
  <c r="E67" i="3"/>
  <c r="F67" i="3" s="1"/>
  <c r="F60" i="3"/>
  <c r="F68" i="3" s="1"/>
  <c r="G46" i="2"/>
  <c r="G45" i="2"/>
  <c r="E28" i="2"/>
  <c r="C50" i="2" s="1"/>
  <c r="F60" i="2"/>
  <c r="F68" i="2" s="1"/>
  <c r="E67" i="2"/>
  <c r="F67" i="2" s="1"/>
  <c r="C46" i="2"/>
  <c r="F45" i="2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1" l="1"/>
  <c r="C52" i="1" s="1"/>
  <c r="D52" i="1" s="1"/>
  <c r="E31" i="5"/>
  <c r="D50" i="5"/>
  <c r="D50" i="4"/>
  <c r="G46" i="4"/>
  <c r="G45" i="4"/>
  <c r="E31" i="4"/>
  <c r="C51" i="3"/>
  <c r="D51" i="3" s="1"/>
  <c r="E31" i="3"/>
  <c r="D50" i="3"/>
  <c r="G46" i="3"/>
  <c r="G45" i="3"/>
  <c r="D50" i="2"/>
  <c r="E31" i="2"/>
  <c r="E33" i="1" l="1"/>
  <c r="C53" i="1" s="1"/>
  <c r="D53" i="1" s="1"/>
  <c r="C52" i="5"/>
  <c r="E33" i="5"/>
  <c r="C53" i="5" s="1"/>
  <c r="D53" i="5" s="1"/>
  <c r="C52" i="4"/>
  <c r="E33" i="4"/>
  <c r="C53" i="4" s="1"/>
  <c r="D53" i="4" s="1"/>
  <c r="C52" i="3"/>
  <c r="D52" i="3" s="1"/>
  <c r="E33" i="3"/>
  <c r="C53" i="3" s="1"/>
  <c r="D53" i="3" s="1"/>
  <c r="C52" i="2"/>
  <c r="E33" i="2"/>
  <c r="C53" i="2" s="1"/>
  <c r="D53" i="2" s="1"/>
  <c r="E50" i="2" s="1"/>
  <c r="C54" i="1" l="1"/>
  <c r="I60" i="5"/>
  <c r="J60" i="5" s="1"/>
  <c r="K60" i="5" s="1"/>
  <c r="E51" i="5"/>
  <c r="I59" i="5"/>
  <c r="I61" i="5"/>
  <c r="J61" i="5" s="1"/>
  <c r="K61" i="5" s="1"/>
  <c r="I63" i="5"/>
  <c r="D52" i="5"/>
  <c r="E52" i="5" s="1"/>
  <c r="C54" i="5"/>
  <c r="E50" i="5"/>
  <c r="I63" i="4"/>
  <c r="I61" i="4"/>
  <c r="J61" i="4" s="1"/>
  <c r="K61" i="4" s="1"/>
  <c r="I60" i="4"/>
  <c r="J60" i="4" s="1"/>
  <c r="K60" i="4" s="1"/>
  <c r="I59" i="4"/>
  <c r="E51" i="4"/>
  <c r="D52" i="4"/>
  <c r="E52" i="4" s="1"/>
  <c r="C54" i="4"/>
  <c r="E50" i="4"/>
  <c r="I63" i="3"/>
  <c r="I61" i="3"/>
  <c r="J61" i="3" s="1"/>
  <c r="K61" i="3" s="1"/>
  <c r="I60" i="3"/>
  <c r="J60" i="3" s="1"/>
  <c r="K60" i="3" s="1"/>
  <c r="I59" i="3"/>
  <c r="C54" i="3"/>
  <c r="E52" i="3"/>
  <c r="E50" i="3"/>
  <c r="E51" i="3"/>
  <c r="I50" i="2"/>
  <c r="H50" i="2"/>
  <c r="I63" i="2"/>
  <c r="I61" i="2"/>
  <c r="J61" i="2" s="1"/>
  <c r="K61" i="2" s="1"/>
  <c r="I60" i="2"/>
  <c r="J60" i="2" s="1"/>
  <c r="K60" i="2" s="1"/>
  <c r="I59" i="2"/>
  <c r="E51" i="2"/>
  <c r="D52" i="2"/>
  <c r="E52" i="2" s="1"/>
  <c r="C54" i="2"/>
  <c r="I63" i="1"/>
  <c r="I61" i="1"/>
  <c r="J61" i="1" s="1"/>
  <c r="K61" i="1" s="1"/>
  <c r="I60" i="1"/>
  <c r="J60" i="1" s="1"/>
  <c r="K60" i="1" s="1"/>
  <c r="I59" i="1"/>
  <c r="E51" i="1"/>
  <c r="E52" i="1"/>
  <c r="E50" i="1"/>
  <c r="H50" i="5" l="1"/>
  <c r="I50" i="5"/>
  <c r="K59" i="5"/>
  <c r="J59" i="5"/>
  <c r="I52" i="5"/>
  <c r="H52" i="5"/>
  <c r="I51" i="5"/>
  <c r="H51" i="5"/>
  <c r="I50" i="4"/>
  <c r="H50" i="4"/>
  <c r="J59" i="4"/>
  <c r="K59" i="4"/>
  <c r="I52" i="4"/>
  <c r="H52" i="4"/>
  <c r="I51" i="4"/>
  <c r="H51" i="4"/>
  <c r="I52" i="3"/>
  <c r="H52" i="3"/>
  <c r="I51" i="3"/>
  <c r="H51" i="3"/>
  <c r="J59" i="3"/>
  <c r="K59" i="3"/>
  <c r="I50" i="3"/>
  <c r="H50" i="3"/>
  <c r="J59" i="2"/>
  <c r="K59" i="2"/>
  <c r="I52" i="2"/>
  <c r="H52" i="2"/>
  <c r="I51" i="2"/>
  <c r="H51" i="2"/>
  <c r="J59" i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<sst xmlns="http://schemas.openxmlformats.org/spreadsheetml/2006/main" count="520" uniqueCount="65">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</sst>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35" zoomScale="80" zoomScaleNormal="80" workbookViewId="0">
      <selection activeCell="E50" sqref="E5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31.721163406770753</v>
      </c>
      <c r="D4" s="4">
        <v>31.429399926735886</v>
      </c>
      <c r="E4" s="4">
        <v>30.954557509799088</v>
      </c>
      <c r="F4" s="5">
        <f>SUM(C4:E4)</f>
        <v>94.105120843305727</v>
      </c>
      <c r="G4" s="5">
        <f>AVERAGE(C4:E4)</f>
        <v>31.368373614435242</v>
      </c>
    </row>
    <row r="5" spans="1:8" x14ac:dyDescent="0.3">
      <c r="A5" s="2"/>
      <c r="B5" s="2" t="s">
        <v>56</v>
      </c>
      <c r="C5" s="4">
        <v>31.648843165280525</v>
      </c>
      <c r="D5" s="4">
        <v>31.65273170435853</v>
      </c>
      <c r="E5" s="4">
        <v>31.036691416097888</v>
      </c>
      <c r="F5" s="5">
        <f t="shared" ref="F5:F24" si="0">SUM(C5:E5)</f>
        <v>94.33826628573695</v>
      </c>
      <c r="G5" s="5">
        <f t="shared" ref="G5:G24" si="1">AVERAGE(C5:E5)</f>
        <v>31.446088761912318</v>
      </c>
    </row>
    <row r="6" spans="1:8" x14ac:dyDescent="0.3">
      <c r="A6" s="2"/>
      <c r="B6" s="2" t="s">
        <v>57</v>
      </c>
      <c r="C6" s="4">
        <v>31.261775768436046</v>
      </c>
      <c r="D6" s="4">
        <v>31.548998022577386</v>
      </c>
      <c r="E6" s="4">
        <v>31.103444850482358</v>
      </c>
      <c r="F6" s="5">
        <f t="shared" si="0"/>
        <v>93.914218641495793</v>
      </c>
      <c r="G6" s="5">
        <f t="shared" si="1"/>
        <v>31.304739547165266</v>
      </c>
    </row>
    <row r="7" spans="1:8" x14ac:dyDescent="0.3">
      <c r="A7" s="2" t="s">
        <v>49</v>
      </c>
      <c r="B7" s="2" t="s">
        <v>55</v>
      </c>
      <c r="C7" s="4">
        <v>31.87576289737304</v>
      </c>
      <c r="D7" s="4">
        <v>31.597496030665681</v>
      </c>
      <c r="E7" s="4">
        <v>31.418865352204392</v>
      </c>
      <c r="F7" s="5">
        <f t="shared" si="0"/>
        <v>94.89212428024311</v>
      </c>
      <c r="G7" s="5">
        <f t="shared" si="1"/>
        <v>31.63070809341437</v>
      </c>
    </row>
    <row r="8" spans="1:8" x14ac:dyDescent="0.3">
      <c r="A8" s="2"/>
      <c r="B8" s="2" t="s">
        <v>56</v>
      </c>
      <c r="C8" s="4">
        <v>31.876050842783478</v>
      </c>
      <c r="D8" s="4">
        <v>31.637979752502108</v>
      </c>
      <c r="E8" s="4">
        <v>31.241290936061123</v>
      </c>
      <c r="F8" s="5">
        <f t="shared" si="0"/>
        <v>94.755321531346709</v>
      </c>
      <c r="G8" s="5">
        <f t="shared" si="1"/>
        <v>31.585107177115571</v>
      </c>
    </row>
    <row r="9" spans="1:8" x14ac:dyDescent="0.3">
      <c r="A9" s="2"/>
      <c r="B9" s="2" t="s">
        <v>57</v>
      </c>
      <c r="C9" s="4">
        <v>31.773875838444017</v>
      </c>
      <c r="D9" s="4">
        <v>31.508610231028815</v>
      </c>
      <c r="E9" s="4">
        <v>31.088286044346738</v>
      </c>
      <c r="F9" s="5">
        <f t="shared" si="0"/>
        <v>94.370772113819569</v>
      </c>
      <c r="G9" s="5">
        <f t="shared" si="1"/>
        <v>31.456924037939856</v>
      </c>
    </row>
    <row r="10" spans="1:8" x14ac:dyDescent="0.3">
      <c r="A10" s="2" t="s">
        <v>50</v>
      </c>
      <c r="B10" s="2" t="s">
        <v>55</v>
      </c>
      <c r="C10" s="4">
        <v>31.380573822198233</v>
      </c>
      <c r="D10" s="4">
        <v>31.311983971551019</v>
      </c>
      <c r="E10" s="4">
        <v>31.300895871449303</v>
      </c>
      <c r="F10" s="5">
        <f t="shared" si="0"/>
        <v>93.993453665198558</v>
      </c>
      <c r="G10" s="5">
        <f t="shared" si="1"/>
        <v>31.331151221732853</v>
      </c>
    </row>
    <row r="11" spans="1:8" x14ac:dyDescent="0.3">
      <c r="A11" s="2"/>
      <c r="B11" s="2" t="s">
        <v>56</v>
      </c>
      <c r="C11" s="4">
        <v>32.004658259837001</v>
      </c>
      <c r="D11" s="4">
        <v>31.955909803495338</v>
      </c>
      <c r="E11" s="4">
        <v>31.726849268967108</v>
      </c>
      <c r="F11" s="5">
        <f t="shared" si="0"/>
        <v>95.687417332299447</v>
      </c>
      <c r="G11" s="5">
        <f t="shared" si="1"/>
        <v>31.89580577743315</v>
      </c>
    </row>
    <row r="12" spans="1:8" x14ac:dyDescent="0.3">
      <c r="A12" s="2"/>
      <c r="B12" s="2" t="s">
        <v>57</v>
      </c>
      <c r="C12" s="4">
        <v>32.061863407623171</v>
      </c>
      <c r="D12" s="4">
        <v>31.991601729734505</v>
      </c>
      <c r="E12" s="4">
        <v>31.742772230470642</v>
      </c>
      <c r="F12" s="5">
        <f t="shared" si="0"/>
        <v>95.796237367828326</v>
      </c>
      <c r="G12" s="5">
        <f t="shared" si="1"/>
        <v>31.932079122609441</v>
      </c>
    </row>
    <row r="13" spans="1:8" x14ac:dyDescent="0.3">
      <c r="A13" s="2" t="s">
        <v>51</v>
      </c>
      <c r="B13" s="2" t="s">
        <v>55</v>
      </c>
      <c r="C13" s="4">
        <v>31.63243174129882</v>
      </c>
      <c r="D13" s="4">
        <v>31.680764105672328</v>
      </c>
      <c r="E13" s="4">
        <v>31.726579909886674</v>
      </c>
      <c r="F13" s="5">
        <f t="shared" si="0"/>
        <v>95.039775756857821</v>
      </c>
      <c r="G13" s="5">
        <f t="shared" si="1"/>
        <v>31.67992525228594</v>
      </c>
    </row>
    <row r="14" spans="1:8" x14ac:dyDescent="0.3">
      <c r="A14" s="2"/>
      <c r="B14" s="2" t="s">
        <v>56</v>
      </c>
      <c r="C14" s="4">
        <v>31.84618040625891</v>
      </c>
      <c r="D14" s="4">
        <v>31.670333221090928</v>
      </c>
      <c r="E14" s="4">
        <v>31.335695189384797</v>
      </c>
      <c r="F14" s="5">
        <f t="shared" si="0"/>
        <v>94.852208816734631</v>
      </c>
      <c r="G14" s="5">
        <f t="shared" si="1"/>
        <v>31.617402938911543</v>
      </c>
    </row>
    <row r="15" spans="1:8" x14ac:dyDescent="0.3">
      <c r="A15" s="2"/>
      <c r="B15" s="2" t="s">
        <v>57</v>
      </c>
      <c r="C15" s="4">
        <v>31.787166773151409</v>
      </c>
      <c r="D15" s="4">
        <v>31.59010547442546</v>
      </c>
      <c r="E15" s="4">
        <v>31.237107797485681</v>
      </c>
      <c r="F15" s="5">
        <f t="shared" si="0"/>
        <v>94.614380045062546</v>
      </c>
      <c r="G15" s="5">
        <f t="shared" si="1"/>
        <v>31.538126681687515</v>
      </c>
    </row>
    <row r="16" spans="1:8" x14ac:dyDescent="0.3">
      <c r="A16" s="2" t="s">
        <v>52</v>
      </c>
      <c r="B16" s="2" t="s">
        <v>55</v>
      </c>
      <c r="C16" s="4">
        <v>31.487423936836258</v>
      </c>
      <c r="D16" s="4">
        <v>31.200935874951817</v>
      </c>
      <c r="E16" s="4">
        <v>30.782099466354886</v>
      </c>
      <c r="F16" s="5">
        <f t="shared" si="0"/>
        <v>93.470459278142954</v>
      </c>
      <c r="G16" s="5">
        <f t="shared" si="1"/>
        <v>31.156819759380983</v>
      </c>
    </row>
    <row r="17" spans="1:7" x14ac:dyDescent="0.3">
      <c r="A17" s="2"/>
      <c r="B17" s="2" t="s">
        <v>56</v>
      </c>
      <c r="C17" s="4">
        <v>32.096948754084799</v>
      </c>
      <c r="D17" s="4">
        <v>31.992000658309781</v>
      </c>
      <c r="E17" s="4">
        <v>31.714265396594627</v>
      </c>
      <c r="F17" s="5">
        <f t="shared" si="0"/>
        <v>95.80321480898921</v>
      </c>
      <c r="G17" s="5">
        <f t="shared" si="1"/>
        <v>31.934404936329738</v>
      </c>
    </row>
    <row r="18" spans="1:7" x14ac:dyDescent="0.3">
      <c r="A18" s="2"/>
      <c r="B18" s="2" t="s">
        <v>57</v>
      </c>
      <c r="C18" s="4">
        <v>32.058278266736849</v>
      </c>
      <c r="D18" s="4">
        <v>31.933030193959635</v>
      </c>
      <c r="E18" s="4">
        <v>31.637648402893891</v>
      </c>
      <c r="F18" s="5">
        <f t="shared" si="0"/>
        <v>95.628956863590375</v>
      </c>
      <c r="G18" s="5">
        <f t="shared" si="1"/>
        <v>31.876318954530124</v>
      </c>
    </row>
    <row r="19" spans="1:7" x14ac:dyDescent="0.3">
      <c r="A19" s="2" t="s">
        <v>53</v>
      </c>
      <c r="B19" s="2" t="s">
        <v>55</v>
      </c>
      <c r="C19" s="4">
        <v>31.78359453012105</v>
      </c>
      <c r="D19" s="4">
        <v>31.713217485478449</v>
      </c>
      <c r="E19" s="4">
        <v>31.428085971641412</v>
      </c>
      <c r="F19" s="5">
        <f t="shared" si="0"/>
        <v>94.924897987240911</v>
      </c>
      <c r="G19" s="5">
        <f t="shared" si="1"/>
        <v>31.641632662413638</v>
      </c>
    </row>
    <row r="20" spans="1:7" x14ac:dyDescent="0.3">
      <c r="A20" s="2"/>
      <c r="B20" s="2" t="s">
        <v>56</v>
      </c>
      <c r="C20" s="4">
        <v>31.93356526141044</v>
      </c>
      <c r="D20" s="4">
        <v>31.886246837624626</v>
      </c>
      <c r="E20" s="4">
        <v>31.553572704363642</v>
      </c>
      <c r="F20" s="5">
        <f t="shared" si="0"/>
        <v>95.373384803398707</v>
      </c>
      <c r="G20" s="5">
        <f t="shared" si="1"/>
        <v>31.791128267799568</v>
      </c>
    </row>
    <row r="21" spans="1:7" x14ac:dyDescent="0.3">
      <c r="A21" s="2"/>
      <c r="B21" s="2" t="s">
        <v>57</v>
      </c>
      <c r="C21" s="4">
        <v>31.857900108014924</v>
      </c>
      <c r="D21" s="4">
        <v>31.861875358618988</v>
      </c>
      <c r="E21" s="4">
        <v>31.636418450524019</v>
      </c>
      <c r="F21" s="5">
        <f t="shared" si="0"/>
        <v>95.356193917157924</v>
      </c>
      <c r="G21" s="5">
        <f t="shared" si="1"/>
        <v>31.785397972385976</v>
      </c>
    </row>
    <row r="22" spans="1:7" x14ac:dyDescent="0.3">
      <c r="A22" s="2" t="s">
        <v>54</v>
      </c>
      <c r="B22" s="2" t="s">
        <v>55</v>
      </c>
      <c r="C22" s="4">
        <v>31.645396900580224</v>
      </c>
      <c r="D22" s="4">
        <v>31.890592603768507</v>
      </c>
      <c r="E22" s="4">
        <v>31.331172827450548</v>
      </c>
      <c r="F22" s="5">
        <f t="shared" si="0"/>
        <v>94.867162331799278</v>
      </c>
      <c r="G22" s="5">
        <f t="shared" si="1"/>
        <v>31.622387443933093</v>
      </c>
    </row>
    <row r="23" spans="1:7" x14ac:dyDescent="0.3">
      <c r="A23" s="2"/>
      <c r="B23" s="2" t="s">
        <v>56</v>
      </c>
      <c r="C23" s="4">
        <v>31.82444059928978</v>
      </c>
      <c r="D23" s="4">
        <v>31.689921850822188</v>
      </c>
      <c r="E23" s="4">
        <v>31.19080518789568</v>
      </c>
      <c r="F23" s="5">
        <f t="shared" si="0"/>
        <v>94.705167638007651</v>
      </c>
      <c r="G23" s="5">
        <f t="shared" si="1"/>
        <v>31.568389212669217</v>
      </c>
    </row>
    <row r="24" spans="1:7" x14ac:dyDescent="0.3">
      <c r="A24" s="2"/>
      <c r="B24" s="2" t="s">
        <v>57</v>
      </c>
      <c r="C24" s="4">
        <v>31.711616839725156</v>
      </c>
      <c r="D24" s="4">
        <v>31.456363181235304</v>
      </c>
      <c r="E24" s="4">
        <v>31.049058807296024</v>
      </c>
      <c r="F24" s="5">
        <f t="shared" si="0"/>
        <v>94.217038828256477</v>
      </c>
      <c r="G24" s="5">
        <f t="shared" si="1"/>
        <v>31.405679609418826</v>
      </c>
    </row>
    <row r="25" spans="1:7" x14ac:dyDescent="0.3">
      <c r="A25" s="2"/>
      <c r="B25" s="2" t="s">
        <v>6</v>
      </c>
      <c r="C25" s="5">
        <f>SUM(C4:C24)</f>
        <v>667.26951152625486</v>
      </c>
      <c r="D25" s="5">
        <f>SUM(D4:D24)</f>
        <v>665.20009801860715</v>
      </c>
      <c r="E25" s="5">
        <f>SUM(E4:E24)</f>
        <v>658.23616359165044</v>
      </c>
      <c r="F25" s="5">
        <f>SUM(C4:E24)</f>
        <v>1990.7057731365123</v>
      </c>
      <c r="G25" s="5">
        <f>AVERAGE(C4:E24)</f>
        <v>31.598504335500195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62903.325003159349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0.85406215176044498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0.43215014446468558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2.889501940459013</v>
      </c>
    </row>
    <row r="31" spans="1:7" x14ac:dyDescent="0.3">
      <c r="D31" s="8" t="s">
        <v>63</v>
      </c>
      <c r="E31" s="2">
        <f>E30-E29-E28</f>
        <v>1.6032896442338824</v>
      </c>
    </row>
    <row r="32" spans="1:7" x14ac:dyDescent="0.3">
      <c r="D32" s="8" t="s">
        <v>20</v>
      </c>
      <c r="E32" s="2">
        <f>SUMSQ(C4:E24)-E27</f>
        <v>5.7079233392869355</v>
      </c>
    </row>
    <row r="33" spans="2:7" x14ac:dyDescent="0.3">
      <c r="D33" s="8" t="s">
        <v>21</v>
      </c>
      <c r="E33" s="2">
        <f>E32-E31-E29-E28</f>
        <v>2.8184213988279225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94.105120843305727</v>
      </c>
      <c r="D38" s="2">
        <f>F5</f>
        <v>94.33826628573695</v>
      </c>
      <c r="E38" s="2">
        <f>F6</f>
        <v>93.914218641495793</v>
      </c>
      <c r="F38" s="2">
        <f t="shared" ref="F38:F45" si="2">SUM(C38:E38)</f>
        <v>282.35760577053844</v>
      </c>
      <c r="G38" s="2">
        <f t="shared" ref="G38:G44" si="3">F38/9</f>
        <v>31.373067307837605</v>
      </c>
    </row>
    <row r="39" spans="2:7" x14ac:dyDescent="0.3">
      <c r="B39" s="14" t="s">
        <v>12</v>
      </c>
      <c r="C39" s="2">
        <f>F7</f>
        <v>94.89212428024311</v>
      </c>
      <c r="D39" s="2">
        <f>F8</f>
        <v>94.755321531346709</v>
      </c>
      <c r="E39" s="2">
        <f>F9</f>
        <v>94.370772113819569</v>
      </c>
      <c r="F39" s="2">
        <f t="shared" si="2"/>
        <v>284.01821792540937</v>
      </c>
      <c r="G39" s="2">
        <f t="shared" si="3"/>
        <v>31.55757976948993</v>
      </c>
    </row>
    <row r="40" spans="2:7" x14ac:dyDescent="0.3">
      <c r="B40" s="14" t="s">
        <v>13</v>
      </c>
      <c r="C40" s="2">
        <f>F10</f>
        <v>93.993453665198558</v>
      </c>
      <c r="D40" s="2">
        <f>F11</f>
        <v>95.687417332299447</v>
      </c>
      <c r="E40" s="2">
        <f>F12</f>
        <v>95.796237367828326</v>
      </c>
      <c r="F40" s="2">
        <f t="shared" si="2"/>
        <v>285.47710836532633</v>
      </c>
      <c r="G40" s="2">
        <f t="shared" si="3"/>
        <v>31.719678707258481</v>
      </c>
    </row>
    <row r="41" spans="2:7" x14ac:dyDescent="0.3">
      <c r="B41" s="14" t="s">
        <v>14</v>
      </c>
      <c r="C41" s="2">
        <f>F13</f>
        <v>95.039775756857821</v>
      </c>
      <c r="D41" s="2">
        <f>F14</f>
        <v>94.852208816734631</v>
      </c>
      <c r="E41" s="2">
        <f>F15</f>
        <v>94.614380045062546</v>
      </c>
      <c r="F41" s="2">
        <f t="shared" si="2"/>
        <v>284.50636461865497</v>
      </c>
      <c r="G41" s="2">
        <f t="shared" si="3"/>
        <v>31.611818290961665</v>
      </c>
    </row>
    <row r="42" spans="2:7" x14ac:dyDescent="0.3">
      <c r="B42" s="14" t="s">
        <v>15</v>
      </c>
      <c r="C42" s="2">
        <f>F16</f>
        <v>93.470459278142954</v>
      </c>
      <c r="D42" s="2">
        <f>F17</f>
        <v>95.80321480898921</v>
      </c>
      <c r="E42" s="2">
        <f>F18</f>
        <v>95.628956863590375</v>
      </c>
      <c r="F42" s="2">
        <f t="shared" si="2"/>
        <v>284.90263095072254</v>
      </c>
      <c r="G42" s="2">
        <f t="shared" si="3"/>
        <v>31.655847883413614</v>
      </c>
    </row>
    <row r="43" spans="2:7" x14ac:dyDescent="0.3">
      <c r="B43" s="14" t="s">
        <v>16</v>
      </c>
      <c r="C43" s="2">
        <f>F19</f>
        <v>94.924897987240911</v>
      </c>
      <c r="D43" s="2">
        <f>F20</f>
        <v>95.373384803398707</v>
      </c>
      <c r="E43" s="2">
        <f>F21</f>
        <v>95.356193917157924</v>
      </c>
      <c r="F43" s="2">
        <f t="shared" si="2"/>
        <v>285.65447670779758</v>
      </c>
      <c r="G43" s="2">
        <f t="shared" si="3"/>
        <v>31.7393863008664</v>
      </c>
    </row>
    <row r="44" spans="2:7" x14ac:dyDescent="0.3">
      <c r="B44" s="14" t="s">
        <v>17</v>
      </c>
      <c r="C44" s="2">
        <f>F22</f>
        <v>94.867162331799278</v>
      </c>
      <c r="D44" s="2">
        <f>F23</f>
        <v>94.705167638007651</v>
      </c>
      <c r="E44" s="2">
        <f>F24</f>
        <v>94.217038828256477</v>
      </c>
      <c r="F44" s="2">
        <f t="shared" si="2"/>
        <v>283.78936879806338</v>
      </c>
      <c r="G44" s="2">
        <f t="shared" si="3"/>
        <v>31.532152088673708</v>
      </c>
    </row>
    <row r="45" spans="2:7" x14ac:dyDescent="0.3">
      <c r="B45" s="2" t="s">
        <v>6</v>
      </c>
      <c r="C45" s="2">
        <f>SUM(C38:C44)</f>
        <v>661.2929941427883</v>
      </c>
      <c r="D45" s="2">
        <f>SUM(D38:D44)</f>
        <v>665.51498121651321</v>
      </c>
      <c r="E45" s="2">
        <f>SUM(E38:E44)</f>
        <v>663.89779777721094</v>
      </c>
      <c r="F45" s="2">
        <f t="shared" si="2"/>
        <v>1990.7057731365126</v>
      </c>
      <c r="G45" s="2">
        <f>AVERAGE(G38:G44)</f>
        <v>31.598504335500198</v>
      </c>
    </row>
    <row r="46" spans="2:7" x14ac:dyDescent="0.3">
      <c r="B46" s="14" t="s">
        <v>7</v>
      </c>
      <c r="C46" s="2">
        <f>C45/(B28*B27)</f>
        <v>31.490142578228014</v>
      </c>
      <c r="D46" s="2">
        <f>D45/(B28*B27)</f>
        <v>31.691189581738723</v>
      </c>
      <c r="E46" s="2">
        <f>E45/(B28*B27)</f>
        <v>31.614180846533856</v>
      </c>
      <c r="F46" s="2"/>
      <c r="G46" s="2">
        <f>AVERAGE(G38:G44)</f>
        <v>31.598504335500198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0.85406215176044498</v>
      </c>
      <c r="D50" s="2">
        <f>C50/B50</f>
        <v>0.14234369196007415</v>
      </c>
      <c r="E50" s="2">
        <f>D50/D53</f>
        <v>2.1211998549291899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1" t="s">
        <v>59</v>
      </c>
      <c r="B51" s="2">
        <f>B29-1</f>
        <v>2</v>
      </c>
      <c r="C51" s="2">
        <f>E29</f>
        <v>0.43215014446468558</v>
      </c>
      <c r="D51" s="2">
        <f>C51/B51</f>
        <v>0.21607507223234279</v>
      </c>
      <c r="E51" s="2">
        <f>D51/D53</f>
        <v>3.2199418573576035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1" t="s">
        <v>64</v>
      </c>
      <c r="B52" s="2">
        <f>B51*B50</f>
        <v>12</v>
      </c>
      <c r="C52" s="2">
        <f>E31</f>
        <v>1.6032896442338824</v>
      </c>
      <c r="D52" s="2">
        <f>C52/B52</f>
        <v>0.13360747035282353</v>
      </c>
      <c r="E52" s="2">
        <f>D52/D53</f>
        <v>1.9910130391261609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2.8184213988279225</v>
      </c>
      <c r="D53" s="18">
        <f>C53/B53</f>
        <v>6.7105271400664829E-2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5.7079233392869355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8.6348950582740364E-2</v>
      </c>
      <c r="J59" s="23">
        <f>I59*1.4142*I56</f>
        <v>0.32947350490573779</v>
      </c>
      <c r="K59" s="23">
        <f>I59*1.4142*I57</f>
        <v>0.24643741328868968</v>
      </c>
    </row>
    <row r="60" spans="1:11" x14ac:dyDescent="0.3">
      <c r="A60" s="14" t="s">
        <v>8</v>
      </c>
      <c r="B60" s="2">
        <f>G4</f>
        <v>31.368373614435242</v>
      </c>
      <c r="C60" s="2">
        <f>G5</f>
        <v>31.446088761912318</v>
      </c>
      <c r="D60" s="2">
        <f>G6</f>
        <v>31.304739547165266</v>
      </c>
      <c r="E60" s="2">
        <f>SUM(B60:D60)</f>
        <v>94.119201923512833</v>
      </c>
      <c r="F60" s="23">
        <f>E60/3</f>
        <v>31.373067307837612</v>
      </c>
      <c r="H60" s="25" t="s">
        <v>45</v>
      </c>
      <c r="I60" s="23">
        <f>SQRT(D53/(B28*B27))</f>
        <v>5.6528657460772701E-2</v>
      </c>
      <c r="J60" s="23">
        <f>I60*1.4142*I56</f>
        <v>0.21569103938756395</v>
      </c>
      <c r="K60" s="23">
        <f>J60*1.4142*I57</f>
        <v>0.61557600245861888</v>
      </c>
    </row>
    <row r="61" spans="1:11" x14ac:dyDescent="0.3">
      <c r="A61" s="14" t="s">
        <v>12</v>
      </c>
      <c r="B61" s="2">
        <f>G7</f>
        <v>31.63070809341437</v>
      </c>
      <c r="C61" s="2">
        <f>G8</f>
        <v>31.585107177115571</v>
      </c>
      <c r="D61" s="2">
        <f>G9</f>
        <v>31.456924037939856</v>
      </c>
      <c r="E61" s="2">
        <f t="shared" ref="E61:E66" si="4">SUM(B61:D61)</f>
        <v>94.672739308469801</v>
      </c>
      <c r="F61" s="23">
        <f t="shared" ref="F61:F66" si="5">E61/3</f>
        <v>31.557579769489934</v>
      </c>
      <c r="H61" s="25" t="s">
        <v>46</v>
      </c>
      <c r="I61" s="23">
        <f>SQRT(D53/(B27))</f>
        <v>0.14956076958956052</v>
      </c>
      <c r="J61" s="23">
        <f>I61*1.4142*I56</f>
        <v>0.57066485024453162</v>
      </c>
      <c r="K61" s="23">
        <f>J61*1.4142*I57</f>
        <v>1.6286610155647905</v>
      </c>
    </row>
    <row r="62" spans="1:11" x14ac:dyDescent="0.3">
      <c r="A62" s="14" t="s">
        <v>13</v>
      </c>
      <c r="B62" s="2">
        <f>G10</f>
        <v>31.331151221732853</v>
      </c>
      <c r="C62" s="2">
        <f>G11</f>
        <v>31.89580577743315</v>
      </c>
      <c r="D62" s="2">
        <f>G12</f>
        <v>31.932079122609441</v>
      </c>
      <c r="E62" s="2">
        <f t="shared" si="4"/>
        <v>95.159036121775443</v>
      </c>
      <c r="F62" s="23">
        <f t="shared" si="5"/>
        <v>31.719678707258481</v>
      </c>
    </row>
    <row r="63" spans="1:11" x14ac:dyDescent="0.3">
      <c r="A63" s="14" t="s">
        <v>14</v>
      </c>
      <c r="B63" s="2">
        <f>G13</f>
        <v>31.67992525228594</v>
      </c>
      <c r="C63" s="2">
        <f>G14</f>
        <v>31.617402938911543</v>
      </c>
      <c r="D63" s="2">
        <f>G15</f>
        <v>31.538126681687515</v>
      </c>
      <c r="E63" s="2">
        <f t="shared" si="4"/>
        <v>94.835454872884995</v>
      </c>
      <c r="F63" s="23">
        <f t="shared" si="5"/>
        <v>31.611818290961665</v>
      </c>
      <c r="H63" s="25" t="s">
        <v>47</v>
      </c>
      <c r="I63" s="5">
        <f>SQRT(D53)*100/(G25)</f>
        <v>0.81980732061798212</v>
      </c>
    </row>
    <row r="64" spans="1:11" x14ac:dyDescent="0.3">
      <c r="A64" s="14" t="s">
        <v>15</v>
      </c>
      <c r="B64" s="2">
        <f>G16</f>
        <v>31.156819759380983</v>
      </c>
      <c r="C64" s="2">
        <f>G17</f>
        <v>31.934404936329738</v>
      </c>
      <c r="D64" s="2">
        <f>G18</f>
        <v>31.876318954530124</v>
      </c>
      <c r="E64" s="2">
        <f t="shared" si="4"/>
        <v>94.967543650240842</v>
      </c>
      <c r="F64" s="23">
        <f t="shared" si="5"/>
        <v>31.655847883413614</v>
      </c>
    </row>
    <row r="65" spans="1:6" x14ac:dyDescent="0.3">
      <c r="A65" s="14" t="s">
        <v>16</v>
      </c>
      <c r="B65" s="2">
        <f>G19</f>
        <v>31.641632662413638</v>
      </c>
      <c r="C65" s="2">
        <f>G20</f>
        <v>31.791128267799568</v>
      </c>
      <c r="D65" s="2">
        <f>G21</f>
        <v>31.785397972385976</v>
      </c>
      <c r="E65" s="2">
        <f t="shared" si="4"/>
        <v>95.218158902599185</v>
      </c>
      <c r="F65" s="23">
        <f t="shared" si="5"/>
        <v>31.739386300866396</v>
      </c>
    </row>
    <row r="66" spans="1:6" x14ac:dyDescent="0.3">
      <c r="A66" s="14" t="s">
        <v>17</v>
      </c>
      <c r="B66" s="2">
        <f>G22</f>
        <v>31.622387443933093</v>
      </c>
      <c r="C66" s="2">
        <f>G23</f>
        <v>31.568389212669217</v>
      </c>
      <c r="D66" s="2">
        <f>G24</f>
        <v>31.405679609418826</v>
      </c>
      <c r="E66" s="2">
        <f t="shared" si="4"/>
        <v>94.596456266021136</v>
      </c>
      <c r="F66" s="23">
        <f t="shared" si="5"/>
        <v>31.532152088673712</v>
      </c>
    </row>
    <row r="67" spans="1:6" x14ac:dyDescent="0.3">
      <c r="A67" s="2" t="s">
        <v>6</v>
      </c>
      <c r="B67" s="2">
        <f>SUM(B60:B66)</f>
        <v>220.43099804759612</v>
      </c>
      <c r="C67" s="2">
        <f>SUM(C60:C66)</f>
        <v>221.8383270721711</v>
      </c>
      <c r="D67" s="2">
        <f>SUM(D60:D66)</f>
        <v>221.29926592573699</v>
      </c>
      <c r="E67" s="2">
        <f>SUM(E60:E66)</f>
        <v>663.56859104550426</v>
      </c>
      <c r="F67" s="23">
        <f>SUM(C67:E67)</f>
        <v>1106.7061840434123</v>
      </c>
    </row>
    <row r="68" spans="1:6" x14ac:dyDescent="0.3">
      <c r="A68" s="14" t="s">
        <v>7</v>
      </c>
      <c r="B68" s="23">
        <f>AVERAGE(B60:B66)</f>
        <v>31.490142578228017</v>
      </c>
      <c r="C68" s="23">
        <f>AVERAGE(C60:C66)</f>
        <v>31.69118958173873</v>
      </c>
      <c r="D68" s="23">
        <f>AVERAGE(D60:D66)</f>
        <v>31.614180846533856</v>
      </c>
      <c r="E68" s="2"/>
      <c r="F68" s="23">
        <f>AVERAGE(F60:F66)</f>
        <v>31.598504335500198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6846-D655-43A2-A338-D0C8ABCE298B}">
  <dimension ref="A1:K68"/>
  <sheetViews>
    <sheetView topLeftCell="A37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15.707068748644568</v>
      </c>
      <c r="D4" s="4">
        <v>15.46538680899523</v>
      </c>
      <c r="E4" s="4">
        <v>15.135777136816046</v>
      </c>
      <c r="F4" s="5">
        <f>SUM(C4:E4)</f>
        <v>46.308232694455846</v>
      </c>
      <c r="G4" s="5">
        <f>AVERAGE(C4:E4)</f>
        <v>15.436077564818616</v>
      </c>
    </row>
    <row r="5" spans="1:8" x14ac:dyDescent="0.3">
      <c r="A5" s="2"/>
      <c r="B5" s="2" t="s">
        <v>56</v>
      </c>
      <c r="C5" s="4">
        <v>15.32185716823885</v>
      </c>
      <c r="D5" s="4">
        <v>15.0749667428388</v>
      </c>
      <c r="E5" s="4">
        <v>14.749579803090803</v>
      </c>
      <c r="F5" s="5">
        <f t="shared" ref="F5:F24" si="0">SUM(C5:E5)</f>
        <v>45.146403714168457</v>
      </c>
      <c r="G5" s="5">
        <f t="shared" ref="G5:G24" si="1">AVERAGE(C5:E5)</f>
        <v>15.048801238056152</v>
      </c>
    </row>
    <row r="6" spans="1:8" x14ac:dyDescent="0.3">
      <c r="A6" s="2"/>
      <c r="B6" s="2" t="s">
        <v>57</v>
      </c>
      <c r="C6" s="4">
        <v>15.519820245591198</v>
      </c>
      <c r="D6" s="4">
        <v>15.279460355761168</v>
      </c>
      <c r="E6" s="4">
        <v>14.956268995692552</v>
      </c>
      <c r="F6" s="5">
        <f t="shared" si="0"/>
        <v>45.755549597044919</v>
      </c>
      <c r="G6" s="5">
        <f t="shared" si="1"/>
        <v>15.25184986568164</v>
      </c>
    </row>
    <row r="7" spans="1:8" x14ac:dyDescent="0.3">
      <c r="A7" s="2" t="s">
        <v>49</v>
      </c>
      <c r="B7" s="2" t="s">
        <v>55</v>
      </c>
      <c r="C7" s="4">
        <v>15.82032656179814</v>
      </c>
      <c r="D7" s="4">
        <v>15.584788167208675</v>
      </c>
      <c r="E7" s="4">
        <v>15.260020038437093</v>
      </c>
      <c r="F7" s="5">
        <f t="shared" si="0"/>
        <v>46.665134767443909</v>
      </c>
      <c r="G7" s="5">
        <f t="shared" si="1"/>
        <v>15.555044922481303</v>
      </c>
    </row>
    <row r="8" spans="1:8" x14ac:dyDescent="0.3">
      <c r="A8" s="2"/>
      <c r="B8" s="2" t="s">
        <v>56</v>
      </c>
      <c r="C8" s="4">
        <v>15.445427210729132</v>
      </c>
      <c r="D8" s="4">
        <v>15.205528634690893</v>
      </c>
      <c r="E8" s="4">
        <v>14.886175875099756</v>
      </c>
      <c r="F8" s="5">
        <f t="shared" si="0"/>
        <v>45.537131720519781</v>
      </c>
      <c r="G8" s="5">
        <f t="shared" si="1"/>
        <v>15.179043906839928</v>
      </c>
    </row>
    <row r="9" spans="1:8" x14ac:dyDescent="0.3">
      <c r="A9" s="2"/>
      <c r="B9" s="2" t="s">
        <v>57</v>
      </c>
      <c r="C9" s="4">
        <v>15.597445747636803</v>
      </c>
      <c r="D9" s="4">
        <v>15.362201422052944</v>
      </c>
      <c r="E9" s="4">
        <v>15.043473342696085</v>
      </c>
      <c r="F9" s="5">
        <f t="shared" si="0"/>
        <v>46.003120512385834</v>
      </c>
      <c r="G9" s="5">
        <f t="shared" si="1"/>
        <v>15.334373504128612</v>
      </c>
    </row>
    <row r="10" spans="1:8" x14ac:dyDescent="0.3">
      <c r="A10" s="2" t="s">
        <v>50</v>
      </c>
      <c r="B10" s="2" t="s">
        <v>55</v>
      </c>
      <c r="C10" s="4">
        <v>15.167177395989633</v>
      </c>
      <c r="D10" s="4">
        <v>15.748545331649726</v>
      </c>
      <c r="E10" s="4">
        <v>15.502230465078203</v>
      </c>
      <c r="F10" s="5">
        <f t="shared" si="0"/>
        <v>46.417953192717562</v>
      </c>
      <c r="G10" s="5">
        <f t="shared" si="1"/>
        <v>15.472651064239187</v>
      </c>
    </row>
    <row r="11" spans="1:8" x14ac:dyDescent="0.3">
      <c r="A11" s="2"/>
      <c r="B11" s="2" t="s">
        <v>56</v>
      </c>
      <c r="C11" s="4">
        <v>15.880485255414616</v>
      </c>
      <c r="D11" s="4">
        <v>15.75894040553624</v>
      </c>
      <c r="E11" s="4">
        <v>15.516159757526362</v>
      </c>
      <c r="F11" s="5">
        <f t="shared" si="0"/>
        <v>47.155585418477216</v>
      </c>
      <c r="G11" s="5">
        <f t="shared" si="1"/>
        <v>15.718528472825739</v>
      </c>
    </row>
    <row r="12" spans="1:8" x14ac:dyDescent="0.3">
      <c r="A12" s="2"/>
      <c r="B12" s="2" t="s">
        <v>57</v>
      </c>
      <c r="C12" s="4">
        <v>16.481092647169497</v>
      </c>
      <c r="D12" s="4">
        <v>16.346547113104002</v>
      </c>
      <c r="E12" s="4">
        <v>16.117523939946469</v>
      </c>
      <c r="F12" s="5">
        <f t="shared" si="0"/>
        <v>48.945163700219965</v>
      </c>
      <c r="G12" s="5">
        <f t="shared" si="1"/>
        <v>16.315054566739988</v>
      </c>
    </row>
    <row r="13" spans="1:8" x14ac:dyDescent="0.3">
      <c r="A13" s="2" t="s">
        <v>51</v>
      </c>
      <c r="B13" s="2" t="s">
        <v>55</v>
      </c>
      <c r="C13" s="4">
        <v>16.365635210120942</v>
      </c>
      <c r="D13" s="4">
        <v>16.170605157257036</v>
      </c>
      <c r="E13" s="4">
        <v>15.876217438978117</v>
      </c>
      <c r="F13" s="5">
        <f t="shared" si="0"/>
        <v>48.412457806356095</v>
      </c>
      <c r="G13" s="5">
        <f t="shared" si="1"/>
        <v>16.13748593545203</v>
      </c>
    </row>
    <row r="14" spans="1:8" x14ac:dyDescent="0.3">
      <c r="A14" s="2"/>
      <c r="B14" s="2" t="s">
        <v>56</v>
      </c>
      <c r="C14" s="4">
        <v>15.663717335511734</v>
      </c>
      <c r="D14" s="4">
        <v>15.455023826201129</v>
      </c>
      <c r="E14" s="4">
        <v>15.1570067457981</v>
      </c>
      <c r="F14" s="5">
        <f t="shared" si="0"/>
        <v>46.275747907510961</v>
      </c>
      <c r="G14" s="5">
        <f t="shared" si="1"/>
        <v>15.425249302503653</v>
      </c>
    </row>
    <row r="15" spans="1:8" x14ac:dyDescent="0.3">
      <c r="A15" s="2"/>
      <c r="B15" s="2" t="s">
        <v>57</v>
      </c>
      <c r="C15" s="4">
        <v>16.116933366747595</v>
      </c>
      <c r="D15" s="4">
        <v>15.924134635027587</v>
      </c>
      <c r="E15" s="4">
        <v>15.644909621136852</v>
      </c>
      <c r="F15" s="5">
        <f t="shared" si="0"/>
        <v>47.685977622912034</v>
      </c>
      <c r="G15" s="5">
        <f t="shared" si="1"/>
        <v>15.895325874304012</v>
      </c>
    </row>
    <row r="16" spans="1:8" x14ac:dyDescent="0.3">
      <c r="A16" s="2" t="s">
        <v>52</v>
      </c>
      <c r="B16" s="2" t="s">
        <v>55</v>
      </c>
      <c r="C16" s="4">
        <v>16.031488124449801</v>
      </c>
      <c r="D16" s="4">
        <v>15.816016382394162</v>
      </c>
      <c r="E16" s="4">
        <v>15.50843687821853</v>
      </c>
      <c r="F16" s="5">
        <f t="shared" si="0"/>
        <v>47.355941385062494</v>
      </c>
      <c r="G16" s="5">
        <f t="shared" si="1"/>
        <v>15.785313795020832</v>
      </c>
    </row>
    <row r="17" spans="1:7" x14ac:dyDescent="0.3">
      <c r="A17" s="2"/>
      <c r="B17" s="2" t="s">
        <v>56</v>
      </c>
      <c r="C17" s="4">
        <v>15.769942069486053</v>
      </c>
      <c r="D17" s="4">
        <v>15.603987791479245</v>
      </c>
      <c r="E17" s="4">
        <v>15.342549255922334</v>
      </c>
      <c r="F17" s="5">
        <f t="shared" si="0"/>
        <v>46.716479116887633</v>
      </c>
      <c r="G17" s="5">
        <f t="shared" si="1"/>
        <v>15.572159705629211</v>
      </c>
    </row>
    <row r="18" spans="1:7" x14ac:dyDescent="0.3">
      <c r="A18" s="2"/>
      <c r="B18" s="2" t="s">
        <v>57</v>
      </c>
      <c r="C18" s="4">
        <v>16.297611722038795</v>
      </c>
      <c r="D18" s="4">
        <v>16.130637523374311</v>
      </c>
      <c r="E18" s="4">
        <v>15.881852769030203</v>
      </c>
      <c r="F18" s="5">
        <f t="shared" si="0"/>
        <v>48.310102014443309</v>
      </c>
      <c r="G18" s="5">
        <f t="shared" si="1"/>
        <v>16.10336733814777</v>
      </c>
    </row>
    <row r="19" spans="1:7" x14ac:dyDescent="0.3">
      <c r="A19" s="2" t="s">
        <v>53</v>
      </c>
      <c r="B19" s="2" t="s">
        <v>55</v>
      </c>
      <c r="C19" s="4">
        <v>16.321587888534129</v>
      </c>
      <c r="D19" s="4">
        <v>16.16578086128872</v>
      </c>
      <c r="E19" s="4">
        <v>15.832895874108532</v>
      </c>
      <c r="F19" s="5">
        <f t="shared" si="0"/>
        <v>48.320264623931379</v>
      </c>
      <c r="G19" s="5">
        <f t="shared" si="1"/>
        <v>16.106754874643794</v>
      </c>
    </row>
    <row r="20" spans="1:7" x14ac:dyDescent="0.3">
      <c r="A20" s="2"/>
      <c r="B20" s="2" t="s">
        <v>56</v>
      </c>
      <c r="C20" s="4">
        <v>15.809048779679271</v>
      </c>
      <c r="D20" s="4">
        <v>15.646709364804966</v>
      </c>
      <c r="E20" s="4">
        <v>15.429664271993294</v>
      </c>
      <c r="F20" s="5">
        <f t="shared" si="0"/>
        <v>46.885422416477532</v>
      </c>
      <c r="G20" s="5">
        <f t="shared" si="1"/>
        <v>15.628474138825844</v>
      </c>
    </row>
    <row r="21" spans="1:7" x14ac:dyDescent="0.3">
      <c r="A21" s="2"/>
      <c r="B21" s="2" t="s">
        <v>57</v>
      </c>
      <c r="C21" s="4">
        <v>16.475782256764173</v>
      </c>
      <c r="D21" s="4">
        <v>16.303665832313872</v>
      </c>
      <c r="E21" s="4">
        <v>16.091281348410387</v>
      </c>
      <c r="F21" s="5">
        <f t="shared" si="0"/>
        <v>48.870729437488436</v>
      </c>
      <c r="G21" s="5">
        <f t="shared" si="1"/>
        <v>16.290243145829479</v>
      </c>
    </row>
    <row r="22" spans="1:7" x14ac:dyDescent="0.3">
      <c r="A22" s="2" t="s">
        <v>54</v>
      </c>
      <c r="B22" s="2" t="s">
        <v>55</v>
      </c>
      <c r="C22" s="4">
        <v>16.377537264122875</v>
      </c>
      <c r="D22" s="4">
        <v>16.355720407776438</v>
      </c>
      <c r="E22" s="4">
        <v>16.075953518922475</v>
      </c>
      <c r="F22" s="5">
        <f t="shared" si="0"/>
        <v>48.809211190821784</v>
      </c>
      <c r="G22" s="5">
        <f t="shared" si="1"/>
        <v>16.269737063607263</v>
      </c>
    </row>
    <row r="23" spans="1:7" x14ac:dyDescent="0.3">
      <c r="A23" s="2"/>
      <c r="B23" s="2" t="s">
        <v>56</v>
      </c>
      <c r="C23" s="4">
        <v>15.463981098983982</v>
      </c>
      <c r="D23" s="4">
        <v>15.218650132597954</v>
      </c>
      <c r="E23" s="4">
        <v>14.890943665637021</v>
      </c>
      <c r="F23" s="5">
        <f t="shared" si="0"/>
        <v>45.573574897218961</v>
      </c>
      <c r="G23" s="5">
        <f t="shared" si="1"/>
        <v>15.191191632406321</v>
      </c>
    </row>
    <row r="24" spans="1:7" x14ac:dyDescent="0.3">
      <c r="A24" s="2"/>
      <c r="B24" s="2" t="s">
        <v>57</v>
      </c>
      <c r="C24" s="4">
        <v>15.734945484401909</v>
      </c>
      <c r="D24" s="4">
        <v>15.502291466128824</v>
      </c>
      <c r="E24" s="4">
        <v>15.182977810883898</v>
      </c>
      <c r="F24" s="5">
        <f t="shared" si="0"/>
        <v>46.420214761414627</v>
      </c>
      <c r="G24" s="5">
        <f t="shared" si="1"/>
        <v>15.473404920471543</v>
      </c>
    </row>
    <row r="25" spans="1:7" x14ac:dyDescent="0.3">
      <c r="A25" s="2"/>
      <c r="B25" s="2" t="s">
        <v>6</v>
      </c>
      <c r="C25" s="5">
        <f>SUM(C4:C24)</f>
        <v>333.36891158205367</v>
      </c>
      <c r="D25" s="5">
        <f>SUM(D4:D24)</f>
        <v>330.11958836248198</v>
      </c>
      <c r="E25" s="5">
        <f>SUM(E4:E24)</f>
        <v>324.08189855342312</v>
      </c>
      <c r="F25" s="5">
        <f>SUM(C4:E24)</f>
        <v>987.57039849795865</v>
      </c>
      <c r="G25" s="5">
        <f>AVERAGE(C4:E24)</f>
        <v>15.67572061107871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15480.877650625664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4.1928249773045536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2.4883687669462233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9.5511960518342676</v>
      </c>
    </row>
    <row r="31" spans="1:7" x14ac:dyDescent="0.3">
      <c r="D31" s="8" t="s">
        <v>63</v>
      </c>
      <c r="E31" s="2">
        <f>E30-E29-E28</f>
        <v>2.8700023075834906</v>
      </c>
    </row>
    <row r="32" spans="1:7" x14ac:dyDescent="0.3">
      <c r="D32" s="8" t="s">
        <v>20</v>
      </c>
      <c r="E32" s="2">
        <f>SUMSQ(C4:E24)-E27</f>
        <v>12.14655267694252</v>
      </c>
    </row>
    <row r="33" spans="2:7" x14ac:dyDescent="0.3">
      <c r="D33" s="8" t="s">
        <v>21</v>
      </c>
      <c r="E33" s="2">
        <f>E32-E31-E29-E28</f>
        <v>2.595356625108252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46.308232694455846</v>
      </c>
      <c r="D38" s="2">
        <f>F5</f>
        <v>45.146403714168457</v>
      </c>
      <c r="E38" s="2">
        <f>F6</f>
        <v>45.755549597044919</v>
      </c>
      <c r="F38" s="2">
        <f t="shared" ref="F38:F45" si="2">SUM(C38:E38)</f>
        <v>137.21018600566924</v>
      </c>
      <c r="G38" s="2">
        <f t="shared" ref="G38:G44" si="3">F38/9</f>
        <v>15.245576222852138</v>
      </c>
    </row>
    <row r="39" spans="2:7" x14ac:dyDescent="0.3">
      <c r="B39" s="14" t="s">
        <v>12</v>
      </c>
      <c r="C39" s="2">
        <f>F7</f>
        <v>46.665134767443909</v>
      </c>
      <c r="D39" s="2">
        <f>F8</f>
        <v>45.537131720519781</v>
      </c>
      <c r="E39" s="2">
        <f>F9</f>
        <v>46.003120512385834</v>
      </c>
      <c r="F39" s="2">
        <f t="shared" si="2"/>
        <v>138.20538700034953</v>
      </c>
      <c r="G39" s="2">
        <f t="shared" si="3"/>
        <v>15.356154111149948</v>
      </c>
    </row>
    <row r="40" spans="2:7" x14ac:dyDescent="0.3">
      <c r="B40" s="14" t="s">
        <v>13</v>
      </c>
      <c r="C40" s="2">
        <f>F10</f>
        <v>46.417953192717562</v>
      </c>
      <c r="D40" s="2">
        <f>F11</f>
        <v>47.155585418477216</v>
      </c>
      <c r="E40" s="2">
        <f>F12</f>
        <v>48.945163700219965</v>
      </c>
      <c r="F40" s="2">
        <f t="shared" si="2"/>
        <v>142.51870231141476</v>
      </c>
      <c r="G40" s="2">
        <f t="shared" si="3"/>
        <v>15.835411367934974</v>
      </c>
    </row>
    <row r="41" spans="2:7" x14ac:dyDescent="0.3">
      <c r="B41" s="14" t="s">
        <v>14</v>
      </c>
      <c r="C41" s="2">
        <f>F13</f>
        <v>48.412457806356095</v>
      </c>
      <c r="D41" s="2">
        <f>F14</f>
        <v>46.275747907510961</v>
      </c>
      <c r="E41" s="2">
        <f>F15</f>
        <v>47.685977622912034</v>
      </c>
      <c r="F41" s="2">
        <f t="shared" si="2"/>
        <v>142.37418333677908</v>
      </c>
      <c r="G41" s="2">
        <f t="shared" si="3"/>
        <v>15.819353704086565</v>
      </c>
    </row>
    <row r="42" spans="2:7" x14ac:dyDescent="0.3">
      <c r="B42" s="14" t="s">
        <v>15</v>
      </c>
      <c r="C42" s="2">
        <f>F16</f>
        <v>47.355941385062494</v>
      </c>
      <c r="D42" s="2">
        <f>F17</f>
        <v>46.716479116887633</v>
      </c>
      <c r="E42" s="2">
        <f>F18</f>
        <v>48.310102014443309</v>
      </c>
      <c r="F42" s="2">
        <f t="shared" si="2"/>
        <v>142.38252251639344</v>
      </c>
      <c r="G42" s="2">
        <f t="shared" si="3"/>
        <v>15.82028027959927</v>
      </c>
    </row>
    <row r="43" spans="2:7" x14ac:dyDescent="0.3">
      <c r="B43" s="14" t="s">
        <v>16</v>
      </c>
      <c r="C43" s="2">
        <f>F19</f>
        <v>48.320264623931379</v>
      </c>
      <c r="D43" s="2">
        <f>F20</f>
        <v>46.885422416477532</v>
      </c>
      <c r="E43" s="2">
        <f>F21</f>
        <v>48.870729437488436</v>
      </c>
      <c r="F43" s="2">
        <f t="shared" si="2"/>
        <v>144.07641647789734</v>
      </c>
      <c r="G43" s="2">
        <f t="shared" si="3"/>
        <v>16.008490719766371</v>
      </c>
    </row>
    <row r="44" spans="2:7" x14ac:dyDescent="0.3">
      <c r="B44" s="14" t="s">
        <v>17</v>
      </c>
      <c r="C44" s="2">
        <f>F22</f>
        <v>48.809211190821784</v>
      </c>
      <c r="D44" s="2">
        <f>F23</f>
        <v>45.573574897218961</v>
      </c>
      <c r="E44" s="2">
        <f>F24</f>
        <v>46.420214761414627</v>
      </c>
      <c r="F44" s="2">
        <f t="shared" si="2"/>
        <v>140.80300084945537</v>
      </c>
      <c r="G44" s="2">
        <f t="shared" si="3"/>
        <v>15.644777872161708</v>
      </c>
    </row>
    <row r="45" spans="2:7" x14ac:dyDescent="0.3">
      <c r="B45" s="2" t="s">
        <v>6</v>
      </c>
      <c r="C45" s="2">
        <f>SUM(C38:C44)</f>
        <v>332.28919566078906</v>
      </c>
      <c r="D45" s="2">
        <f>SUM(D38:D44)</f>
        <v>323.29034519126054</v>
      </c>
      <c r="E45" s="2">
        <f>SUM(E38:E44)</f>
        <v>331.9908576459091</v>
      </c>
      <c r="F45" s="2">
        <f t="shared" si="2"/>
        <v>987.57039849795865</v>
      </c>
      <c r="G45" s="2">
        <f>AVERAGE(G38:G44)</f>
        <v>15.675720611078711</v>
      </c>
    </row>
    <row r="46" spans="2:7" x14ac:dyDescent="0.3">
      <c r="B46" s="14" t="s">
        <v>7</v>
      </c>
      <c r="C46" s="2">
        <f>C45/(B28*B27)</f>
        <v>15.823295031466145</v>
      </c>
      <c r="D46" s="2">
        <f>D45/(B28*B27)</f>
        <v>15.394778342440977</v>
      </c>
      <c r="E46" s="2">
        <f>E45/(B28*B27)</f>
        <v>15.809088459329004</v>
      </c>
      <c r="F46" s="2"/>
      <c r="G46" s="2">
        <f>AVERAGE(G38:G44)</f>
        <v>15.675720611078711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4.1928249773045536</v>
      </c>
      <c r="D50" s="2">
        <f>C50/B50</f>
        <v>0.69880416288409231</v>
      </c>
      <c r="E50" s="2">
        <f>D50/D53</f>
        <v>11.308571067726657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2.4883687669462233</v>
      </c>
      <c r="D51" s="2">
        <f>C51/B51</f>
        <v>1.2441843834731117</v>
      </c>
      <c r="E51" s="2">
        <f>D51/D53</f>
        <v>20.134321272203241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2.8700023075834906</v>
      </c>
      <c r="D52" s="2">
        <f>C52/B52</f>
        <v>0.23916685896529088</v>
      </c>
      <c r="E52" s="2">
        <f>D52/D53</f>
        <v>3.870376802695946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2.595356625108252</v>
      </c>
      <c r="D53" s="18">
        <f>C53/B53</f>
        <v>6.1794205359720286E-2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12.14655267694252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8.2861467629693222E-2</v>
      </c>
      <c r="J59" s="23">
        <f>I59*1.4142*I56</f>
        <v>0.31616664681325363</v>
      </c>
      <c r="K59" s="23">
        <f>I59*1.4142*I57</f>
        <v>0.23648423757506234</v>
      </c>
    </row>
    <row r="60" spans="1:11" x14ac:dyDescent="0.3">
      <c r="A60" s="14" t="s">
        <v>8</v>
      </c>
      <c r="B60" s="2">
        <f>G4</f>
        <v>15.436077564818616</v>
      </c>
      <c r="C60" s="2">
        <f>G5</f>
        <v>15.048801238056152</v>
      </c>
      <c r="D60" s="2">
        <f>G6</f>
        <v>15.25184986568164</v>
      </c>
      <c r="E60" s="2">
        <f>SUM(B60:D60)</f>
        <v>45.73672866855641</v>
      </c>
      <c r="F60" s="23">
        <f>E60/3</f>
        <v>15.245576222852137</v>
      </c>
      <c r="H60" s="25" t="s">
        <v>45</v>
      </c>
      <c r="I60" s="23">
        <f>SQRT(D53/(B28*B27))</f>
        <v>5.4245563944028893E-2</v>
      </c>
      <c r="J60" s="23">
        <f>I60*1.4142*I56</f>
        <v>0.20697965589172904</v>
      </c>
      <c r="K60" s="23">
        <f>J60*1.4142*I57</f>
        <v>0.59071396533609188</v>
      </c>
    </row>
    <row r="61" spans="1:11" x14ac:dyDescent="0.3">
      <c r="A61" s="14" t="s">
        <v>12</v>
      </c>
      <c r="B61" s="2">
        <f>G7</f>
        <v>15.555044922481303</v>
      </c>
      <c r="C61" s="2">
        <f>G8</f>
        <v>15.179043906839928</v>
      </c>
      <c r="D61" s="2">
        <f>G9</f>
        <v>15.334373504128612</v>
      </c>
      <c r="E61" s="2">
        <f t="shared" ref="E61:E66" si="4">SUM(B61:D61)</f>
        <v>46.068462333449844</v>
      </c>
      <c r="F61" s="23">
        <f t="shared" ref="F61:F66" si="5">E61/3</f>
        <v>15.356154111149948</v>
      </c>
      <c r="H61" s="25" t="s">
        <v>46</v>
      </c>
      <c r="I61" s="23">
        <f>SQRT(D53/(B27))</f>
        <v>0.14352027192435254</v>
      </c>
      <c r="J61" s="23">
        <f>I61*1.4142*I56</f>
        <v>0.54761669593924001</v>
      </c>
      <c r="K61" s="23">
        <f>J61*1.4142*I57</f>
        <v>1.5628822482521285</v>
      </c>
    </row>
    <row r="62" spans="1:11" x14ac:dyDescent="0.3">
      <c r="A62" s="14" t="s">
        <v>13</v>
      </c>
      <c r="B62" s="2">
        <f>G10</f>
        <v>15.472651064239187</v>
      </c>
      <c r="C62" s="2">
        <f>G11</f>
        <v>15.718528472825739</v>
      </c>
      <c r="D62" s="2">
        <f>G12</f>
        <v>16.315054566739988</v>
      </c>
      <c r="E62" s="2">
        <f t="shared" si="4"/>
        <v>47.506234103804914</v>
      </c>
      <c r="F62" s="23">
        <f t="shared" si="5"/>
        <v>15.835411367934972</v>
      </c>
    </row>
    <row r="63" spans="1:11" x14ac:dyDescent="0.3">
      <c r="A63" s="14" t="s">
        <v>14</v>
      </c>
      <c r="B63" s="2">
        <f>G13</f>
        <v>16.13748593545203</v>
      </c>
      <c r="C63" s="2">
        <f>G14</f>
        <v>15.425249302503653</v>
      </c>
      <c r="D63" s="2">
        <f>G15</f>
        <v>15.895325874304012</v>
      </c>
      <c r="E63" s="2">
        <f t="shared" si="4"/>
        <v>47.458061112259699</v>
      </c>
      <c r="F63" s="23">
        <f t="shared" si="5"/>
        <v>15.819353704086566</v>
      </c>
      <c r="H63" s="25" t="s">
        <v>47</v>
      </c>
      <c r="I63" s="5">
        <f>SQRT(D53)*100/(G25)</f>
        <v>1.5857925071297476</v>
      </c>
    </row>
    <row r="64" spans="1:11" x14ac:dyDescent="0.3">
      <c r="A64" s="14" t="s">
        <v>15</v>
      </c>
      <c r="B64" s="2">
        <f>G16</f>
        <v>15.785313795020832</v>
      </c>
      <c r="C64" s="2">
        <f>G17</f>
        <v>15.572159705629211</v>
      </c>
      <c r="D64" s="2">
        <f>G18</f>
        <v>16.10336733814777</v>
      </c>
      <c r="E64" s="2">
        <f t="shared" si="4"/>
        <v>47.460840838797814</v>
      </c>
      <c r="F64" s="23">
        <f t="shared" si="5"/>
        <v>15.820280279599272</v>
      </c>
    </row>
    <row r="65" spans="1:6" x14ac:dyDescent="0.3">
      <c r="A65" s="14" t="s">
        <v>16</v>
      </c>
      <c r="B65" s="2">
        <f>G19</f>
        <v>16.106754874643794</v>
      </c>
      <c r="C65" s="2">
        <f>G20</f>
        <v>15.628474138825844</v>
      </c>
      <c r="D65" s="2">
        <f>G21</f>
        <v>16.290243145829479</v>
      </c>
      <c r="E65" s="2">
        <f t="shared" si="4"/>
        <v>48.025472159299113</v>
      </c>
      <c r="F65" s="23">
        <f t="shared" si="5"/>
        <v>16.008490719766371</v>
      </c>
    </row>
    <row r="66" spans="1:6" x14ac:dyDescent="0.3">
      <c r="A66" s="14" t="s">
        <v>17</v>
      </c>
      <c r="B66" s="2">
        <f>G22</f>
        <v>16.269737063607263</v>
      </c>
      <c r="C66" s="2">
        <f>G23</f>
        <v>15.191191632406321</v>
      </c>
      <c r="D66" s="2">
        <f>G24</f>
        <v>15.473404920471543</v>
      </c>
      <c r="E66" s="2">
        <f t="shared" si="4"/>
        <v>46.934333616485127</v>
      </c>
      <c r="F66" s="23">
        <f t="shared" si="5"/>
        <v>15.644777872161709</v>
      </c>
    </row>
    <row r="67" spans="1:6" x14ac:dyDescent="0.3">
      <c r="A67" s="2" t="s">
        <v>6</v>
      </c>
      <c r="B67" s="2">
        <f>SUM(B60:B66)</f>
        <v>110.76306522026303</v>
      </c>
      <c r="C67" s="2">
        <f>SUM(C60:C66)</f>
        <v>107.76344839708685</v>
      </c>
      <c r="D67" s="2">
        <f>SUM(D60:D66)</f>
        <v>110.66361921530304</v>
      </c>
      <c r="E67" s="2">
        <f>SUM(E60:E66)</f>
        <v>329.19013283265292</v>
      </c>
      <c r="F67" s="23">
        <f>SUM(C67:E67)</f>
        <v>547.61720044504284</v>
      </c>
    </row>
    <row r="68" spans="1:6" x14ac:dyDescent="0.3">
      <c r="A68" s="14" t="s">
        <v>7</v>
      </c>
      <c r="B68" s="23">
        <f>AVERAGE(B60:B66)</f>
        <v>15.823295031466147</v>
      </c>
      <c r="C68" s="23">
        <f>AVERAGE(C60:C66)</f>
        <v>15.394778342440977</v>
      </c>
      <c r="D68" s="23">
        <f>AVERAGE(D60:D66)</f>
        <v>15.809088459329006</v>
      </c>
      <c r="E68" s="2"/>
      <c r="F68" s="23">
        <f>AVERAGE(F60:F66)</f>
        <v>15.675720611078711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3D96-8ABC-4D5D-AAD6-3EB72F755A1B}">
  <dimension ref="A1:K68"/>
  <sheetViews>
    <sheetView topLeftCell="A46" zoomScale="80" zoomScaleNormal="80" workbookViewId="0">
      <selection activeCell="F56" sqref="F56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28.547832660925685</v>
      </c>
      <c r="D4" s="4">
        <v>28.486048002543235</v>
      </c>
      <c r="E4" s="4">
        <v>28.327130906147719</v>
      </c>
      <c r="F4" s="5">
        <f>SUM(C4:E4)</f>
        <v>85.361011569616636</v>
      </c>
      <c r="G4" s="5">
        <f>AVERAGE(C4:E4)</f>
        <v>28.453670523205545</v>
      </c>
    </row>
    <row r="5" spans="1:8" x14ac:dyDescent="0.3">
      <c r="A5" s="2"/>
      <c r="B5" s="2" t="s">
        <v>56</v>
      </c>
      <c r="C5" s="4">
        <v>30.789486909012947</v>
      </c>
      <c r="D5" s="4">
        <v>30.782485145714933</v>
      </c>
      <c r="E5" s="4">
        <v>30.69382319411061</v>
      </c>
      <c r="F5" s="5">
        <f t="shared" ref="F5:F24" si="0">SUM(C5:E5)</f>
        <v>92.265795248838486</v>
      </c>
      <c r="G5" s="5">
        <f t="shared" ref="G5:G24" si="1">AVERAGE(C5:E5)</f>
        <v>30.755265082946163</v>
      </c>
    </row>
    <row r="6" spans="1:8" x14ac:dyDescent="0.3">
      <c r="A6" s="2"/>
      <c r="B6" s="2" t="s">
        <v>57</v>
      </c>
      <c r="C6" s="4">
        <v>30.063698786056257</v>
      </c>
      <c r="D6" s="4">
        <v>30.040618373596907</v>
      </c>
      <c r="E6" s="4">
        <v>29.930288425138087</v>
      </c>
      <c r="F6" s="5">
        <f t="shared" si="0"/>
        <v>90.034605584791251</v>
      </c>
      <c r="G6" s="5">
        <f t="shared" si="1"/>
        <v>30.011535194930417</v>
      </c>
    </row>
    <row r="7" spans="1:8" x14ac:dyDescent="0.3">
      <c r="A7" s="2" t="s">
        <v>49</v>
      </c>
      <c r="B7" s="2" t="s">
        <v>55</v>
      </c>
      <c r="C7" s="4">
        <v>32.65347149828775</v>
      </c>
      <c r="D7" s="4">
        <v>32.681031494776178</v>
      </c>
      <c r="E7" s="4">
        <v>32.642039858422095</v>
      </c>
      <c r="F7" s="5">
        <f t="shared" si="0"/>
        <v>97.976542851486016</v>
      </c>
      <c r="G7" s="5">
        <f t="shared" si="1"/>
        <v>32.658847617162003</v>
      </c>
    </row>
    <row r="8" spans="1:8" x14ac:dyDescent="0.3">
      <c r="A8" s="2"/>
      <c r="B8" s="2" t="s">
        <v>56</v>
      </c>
      <c r="C8" s="4">
        <v>33.684342860480911</v>
      </c>
      <c r="D8" s="4">
        <v>33.727906397866953</v>
      </c>
      <c r="E8" s="4">
        <v>33.712287960381182</v>
      </c>
      <c r="F8" s="5">
        <f t="shared" si="0"/>
        <v>101.12453721872905</v>
      </c>
      <c r="G8" s="5">
        <f t="shared" si="1"/>
        <v>33.70817907290968</v>
      </c>
    </row>
    <row r="9" spans="1:8" x14ac:dyDescent="0.3">
      <c r="A9" s="2"/>
      <c r="B9" s="2" t="s">
        <v>57</v>
      </c>
      <c r="C9" s="4">
        <v>33.284133359092522</v>
      </c>
      <c r="D9" s="4">
        <v>33.321664857522364</v>
      </c>
      <c r="E9" s="4">
        <v>33.297319198023807</v>
      </c>
      <c r="F9" s="5">
        <f t="shared" si="0"/>
        <v>99.9031174146387</v>
      </c>
      <c r="G9" s="5">
        <f t="shared" si="1"/>
        <v>33.3010391382129</v>
      </c>
    </row>
    <row r="10" spans="1:8" x14ac:dyDescent="0.3">
      <c r="A10" s="2" t="s">
        <v>50</v>
      </c>
      <c r="B10" s="2" t="s">
        <v>55</v>
      </c>
      <c r="C10" s="4">
        <v>41.695155382164771</v>
      </c>
      <c r="D10" s="4">
        <v>42.043167950317262</v>
      </c>
      <c r="E10" s="4">
        <v>42.160473218127038</v>
      </c>
      <c r="F10" s="5">
        <f t="shared" si="0"/>
        <v>125.89879655060906</v>
      </c>
      <c r="G10" s="5">
        <f t="shared" si="1"/>
        <v>41.96626551686969</v>
      </c>
    </row>
    <row r="11" spans="1:8" x14ac:dyDescent="0.3">
      <c r="A11" s="2"/>
      <c r="B11" s="2" t="s">
        <v>56</v>
      </c>
      <c r="C11" s="4">
        <v>43.28862305050226</v>
      </c>
      <c r="D11" s="4">
        <v>43.863982930830758</v>
      </c>
      <c r="E11" s="4">
        <v>44.037453500902281</v>
      </c>
      <c r="F11" s="5">
        <f t="shared" si="0"/>
        <v>131.19005948223528</v>
      </c>
      <c r="G11" s="5">
        <f t="shared" si="1"/>
        <v>43.730019827411759</v>
      </c>
    </row>
    <row r="12" spans="1:8" x14ac:dyDescent="0.3">
      <c r="A12" s="2"/>
      <c r="B12" s="2" t="s">
        <v>57</v>
      </c>
      <c r="C12" s="4">
        <v>43.161990384571091</v>
      </c>
      <c r="D12" s="4">
        <v>43.71444160811776</v>
      </c>
      <c r="E12" s="4">
        <v>43.8820981717138</v>
      </c>
      <c r="F12" s="5">
        <f t="shared" si="0"/>
        <v>130.75853016440266</v>
      </c>
      <c r="G12" s="5">
        <f t="shared" si="1"/>
        <v>43.586176721467552</v>
      </c>
    </row>
    <row r="13" spans="1:8" x14ac:dyDescent="0.3">
      <c r="A13" s="2" t="s">
        <v>51</v>
      </c>
      <c r="B13" s="2" t="s">
        <v>55</v>
      </c>
      <c r="C13" s="4">
        <v>37.760672620071652</v>
      </c>
      <c r="D13" s="4">
        <v>37.877740511950591</v>
      </c>
      <c r="E13" s="4">
        <v>37.929321004621421</v>
      </c>
      <c r="F13" s="5">
        <f t="shared" si="0"/>
        <v>113.56773413664365</v>
      </c>
      <c r="G13" s="5">
        <f t="shared" si="1"/>
        <v>37.855911378881217</v>
      </c>
    </row>
    <row r="14" spans="1:8" x14ac:dyDescent="0.3">
      <c r="A14" s="2"/>
      <c r="B14" s="2" t="s">
        <v>56</v>
      </c>
      <c r="C14" s="4">
        <v>40.376884273873394</v>
      </c>
      <c r="D14" s="4">
        <v>40.611088581674736</v>
      </c>
      <c r="E14" s="4">
        <v>40.700285216254073</v>
      </c>
      <c r="F14" s="5">
        <f t="shared" si="0"/>
        <v>121.6882580718022</v>
      </c>
      <c r="G14" s="5">
        <f t="shared" si="1"/>
        <v>40.562752690600732</v>
      </c>
    </row>
    <row r="15" spans="1:8" x14ac:dyDescent="0.3">
      <c r="A15" s="2"/>
      <c r="B15" s="2" t="s">
        <v>57</v>
      </c>
      <c r="C15" s="4">
        <v>38.017010414638996</v>
      </c>
      <c r="D15" s="4">
        <v>38.141540257702424</v>
      </c>
      <c r="E15" s="4">
        <v>38.196524271925945</v>
      </c>
      <c r="F15" s="5">
        <f t="shared" si="0"/>
        <v>114.35507494426736</v>
      </c>
      <c r="G15" s="5">
        <f t="shared" si="1"/>
        <v>38.118358314755788</v>
      </c>
    </row>
    <row r="16" spans="1:8" x14ac:dyDescent="0.3">
      <c r="A16" s="2" t="s">
        <v>52</v>
      </c>
      <c r="B16" s="2" t="s">
        <v>55</v>
      </c>
      <c r="C16" s="4">
        <v>36.400384012538694</v>
      </c>
      <c r="D16" s="4">
        <v>36.486519822810017</v>
      </c>
      <c r="E16" s="4">
        <v>36.519228738756588</v>
      </c>
      <c r="F16" s="5">
        <f t="shared" si="0"/>
        <v>109.4061325741053</v>
      </c>
      <c r="G16" s="5">
        <f t="shared" si="1"/>
        <v>36.468710858035102</v>
      </c>
    </row>
    <row r="17" spans="1:7" x14ac:dyDescent="0.3">
      <c r="A17" s="2"/>
      <c r="B17" s="2" t="s">
        <v>56</v>
      </c>
      <c r="C17" s="4">
        <v>42.506210514232961</v>
      </c>
      <c r="D17" s="4">
        <v>42.954575818508843</v>
      </c>
      <c r="E17" s="4">
        <v>43.096310558780189</v>
      </c>
      <c r="F17" s="5">
        <f t="shared" si="0"/>
        <v>128.55709689152201</v>
      </c>
      <c r="G17" s="5">
        <f t="shared" si="1"/>
        <v>42.852365630507336</v>
      </c>
    </row>
    <row r="18" spans="1:7" x14ac:dyDescent="0.3">
      <c r="A18" s="2"/>
      <c r="B18" s="2" t="s">
        <v>57</v>
      </c>
      <c r="C18" s="4">
        <v>42.3680678031469</v>
      </c>
      <c r="D18" s="4">
        <v>42.797289784877989</v>
      </c>
      <c r="E18" s="4">
        <v>42.93432537929661</v>
      </c>
      <c r="F18" s="5">
        <f t="shared" si="0"/>
        <v>128.09968296732148</v>
      </c>
      <c r="G18" s="5">
        <f t="shared" si="1"/>
        <v>42.699894322440493</v>
      </c>
    </row>
    <row r="19" spans="1:7" x14ac:dyDescent="0.3">
      <c r="A19" s="2" t="s">
        <v>53</v>
      </c>
      <c r="B19" s="2" t="s">
        <v>55</v>
      </c>
      <c r="C19" s="4">
        <v>42.813871608326835</v>
      </c>
      <c r="D19" s="4">
        <v>43.308136936379178</v>
      </c>
      <c r="E19" s="4">
        <v>43.461234553045138</v>
      </c>
      <c r="F19" s="5">
        <f t="shared" si="0"/>
        <v>129.58324309775114</v>
      </c>
      <c r="G19" s="5">
        <f t="shared" si="1"/>
        <v>43.194414365917048</v>
      </c>
    </row>
    <row r="20" spans="1:7" x14ac:dyDescent="0.3">
      <c r="A20" s="2"/>
      <c r="B20" s="2" t="s">
        <v>56</v>
      </c>
      <c r="C20" s="4">
        <v>43.845238120477738</v>
      </c>
      <c r="D20" s="4">
        <v>44.534254572616383</v>
      </c>
      <c r="E20" s="4">
        <v>44.73697573696937</v>
      </c>
      <c r="F20" s="5">
        <f t="shared" si="0"/>
        <v>133.11646843006349</v>
      </c>
      <c r="G20" s="5">
        <f t="shared" si="1"/>
        <v>44.372156143354495</v>
      </c>
    </row>
    <row r="21" spans="1:7" x14ac:dyDescent="0.3">
      <c r="A21" s="2"/>
      <c r="B21" s="2" t="s">
        <v>57</v>
      </c>
      <c r="C21" s="4">
        <v>43.545233826113297</v>
      </c>
      <c r="D21" s="4">
        <v>44.170303098596754</v>
      </c>
      <c r="E21" s="4">
        <v>44.356448387865349</v>
      </c>
      <c r="F21" s="5">
        <f t="shared" si="0"/>
        <v>132.07198531257541</v>
      </c>
      <c r="G21" s="5">
        <f t="shared" si="1"/>
        <v>44.023995104191805</v>
      </c>
    </row>
    <row r="22" spans="1:7" x14ac:dyDescent="0.3">
      <c r="A22" s="2" t="s">
        <v>54</v>
      </c>
      <c r="B22" s="2" t="s">
        <v>55</v>
      </c>
      <c r="C22" s="4">
        <v>36.687927512560108</v>
      </c>
      <c r="D22" s="4">
        <v>36.779526698570741</v>
      </c>
      <c r="E22" s="4">
        <v>36.816390861800862</v>
      </c>
      <c r="F22" s="5">
        <f t="shared" si="0"/>
        <v>110.28384507293171</v>
      </c>
      <c r="G22" s="5">
        <f t="shared" si="1"/>
        <v>36.761281690977235</v>
      </c>
    </row>
    <row r="23" spans="1:7" x14ac:dyDescent="0.3">
      <c r="A23" s="2"/>
      <c r="B23" s="2" t="s">
        <v>56</v>
      </c>
      <c r="C23" s="4">
        <v>35.73982964015967</v>
      </c>
      <c r="D23" s="4">
        <v>35.814321857686458</v>
      </c>
      <c r="E23" s="4">
        <v>35.836841375418963</v>
      </c>
      <c r="F23" s="5">
        <f t="shared" si="0"/>
        <v>107.39099287326511</v>
      </c>
      <c r="G23" s="5">
        <f t="shared" si="1"/>
        <v>35.796997624421699</v>
      </c>
    </row>
    <row r="24" spans="1:7" x14ac:dyDescent="0.3">
      <c r="A24" s="2"/>
      <c r="B24" s="2" t="s">
        <v>57</v>
      </c>
      <c r="C24" s="4">
        <v>35.271067187386578</v>
      </c>
      <c r="D24" s="4">
        <v>35.338104410622861</v>
      </c>
      <c r="E24" s="4">
        <v>35.352848057723563</v>
      </c>
      <c r="F24" s="5">
        <f t="shared" si="0"/>
        <v>105.962019655733</v>
      </c>
      <c r="G24" s="5">
        <f t="shared" si="1"/>
        <v>35.320673218577667</v>
      </c>
    </row>
    <row r="25" spans="1:7" x14ac:dyDescent="0.3">
      <c r="A25" s="2"/>
      <c r="B25" s="2" t="s">
        <v>6</v>
      </c>
      <c r="C25" s="5">
        <f>SUM(C4:C24)</f>
        <v>792.50113242462112</v>
      </c>
      <c r="D25" s="5">
        <f>SUM(D4:D24)</f>
        <v>797.47474911328322</v>
      </c>
      <c r="E25" s="5">
        <f>SUM(E4:E24)</f>
        <v>798.61964857542489</v>
      </c>
      <c r="F25" s="5">
        <f>SUM(C4:E24)</f>
        <v>2388.5955301133286</v>
      </c>
      <c r="G25" s="5">
        <f>AVERAGE(C4:E24)</f>
        <v>37.914214763703626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90561.723912339265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1470.1871034988289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46.325447993018315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1584.3008720388461</v>
      </c>
    </row>
    <row r="31" spans="1:7" x14ac:dyDescent="0.3">
      <c r="D31" s="8" t="s">
        <v>63</v>
      </c>
      <c r="E31" s="2">
        <f>E30-E29-E28</f>
        <v>67.788320546998875</v>
      </c>
    </row>
    <row r="32" spans="1:7" x14ac:dyDescent="0.3">
      <c r="D32" s="8" t="s">
        <v>20</v>
      </c>
      <c r="E32" s="2">
        <f>SUMSQ(C4:E24)-E27</f>
        <v>1586.5578599587752</v>
      </c>
    </row>
    <row r="33" spans="2:7" x14ac:dyDescent="0.3">
      <c r="D33" s="8" t="s">
        <v>21</v>
      </c>
      <c r="E33" s="2">
        <f>E32-E31-E29-E28</f>
        <v>2.2569879199290881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85.361011569616636</v>
      </c>
      <c r="D38" s="2">
        <f>F5</f>
        <v>92.265795248838486</v>
      </c>
      <c r="E38" s="2">
        <f>F6</f>
        <v>90.034605584791251</v>
      </c>
      <c r="F38" s="2">
        <f t="shared" ref="F38:F45" si="2">SUM(C38:E38)</f>
        <v>267.66141240324635</v>
      </c>
      <c r="G38" s="2">
        <f t="shared" ref="G38:G44" si="3">F38/9</f>
        <v>29.740156933694038</v>
      </c>
    </row>
    <row r="39" spans="2:7" x14ac:dyDescent="0.3">
      <c r="B39" s="14" t="s">
        <v>12</v>
      </c>
      <c r="C39" s="2">
        <f>F7</f>
        <v>97.976542851486016</v>
      </c>
      <c r="D39" s="2">
        <f>F8</f>
        <v>101.12453721872905</v>
      </c>
      <c r="E39" s="2">
        <f>F9</f>
        <v>99.9031174146387</v>
      </c>
      <c r="F39" s="2">
        <f t="shared" si="2"/>
        <v>299.00419748485376</v>
      </c>
      <c r="G39" s="2">
        <f t="shared" si="3"/>
        <v>33.222688609428197</v>
      </c>
    </row>
    <row r="40" spans="2:7" x14ac:dyDescent="0.3">
      <c r="B40" s="14" t="s">
        <v>13</v>
      </c>
      <c r="C40" s="2">
        <f>F10</f>
        <v>125.89879655060906</v>
      </c>
      <c r="D40" s="2">
        <f>F11</f>
        <v>131.19005948223528</v>
      </c>
      <c r="E40" s="2">
        <f>F12</f>
        <v>130.75853016440266</v>
      </c>
      <c r="F40" s="2">
        <f t="shared" si="2"/>
        <v>387.84738619724698</v>
      </c>
      <c r="G40" s="2">
        <f t="shared" si="3"/>
        <v>43.094154021916331</v>
      </c>
    </row>
    <row r="41" spans="2:7" x14ac:dyDescent="0.3">
      <c r="B41" s="14" t="s">
        <v>14</v>
      </c>
      <c r="C41" s="2">
        <f>F13</f>
        <v>113.56773413664365</v>
      </c>
      <c r="D41" s="2">
        <f>F14</f>
        <v>121.6882580718022</v>
      </c>
      <c r="E41" s="2">
        <f>F15</f>
        <v>114.35507494426736</v>
      </c>
      <c r="F41" s="2">
        <f t="shared" si="2"/>
        <v>349.61106715271319</v>
      </c>
      <c r="G41" s="2">
        <f t="shared" si="3"/>
        <v>38.845674128079246</v>
      </c>
    </row>
    <row r="42" spans="2:7" x14ac:dyDescent="0.3">
      <c r="B42" s="14" t="s">
        <v>15</v>
      </c>
      <c r="C42" s="2">
        <f>F16</f>
        <v>109.4061325741053</v>
      </c>
      <c r="D42" s="2">
        <f>F17</f>
        <v>128.55709689152201</v>
      </c>
      <c r="E42" s="2">
        <f>F18</f>
        <v>128.09968296732148</v>
      </c>
      <c r="F42" s="2">
        <f t="shared" si="2"/>
        <v>366.06291243294879</v>
      </c>
      <c r="G42" s="2">
        <f t="shared" si="3"/>
        <v>40.673656936994313</v>
      </c>
    </row>
    <row r="43" spans="2:7" x14ac:dyDescent="0.3">
      <c r="B43" s="14" t="s">
        <v>16</v>
      </c>
      <c r="C43" s="2">
        <f>F19</f>
        <v>129.58324309775114</v>
      </c>
      <c r="D43" s="2">
        <f>F20</f>
        <v>133.11646843006349</v>
      </c>
      <c r="E43" s="2">
        <f>F21</f>
        <v>132.07198531257541</v>
      </c>
      <c r="F43" s="2">
        <f t="shared" si="2"/>
        <v>394.77169684039006</v>
      </c>
      <c r="G43" s="2">
        <f t="shared" si="3"/>
        <v>43.863521871154454</v>
      </c>
    </row>
    <row r="44" spans="2:7" x14ac:dyDescent="0.3">
      <c r="B44" s="14" t="s">
        <v>17</v>
      </c>
      <c r="C44" s="2">
        <f>F22</f>
        <v>110.28384507293171</v>
      </c>
      <c r="D44" s="2">
        <f>F23</f>
        <v>107.39099287326511</v>
      </c>
      <c r="E44" s="2">
        <f>F24</f>
        <v>105.962019655733</v>
      </c>
      <c r="F44" s="2">
        <f t="shared" si="2"/>
        <v>323.63685760192982</v>
      </c>
      <c r="G44" s="2">
        <f t="shared" si="3"/>
        <v>35.959650844658867</v>
      </c>
    </row>
    <row r="45" spans="2:7" x14ac:dyDescent="0.3">
      <c r="B45" s="2" t="s">
        <v>6</v>
      </c>
      <c r="C45" s="2">
        <f>SUM(C38:C44)</f>
        <v>772.07730585314357</v>
      </c>
      <c r="D45" s="2">
        <f>SUM(D38:D44)</f>
        <v>815.33320821645555</v>
      </c>
      <c r="E45" s="2">
        <f>SUM(E38:E44)</f>
        <v>801.18501604372977</v>
      </c>
      <c r="F45" s="2">
        <f t="shared" si="2"/>
        <v>2388.595530113329</v>
      </c>
      <c r="G45" s="2">
        <f>AVERAGE(G38:G44)</f>
        <v>37.914214763703633</v>
      </c>
    </row>
    <row r="46" spans="2:7" x14ac:dyDescent="0.3">
      <c r="B46" s="14" t="s">
        <v>7</v>
      </c>
      <c r="C46" s="2">
        <f>C45/(B28*B27)</f>
        <v>36.765585993006837</v>
      </c>
      <c r="D46" s="2">
        <f>D45/(B28*B27)</f>
        <v>38.825390867450267</v>
      </c>
      <c r="E46" s="2">
        <f>E45/(B28*B27)</f>
        <v>38.151667430653802</v>
      </c>
      <c r="F46" s="2"/>
      <c r="G46" s="2">
        <f>AVERAGE(G38:G44)</f>
        <v>37.914214763703633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1470.1871034988289</v>
      </c>
      <c r="D50" s="2">
        <f>C50/B50</f>
        <v>245.03118391647149</v>
      </c>
      <c r="E50" s="2">
        <f>D50/D53</f>
        <v>4559.7540126910135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46.325447993018315</v>
      </c>
      <c r="D51" s="2">
        <f>C51/B51</f>
        <v>23.162723996509158</v>
      </c>
      <c r="E51" s="2">
        <f>D51/D53</f>
        <v>431.03217312919867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67.788320546998875</v>
      </c>
      <c r="D52" s="2">
        <f>C52/B52</f>
        <v>5.6490267122499063</v>
      </c>
      <c r="E52" s="2">
        <f>D52/D53</f>
        <v>105.12201674608453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2.2569879199290881</v>
      </c>
      <c r="D53" s="18">
        <f>C53/B53</f>
        <v>5.3737807617359239E-2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1586.5578599587752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7.7271388709145863E-2</v>
      </c>
      <c r="J59" s="23">
        <f>I59*1.4142*I56</f>
        <v>0.29483711261251533</v>
      </c>
      <c r="K59" s="23">
        <f>I59*1.4142*I57</f>
        <v>0.22053031364243403</v>
      </c>
    </row>
    <row r="60" spans="1:11" x14ac:dyDescent="0.3">
      <c r="A60" s="14" t="s">
        <v>8</v>
      </c>
      <c r="B60" s="2">
        <f>G4</f>
        <v>28.453670523205545</v>
      </c>
      <c r="C60" s="2">
        <f>G5</f>
        <v>30.755265082946163</v>
      </c>
      <c r="D60" s="2">
        <f>G6</f>
        <v>30.011535194930417</v>
      </c>
      <c r="E60" s="2">
        <f>SUM(B60:D60)</f>
        <v>89.220470801082129</v>
      </c>
      <c r="F60" s="23">
        <f>E60/3</f>
        <v>29.740156933694042</v>
      </c>
      <c r="H60" s="25" t="s">
        <v>45</v>
      </c>
      <c r="I60" s="23">
        <f>SQRT(D53/(B28*B27))</f>
        <v>5.0585998259145282E-2</v>
      </c>
      <c r="J60" s="23">
        <f>I60*1.4142*I56</f>
        <v>0.19301619803272438</v>
      </c>
      <c r="K60" s="23">
        <f>J60*1.4142*I57</f>
        <v>0.55086265953427538</v>
      </c>
    </row>
    <row r="61" spans="1:11" x14ac:dyDescent="0.3">
      <c r="A61" s="14" t="s">
        <v>12</v>
      </c>
      <c r="B61" s="2">
        <f>G7</f>
        <v>32.658847617162003</v>
      </c>
      <c r="C61" s="2">
        <f>G8</f>
        <v>33.70817907290968</v>
      </c>
      <c r="D61" s="2">
        <f>G9</f>
        <v>33.3010391382129</v>
      </c>
      <c r="E61" s="2">
        <f t="shared" ref="E61:E66" si="4">SUM(B61:D61)</f>
        <v>99.668065828284583</v>
      </c>
      <c r="F61" s="23">
        <f t="shared" ref="F61:F66" si="5">E61/3</f>
        <v>33.222688609428197</v>
      </c>
      <c r="H61" s="25" t="s">
        <v>46</v>
      </c>
      <c r="I61" s="23">
        <f>SQRT(D53/(B27))</f>
        <v>0.13383797121564472</v>
      </c>
      <c r="J61" s="23">
        <f>I61*1.4142*I56</f>
        <v>0.51067285900178316</v>
      </c>
      <c r="K61" s="23">
        <f>J61*1.4142*I57</f>
        <v>1.4574456036793362</v>
      </c>
    </row>
    <row r="62" spans="1:11" x14ac:dyDescent="0.3">
      <c r="A62" s="14" t="s">
        <v>13</v>
      </c>
      <c r="B62" s="2">
        <f>G10</f>
        <v>41.96626551686969</v>
      </c>
      <c r="C62" s="2">
        <f>G11</f>
        <v>43.730019827411759</v>
      </c>
      <c r="D62" s="2">
        <f>G12</f>
        <v>43.586176721467552</v>
      </c>
      <c r="E62" s="2">
        <f t="shared" si="4"/>
        <v>129.282462065749</v>
      </c>
      <c r="F62" s="23">
        <f t="shared" si="5"/>
        <v>43.094154021916331</v>
      </c>
    </row>
    <row r="63" spans="1:11" x14ac:dyDescent="0.3">
      <c r="A63" s="14" t="s">
        <v>14</v>
      </c>
      <c r="B63" s="2">
        <f>G13</f>
        <v>37.855911378881217</v>
      </c>
      <c r="C63" s="2">
        <f>G14</f>
        <v>40.562752690600732</v>
      </c>
      <c r="D63" s="2">
        <f>G15</f>
        <v>38.118358314755788</v>
      </c>
      <c r="E63" s="2">
        <f t="shared" si="4"/>
        <v>116.53702238423773</v>
      </c>
      <c r="F63" s="23">
        <f t="shared" si="5"/>
        <v>38.845674128079246</v>
      </c>
      <c r="H63" s="25" t="s">
        <v>47</v>
      </c>
      <c r="I63" s="5">
        <f>SQRT(D53)*100/(G25)</f>
        <v>0.61141755822241106</v>
      </c>
    </row>
    <row r="64" spans="1:11" x14ac:dyDescent="0.3">
      <c r="A64" s="14" t="s">
        <v>15</v>
      </c>
      <c r="B64" s="2">
        <f>G16</f>
        <v>36.468710858035102</v>
      </c>
      <c r="C64" s="2">
        <f>G17</f>
        <v>42.852365630507336</v>
      </c>
      <c r="D64" s="2">
        <f>G18</f>
        <v>42.699894322440493</v>
      </c>
      <c r="E64" s="2">
        <f t="shared" si="4"/>
        <v>122.02097081098293</v>
      </c>
      <c r="F64" s="23">
        <f t="shared" si="5"/>
        <v>40.673656936994313</v>
      </c>
    </row>
    <row r="65" spans="1:6" x14ac:dyDescent="0.3">
      <c r="A65" s="14" t="s">
        <v>16</v>
      </c>
      <c r="B65" s="2">
        <f>G19</f>
        <v>43.194414365917048</v>
      </c>
      <c r="C65" s="2">
        <f>G20</f>
        <v>44.372156143354495</v>
      </c>
      <c r="D65" s="2">
        <f>G21</f>
        <v>44.023995104191805</v>
      </c>
      <c r="E65" s="2">
        <f t="shared" si="4"/>
        <v>131.59056561346335</v>
      </c>
      <c r="F65" s="23">
        <f t="shared" si="5"/>
        <v>43.863521871154454</v>
      </c>
    </row>
    <row r="66" spans="1:6" x14ac:dyDescent="0.3">
      <c r="A66" s="14" t="s">
        <v>17</v>
      </c>
      <c r="B66" s="2">
        <f>G22</f>
        <v>36.761281690977235</v>
      </c>
      <c r="C66" s="2">
        <f>G23</f>
        <v>35.796997624421699</v>
      </c>
      <c r="D66" s="2">
        <f>G24</f>
        <v>35.320673218577667</v>
      </c>
      <c r="E66" s="2">
        <f t="shared" si="4"/>
        <v>107.8789525339766</v>
      </c>
      <c r="F66" s="23">
        <f t="shared" si="5"/>
        <v>35.959650844658867</v>
      </c>
    </row>
    <row r="67" spans="1:6" x14ac:dyDescent="0.3">
      <c r="A67" s="2" t="s">
        <v>6</v>
      </c>
      <c r="B67" s="2">
        <f>SUM(B60:B66)</f>
        <v>257.35910195104788</v>
      </c>
      <c r="C67" s="2">
        <f>SUM(C60:C66)</f>
        <v>271.77773607215187</v>
      </c>
      <c r="D67" s="2">
        <f>SUM(D60:D66)</f>
        <v>267.06167201457663</v>
      </c>
      <c r="E67" s="2">
        <f>SUM(E60:E66)</f>
        <v>796.19851003777637</v>
      </c>
      <c r="F67" s="23">
        <f>SUM(C67:E67)</f>
        <v>1335.0379181245048</v>
      </c>
    </row>
    <row r="68" spans="1:6" x14ac:dyDescent="0.3">
      <c r="A68" s="14" t="s">
        <v>7</v>
      </c>
      <c r="B68" s="23">
        <f>AVERAGE(B60:B66)</f>
        <v>36.765585993006837</v>
      </c>
      <c r="C68" s="23">
        <f>AVERAGE(C60:C66)</f>
        <v>38.825390867450267</v>
      </c>
      <c r="D68" s="23">
        <f>AVERAGE(D60:D66)</f>
        <v>38.151667430653802</v>
      </c>
      <c r="E68" s="2"/>
      <c r="F68" s="23">
        <f>AVERAGE(F60:F66)</f>
        <v>37.91421476370364</v>
      </c>
    </row>
  </sheetData>
  <mergeCells count="1">
    <mergeCell ref="C57:D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8EFB-9DB1-4339-B24F-24C1C8518D7E}">
  <dimension ref="A1:K68"/>
  <sheetViews>
    <sheetView topLeftCell="A40" zoomScale="80" zoomScaleNormal="80" workbookViewId="0">
      <selection activeCell="F55" sqref="F55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16.516813468673636</v>
      </c>
      <c r="D4" s="4">
        <v>16.087456958116888</v>
      </c>
      <c r="E4" s="4">
        <v>15.597965683132035</v>
      </c>
      <c r="F4" s="5">
        <f>SUM(C4:E4)</f>
        <v>48.202236109922552</v>
      </c>
      <c r="G4" s="5">
        <f>AVERAGE(C4:E4)</f>
        <v>16.067412036640849</v>
      </c>
    </row>
    <row r="5" spans="1:8" x14ac:dyDescent="0.3">
      <c r="A5" s="2"/>
      <c r="B5" s="2" t="s">
        <v>56</v>
      </c>
      <c r="C5" s="4">
        <v>19.707817164807544</v>
      </c>
      <c r="D5" s="4">
        <v>19.363691046256506</v>
      </c>
      <c r="E5" s="4">
        <v>18.920724111467567</v>
      </c>
      <c r="F5" s="5">
        <f t="shared" ref="F5:F24" si="0">SUM(C5:E5)</f>
        <v>57.992232322531621</v>
      </c>
      <c r="G5" s="5">
        <f t="shared" ref="G5:G24" si="1">AVERAGE(C5:E5)</f>
        <v>19.33074410751054</v>
      </c>
    </row>
    <row r="6" spans="1:8" x14ac:dyDescent="0.3">
      <c r="A6" s="2"/>
      <c r="B6" s="2" t="s">
        <v>57</v>
      </c>
      <c r="C6" s="4">
        <v>19.082383074079804</v>
      </c>
      <c r="D6" s="4">
        <v>18.714125495863684</v>
      </c>
      <c r="E6" s="4">
        <v>18.255440364341869</v>
      </c>
      <c r="F6" s="5">
        <f t="shared" si="0"/>
        <v>56.051948934285349</v>
      </c>
      <c r="G6" s="5">
        <f t="shared" si="1"/>
        <v>18.683982978095116</v>
      </c>
    </row>
    <row r="7" spans="1:8" x14ac:dyDescent="0.3">
      <c r="A7" s="2" t="s">
        <v>49</v>
      </c>
      <c r="B7" s="2" t="s">
        <v>55</v>
      </c>
      <c r="C7" s="4">
        <v>20.130939043474882</v>
      </c>
      <c r="D7" s="4">
        <v>19.808189432848422</v>
      </c>
      <c r="E7" s="4">
        <v>19.382086234167151</v>
      </c>
      <c r="F7" s="5">
        <f t="shared" si="0"/>
        <v>59.321214710490452</v>
      </c>
      <c r="G7" s="5">
        <f t="shared" si="1"/>
        <v>19.773738236830152</v>
      </c>
    </row>
    <row r="8" spans="1:8" x14ac:dyDescent="0.3">
      <c r="A8" s="2"/>
      <c r="B8" s="2" t="s">
        <v>56</v>
      </c>
      <c r="C8" s="4">
        <v>21.809586003127723</v>
      </c>
      <c r="D8" s="4">
        <v>21.576948980802083</v>
      </c>
      <c r="E8" s="4">
        <v>21.217390649173801</v>
      </c>
      <c r="F8" s="5">
        <f t="shared" si="0"/>
        <v>64.603925633103614</v>
      </c>
      <c r="G8" s="5">
        <f t="shared" si="1"/>
        <v>21.534641877701205</v>
      </c>
    </row>
    <row r="9" spans="1:8" x14ac:dyDescent="0.3">
      <c r="A9" s="2"/>
      <c r="B9" s="2" t="s">
        <v>57</v>
      </c>
      <c r="C9" s="4">
        <v>21.181089204056335</v>
      </c>
      <c r="D9" s="4">
        <v>20.912257794241935</v>
      </c>
      <c r="E9" s="4">
        <v>20.526007453350534</v>
      </c>
      <c r="F9" s="5">
        <f t="shared" si="0"/>
        <v>62.619354451648803</v>
      </c>
      <c r="G9" s="5">
        <f t="shared" si="1"/>
        <v>20.873118150549601</v>
      </c>
    </row>
    <row r="10" spans="1:8" x14ac:dyDescent="0.3">
      <c r="A10" s="2" t="s">
        <v>50</v>
      </c>
      <c r="B10" s="2" t="s">
        <v>55</v>
      </c>
      <c r="C10" s="4">
        <v>24.741915373429912</v>
      </c>
      <c r="D10" s="4">
        <v>24.729984567652171</v>
      </c>
      <c r="E10" s="4">
        <v>24.55214340572541</v>
      </c>
      <c r="F10" s="5">
        <f t="shared" si="0"/>
        <v>74.024043346807503</v>
      </c>
      <c r="G10" s="5">
        <f t="shared" si="1"/>
        <v>24.6746811156025</v>
      </c>
    </row>
    <row r="11" spans="1:8" x14ac:dyDescent="0.3">
      <c r="A11" s="2"/>
      <c r="B11" s="2" t="s">
        <v>56</v>
      </c>
      <c r="C11" s="4">
        <v>27.305340779262277</v>
      </c>
      <c r="D11" s="4">
        <v>27.559351540084982</v>
      </c>
      <c r="E11" s="4">
        <v>27.601312686534417</v>
      </c>
      <c r="F11" s="5">
        <f t="shared" si="0"/>
        <v>82.466005005881669</v>
      </c>
      <c r="G11" s="5">
        <f t="shared" si="1"/>
        <v>27.488668335293891</v>
      </c>
    </row>
    <row r="12" spans="1:8" x14ac:dyDescent="0.3">
      <c r="A12" s="2"/>
      <c r="B12" s="2" t="s">
        <v>57</v>
      </c>
      <c r="C12" s="4">
        <v>26.917067469205396</v>
      </c>
      <c r="D12" s="4">
        <v>27.127131940653651</v>
      </c>
      <c r="E12" s="4">
        <v>27.130690354001896</v>
      </c>
      <c r="F12" s="5">
        <f t="shared" si="0"/>
        <v>81.174889763860946</v>
      </c>
      <c r="G12" s="5">
        <f t="shared" si="1"/>
        <v>27.058296587953649</v>
      </c>
    </row>
    <row r="13" spans="1:8" x14ac:dyDescent="0.3">
      <c r="A13" s="2" t="s">
        <v>51</v>
      </c>
      <c r="B13" s="2" t="s">
        <v>55</v>
      </c>
      <c r="C13" s="4">
        <v>23.802906249449745</v>
      </c>
      <c r="D13" s="4">
        <v>23.711893502644159</v>
      </c>
      <c r="E13" s="4">
        <v>23.461463744151285</v>
      </c>
      <c r="F13" s="5">
        <f t="shared" si="0"/>
        <v>70.976263496245195</v>
      </c>
      <c r="G13" s="5">
        <f t="shared" si="1"/>
        <v>23.658754498748397</v>
      </c>
    </row>
    <row r="14" spans="1:8" x14ac:dyDescent="0.3">
      <c r="A14" s="2"/>
      <c r="B14" s="2" t="s">
        <v>56</v>
      </c>
      <c r="C14" s="4">
        <v>24.419177563946672</v>
      </c>
      <c r="D14" s="4">
        <v>24.379656068996471</v>
      </c>
      <c r="E14" s="4">
        <v>24.176417633509033</v>
      </c>
      <c r="F14" s="5">
        <f t="shared" si="0"/>
        <v>72.975251266452176</v>
      </c>
      <c r="G14" s="5">
        <f t="shared" si="1"/>
        <v>24.325083755484059</v>
      </c>
    </row>
    <row r="15" spans="1:8" x14ac:dyDescent="0.3">
      <c r="A15" s="2"/>
      <c r="B15" s="2" t="s">
        <v>57</v>
      </c>
      <c r="C15" s="4">
        <v>23.94931273858414</v>
      </c>
      <c r="D15" s="4">
        <v>23.87049504900849</v>
      </c>
      <c r="E15" s="4">
        <v>23.635160527609962</v>
      </c>
      <c r="F15" s="5">
        <f t="shared" si="0"/>
        <v>71.454968315202592</v>
      </c>
      <c r="G15" s="5">
        <f t="shared" si="1"/>
        <v>23.818322771734199</v>
      </c>
    </row>
    <row r="16" spans="1:8" x14ac:dyDescent="0.3">
      <c r="A16" s="2" t="s">
        <v>52</v>
      </c>
      <c r="B16" s="2" t="s">
        <v>55</v>
      </c>
      <c r="C16" s="4">
        <v>22.701460777228665</v>
      </c>
      <c r="D16" s="4">
        <v>22.529880571319563</v>
      </c>
      <c r="E16" s="4">
        <v>22.222503661439948</v>
      </c>
      <c r="F16" s="5">
        <f t="shared" si="0"/>
        <v>67.453845009988171</v>
      </c>
      <c r="G16" s="5">
        <f t="shared" si="1"/>
        <v>22.484615003329392</v>
      </c>
    </row>
    <row r="17" spans="1:7" x14ac:dyDescent="0.3">
      <c r="A17" s="2"/>
      <c r="B17" s="2" t="s">
        <v>56</v>
      </c>
      <c r="C17" s="4">
        <v>25.703424878675076</v>
      </c>
      <c r="D17" s="4">
        <v>25.785364946813921</v>
      </c>
      <c r="E17" s="4">
        <v>25.678427397123215</v>
      </c>
      <c r="F17" s="5">
        <f t="shared" si="0"/>
        <v>77.167217222612209</v>
      </c>
      <c r="G17" s="5">
        <f t="shared" si="1"/>
        <v>25.722405740870737</v>
      </c>
    </row>
    <row r="18" spans="1:7" x14ac:dyDescent="0.3">
      <c r="A18" s="2"/>
      <c r="B18" s="2" t="s">
        <v>57</v>
      </c>
      <c r="C18" s="4">
        <v>25.229384947885269</v>
      </c>
      <c r="D18" s="4">
        <v>25.264678511616072</v>
      </c>
      <c r="E18" s="4">
        <v>25.118965146897626</v>
      </c>
      <c r="F18" s="5">
        <f t="shared" si="0"/>
        <v>75.61302860639897</v>
      </c>
      <c r="G18" s="5">
        <f t="shared" si="1"/>
        <v>25.204342868799657</v>
      </c>
    </row>
    <row r="19" spans="1:7" x14ac:dyDescent="0.3">
      <c r="A19" s="2" t="s">
        <v>53</v>
      </c>
      <c r="B19" s="2" t="s">
        <v>55</v>
      </c>
      <c r="C19" s="4">
        <v>26.605359195886948</v>
      </c>
      <c r="D19" s="4">
        <v>26.779264494942119</v>
      </c>
      <c r="E19" s="4">
        <v>26.75365808474146</v>
      </c>
      <c r="F19" s="5">
        <f t="shared" si="0"/>
        <v>80.138281775570533</v>
      </c>
      <c r="G19" s="5">
        <f t="shared" si="1"/>
        <v>26.712760591856846</v>
      </c>
    </row>
    <row r="20" spans="1:7" x14ac:dyDescent="0.3">
      <c r="A20" s="2"/>
      <c r="B20" s="2" t="s">
        <v>56</v>
      </c>
      <c r="C20" s="4">
        <v>27.764215904294051</v>
      </c>
      <c r="D20" s="4">
        <v>28.065625000468554</v>
      </c>
      <c r="E20" s="4">
        <v>28.154717110014595</v>
      </c>
      <c r="F20" s="5">
        <f t="shared" si="0"/>
        <v>83.984558014777207</v>
      </c>
      <c r="G20" s="5">
        <f t="shared" si="1"/>
        <v>27.994852671592401</v>
      </c>
    </row>
    <row r="21" spans="1:7" x14ac:dyDescent="0.3">
      <c r="A21" s="2"/>
      <c r="B21" s="2" t="s">
        <v>57</v>
      </c>
      <c r="C21" s="4">
        <v>27.661990391271395</v>
      </c>
      <c r="D21" s="4">
        <v>27.954973355661359</v>
      </c>
      <c r="E21" s="4">
        <v>28.033513915078448</v>
      </c>
      <c r="F21" s="5">
        <f t="shared" si="0"/>
        <v>83.650477662011198</v>
      </c>
      <c r="G21" s="5">
        <f t="shared" si="1"/>
        <v>27.883492554003734</v>
      </c>
    </row>
    <row r="22" spans="1:7" x14ac:dyDescent="0.3">
      <c r="A22" s="2" t="s">
        <v>54</v>
      </c>
      <c r="B22" s="2" t="s">
        <v>55</v>
      </c>
      <c r="C22" s="4">
        <v>23.734644167842639</v>
      </c>
      <c r="D22" s="4">
        <v>23.637520034274406</v>
      </c>
      <c r="E22" s="4">
        <v>23.375765964169837</v>
      </c>
      <c r="F22" s="5">
        <f t="shared" si="0"/>
        <v>70.747930166286892</v>
      </c>
      <c r="G22" s="5">
        <f t="shared" si="1"/>
        <v>23.582643388762296</v>
      </c>
    </row>
    <row r="23" spans="1:7" x14ac:dyDescent="0.3">
      <c r="A23" s="2"/>
      <c r="B23" s="2" t="s">
        <v>56</v>
      </c>
      <c r="C23" s="4">
        <v>22.360539923545861</v>
      </c>
      <c r="D23" s="4">
        <v>22.166281142981731</v>
      </c>
      <c r="E23" s="4">
        <v>21.841249099665898</v>
      </c>
      <c r="F23" s="5">
        <f t="shared" si="0"/>
        <v>66.36807016619349</v>
      </c>
      <c r="G23" s="5">
        <f t="shared" si="1"/>
        <v>22.122690055397829</v>
      </c>
    </row>
    <row r="24" spans="1:7" x14ac:dyDescent="0.3">
      <c r="A24" s="2"/>
      <c r="B24" s="2" t="s">
        <v>57</v>
      </c>
      <c r="C24" s="4">
        <v>22.085591614532781</v>
      </c>
      <c r="D24" s="4">
        <v>21.873186042680413</v>
      </c>
      <c r="E24" s="4">
        <v>21.533216409350278</v>
      </c>
      <c r="F24" s="5">
        <f t="shared" si="0"/>
        <v>65.491994066563464</v>
      </c>
      <c r="G24" s="5">
        <f t="shared" si="1"/>
        <v>21.830664688854487</v>
      </c>
    </row>
    <row r="25" spans="1:7" x14ac:dyDescent="0.3">
      <c r="A25" s="2"/>
      <c r="B25" s="2" t="s">
        <v>6</v>
      </c>
      <c r="C25" s="5">
        <f>SUM(C4:C24)</f>
        <v>493.41095993326076</v>
      </c>
      <c r="D25" s="5">
        <f>SUM(D4:D24)</f>
        <v>491.89795647792761</v>
      </c>
      <c r="E25" s="5">
        <f>SUM(E4:E24)</f>
        <v>487.16881963564623</v>
      </c>
      <c r="F25" s="5">
        <f>SUM(C4:E24)</f>
        <v>1472.4777360468347</v>
      </c>
      <c r="G25" s="5">
        <f>AVERAGE(C4:E24)</f>
        <v>23.372662476933883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34415.725129422404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578.94100970191357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30.612318024155684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642.57529494675691</v>
      </c>
    </row>
    <row r="31" spans="1:7" x14ac:dyDescent="0.3">
      <c r="D31" s="8" t="s">
        <v>63</v>
      </c>
      <c r="E31" s="2">
        <f>E30-E29-E28</f>
        <v>33.021967220687657</v>
      </c>
    </row>
    <row r="32" spans="1:7" x14ac:dyDescent="0.3">
      <c r="D32" s="8" t="s">
        <v>20</v>
      </c>
      <c r="E32" s="2">
        <f>SUMSQ(C4:E24)-E27</f>
        <v>645.25899731474055</v>
      </c>
    </row>
    <row r="33" spans="2:7" x14ac:dyDescent="0.3">
      <c r="D33" s="8" t="s">
        <v>21</v>
      </c>
      <c r="E33" s="2">
        <f>E32-E31-E29-E28</f>
        <v>2.683702367983642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48.202236109922552</v>
      </c>
      <c r="D38" s="2">
        <f>F5</f>
        <v>57.992232322531621</v>
      </c>
      <c r="E38" s="2">
        <f>F6</f>
        <v>56.051948934285349</v>
      </c>
      <c r="F38" s="2">
        <f t="shared" ref="F38:F45" si="2">SUM(C38:E38)</f>
        <v>162.24641736673954</v>
      </c>
      <c r="G38" s="2">
        <f t="shared" ref="G38:G44" si="3">F38/9</f>
        <v>18.027379707415506</v>
      </c>
    </row>
    <row r="39" spans="2:7" x14ac:dyDescent="0.3">
      <c r="B39" s="14" t="s">
        <v>12</v>
      </c>
      <c r="C39" s="2">
        <f>F7</f>
        <v>59.321214710490452</v>
      </c>
      <c r="D39" s="2">
        <f>F8</f>
        <v>64.603925633103614</v>
      </c>
      <c r="E39" s="2">
        <f>F9</f>
        <v>62.619354451648803</v>
      </c>
      <c r="F39" s="2">
        <f t="shared" si="2"/>
        <v>186.54449479524288</v>
      </c>
      <c r="G39" s="2">
        <f t="shared" si="3"/>
        <v>20.72716608836032</v>
      </c>
    </row>
    <row r="40" spans="2:7" x14ac:dyDescent="0.3">
      <c r="B40" s="14" t="s">
        <v>13</v>
      </c>
      <c r="C40" s="2">
        <f>F10</f>
        <v>74.024043346807503</v>
      </c>
      <c r="D40" s="2">
        <f>F11</f>
        <v>82.466005005881669</v>
      </c>
      <c r="E40" s="2">
        <f>F12</f>
        <v>81.174889763860946</v>
      </c>
      <c r="F40" s="2">
        <f t="shared" si="2"/>
        <v>237.6649381165501</v>
      </c>
      <c r="G40" s="2">
        <f t="shared" si="3"/>
        <v>26.407215346283344</v>
      </c>
    </row>
    <row r="41" spans="2:7" x14ac:dyDescent="0.3">
      <c r="B41" s="14" t="s">
        <v>14</v>
      </c>
      <c r="C41" s="2">
        <f>F13</f>
        <v>70.976263496245195</v>
      </c>
      <c r="D41" s="2">
        <f>F14</f>
        <v>72.975251266452176</v>
      </c>
      <c r="E41" s="2">
        <f>F15</f>
        <v>71.454968315202592</v>
      </c>
      <c r="F41" s="2">
        <f t="shared" si="2"/>
        <v>215.40648307789996</v>
      </c>
      <c r="G41" s="2">
        <f t="shared" si="3"/>
        <v>23.934053675322218</v>
      </c>
    </row>
    <row r="42" spans="2:7" x14ac:dyDescent="0.3">
      <c r="B42" s="14" t="s">
        <v>15</v>
      </c>
      <c r="C42" s="2">
        <f>F16</f>
        <v>67.453845009988171</v>
      </c>
      <c r="D42" s="2">
        <f>F17</f>
        <v>77.167217222612209</v>
      </c>
      <c r="E42" s="2">
        <f>F18</f>
        <v>75.61302860639897</v>
      </c>
      <c r="F42" s="2">
        <f t="shared" si="2"/>
        <v>220.23409083899935</v>
      </c>
      <c r="G42" s="2">
        <f t="shared" si="3"/>
        <v>24.470454537666594</v>
      </c>
    </row>
    <row r="43" spans="2:7" x14ac:dyDescent="0.3">
      <c r="B43" s="14" t="s">
        <v>16</v>
      </c>
      <c r="C43" s="2">
        <f>F19</f>
        <v>80.138281775570533</v>
      </c>
      <c r="D43" s="2">
        <f>F20</f>
        <v>83.984558014777207</v>
      </c>
      <c r="E43" s="2">
        <f>F21</f>
        <v>83.650477662011198</v>
      </c>
      <c r="F43" s="2">
        <f t="shared" si="2"/>
        <v>247.77331745235892</v>
      </c>
      <c r="G43" s="2">
        <f t="shared" si="3"/>
        <v>27.530368605817657</v>
      </c>
    </row>
    <row r="44" spans="2:7" x14ac:dyDescent="0.3">
      <c r="B44" s="14" t="s">
        <v>17</v>
      </c>
      <c r="C44" s="2">
        <f>F22</f>
        <v>70.747930166286892</v>
      </c>
      <c r="D44" s="2">
        <f>F23</f>
        <v>66.36807016619349</v>
      </c>
      <c r="E44" s="2">
        <f>F24</f>
        <v>65.491994066563464</v>
      </c>
      <c r="F44" s="2">
        <f t="shared" si="2"/>
        <v>202.60799439904383</v>
      </c>
      <c r="G44" s="2">
        <f t="shared" si="3"/>
        <v>22.511999377671536</v>
      </c>
    </row>
    <row r="45" spans="2:7" x14ac:dyDescent="0.3">
      <c r="B45" s="2" t="s">
        <v>6</v>
      </c>
      <c r="C45" s="2">
        <f>SUM(C38:C44)</f>
        <v>470.8638146153113</v>
      </c>
      <c r="D45" s="2">
        <f>SUM(D38:D44)</f>
        <v>505.55725963155197</v>
      </c>
      <c r="E45" s="2">
        <f>SUM(E38:E44)</f>
        <v>496.05666179997132</v>
      </c>
      <c r="F45" s="2">
        <f t="shared" si="2"/>
        <v>1472.4777360468347</v>
      </c>
      <c r="G45" s="2">
        <f>AVERAGE(G38:G44)</f>
        <v>23.372662476933879</v>
      </c>
    </row>
    <row r="46" spans="2:7" x14ac:dyDescent="0.3">
      <c r="B46" s="14" t="s">
        <v>7</v>
      </c>
      <c r="C46" s="2">
        <f>C45/(B28*B27)</f>
        <v>22.42208641025292</v>
      </c>
      <c r="D46" s="2">
        <f>D45/(B28*B27)</f>
        <v>24.074155220550093</v>
      </c>
      <c r="E46" s="2">
        <f>E45/(B28*B27)</f>
        <v>23.621745799998635</v>
      </c>
      <c r="F46" s="2"/>
      <c r="G46" s="2">
        <f>AVERAGE(G38:G44)</f>
        <v>23.372662476933879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578.94100970191357</v>
      </c>
      <c r="D50" s="2">
        <f>C50/B50</f>
        <v>96.490168283652267</v>
      </c>
      <c r="E50" s="2">
        <f>D50/D53</f>
        <v>1510.0732168590825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30.612318024155684</v>
      </c>
      <c r="D51" s="2">
        <f>C51/B51</f>
        <v>15.306159012077842</v>
      </c>
      <c r="E51" s="2">
        <f>D51/D53</f>
        <v>239.54171899854575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33.021967220687657</v>
      </c>
      <c r="D52" s="2">
        <f>C52/B52</f>
        <v>2.7518306017239715</v>
      </c>
      <c r="E52" s="2">
        <f>D52/D53</f>
        <v>43.066208328922741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2.683702367983642</v>
      </c>
      <c r="D53" s="18">
        <f>C53/B53</f>
        <v>6.3897675428181949E-2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645.25899731474055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8.4259965073826368E-2</v>
      </c>
      <c r="J59" s="23">
        <f>I59*1.4142*I56</f>
        <v>0.32150276093404717</v>
      </c>
      <c r="K59" s="23">
        <f>I59*1.4142*I57</f>
        <v>0.24047550892575209</v>
      </c>
    </row>
    <row r="60" spans="1:11" x14ac:dyDescent="0.3">
      <c r="A60" s="14" t="s">
        <v>8</v>
      </c>
      <c r="B60" s="2">
        <f>G4</f>
        <v>16.067412036640849</v>
      </c>
      <c r="C60" s="2">
        <f>G5</f>
        <v>19.33074410751054</v>
      </c>
      <c r="D60" s="2">
        <f>G6</f>
        <v>18.683982978095116</v>
      </c>
      <c r="E60" s="2">
        <f>SUM(B60:D60)</f>
        <v>54.082139122246502</v>
      </c>
      <c r="F60" s="23">
        <f>E60/3</f>
        <v>18.027379707415502</v>
      </c>
      <c r="H60" s="25" t="s">
        <v>45</v>
      </c>
      <c r="I60" s="23">
        <f>SQRT(D53/(B28*B27))</f>
        <v>5.5161095429306382E-2</v>
      </c>
      <c r="J60" s="23">
        <f>I60*1.4142*I56</f>
        <v>0.21047296258822321</v>
      </c>
      <c r="K60" s="23">
        <f>J60*1.4142*I57</f>
        <v>0.60068376184546779</v>
      </c>
    </row>
    <row r="61" spans="1:11" x14ac:dyDescent="0.3">
      <c r="A61" s="14" t="s">
        <v>12</v>
      </c>
      <c r="B61" s="2">
        <f>G7</f>
        <v>19.773738236830152</v>
      </c>
      <c r="C61" s="2">
        <f>G8</f>
        <v>21.534641877701205</v>
      </c>
      <c r="D61" s="2">
        <f>G9</f>
        <v>20.873118150549601</v>
      </c>
      <c r="E61" s="2">
        <f t="shared" ref="E61:E66" si="4">SUM(B61:D61)</f>
        <v>62.181498265080961</v>
      </c>
      <c r="F61" s="23">
        <f t="shared" ref="F61:F66" si="5">E61/3</f>
        <v>20.72716608836032</v>
      </c>
      <c r="H61" s="25" t="s">
        <v>46</v>
      </c>
      <c r="I61" s="23">
        <f>SQRT(D53/(B27))</f>
        <v>0.14594254055184636</v>
      </c>
      <c r="J61" s="23">
        <f>I61*1.4142*I56</f>
        <v>0.55685911671144006</v>
      </c>
      <c r="K61" s="23">
        <f>J61*1.4142*I57</f>
        <v>1.5892598504378568</v>
      </c>
    </row>
    <row r="62" spans="1:11" x14ac:dyDescent="0.3">
      <c r="A62" s="14" t="s">
        <v>13</v>
      </c>
      <c r="B62" s="2">
        <f>G10</f>
        <v>24.6746811156025</v>
      </c>
      <c r="C62" s="2">
        <f>G11</f>
        <v>27.488668335293891</v>
      </c>
      <c r="D62" s="2">
        <f>G12</f>
        <v>27.058296587953649</v>
      </c>
      <c r="E62" s="2">
        <f t="shared" si="4"/>
        <v>79.221646038850039</v>
      </c>
      <c r="F62" s="23">
        <f t="shared" si="5"/>
        <v>26.407215346283348</v>
      </c>
    </row>
    <row r="63" spans="1:11" x14ac:dyDescent="0.3">
      <c r="A63" s="14" t="s">
        <v>14</v>
      </c>
      <c r="B63" s="2">
        <f>G13</f>
        <v>23.658754498748397</v>
      </c>
      <c r="C63" s="2">
        <f>G14</f>
        <v>24.325083755484059</v>
      </c>
      <c r="D63" s="2">
        <f>G15</f>
        <v>23.818322771734199</v>
      </c>
      <c r="E63" s="2">
        <f t="shared" si="4"/>
        <v>71.802161025966655</v>
      </c>
      <c r="F63" s="23">
        <f t="shared" si="5"/>
        <v>23.934053675322218</v>
      </c>
      <c r="H63" s="25" t="s">
        <v>47</v>
      </c>
      <c r="I63" s="5">
        <f>SQRT(D53)*100/(G25)</f>
        <v>1.0815194694697006</v>
      </c>
    </row>
    <row r="64" spans="1:11" x14ac:dyDescent="0.3">
      <c r="A64" s="14" t="s">
        <v>15</v>
      </c>
      <c r="B64" s="2">
        <f>G16</f>
        <v>22.484615003329392</v>
      </c>
      <c r="C64" s="2">
        <f>G17</f>
        <v>25.722405740870737</v>
      </c>
      <c r="D64" s="2">
        <f>G18</f>
        <v>25.204342868799657</v>
      </c>
      <c r="E64" s="2">
        <f t="shared" si="4"/>
        <v>73.411363612999793</v>
      </c>
      <c r="F64" s="23">
        <f t="shared" si="5"/>
        <v>24.470454537666598</v>
      </c>
    </row>
    <row r="65" spans="1:6" x14ac:dyDescent="0.3">
      <c r="A65" s="14" t="s">
        <v>16</v>
      </c>
      <c r="B65" s="2">
        <f>G19</f>
        <v>26.712760591856846</v>
      </c>
      <c r="C65" s="2">
        <f>G20</f>
        <v>27.994852671592401</v>
      </c>
      <c r="D65" s="2">
        <f>G21</f>
        <v>27.883492554003734</v>
      </c>
      <c r="E65" s="2">
        <f t="shared" si="4"/>
        <v>82.591105817452984</v>
      </c>
      <c r="F65" s="23">
        <f t="shared" si="5"/>
        <v>27.53036860581766</v>
      </c>
    </row>
    <row r="66" spans="1:6" x14ac:dyDescent="0.3">
      <c r="A66" s="14" t="s">
        <v>17</v>
      </c>
      <c r="B66" s="2">
        <f>G22</f>
        <v>23.582643388762296</v>
      </c>
      <c r="C66" s="2">
        <f>G23</f>
        <v>22.122690055397829</v>
      </c>
      <c r="D66" s="2">
        <f>G24</f>
        <v>21.830664688854487</v>
      </c>
      <c r="E66" s="2">
        <f t="shared" si="4"/>
        <v>67.535998133014616</v>
      </c>
      <c r="F66" s="23">
        <f t="shared" si="5"/>
        <v>22.51199937767154</v>
      </c>
    </row>
    <row r="67" spans="1:6" x14ac:dyDescent="0.3">
      <c r="A67" s="2" t="s">
        <v>6</v>
      </c>
      <c r="B67" s="2">
        <f>SUM(B60:B66)</f>
        <v>156.95460487177044</v>
      </c>
      <c r="C67" s="2">
        <f>SUM(C60:C66)</f>
        <v>168.51908654385068</v>
      </c>
      <c r="D67" s="2">
        <f>SUM(D60:D66)</f>
        <v>165.35222059999043</v>
      </c>
      <c r="E67" s="2">
        <f>SUM(E60:E66)</f>
        <v>490.82591201561155</v>
      </c>
      <c r="F67" s="23">
        <f>SUM(C67:E67)</f>
        <v>824.69721915945274</v>
      </c>
    </row>
    <row r="68" spans="1:6" x14ac:dyDescent="0.3">
      <c r="A68" s="14" t="s">
        <v>7</v>
      </c>
      <c r="B68" s="23">
        <f>AVERAGE(B60:B66)</f>
        <v>22.42208641025292</v>
      </c>
      <c r="C68" s="23">
        <f>AVERAGE(C60:C66)</f>
        <v>24.074155220550097</v>
      </c>
      <c r="D68" s="23">
        <f>AVERAGE(D60:D66)</f>
        <v>23.621745799998632</v>
      </c>
      <c r="E68" s="2"/>
      <c r="F68" s="23">
        <f>AVERAGE(F60:F66)</f>
        <v>23.372662476933886</v>
      </c>
    </row>
  </sheetData>
  <mergeCells count="1">
    <mergeCell ref="C57:D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5FA2-FC0E-487D-B45D-CAD6F9FA4D7D}">
  <dimension ref="A1:K68"/>
  <sheetViews>
    <sheetView tabSelected="1" topLeftCell="A43" zoomScale="80" zoomScaleNormal="80" workbookViewId="0">
      <selection activeCell="K56" sqref="K56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17.677454199440763</v>
      </c>
      <c r="D4" s="4">
        <v>18.087610003648198</v>
      </c>
      <c r="E4" s="4">
        <v>18.410308923470943</v>
      </c>
      <c r="F4" s="5">
        <f>SUM(C4:E4)</f>
        <v>54.175373126559904</v>
      </c>
      <c r="G4" s="5">
        <f>AVERAGE(C4:E4)</f>
        <v>18.0584577088533</v>
      </c>
    </row>
    <row r="5" spans="1:8" x14ac:dyDescent="0.3">
      <c r="A5" s="2"/>
      <c r="B5" s="2" t="s">
        <v>56</v>
      </c>
      <c r="C5" s="4">
        <v>18.055333363834784</v>
      </c>
      <c r="D5" s="4">
        <v>18.450437077587271</v>
      </c>
      <c r="E5" s="4">
        <v>18.755339253816302</v>
      </c>
      <c r="F5" s="5">
        <f t="shared" ref="F5:F24" si="0">SUM(C5:E5)</f>
        <v>55.26110969523836</v>
      </c>
      <c r="G5" s="5">
        <f t="shared" ref="G5:G24" si="1">AVERAGE(C5:E5)</f>
        <v>18.420369898412787</v>
      </c>
    </row>
    <row r="6" spans="1:8" x14ac:dyDescent="0.3">
      <c r="A6" s="2"/>
      <c r="B6" s="2" t="s">
        <v>57</v>
      </c>
      <c r="C6" s="4">
        <v>17.79378652762426</v>
      </c>
      <c r="D6" s="4">
        <v>18.196219989238532</v>
      </c>
      <c r="E6" s="4">
        <v>18.511279335495953</v>
      </c>
      <c r="F6" s="5">
        <f t="shared" si="0"/>
        <v>54.501285852358748</v>
      </c>
      <c r="G6" s="5">
        <f t="shared" si="1"/>
        <v>18.167095284119583</v>
      </c>
    </row>
    <row r="7" spans="1:8" x14ac:dyDescent="0.3">
      <c r="A7" s="2" t="s">
        <v>49</v>
      </c>
      <c r="B7" s="2" t="s">
        <v>55</v>
      </c>
      <c r="C7" s="4">
        <v>18.511448995782963</v>
      </c>
      <c r="D7" s="4">
        <v>18.898395771738471</v>
      </c>
      <c r="E7" s="4">
        <v>19.188103596296219</v>
      </c>
      <c r="F7" s="5">
        <f t="shared" si="0"/>
        <v>56.59794836381765</v>
      </c>
      <c r="G7" s="5">
        <f t="shared" si="1"/>
        <v>18.865982787939217</v>
      </c>
    </row>
    <row r="8" spans="1:8" x14ac:dyDescent="0.3">
      <c r="A8" s="2"/>
      <c r="B8" s="2" t="s">
        <v>56</v>
      </c>
      <c r="C8" s="4">
        <v>18.505220471702977</v>
      </c>
      <c r="D8" s="4">
        <v>18.884421557002817</v>
      </c>
      <c r="E8" s="4">
        <v>19.169305072508237</v>
      </c>
      <c r="F8" s="5">
        <f t="shared" si="0"/>
        <v>56.558947101214031</v>
      </c>
      <c r="G8" s="5">
        <f t="shared" si="1"/>
        <v>18.852982367071345</v>
      </c>
    </row>
    <row r="9" spans="1:8" x14ac:dyDescent="0.3">
      <c r="A9" s="2"/>
      <c r="B9" s="2" t="s">
        <v>57</v>
      </c>
      <c r="C9" s="4">
        <v>18.467049144392448</v>
      </c>
      <c r="D9" s="4">
        <v>18.84944324835223</v>
      </c>
      <c r="E9" s="4">
        <v>19.137234084728664</v>
      </c>
      <c r="F9" s="5">
        <f t="shared" si="0"/>
        <v>56.453726477473339</v>
      </c>
      <c r="G9" s="5">
        <f t="shared" si="1"/>
        <v>18.817908825824446</v>
      </c>
    </row>
    <row r="10" spans="1:8" x14ac:dyDescent="0.3">
      <c r="A10" s="2" t="s">
        <v>50</v>
      </c>
      <c r="B10" s="2" t="s">
        <v>55</v>
      </c>
      <c r="C10" s="4">
        <v>20.683121385657476</v>
      </c>
      <c r="D10" s="4">
        <v>20.972472117968952</v>
      </c>
      <c r="E10" s="4">
        <v>21.146802992406094</v>
      </c>
      <c r="F10" s="5">
        <f t="shared" si="0"/>
        <v>62.802396496032522</v>
      </c>
      <c r="G10" s="5">
        <f t="shared" si="1"/>
        <v>20.934132165344174</v>
      </c>
    </row>
    <row r="11" spans="1:8" x14ac:dyDescent="0.3">
      <c r="A11" s="2"/>
      <c r="B11" s="2" t="s">
        <v>56</v>
      </c>
      <c r="C11" s="4">
        <v>22.706950268413628</v>
      </c>
      <c r="D11" s="4">
        <v>22.897312206631533</v>
      </c>
      <c r="E11" s="4">
        <v>22.944723117252579</v>
      </c>
      <c r="F11" s="5">
        <f t="shared" si="0"/>
        <v>68.54898559229774</v>
      </c>
      <c r="G11" s="5">
        <f t="shared" si="1"/>
        <v>22.849661864099247</v>
      </c>
    </row>
    <row r="12" spans="1:8" x14ac:dyDescent="0.3">
      <c r="A12" s="2"/>
      <c r="B12" s="2" t="s">
        <v>57</v>
      </c>
      <c r="C12" s="4">
        <v>22.42851035777657</v>
      </c>
      <c r="D12" s="4">
        <v>22.635209294801371</v>
      </c>
      <c r="E12" s="4">
        <v>22.702039205713298</v>
      </c>
      <c r="F12" s="5">
        <f t="shared" si="0"/>
        <v>67.765758858291235</v>
      </c>
      <c r="G12" s="5">
        <f t="shared" si="1"/>
        <v>22.58858628609708</v>
      </c>
    </row>
    <row r="13" spans="1:8" x14ac:dyDescent="0.3">
      <c r="A13" s="2" t="s">
        <v>51</v>
      </c>
      <c r="B13" s="2" t="s">
        <v>55</v>
      </c>
      <c r="C13" s="4">
        <v>20.455353637564613</v>
      </c>
      <c r="D13" s="4">
        <v>20.764700305932571</v>
      </c>
      <c r="E13" s="4">
        <v>20.955641161129481</v>
      </c>
      <c r="F13" s="5">
        <f t="shared" si="0"/>
        <v>62.175695104626669</v>
      </c>
      <c r="G13" s="5">
        <f t="shared" si="1"/>
        <v>20.725231701542224</v>
      </c>
    </row>
    <row r="14" spans="1:8" x14ac:dyDescent="0.3">
      <c r="A14" s="2"/>
      <c r="B14" s="2" t="s">
        <v>56</v>
      </c>
      <c r="C14" s="4">
        <v>20.710352677423561</v>
      </c>
      <c r="D14" s="4">
        <v>21.002742201348582</v>
      </c>
      <c r="E14" s="4">
        <v>21.177144809417456</v>
      </c>
      <c r="F14" s="5">
        <f t="shared" si="0"/>
        <v>62.890239688189595</v>
      </c>
      <c r="G14" s="5">
        <f t="shared" si="1"/>
        <v>20.963413229396533</v>
      </c>
    </row>
    <row r="15" spans="1:8" x14ac:dyDescent="0.3">
      <c r="A15" s="2"/>
      <c r="B15" s="2" t="s">
        <v>57</v>
      </c>
      <c r="C15" s="4">
        <v>20.606060355729003</v>
      </c>
      <c r="D15" s="4">
        <v>20.904553040426379</v>
      </c>
      <c r="E15" s="4">
        <v>21.085384398560617</v>
      </c>
      <c r="F15" s="5">
        <f t="shared" si="0"/>
        <v>62.595997794715998</v>
      </c>
      <c r="G15" s="5">
        <f t="shared" si="1"/>
        <v>20.865332598238666</v>
      </c>
    </row>
    <row r="16" spans="1:8" x14ac:dyDescent="0.3">
      <c r="A16" s="2" t="s">
        <v>52</v>
      </c>
      <c r="B16" s="2" t="s">
        <v>55</v>
      </c>
      <c r="C16" s="4">
        <v>19.095923507684805</v>
      </c>
      <c r="D16" s="4">
        <v>19.446675351646554</v>
      </c>
      <c r="E16" s="4">
        <v>19.700164688312938</v>
      </c>
      <c r="F16" s="5">
        <f t="shared" si="0"/>
        <v>58.242763547644302</v>
      </c>
      <c r="G16" s="5">
        <f t="shared" si="1"/>
        <v>19.414254515881435</v>
      </c>
    </row>
    <row r="17" spans="1:7" x14ac:dyDescent="0.3">
      <c r="A17" s="2"/>
      <c r="B17" s="2" t="s">
        <v>56</v>
      </c>
      <c r="C17" s="4">
        <v>21.773306794836081</v>
      </c>
      <c r="D17" s="4">
        <v>22.018720587303807</v>
      </c>
      <c r="E17" s="4">
        <v>22.129646176741964</v>
      </c>
      <c r="F17" s="5">
        <f t="shared" si="0"/>
        <v>65.921673558881849</v>
      </c>
      <c r="G17" s="5">
        <f t="shared" si="1"/>
        <v>21.973891186293951</v>
      </c>
    </row>
    <row r="18" spans="1:7" x14ac:dyDescent="0.3">
      <c r="A18" s="2"/>
      <c r="B18" s="2" t="s">
        <v>57</v>
      </c>
      <c r="C18" s="4">
        <v>21.581157414144986</v>
      </c>
      <c r="D18" s="4">
        <v>21.837356551260378</v>
      </c>
      <c r="E18" s="4">
        <v>21.960828764725555</v>
      </c>
      <c r="F18" s="5">
        <f t="shared" si="0"/>
        <v>65.379342730130929</v>
      </c>
      <c r="G18" s="5">
        <f t="shared" si="1"/>
        <v>21.793114243376976</v>
      </c>
    </row>
    <row r="19" spans="1:7" x14ac:dyDescent="0.3">
      <c r="A19" s="2" t="s">
        <v>53</v>
      </c>
      <c r="B19" s="2" t="s">
        <v>55</v>
      </c>
      <c r="C19" s="4">
        <v>21.393001152403706</v>
      </c>
      <c r="D19" s="4">
        <v>21.646364166214049</v>
      </c>
      <c r="E19" s="4">
        <v>21.778843299069873</v>
      </c>
      <c r="F19" s="5">
        <f t="shared" si="0"/>
        <v>64.818208617687631</v>
      </c>
      <c r="G19" s="5">
        <f t="shared" si="1"/>
        <v>21.60606953922921</v>
      </c>
    </row>
    <row r="20" spans="1:7" x14ac:dyDescent="0.3">
      <c r="A20" s="2"/>
      <c r="B20" s="2" t="s">
        <v>56</v>
      </c>
      <c r="C20" s="4">
        <v>23.921490880342752</v>
      </c>
      <c r="D20" s="4">
        <v>24.035823044868302</v>
      </c>
      <c r="E20" s="4">
        <v>23.992217530144764</v>
      </c>
      <c r="F20" s="5">
        <f t="shared" si="0"/>
        <v>71.94953145535581</v>
      </c>
      <c r="G20" s="5">
        <f t="shared" si="1"/>
        <v>23.98317715178527</v>
      </c>
    </row>
    <row r="21" spans="1:7" x14ac:dyDescent="0.3">
      <c r="A21" s="2"/>
      <c r="B21" s="2" t="s">
        <v>57</v>
      </c>
      <c r="C21" s="4">
        <v>23.172659297034027</v>
      </c>
      <c r="D21" s="4">
        <v>23.333271812284206</v>
      </c>
      <c r="E21" s="4">
        <v>23.347609270682238</v>
      </c>
      <c r="F21" s="5">
        <f t="shared" si="0"/>
        <v>69.853540380000467</v>
      </c>
      <c r="G21" s="5">
        <f t="shared" si="1"/>
        <v>23.284513460000156</v>
      </c>
    </row>
    <row r="22" spans="1:7" x14ac:dyDescent="0.3">
      <c r="A22" s="2" t="s">
        <v>54</v>
      </c>
      <c r="B22" s="2" t="s">
        <v>55</v>
      </c>
      <c r="C22" s="4">
        <v>20.35188934085911</v>
      </c>
      <c r="D22" s="4">
        <v>20.676191714631901</v>
      </c>
      <c r="E22" s="4">
        <v>20.877155726673504</v>
      </c>
      <c r="F22" s="5">
        <f t="shared" si="0"/>
        <v>61.905236782164522</v>
      </c>
      <c r="G22" s="5">
        <f t="shared" si="1"/>
        <v>20.635078927388175</v>
      </c>
    </row>
    <row r="23" spans="1:7" x14ac:dyDescent="0.3">
      <c r="A23" s="2"/>
      <c r="B23" s="2" t="s">
        <v>56</v>
      </c>
      <c r="C23" s="4">
        <v>18.822922706580897</v>
      </c>
      <c r="D23" s="4">
        <v>19.187219315837392</v>
      </c>
      <c r="E23" s="4">
        <v>19.455464209865447</v>
      </c>
      <c r="F23" s="5">
        <f t="shared" si="0"/>
        <v>57.46560623228374</v>
      </c>
      <c r="G23" s="5">
        <f t="shared" si="1"/>
        <v>19.155202077427912</v>
      </c>
    </row>
    <row r="24" spans="1:7" x14ac:dyDescent="0.3">
      <c r="A24" s="2"/>
      <c r="B24" s="2" t="s">
        <v>57</v>
      </c>
      <c r="C24" s="4">
        <v>18.639672535521402</v>
      </c>
      <c r="D24" s="4">
        <v>19.010789889461105</v>
      </c>
      <c r="E24" s="4">
        <v>19.287502130860489</v>
      </c>
      <c r="F24" s="5">
        <f t="shared" si="0"/>
        <v>56.937964555842996</v>
      </c>
      <c r="G24" s="5">
        <f t="shared" si="1"/>
        <v>18.979321518614331</v>
      </c>
    </row>
    <row r="25" spans="1:7" x14ac:dyDescent="0.3">
      <c r="A25" s="2"/>
      <c r="B25" s="2" t="s">
        <v>6</v>
      </c>
      <c r="C25" s="5">
        <f>SUM(C4:C24)</f>
        <v>425.35266501475076</v>
      </c>
      <c r="D25" s="5">
        <f>SUM(D4:D24)</f>
        <v>431.73592924818456</v>
      </c>
      <c r="E25" s="5">
        <f>SUM(E4:E24)</f>
        <v>435.71273774787267</v>
      </c>
      <c r="F25" s="5">
        <f>SUM(C4:E24)</f>
        <v>1292.8013320108078</v>
      </c>
      <c r="G25" s="5">
        <f>AVERAGE(C4:E24)</f>
        <v>20.520656063663615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26529.131492839981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161.08911521663686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8.076333837594575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194.02220890676472</v>
      </c>
    </row>
    <row r="31" spans="1:7" x14ac:dyDescent="0.3">
      <c r="D31" s="8" t="s">
        <v>63</v>
      </c>
      <c r="E31" s="2">
        <f>E30-E29-E28</f>
        <v>24.856759852533287</v>
      </c>
    </row>
    <row r="32" spans="1:7" x14ac:dyDescent="0.3">
      <c r="D32" s="8" t="s">
        <v>20</v>
      </c>
      <c r="E32" s="2">
        <f>SUMSQ(C4:E24)-E27</f>
        <v>196.99504371241346</v>
      </c>
    </row>
    <row r="33" spans="2:7" x14ac:dyDescent="0.3">
      <c r="D33" s="8" t="s">
        <v>21</v>
      </c>
      <c r="E33" s="2">
        <f>E32-E31-E29-E28</f>
        <v>2.9728348056487448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54.175373126559904</v>
      </c>
      <c r="D38" s="2">
        <f>F5</f>
        <v>55.26110969523836</v>
      </c>
      <c r="E38" s="2">
        <f>F6</f>
        <v>54.501285852358748</v>
      </c>
      <c r="F38" s="2">
        <f t="shared" ref="F38:F45" si="2">SUM(C38:E38)</f>
        <v>163.93776867415701</v>
      </c>
      <c r="G38" s="2">
        <f t="shared" ref="G38:G44" si="3">F38/9</f>
        <v>18.21530763046189</v>
      </c>
    </row>
    <row r="39" spans="2:7" x14ac:dyDescent="0.3">
      <c r="B39" s="14" t="s">
        <v>12</v>
      </c>
      <c r="C39" s="2">
        <f>F7</f>
        <v>56.59794836381765</v>
      </c>
      <c r="D39" s="2">
        <f>F8</f>
        <v>56.558947101214031</v>
      </c>
      <c r="E39" s="2">
        <f>F9</f>
        <v>56.453726477473339</v>
      </c>
      <c r="F39" s="2">
        <f t="shared" si="2"/>
        <v>169.61062194250502</v>
      </c>
      <c r="G39" s="2">
        <f t="shared" si="3"/>
        <v>18.845624660278336</v>
      </c>
    </row>
    <row r="40" spans="2:7" x14ac:dyDescent="0.3">
      <c r="B40" s="14" t="s">
        <v>13</v>
      </c>
      <c r="C40" s="2">
        <f>F10</f>
        <v>62.802396496032522</v>
      </c>
      <c r="D40" s="2">
        <f>F11</f>
        <v>68.54898559229774</v>
      </c>
      <c r="E40" s="2">
        <f>F12</f>
        <v>67.765758858291235</v>
      </c>
      <c r="F40" s="2">
        <f t="shared" si="2"/>
        <v>199.1171409466215</v>
      </c>
      <c r="G40" s="2">
        <f t="shared" si="3"/>
        <v>22.124126771846832</v>
      </c>
    </row>
    <row r="41" spans="2:7" x14ac:dyDescent="0.3">
      <c r="B41" s="14" t="s">
        <v>14</v>
      </c>
      <c r="C41" s="2">
        <f>F13</f>
        <v>62.175695104626669</v>
      </c>
      <c r="D41" s="2">
        <f>F14</f>
        <v>62.890239688189595</v>
      </c>
      <c r="E41" s="2">
        <f>F15</f>
        <v>62.595997794715998</v>
      </c>
      <c r="F41" s="2">
        <f t="shared" si="2"/>
        <v>187.66193258753225</v>
      </c>
      <c r="G41" s="2">
        <f t="shared" si="3"/>
        <v>20.85132584305914</v>
      </c>
    </row>
    <row r="42" spans="2:7" x14ac:dyDescent="0.3">
      <c r="B42" s="14" t="s">
        <v>15</v>
      </c>
      <c r="C42" s="2">
        <f>F16</f>
        <v>58.242763547644302</v>
      </c>
      <c r="D42" s="2">
        <f>F17</f>
        <v>65.921673558881849</v>
      </c>
      <c r="E42" s="2">
        <f>F18</f>
        <v>65.379342730130929</v>
      </c>
      <c r="F42" s="2">
        <f t="shared" si="2"/>
        <v>189.54377983665708</v>
      </c>
      <c r="G42" s="2">
        <f t="shared" si="3"/>
        <v>21.060419981850785</v>
      </c>
    </row>
    <row r="43" spans="2:7" x14ac:dyDescent="0.3">
      <c r="B43" s="14" t="s">
        <v>16</v>
      </c>
      <c r="C43" s="2">
        <f>F19</f>
        <v>64.818208617687631</v>
      </c>
      <c r="D43" s="2">
        <f>F20</f>
        <v>71.94953145535581</v>
      </c>
      <c r="E43" s="2">
        <f>F21</f>
        <v>69.853540380000467</v>
      </c>
      <c r="F43" s="2">
        <f t="shared" si="2"/>
        <v>206.62128045304394</v>
      </c>
      <c r="G43" s="2">
        <f t="shared" si="3"/>
        <v>22.957920050338217</v>
      </c>
    </row>
    <row r="44" spans="2:7" x14ac:dyDescent="0.3">
      <c r="B44" s="14" t="s">
        <v>17</v>
      </c>
      <c r="C44" s="2">
        <f>F22</f>
        <v>61.905236782164522</v>
      </c>
      <c r="D44" s="2">
        <f>F23</f>
        <v>57.46560623228374</v>
      </c>
      <c r="E44" s="2">
        <f>F24</f>
        <v>56.937964555842996</v>
      </c>
      <c r="F44" s="2">
        <f t="shared" si="2"/>
        <v>176.30880757029126</v>
      </c>
      <c r="G44" s="2">
        <f t="shared" si="3"/>
        <v>19.589867507810141</v>
      </c>
    </row>
    <row r="45" spans="2:7" x14ac:dyDescent="0.3">
      <c r="B45" s="2" t="s">
        <v>6</v>
      </c>
      <c r="C45" s="2">
        <f>SUM(C38:C44)</f>
        <v>420.71762203853319</v>
      </c>
      <c r="D45" s="2">
        <f>SUM(D38:D44)</f>
        <v>438.59609332346105</v>
      </c>
      <c r="E45" s="2">
        <f>SUM(E38:E44)</f>
        <v>433.48761664881374</v>
      </c>
      <c r="F45" s="2">
        <f t="shared" si="2"/>
        <v>1292.801332010808</v>
      </c>
      <c r="G45" s="2">
        <f>AVERAGE(G38:G44)</f>
        <v>20.520656063663619</v>
      </c>
    </row>
    <row r="46" spans="2:7" x14ac:dyDescent="0.3">
      <c r="B46" s="14" t="s">
        <v>7</v>
      </c>
      <c r="C46" s="2">
        <f>C45/(B28*B27)</f>
        <v>20.03417247802539</v>
      </c>
      <c r="D46" s="2">
        <f>D45/(B28*B27)</f>
        <v>20.885528253498144</v>
      </c>
      <c r="E46" s="2">
        <f>E45/(B28*B27)</f>
        <v>20.64226745946732</v>
      </c>
      <c r="F46" s="2"/>
      <c r="G46" s="2">
        <f>AVERAGE(G38:G44)</f>
        <v>20.520656063663619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161.08911521663686</v>
      </c>
      <c r="D50" s="2">
        <f>C50/B50</f>
        <v>26.848185869439476</v>
      </c>
      <c r="E50" s="2">
        <f>D50/D53</f>
        <v>379.30927220504714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8.076333837594575</v>
      </c>
      <c r="D51" s="2">
        <f>C51/B51</f>
        <v>4.0381669187972875</v>
      </c>
      <c r="E51" s="2">
        <f>D51/D53</f>
        <v>57.050936791785375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24.856759852533287</v>
      </c>
      <c r="D52" s="2">
        <f>C52/B52</f>
        <v>2.0713966543777738</v>
      </c>
      <c r="E52" s="2">
        <f>D52/D53</f>
        <v>29.264545516810607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2.9728348056487448</v>
      </c>
      <c r="D53" s="18">
        <f>C53/B53</f>
        <v>7.078178108687487E-2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196.99504371241346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8.8682818758686832E-2</v>
      </c>
      <c r="J59" s="23">
        <f>I59*1.4142*I56</f>
        <v>0.33837862445528266</v>
      </c>
      <c r="K59" s="23">
        <f>I59*1.4142*I57</f>
        <v>0.25309820571703451</v>
      </c>
    </row>
    <row r="60" spans="1:11" x14ac:dyDescent="0.3">
      <c r="A60" s="14" t="s">
        <v>8</v>
      </c>
      <c r="B60" s="2">
        <f>G4</f>
        <v>18.0584577088533</v>
      </c>
      <c r="C60" s="2">
        <f>G5</f>
        <v>18.420369898412787</v>
      </c>
      <c r="D60" s="2">
        <f>G6</f>
        <v>18.167095284119583</v>
      </c>
      <c r="E60" s="2">
        <f>SUM(B60:D60)</f>
        <v>54.645922891385666</v>
      </c>
      <c r="F60" s="23">
        <f>E60/3</f>
        <v>18.21530763046189</v>
      </c>
      <c r="H60" s="25" t="s">
        <v>45</v>
      </c>
      <c r="I60" s="23">
        <f>SQRT(D53/(B28*B27))</f>
        <v>5.8056532829104585E-2</v>
      </c>
      <c r="J60" s="23">
        <f>I60*1.4142*I56</f>
        <v>0.22152080858876688</v>
      </c>
      <c r="K60" s="23">
        <f>J60*1.4142*I57</f>
        <v>0.63221399553576563</v>
      </c>
    </row>
    <row r="61" spans="1:11" x14ac:dyDescent="0.3">
      <c r="A61" s="14" t="s">
        <v>12</v>
      </c>
      <c r="B61" s="2">
        <f>G7</f>
        <v>18.865982787939217</v>
      </c>
      <c r="C61" s="2">
        <f>G8</f>
        <v>18.852982367071345</v>
      </c>
      <c r="D61" s="2">
        <f>G9</f>
        <v>18.817908825824446</v>
      </c>
      <c r="E61" s="2">
        <f t="shared" ref="E61:E66" si="4">SUM(B61:D61)</f>
        <v>56.536873980835011</v>
      </c>
      <c r="F61" s="23">
        <f t="shared" ref="F61:F66" si="5">E61/3</f>
        <v>18.845624660278336</v>
      </c>
      <c r="H61" s="25" t="s">
        <v>46</v>
      </c>
      <c r="I61" s="23">
        <f>SQRT(D53/(B27))</f>
        <v>0.1536031478484679</v>
      </c>
      <c r="J61" s="23">
        <f>I61*1.4142*I56</f>
        <v>0.58608896975181823</v>
      </c>
      <c r="K61" s="23">
        <f>J61*1.4142*I57</f>
        <v>1.6726810075621352</v>
      </c>
    </row>
    <row r="62" spans="1:11" x14ac:dyDescent="0.3">
      <c r="A62" s="14" t="s">
        <v>13</v>
      </c>
      <c r="B62" s="2">
        <f>G10</f>
        <v>20.934132165344174</v>
      </c>
      <c r="C62" s="2">
        <f>G11</f>
        <v>22.849661864099247</v>
      </c>
      <c r="D62" s="2">
        <f>G12</f>
        <v>22.58858628609708</v>
      </c>
      <c r="E62" s="2">
        <f t="shared" si="4"/>
        <v>66.372380315540497</v>
      </c>
      <c r="F62" s="23">
        <f t="shared" si="5"/>
        <v>22.124126771846832</v>
      </c>
    </row>
    <row r="63" spans="1:11" x14ac:dyDescent="0.3">
      <c r="A63" s="14" t="s">
        <v>14</v>
      </c>
      <c r="B63" s="2">
        <f>G13</f>
        <v>20.725231701542224</v>
      </c>
      <c r="C63" s="2">
        <f>G14</f>
        <v>20.963413229396533</v>
      </c>
      <c r="D63" s="2">
        <f>G15</f>
        <v>20.865332598238666</v>
      </c>
      <c r="E63" s="2">
        <f t="shared" si="4"/>
        <v>62.553977529177423</v>
      </c>
      <c r="F63" s="23">
        <f t="shared" si="5"/>
        <v>20.85132584305914</v>
      </c>
      <c r="H63" s="25" t="s">
        <v>47</v>
      </c>
      <c r="I63" s="5">
        <f>SQRT(D53)*100/(G25)</f>
        <v>1.2964909866949061</v>
      </c>
    </row>
    <row r="64" spans="1:11" x14ac:dyDescent="0.3">
      <c r="A64" s="14" t="s">
        <v>15</v>
      </c>
      <c r="B64" s="2">
        <f>G16</f>
        <v>19.414254515881435</v>
      </c>
      <c r="C64" s="2">
        <f>G17</f>
        <v>21.973891186293951</v>
      </c>
      <c r="D64" s="2">
        <f>G18</f>
        <v>21.793114243376976</v>
      </c>
      <c r="E64" s="2">
        <f t="shared" si="4"/>
        <v>63.181259945552362</v>
      </c>
      <c r="F64" s="23">
        <f t="shared" si="5"/>
        <v>21.060419981850789</v>
      </c>
    </row>
    <row r="65" spans="1:6" x14ac:dyDescent="0.3">
      <c r="A65" s="14" t="s">
        <v>16</v>
      </c>
      <c r="B65" s="2">
        <f>G19</f>
        <v>21.60606953922921</v>
      </c>
      <c r="C65" s="2">
        <f>G20</f>
        <v>23.98317715178527</v>
      </c>
      <c r="D65" s="2">
        <f>G21</f>
        <v>23.284513460000156</v>
      </c>
      <c r="E65" s="2">
        <f t="shared" si="4"/>
        <v>68.873760151014636</v>
      </c>
      <c r="F65" s="23">
        <f t="shared" si="5"/>
        <v>22.957920050338213</v>
      </c>
    </row>
    <row r="66" spans="1:6" x14ac:dyDescent="0.3">
      <c r="A66" s="14" t="s">
        <v>17</v>
      </c>
      <c r="B66" s="2">
        <f>G22</f>
        <v>20.635078927388175</v>
      </c>
      <c r="C66" s="2">
        <f>G23</f>
        <v>19.155202077427912</v>
      </c>
      <c r="D66" s="2">
        <f>G24</f>
        <v>18.979321518614331</v>
      </c>
      <c r="E66" s="2">
        <f t="shared" si="4"/>
        <v>58.769602523430422</v>
      </c>
      <c r="F66" s="23">
        <f t="shared" si="5"/>
        <v>19.589867507810141</v>
      </c>
    </row>
    <row r="67" spans="1:6" x14ac:dyDescent="0.3">
      <c r="A67" s="2" t="s">
        <v>6</v>
      </c>
      <c r="B67" s="2">
        <f>SUM(B60:B66)</f>
        <v>140.23920734617772</v>
      </c>
      <c r="C67" s="2">
        <f>SUM(C60:C66)</f>
        <v>146.19869777448704</v>
      </c>
      <c r="D67" s="2">
        <f>SUM(D60:D66)</f>
        <v>144.49587221627124</v>
      </c>
      <c r="E67" s="2">
        <f>SUM(E60:E66)</f>
        <v>430.93377733693603</v>
      </c>
      <c r="F67" s="23">
        <f>SUM(C67:E67)</f>
        <v>721.62834732769431</v>
      </c>
    </row>
    <row r="68" spans="1:6" x14ac:dyDescent="0.3">
      <c r="A68" s="14" t="s">
        <v>7</v>
      </c>
      <c r="B68" s="23">
        <f>AVERAGE(B60:B66)</f>
        <v>20.03417247802539</v>
      </c>
      <c r="C68" s="23">
        <f>AVERAGE(C60:C66)</f>
        <v>20.885528253498148</v>
      </c>
      <c r="D68" s="23">
        <f>AVERAGE(D60:D66)</f>
        <v>20.64226745946732</v>
      </c>
      <c r="E68" s="2"/>
      <c r="F68" s="23">
        <f>AVERAGE(F60:F66)</f>
        <v>20.520656063663619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 height (cm)</vt:lpstr>
      <vt:lpstr>No. of nodules per plant</vt:lpstr>
      <vt:lpstr>dry matter accumulation</vt:lpstr>
      <vt:lpstr>Yield</vt:lpstr>
      <vt:lpstr>No of pods per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2023-07-20T12:48:51Z</dcterms:modified>
</cp:coreProperties>
</file>