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7. Free lancing analysis\ID 108 anuragini CRD analysis\Results\"/>
    </mc:Choice>
  </mc:AlternateContent>
  <xr:revisionPtr revIDLastSave="0" documentId="13_ncr:1_{20A042B5-4A95-4AFD-AF76-4D371ECD21A0}" xr6:coauthVersionLast="47" xr6:coauthVersionMax="47" xr10:uidLastSave="{00000000-0000-0000-0000-000000000000}"/>
  <bookViews>
    <workbookView xWindow="-108" yWindow="-108" windowWidth="23256" windowHeight="12456" activeTab="2" xr2:uid="{2AD597ED-E3D8-4950-BA75-2BD3234D3A47}"/>
  </bookViews>
  <sheets>
    <sheet name="N uptake" sheetId="1" r:id="rId1"/>
    <sheet name="P uptake" sheetId="2" r:id="rId2"/>
    <sheet name="K uptake" sheetId="3" r:id="rId3"/>
  </sheets>
  <definedNames>
    <definedName name="solver_adj" localSheetId="2" hidden="1">'K uptake'!$C$4:$E$24</definedName>
    <definedName name="solver_adj" localSheetId="0" hidden="1">'N uptake'!$C$4:$E$24</definedName>
    <definedName name="solver_adj" localSheetId="1" hidden="1">'P uptake'!$C$4:$E$24</definedName>
    <definedName name="solver_cvg" localSheetId="2" hidden="1">0.0001</definedName>
    <definedName name="solver_cvg" localSheetId="0" hidden="1">0.0001</definedName>
    <definedName name="solver_cvg" localSheetId="1" hidden="1">0.0001</definedName>
    <definedName name="solver_drv" localSheetId="2" hidden="1">1</definedName>
    <definedName name="solver_drv" localSheetId="0" hidden="1">1</definedName>
    <definedName name="solver_drv" localSheetId="1" hidden="1">1</definedName>
    <definedName name="solver_eng" localSheetId="2" hidden="1">1</definedName>
    <definedName name="solver_eng" localSheetId="0" hidden="1">1</definedName>
    <definedName name="solver_eng" localSheetId="1" hidden="1">1</definedName>
    <definedName name="solver_est" localSheetId="2" hidden="1">1</definedName>
    <definedName name="solver_est" localSheetId="0" hidden="1">1</definedName>
    <definedName name="solver_est" localSheetId="1" hidden="1">1</definedName>
    <definedName name="solver_itr" localSheetId="2" hidden="1">2147483647</definedName>
    <definedName name="solver_itr" localSheetId="0" hidden="1">2147483647</definedName>
    <definedName name="solver_itr" localSheetId="1" hidden="1">2147483647</definedName>
    <definedName name="solver_mip" localSheetId="2" hidden="1">2147483647</definedName>
    <definedName name="solver_mip" localSheetId="0" hidden="1">2147483647</definedName>
    <definedName name="solver_mip" localSheetId="1" hidden="1">2147483647</definedName>
    <definedName name="solver_mni" localSheetId="2" hidden="1">30</definedName>
    <definedName name="solver_mni" localSheetId="0" hidden="1">30</definedName>
    <definedName name="solver_mni" localSheetId="1" hidden="1">30</definedName>
    <definedName name="solver_mrt" localSheetId="2" hidden="1">0.075</definedName>
    <definedName name="solver_mrt" localSheetId="0" hidden="1">0.075</definedName>
    <definedName name="solver_mrt" localSheetId="1" hidden="1">0.075</definedName>
    <definedName name="solver_msl" localSheetId="2" hidden="1">2</definedName>
    <definedName name="solver_msl" localSheetId="0" hidden="1">2</definedName>
    <definedName name="solver_msl" localSheetId="1" hidden="1">2</definedName>
    <definedName name="solver_neg" localSheetId="2" hidden="1">1</definedName>
    <definedName name="solver_neg" localSheetId="0" hidden="1">1</definedName>
    <definedName name="solver_neg" localSheetId="1" hidden="1">1</definedName>
    <definedName name="solver_nod" localSheetId="2" hidden="1">2147483647</definedName>
    <definedName name="solver_nod" localSheetId="0" hidden="1">2147483647</definedName>
    <definedName name="solver_nod" localSheetId="1" hidden="1">2147483647</definedName>
    <definedName name="solver_num" localSheetId="2" hidden="1">0</definedName>
    <definedName name="solver_num" localSheetId="0" hidden="1">0</definedName>
    <definedName name="solver_num" localSheetId="1" hidden="1">0</definedName>
    <definedName name="solver_nwt" localSheetId="2" hidden="1">1</definedName>
    <definedName name="solver_nwt" localSheetId="0" hidden="1">1</definedName>
    <definedName name="solver_nwt" localSheetId="1" hidden="1">1</definedName>
    <definedName name="solver_opt" localSheetId="2" hidden="1">'K uptake'!$E$52</definedName>
    <definedName name="solver_opt" localSheetId="0" hidden="1">'N uptake'!$E$51</definedName>
    <definedName name="solver_opt" localSheetId="1" hidden="1">'P uptake'!$E$52</definedName>
    <definedName name="solver_pre" localSheetId="2" hidden="1">0.000001</definedName>
    <definedName name="solver_pre" localSheetId="0" hidden="1">0.000001</definedName>
    <definedName name="solver_pre" localSheetId="1" hidden="1">0.000001</definedName>
    <definedName name="solver_rbv" localSheetId="2" hidden="1">1</definedName>
    <definedName name="solver_rbv" localSheetId="0" hidden="1">1</definedName>
    <definedName name="solver_rbv" localSheetId="1" hidden="1">1</definedName>
    <definedName name="solver_rlx" localSheetId="2" hidden="1">2</definedName>
    <definedName name="solver_rlx" localSheetId="0" hidden="1">2</definedName>
    <definedName name="solver_rlx" localSheetId="1" hidden="1">2</definedName>
    <definedName name="solver_rsd" localSheetId="2" hidden="1">0</definedName>
    <definedName name="solver_rsd" localSheetId="0" hidden="1">0</definedName>
    <definedName name="solver_rsd" localSheetId="1" hidden="1">0</definedName>
    <definedName name="solver_scl" localSheetId="2" hidden="1">1</definedName>
    <definedName name="solver_scl" localSheetId="0" hidden="1">1</definedName>
    <definedName name="solver_scl" localSheetId="1" hidden="1">1</definedName>
    <definedName name="solver_sho" localSheetId="2" hidden="1">2</definedName>
    <definedName name="solver_sho" localSheetId="0" hidden="1">2</definedName>
    <definedName name="solver_sho" localSheetId="1" hidden="1">2</definedName>
    <definedName name="solver_ssz" localSheetId="2" hidden="1">100</definedName>
    <definedName name="solver_ssz" localSheetId="0" hidden="1">100</definedName>
    <definedName name="solver_ssz" localSheetId="1" hidden="1">100</definedName>
    <definedName name="solver_tim" localSheetId="2" hidden="1">2147483647</definedName>
    <definedName name="solver_tim" localSheetId="0" hidden="1">2147483647</definedName>
    <definedName name="solver_tim" localSheetId="1" hidden="1">2147483647</definedName>
    <definedName name="solver_tol" localSheetId="2" hidden="1">0.01</definedName>
    <definedName name="solver_tol" localSheetId="0" hidden="1">0.01</definedName>
    <definedName name="solver_tol" localSheetId="1" hidden="1">0.01</definedName>
    <definedName name="solver_typ" localSheetId="2" hidden="1">3</definedName>
    <definedName name="solver_typ" localSheetId="0" hidden="1">3</definedName>
    <definedName name="solver_typ" localSheetId="1" hidden="1">3</definedName>
    <definedName name="solver_val" localSheetId="2" hidden="1">2.34535</definedName>
    <definedName name="solver_val" localSheetId="0" hidden="1">5.28292</definedName>
    <definedName name="solver_val" localSheetId="1" hidden="1">3.28728</definedName>
    <definedName name="solver_ver" localSheetId="2" hidden="1">3</definedName>
    <definedName name="solver_ver" localSheetId="0" hidden="1">3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3" l="1"/>
  <c r="C66" i="3" s="1"/>
  <c r="G21" i="3"/>
  <c r="D65" i="3" s="1"/>
  <c r="G19" i="3"/>
  <c r="B65" i="3" s="1"/>
  <c r="G17" i="3"/>
  <c r="C64" i="3" s="1"/>
  <c r="G15" i="3"/>
  <c r="D63" i="3" s="1"/>
  <c r="G13" i="3"/>
  <c r="B63" i="3" s="1"/>
  <c r="G11" i="3"/>
  <c r="C62" i="3" s="1"/>
  <c r="G9" i="3"/>
  <c r="D61" i="3" s="1"/>
  <c r="G7" i="3"/>
  <c r="B61" i="3" s="1"/>
  <c r="E25" i="3"/>
  <c r="F25" i="3"/>
  <c r="E27" i="3" s="1"/>
  <c r="F23" i="2"/>
  <c r="D44" i="2" s="1"/>
  <c r="G21" i="2"/>
  <c r="D65" i="2" s="1"/>
  <c r="F19" i="2"/>
  <c r="C43" i="2" s="1"/>
  <c r="G17" i="2"/>
  <c r="C64" i="2" s="1"/>
  <c r="F15" i="2"/>
  <c r="E41" i="2" s="1"/>
  <c r="G13" i="2"/>
  <c r="B63" i="2" s="1"/>
  <c r="F11" i="2"/>
  <c r="D40" i="2" s="1"/>
  <c r="G9" i="2"/>
  <c r="D61" i="2" s="1"/>
  <c r="F7" i="2"/>
  <c r="C39" i="2" s="1"/>
  <c r="E25" i="2"/>
  <c r="C25" i="2"/>
  <c r="G23" i="1"/>
  <c r="C66" i="1" s="1"/>
  <c r="G21" i="1"/>
  <c r="D65" i="1" s="1"/>
  <c r="G19" i="1"/>
  <c r="B65" i="1" s="1"/>
  <c r="G17" i="1"/>
  <c r="C64" i="1" s="1"/>
  <c r="G15" i="1"/>
  <c r="D63" i="1" s="1"/>
  <c r="G13" i="1"/>
  <c r="B63" i="1" s="1"/>
  <c r="G11" i="1"/>
  <c r="C62" i="1" s="1"/>
  <c r="G9" i="1"/>
  <c r="D61" i="1" s="1"/>
  <c r="G7" i="1"/>
  <c r="B61" i="1" s="1"/>
  <c r="E25" i="1"/>
  <c r="F25" i="1"/>
  <c r="E27" i="1" s="1"/>
  <c r="I56" i="3"/>
  <c r="G51" i="3"/>
  <c r="B51" i="3"/>
  <c r="B52" i="3" s="1"/>
  <c r="G50" i="3"/>
  <c r="B50" i="3"/>
  <c r="B30" i="3"/>
  <c r="B54" i="3" s="1"/>
  <c r="B53" i="3" s="1"/>
  <c r="I57" i="3" s="1"/>
  <c r="G25" i="3"/>
  <c r="D25" i="3"/>
  <c r="C25" i="3"/>
  <c r="G24" i="3"/>
  <c r="D66" i="3" s="1"/>
  <c r="F24" i="3"/>
  <c r="E44" i="3" s="1"/>
  <c r="F23" i="3"/>
  <c r="D44" i="3" s="1"/>
  <c r="G22" i="3"/>
  <c r="B66" i="3" s="1"/>
  <c r="F22" i="3"/>
  <c r="C44" i="3" s="1"/>
  <c r="F21" i="3"/>
  <c r="E43" i="3" s="1"/>
  <c r="G20" i="3"/>
  <c r="C65" i="3" s="1"/>
  <c r="F20" i="3"/>
  <c r="D43" i="3" s="1"/>
  <c r="F19" i="3"/>
  <c r="C43" i="3" s="1"/>
  <c r="G18" i="3"/>
  <c r="D64" i="3" s="1"/>
  <c r="F18" i="3"/>
  <c r="E42" i="3" s="1"/>
  <c r="F17" i="3"/>
  <c r="D42" i="3" s="1"/>
  <c r="G16" i="3"/>
  <c r="B64" i="3" s="1"/>
  <c r="F16" i="3"/>
  <c r="C42" i="3" s="1"/>
  <c r="F15" i="3"/>
  <c r="E41" i="3" s="1"/>
  <c r="G14" i="3"/>
  <c r="C63" i="3" s="1"/>
  <c r="F14" i="3"/>
  <c r="D41" i="3" s="1"/>
  <c r="F13" i="3"/>
  <c r="C41" i="3" s="1"/>
  <c r="G12" i="3"/>
  <c r="D62" i="3" s="1"/>
  <c r="F12" i="3"/>
  <c r="E40" i="3" s="1"/>
  <c r="F11" i="3"/>
  <c r="D40" i="3" s="1"/>
  <c r="G10" i="3"/>
  <c r="B62" i="3" s="1"/>
  <c r="F10" i="3"/>
  <c r="C40" i="3" s="1"/>
  <c r="F9" i="3"/>
  <c r="E39" i="3" s="1"/>
  <c r="G8" i="3"/>
  <c r="C61" i="3" s="1"/>
  <c r="F8" i="3"/>
  <c r="D39" i="3" s="1"/>
  <c r="F7" i="3"/>
  <c r="C39" i="3" s="1"/>
  <c r="G6" i="3"/>
  <c r="D60" i="3" s="1"/>
  <c r="F6" i="3"/>
  <c r="E38" i="3" s="1"/>
  <c r="F5" i="3"/>
  <c r="D38" i="3" s="1"/>
  <c r="G4" i="3"/>
  <c r="B60" i="3" s="1"/>
  <c r="F4" i="3"/>
  <c r="C38" i="3" s="1"/>
  <c r="B51" i="2"/>
  <c r="B52" i="2" s="1"/>
  <c r="B50" i="2"/>
  <c r="B30" i="2"/>
  <c r="B54" i="2" s="1"/>
  <c r="B53" i="2" s="1"/>
  <c r="F25" i="2"/>
  <c r="E27" i="2" s="1"/>
  <c r="D25" i="2"/>
  <c r="G24" i="2"/>
  <c r="D66" i="2" s="1"/>
  <c r="F24" i="2"/>
  <c r="E44" i="2" s="1"/>
  <c r="G22" i="2"/>
  <c r="B66" i="2" s="1"/>
  <c r="F22" i="2"/>
  <c r="C44" i="2" s="1"/>
  <c r="G20" i="2"/>
  <c r="C65" i="2" s="1"/>
  <c r="F20" i="2"/>
  <c r="D43" i="2" s="1"/>
  <c r="G18" i="2"/>
  <c r="D64" i="2" s="1"/>
  <c r="F18" i="2"/>
  <c r="E42" i="2" s="1"/>
  <c r="G16" i="2"/>
  <c r="B64" i="2" s="1"/>
  <c r="F16" i="2"/>
  <c r="C42" i="2" s="1"/>
  <c r="G14" i="2"/>
  <c r="C63" i="2" s="1"/>
  <c r="F14" i="2"/>
  <c r="D41" i="2" s="1"/>
  <c r="G12" i="2"/>
  <c r="D62" i="2" s="1"/>
  <c r="F12" i="2"/>
  <c r="E40" i="2" s="1"/>
  <c r="G10" i="2"/>
  <c r="B62" i="2" s="1"/>
  <c r="F10" i="2"/>
  <c r="C40" i="2" s="1"/>
  <c r="G8" i="2"/>
  <c r="C61" i="2" s="1"/>
  <c r="F8" i="2"/>
  <c r="D39" i="2" s="1"/>
  <c r="G6" i="2"/>
  <c r="D60" i="2" s="1"/>
  <c r="F6" i="2"/>
  <c r="E38" i="2" s="1"/>
  <c r="G4" i="2"/>
  <c r="B60" i="2" s="1"/>
  <c r="F4" i="2"/>
  <c r="C38" i="2" s="1"/>
  <c r="B51" i="1"/>
  <c r="B52" i="1" s="1"/>
  <c r="B50" i="1"/>
  <c r="B30" i="1"/>
  <c r="B54" i="1" s="1"/>
  <c r="G25" i="1"/>
  <c r="D25" i="1"/>
  <c r="C25" i="1"/>
  <c r="G24" i="1"/>
  <c r="D66" i="1" s="1"/>
  <c r="F24" i="1"/>
  <c r="E44" i="1" s="1"/>
  <c r="F23" i="1"/>
  <c r="D44" i="1" s="1"/>
  <c r="G22" i="1"/>
  <c r="B66" i="1" s="1"/>
  <c r="F22" i="1"/>
  <c r="C44" i="1" s="1"/>
  <c r="F21" i="1"/>
  <c r="E43" i="1" s="1"/>
  <c r="G20" i="1"/>
  <c r="C65" i="1" s="1"/>
  <c r="F20" i="1"/>
  <c r="D43" i="1" s="1"/>
  <c r="F19" i="1"/>
  <c r="C43" i="1" s="1"/>
  <c r="G18" i="1"/>
  <c r="D64" i="1" s="1"/>
  <c r="F18" i="1"/>
  <c r="E42" i="1" s="1"/>
  <c r="F17" i="1"/>
  <c r="D42" i="1" s="1"/>
  <c r="G16" i="1"/>
  <c r="B64" i="1" s="1"/>
  <c r="F16" i="1"/>
  <c r="C42" i="1" s="1"/>
  <c r="F15" i="1"/>
  <c r="E41" i="1" s="1"/>
  <c r="G14" i="1"/>
  <c r="C63" i="1" s="1"/>
  <c r="F14" i="1"/>
  <c r="D41" i="1" s="1"/>
  <c r="F13" i="1"/>
  <c r="C41" i="1" s="1"/>
  <c r="G12" i="1"/>
  <c r="D62" i="1" s="1"/>
  <c r="F12" i="1"/>
  <c r="E40" i="1" s="1"/>
  <c r="F11" i="1"/>
  <c r="D40" i="1" s="1"/>
  <c r="G10" i="1"/>
  <c r="B62" i="1" s="1"/>
  <c r="F10" i="1"/>
  <c r="C40" i="1" s="1"/>
  <c r="F9" i="1"/>
  <c r="E39" i="1" s="1"/>
  <c r="G8" i="1"/>
  <c r="C61" i="1" s="1"/>
  <c r="F8" i="1"/>
  <c r="D39" i="1" s="1"/>
  <c r="F7" i="1"/>
  <c r="C39" i="1" s="1"/>
  <c r="G6" i="1"/>
  <c r="D60" i="1" s="1"/>
  <c r="F6" i="1"/>
  <c r="E38" i="1" s="1"/>
  <c r="F5" i="1"/>
  <c r="D38" i="1" s="1"/>
  <c r="G4" i="1"/>
  <c r="B60" i="1" s="1"/>
  <c r="F4" i="1"/>
  <c r="C38" i="1" s="1"/>
  <c r="F44" i="3" l="1"/>
  <c r="G44" i="3" s="1"/>
  <c r="E62" i="3"/>
  <c r="F62" i="3" s="1"/>
  <c r="F39" i="1"/>
  <c r="G39" i="1" s="1"/>
  <c r="D45" i="1"/>
  <c r="D46" i="1" s="1"/>
  <c r="F41" i="1"/>
  <c r="G41" i="1" s="1"/>
  <c r="F43" i="1"/>
  <c r="G43" i="1" s="1"/>
  <c r="E65" i="3"/>
  <c r="F65" i="3" s="1"/>
  <c r="E64" i="3"/>
  <c r="F64" i="3" s="1"/>
  <c r="G5" i="3"/>
  <c r="C60" i="3" s="1"/>
  <c r="E60" i="3" s="1"/>
  <c r="E45" i="3"/>
  <c r="E46" i="3" s="1"/>
  <c r="F40" i="3"/>
  <c r="G40" i="3" s="1"/>
  <c r="F41" i="3"/>
  <c r="G41" i="3" s="1"/>
  <c r="E32" i="3"/>
  <c r="E63" i="3"/>
  <c r="F63" i="3" s="1"/>
  <c r="F5" i="2"/>
  <c r="D38" i="2" s="1"/>
  <c r="F38" i="2" s="1"/>
  <c r="G38" i="2" s="1"/>
  <c r="F9" i="2"/>
  <c r="E39" i="2" s="1"/>
  <c r="F39" i="2" s="1"/>
  <c r="G39" i="2" s="1"/>
  <c r="F13" i="2"/>
  <c r="C41" i="2" s="1"/>
  <c r="F41" i="2" s="1"/>
  <c r="G41" i="2" s="1"/>
  <c r="F17" i="2"/>
  <c r="D42" i="2" s="1"/>
  <c r="F42" i="2" s="1"/>
  <c r="G42" i="2" s="1"/>
  <c r="F21" i="2"/>
  <c r="E43" i="2" s="1"/>
  <c r="F43" i="2" s="1"/>
  <c r="G43" i="2" s="1"/>
  <c r="G25" i="2"/>
  <c r="G5" i="2"/>
  <c r="C60" i="2" s="1"/>
  <c r="E60" i="2" s="1"/>
  <c r="G7" i="2"/>
  <c r="B61" i="2" s="1"/>
  <c r="E61" i="2" s="1"/>
  <c r="F61" i="2" s="1"/>
  <c r="G11" i="2"/>
  <c r="C62" i="2" s="1"/>
  <c r="E62" i="2" s="1"/>
  <c r="F62" i="2" s="1"/>
  <c r="G15" i="2"/>
  <c r="D63" i="2" s="1"/>
  <c r="E63" i="2" s="1"/>
  <c r="F63" i="2" s="1"/>
  <c r="G19" i="2"/>
  <c r="B65" i="2" s="1"/>
  <c r="E65" i="2" s="1"/>
  <c r="F65" i="2" s="1"/>
  <c r="G23" i="2"/>
  <c r="C66" i="2" s="1"/>
  <c r="E66" i="2" s="1"/>
  <c r="F66" i="2" s="1"/>
  <c r="F40" i="2"/>
  <c r="G40" i="2" s="1"/>
  <c r="F44" i="2"/>
  <c r="G44" i="2" s="1"/>
  <c r="G5" i="1"/>
  <c r="C60" i="1" s="1"/>
  <c r="C68" i="1" s="1"/>
  <c r="E62" i="1"/>
  <c r="F62" i="1" s="1"/>
  <c r="E64" i="1"/>
  <c r="F64" i="1" s="1"/>
  <c r="E66" i="1"/>
  <c r="F66" i="1" s="1"/>
  <c r="C45" i="3"/>
  <c r="F38" i="3"/>
  <c r="F42" i="3"/>
  <c r="G42" i="3" s="1"/>
  <c r="D45" i="3"/>
  <c r="D46" i="3" s="1"/>
  <c r="F43" i="3"/>
  <c r="G43" i="3" s="1"/>
  <c r="B67" i="3"/>
  <c r="D68" i="3"/>
  <c r="D67" i="3"/>
  <c r="E66" i="3"/>
  <c r="F66" i="3" s="1"/>
  <c r="E30" i="3"/>
  <c r="F52" i="3"/>
  <c r="G52" i="3"/>
  <c r="E61" i="3"/>
  <c r="F61" i="3" s="1"/>
  <c r="F39" i="3"/>
  <c r="G39" i="3" s="1"/>
  <c r="F50" i="3"/>
  <c r="B68" i="3"/>
  <c r="F51" i="3"/>
  <c r="I57" i="2"/>
  <c r="I56" i="2"/>
  <c r="F50" i="2"/>
  <c r="E64" i="2"/>
  <c r="F64" i="2" s="1"/>
  <c r="E32" i="2"/>
  <c r="F52" i="2"/>
  <c r="G52" i="2"/>
  <c r="G50" i="2"/>
  <c r="G51" i="2"/>
  <c r="F51" i="2"/>
  <c r="F52" i="1"/>
  <c r="E61" i="1"/>
  <c r="F61" i="1" s="1"/>
  <c r="E63" i="1"/>
  <c r="F63" i="1" s="1"/>
  <c r="E65" i="1"/>
  <c r="F65" i="1" s="1"/>
  <c r="E30" i="1"/>
  <c r="B67" i="1"/>
  <c r="B68" i="1"/>
  <c r="D68" i="1"/>
  <c r="D67" i="1"/>
  <c r="C45" i="1"/>
  <c r="F38" i="1"/>
  <c r="G38" i="1" s="1"/>
  <c r="E45" i="1"/>
  <c r="E46" i="1" s="1"/>
  <c r="F40" i="1"/>
  <c r="G40" i="1" s="1"/>
  <c r="F42" i="1"/>
  <c r="G42" i="1" s="1"/>
  <c r="F44" i="1"/>
  <c r="G44" i="1" s="1"/>
  <c r="B53" i="1"/>
  <c r="G51" i="1" s="1"/>
  <c r="E32" i="1"/>
  <c r="C68" i="3" l="1"/>
  <c r="D67" i="2"/>
  <c r="C45" i="2"/>
  <c r="C46" i="2" s="1"/>
  <c r="D68" i="2"/>
  <c r="B67" i="2"/>
  <c r="D45" i="2"/>
  <c r="D46" i="2" s="1"/>
  <c r="E45" i="2"/>
  <c r="E46" i="2" s="1"/>
  <c r="E29" i="1"/>
  <c r="C51" i="1" s="1"/>
  <c r="D51" i="1" s="1"/>
  <c r="C67" i="1"/>
  <c r="E60" i="1"/>
  <c r="F60" i="1" s="1"/>
  <c r="F68" i="1" s="1"/>
  <c r="C67" i="3"/>
  <c r="C68" i="2"/>
  <c r="C67" i="2"/>
  <c r="E30" i="2"/>
  <c r="B68" i="2"/>
  <c r="E28" i="1"/>
  <c r="C50" i="1" s="1"/>
  <c r="D50" i="1" s="1"/>
  <c r="E67" i="3"/>
  <c r="F60" i="3"/>
  <c r="F68" i="3" s="1"/>
  <c r="G38" i="3"/>
  <c r="E28" i="3"/>
  <c r="C50" i="3" s="1"/>
  <c r="C46" i="3"/>
  <c r="F45" i="3"/>
  <c r="E29" i="3"/>
  <c r="C51" i="3" s="1"/>
  <c r="D51" i="3" s="1"/>
  <c r="F60" i="2"/>
  <c r="F68" i="2" s="1"/>
  <c r="E67" i="2"/>
  <c r="E28" i="2"/>
  <c r="C50" i="2" s="1"/>
  <c r="G46" i="2"/>
  <c r="G45" i="2"/>
  <c r="F50" i="1"/>
  <c r="G46" i="1"/>
  <c r="G45" i="1"/>
  <c r="I57" i="1"/>
  <c r="I56" i="1"/>
  <c r="F51" i="1"/>
  <c r="G50" i="1"/>
  <c r="C46" i="1"/>
  <c r="F45" i="1"/>
  <c r="G52" i="1"/>
  <c r="E67" i="1" l="1"/>
  <c r="F67" i="1" s="1"/>
  <c r="F67" i="2"/>
  <c r="F45" i="2"/>
  <c r="E29" i="2"/>
  <c r="C51" i="2" s="1"/>
  <c r="D51" i="2" s="1"/>
  <c r="E31" i="1"/>
  <c r="C52" i="1" s="1"/>
  <c r="D52" i="1" s="1"/>
  <c r="F67" i="3"/>
  <c r="D50" i="3"/>
  <c r="E31" i="3"/>
  <c r="G46" i="3"/>
  <c r="G45" i="3"/>
  <c r="D50" i="2"/>
  <c r="E33" i="1" l="1"/>
  <c r="C53" i="1" s="1"/>
  <c r="D53" i="1" s="1"/>
  <c r="E31" i="2"/>
  <c r="C52" i="3"/>
  <c r="E33" i="3"/>
  <c r="C53" i="3" s="1"/>
  <c r="D53" i="3" s="1"/>
  <c r="E50" i="3" s="1"/>
  <c r="C54" i="1" l="1"/>
  <c r="C52" i="2"/>
  <c r="E33" i="2"/>
  <c r="C53" i="2" s="1"/>
  <c r="D53" i="2" s="1"/>
  <c r="I50" i="3"/>
  <c r="H50" i="3"/>
  <c r="I63" i="3"/>
  <c r="I61" i="3"/>
  <c r="J61" i="3" s="1"/>
  <c r="K61" i="3" s="1"/>
  <c r="I60" i="3"/>
  <c r="J60" i="3" s="1"/>
  <c r="K60" i="3" s="1"/>
  <c r="I59" i="3"/>
  <c r="E51" i="3"/>
  <c r="D52" i="3"/>
  <c r="E52" i="3" s="1"/>
  <c r="C54" i="3"/>
  <c r="I63" i="1"/>
  <c r="I61" i="1"/>
  <c r="J61" i="1" s="1"/>
  <c r="K61" i="1" s="1"/>
  <c r="I60" i="1"/>
  <c r="J60" i="1" s="1"/>
  <c r="K60" i="1" s="1"/>
  <c r="I59" i="1"/>
  <c r="E51" i="1"/>
  <c r="E52" i="1"/>
  <c r="E50" i="1"/>
  <c r="D52" i="2" l="1"/>
  <c r="E52" i="2" s="1"/>
  <c r="C54" i="2"/>
  <c r="E51" i="2"/>
  <c r="I60" i="2"/>
  <c r="J60" i="2" s="1"/>
  <c r="K60" i="2" s="1"/>
  <c r="I63" i="2"/>
  <c r="I61" i="2"/>
  <c r="J61" i="2" s="1"/>
  <c r="K61" i="2" s="1"/>
  <c r="E50" i="2"/>
  <c r="I59" i="2"/>
  <c r="I52" i="3"/>
  <c r="H52" i="3"/>
  <c r="I51" i="3"/>
  <c r="H51" i="3"/>
  <c r="J59" i="3"/>
  <c r="K59" i="3"/>
  <c r="J59" i="1"/>
  <c r="K59" i="1"/>
  <c r="I52" i="1"/>
  <c r="H52" i="1"/>
  <c r="I50" i="1"/>
  <c r="H50" i="1"/>
  <c r="I51" i="1"/>
  <c r="H51" i="1"/>
  <c r="H52" i="2" l="1"/>
  <c r="I52" i="2"/>
  <c r="J59" i="2"/>
  <c r="K59" i="2"/>
  <c r="H50" i="2"/>
  <c r="I50" i="2"/>
  <c r="I51" i="2"/>
  <c r="H51" i="2"/>
</calcChain>
</file>

<file path=xl/sharedStrings.xml><?xml version="1.0" encoding="utf-8"?>
<sst xmlns="http://schemas.openxmlformats.org/spreadsheetml/2006/main" count="312" uniqueCount="65">
  <si>
    <t>CRD FACTORIAL 7X3X3</t>
  </si>
  <si>
    <t>TEAT.</t>
  </si>
  <si>
    <t>COCENTRATION</t>
  </si>
  <si>
    <t>R-I</t>
  </si>
  <si>
    <t>R-II</t>
  </si>
  <si>
    <t>R-III</t>
  </si>
  <si>
    <t>TOTAL</t>
  </si>
  <si>
    <t>MEAN</t>
  </si>
  <si>
    <t>T1</t>
  </si>
  <si>
    <t>C1</t>
  </si>
  <si>
    <t>C2</t>
  </si>
  <si>
    <t>C3</t>
  </si>
  <si>
    <t>T2</t>
  </si>
  <si>
    <t>T3</t>
  </si>
  <si>
    <t>T4</t>
  </si>
  <si>
    <t>T5</t>
  </si>
  <si>
    <t>T6</t>
  </si>
  <si>
    <t>T7</t>
  </si>
  <si>
    <t>Repl</t>
  </si>
  <si>
    <t>CF</t>
  </si>
  <si>
    <t>Total SSS</t>
  </si>
  <si>
    <t>Error SS</t>
  </si>
  <si>
    <t>A x B Total Table</t>
  </si>
  <si>
    <t>TRAT.</t>
  </si>
  <si>
    <t>VAR</t>
  </si>
  <si>
    <t xml:space="preserve">TOTAL </t>
  </si>
  <si>
    <t xml:space="preserve">MEAN </t>
  </si>
  <si>
    <t>Source</t>
  </si>
  <si>
    <t>Df</t>
  </si>
  <si>
    <t>SS</t>
  </si>
  <si>
    <t>MS</t>
  </si>
  <si>
    <t>F cal</t>
  </si>
  <si>
    <t>F table 1%</t>
  </si>
  <si>
    <t>F table 5%</t>
  </si>
  <si>
    <t>Sig.(1%)</t>
  </si>
  <si>
    <t>Sig.(5%)</t>
  </si>
  <si>
    <t>Error</t>
  </si>
  <si>
    <t>Total</t>
  </si>
  <si>
    <t>t tab</t>
  </si>
  <si>
    <t>A x B Mean Table</t>
  </si>
  <si>
    <t>TRAT</t>
  </si>
  <si>
    <t>SE±</t>
  </si>
  <si>
    <t>CD 1 %</t>
  </si>
  <si>
    <t>CD 5 %</t>
  </si>
  <si>
    <t>Fact.A</t>
  </si>
  <si>
    <t>Fact. B</t>
  </si>
  <si>
    <t>A x B</t>
  </si>
  <si>
    <t>CV</t>
  </si>
  <si>
    <t>P0</t>
  </si>
  <si>
    <t>P1</t>
  </si>
  <si>
    <t>P2</t>
  </si>
  <si>
    <t>P3</t>
  </si>
  <si>
    <t>P4</t>
  </si>
  <si>
    <t>P5</t>
  </si>
  <si>
    <t>P6</t>
  </si>
  <si>
    <t>B0</t>
  </si>
  <si>
    <t>B1</t>
  </si>
  <si>
    <t>B2</t>
  </si>
  <si>
    <t>Factor P</t>
  </si>
  <si>
    <t>Factor B</t>
  </si>
  <si>
    <t>Fact P SS</t>
  </si>
  <si>
    <t>Fac B SS</t>
  </si>
  <si>
    <t>P * B total</t>
  </si>
  <si>
    <t>PB int SS</t>
  </si>
  <si>
    <t>P *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</si>
</sst>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4"/>
      <color indexed="63"/>
      <name val="Calibri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2" fillId="0" borderId="1" xfId="0" applyFont="1" applyBorder="1"/>
    <xf numFmtId="0" fontId="2" fillId="0" borderId="0" xfId="0" applyFont="1"/>
    <xf numFmtId="0" fontId="0" fillId="0" borderId="1" xfId="0" applyBorder="1"/>
    <xf numFmtId="0" fontId="3" fillId="0" borderId="2" xfId="0" applyFont="1" applyBorder="1" applyAlignment="1">
      <alignment horizontal="left"/>
    </xf>
    <xf numFmtId="0" fontId="2" fillId="0" borderId="3" xfId="0" applyFont="1" applyBorder="1"/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2" fillId="0" borderId="5" xfId="0" applyFont="1" applyBorder="1"/>
    <xf numFmtId="0" fontId="3" fillId="0" borderId="1" xfId="0" applyFont="1" applyBorder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6" xfId="0" applyFont="1" applyBorder="1"/>
    <xf numFmtId="0" fontId="2" fillId="0" borderId="6" xfId="0" applyFont="1" applyBorder="1"/>
    <xf numFmtId="0" fontId="4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6" fillId="0" borderId="0" xfId="0" applyFont="1"/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2" fontId="0" fillId="0" borderId="0" xfId="0" applyNumberFormat="1"/>
    <xf numFmtId="2" fontId="10" fillId="0" borderId="0" xfId="0" applyNumberFormat="1" applyFont="1" applyAlignment="1">
      <alignment horizontal="right" vertical="center" wrapText="1"/>
    </xf>
    <xf numFmtId="2" fontId="11" fillId="0" borderId="0" xfId="0" applyNumberFormat="1" applyFont="1" applyAlignment="1">
      <alignment horizontal="right" vertical="center" wrapText="1"/>
    </xf>
    <xf numFmtId="0" fontId="4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F568A-C7DB-44FB-83ED-3B6C539DB5E0}">
  <dimension ref="A1:K68"/>
  <sheetViews>
    <sheetView zoomScale="80" zoomScaleNormal="80" workbookViewId="0">
      <selection activeCell="D8" sqref="D8"/>
    </sheetView>
  </sheetViews>
  <sheetFormatPr defaultRowHeight="15.6" x14ac:dyDescent="0.3"/>
  <sheetData>
    <row r="1" spans="1:8" ht="18" x14ac:dyDescent="0.35">
      <c r="B1" s="1" t="s">
        <v>0</v>
      </c>
      <c r="C1" s="1"/>
      <c r="D1" s="1"/>
    </row>
    <row r="3" spans="1:8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3"/>
    </row>
    <row r="4" spans="1:8" x14ac:dyDescent="0.3">
      <c r="A4" s="2" t="s">
        <v>48</v>
      </c>
      <c r="B4" s="2" t="s">
        <v>55</v>
      </c>
      <c r="C4" s="25">
        <v>0.51033234896377311</v>
      </c>
      <c r="D4" s="26">
        <v>0.48726272418953914</v>
      </c>
      <c r="E4" s="25">
        <v>0.53351953920736161</v>
      </c>
      <c r="F4" s="4">
        <f>SUM(C4:E4)</f>
        <v>1.5311146123606738</v>
      </c>
      <c r="G4" s="4">
        <f>AVERAGE(C4:E4)</f>
        <v>0.5103715374535579</v>
      </c>
    </row>
    <row r="5" spans="1:8" x14ac:dyDescent="0.3">
      <c r="A5" s="2"/>
      <c r="B5" s="2" t="s">
        <v>56</v>
      </c>
      <c r="C5" s="25">
        <v>0.80469961929132616</v>
      </c>
      <c r="D5" s="26">
        <v>0.75957300725526022</v>
      </c>
      <c r="E5" s="25">
        <v>0.85290404914034068</v>
      </c>
      <c r="F5" s="4">
        <f t="shared" ref="F5:F24" si="0">SUM(C5:E5)</f>
        <v>2.4171766756869273</v>
      </c>
      <c r="G5" s="4">
        <f t="shared" ref="G5:G24" si="1">AVERAGE(C5:E5)</f>
        <v>0.8057255585623091</v>
      </c>
    </row>
    <row r="6" spans="1:8" x14ac:dyDescent="0.3">
      <c r="A6" s="2"/>
      <c r="B6" s="2" t="s">
        <v>57</v>
      </c>
      <c r="C6" s="25">
        <v>0.75394235758960837</v>
      </c>
      <c r="D6" s="26">
        <v>0.71316820556173899</v>
      </c>
      <c r="E6" s="25">
        <v>0.79701956452396072</v>
      </c>
      <c r="F6" s="4">
        <f t="shared" si="0"/>
        <v>2.2641301276753079</v>
      </c>
      <c r="G6" s="4">
        <f t="shared" si="1"/>
        <v>0.75471004255843599</v>
      </c>
    </row>
    <row r="7" spans="1:8" x14ac:dyDescent="0.3">
      <c r="A7" s="2" t="s">
        <v>49</v>
      </c>
      <c r="B7" s="2" t="s">
        <v>55</v>
      </c>
      <c r="C7" s="25">
        <v>0.68610985135385505</v>
      </c>
      <c r="D7" s="26">
        <v>0.65220280454113877</v>
      </c>
      <c r="E7" s="25">
        <v>0.72214969450552691</v>
      </c>
      <c r="F7" s="4">
        <f t="shared" si="0"/>
        <v>2.0604623504005208</v>
      </c>
      <c r="G7" s="4">
        <f t="shared" si="1"/>
        <v>0.68682078346684028</v>
      </c>
    </row>
    <row r="8" spans="1:8" x14ac:dyDescent="0.3">
      <c r="A8" s="2"/>
      <c r="B8" s="2" t="s">
        <v>56</v>
      </c>
      <c r="C8" s="25">
        <v>0.94714125400096616</v>
      </c>
      <c r="D8" s="26">
        <v>0.8847060305415233</v>
      </c>
      <c r="E8" s="25">
        <v>1.0173110158786656</v>
      </c>
      <c r="F8" s="4">
        <f t="shared" si="0"/>
        <v>2.8491583004211547</v>
      </c>
      <c r="G8" s="4">
        <f t="shared" si="1"/>
        <v>0.94971943347371823</v>
      </c>
    </row>
    <row r="9" spans="1:8" x14ac:dyDescent="0.3">
      <c r="A9" s="2"/>
      <c r="B9" s="2" t="s">
        <v>57</v>
      </c>
      <c r="C9" s="25">
        <v>0.83409937823003766</v>
      </c>
      <c r="D9" s="26">
        <v>0.78561916938406273</v>
      </c>
      <c r="E9" s="25">
        <v>0.8875594311649464</v>
      </c>
      <c r="F9" s="4">
        <f t="shared" si="0"/>
        <v>2.5072779787790469</v>
      </c>
      <c r="G9" s="4">
        <f t="shared" si="1"/>
        <v>0.8357593262596823</v>
      </c>
    </row>
    <row r="10" spans="1:8" x14ac:dyDescent="0.3">
      <c r="A10" s="2" t="s">
        <v>50</v>
      </c>
      <c r="B10" s="2" t="s">
        <v>55</v>
      </c>
      <c r="C10" s="25">
        <v>0.91470157754786585</v>
      </c>
      <c r="D10" s="26">
        <v>0.81712779492845644</v>
      </c>
      <c r="E10" s="25">
        <v>1.0246613344592936</v>
      </c>
      <c r="F10" s="4">
        <f t="shared" si="0"/>
        <v>2.7564907069356162</v>
      </c>
      <c r="G10" s="4">
        <f t="shared" si="1"/>
        <v>0.91883023564520538</v>
      </c>
    </row>
    <row r="11" spans="1:8" x14ac:dyDescent="0.3">
      <c r="A11" s="2"/>
      <c r="B11" s="2" t="s">
        <v>56</v>
      </c>
      <c r="C11" s="25">
        <v>1.0606030848104711</v>
      </c>
      <c r="D11" s="26">
        <v>0.88106127369280385</v>
      </c>
      <c r="E11" s="25">
        <v>1.2367562964878642</v>
      </c>
      <c r="F11" s="4">
        <f t="shared" si="0"/>
        <v>3.1784206549911391</v>
      </c>
      <c r="G11" s="4">
        <f t="shared" si="1"/>
        <v>1.059473551663713</v>
      </c>
    </row>
    <row r="12" spans="1:8" x14ac:dyDescent="0.3">
      <c r="A12" s="2"/>
      <c r="B12" s="2" t="s">
        <v>57</v>
      </c>
      <c r="C12" s="25">
        <v>1.1381021056387799</v>
      </c>
      <c r="D12" s="26">
        <v>0.93771958810728306</v>
      </c>
      <c r="E12" s="25">
        <v>1.3426844864287768</v>
      </c>
      <c r="F12" s="4">
        <f t="shared" si="0"/>
        <v>3.4185061801748393</v>
      </c>
      <c r="G12" s="4">
        <f t="shared" si="1"/>
        <v>1.1395020600582797</v>
      </c>
    </row>
    <row r="13" spans="1:8" x14ac:dyDescent="0.3">
      <c r="A13" s="2" t="s">
        <v>51</v>
      </c>
      <c r="B13" s="2" t="s">
        <v>55</v>
      </c>
      <c r="C13" s="25">
        <v>0.97810249209016586</v>
      </c>
      <c r="D13" s="26">
        <v>0.89542793880575844</v>
      </c>
      <c r="E13" s="25">
        <v>1.0739507654879332</v>
      </c>
      <c r="F13" s="4">
        <f t="shared" si="0"/>
        <v>2.9474811963838574</v>
      </c>
      <c r="G13" s="4">
        <f t="shared" si="1"/>
        <v>0.98249373212795243</v>
      </c>
    </row>
    <row r="14" spans="1:8" x14ac:dyDescent="0.3">
      <c r="A14" s="2"/>
      <c r="B14" s="2" t="s">
        <v>56</v>
      </c>
      <c r="C14" s="25">
        <v>1.014817992863976</v>
      </c>
      <c r="D14" s="26">
        <v>0.91323951146906945</v>
      </c>
      <c r="E14" s="25">
        <v>1.1282315440875428</v>
      </c>
      <c r="F14" s="4">
        <f t="shared" si="0"/>
        <v>3.056289048420588</v>
      </c>
      <c r="G14" s="4">
        <f t="shared" si="1"/>
        <v>1.0187630161401959</v>
      </c>
    </row>
    <row r="15" spans="1:8" x14ac:dyDescent="0.3">
      <c r="A15" s="2"/>
      <c r="B15" s="2" t="s">
        <v>57</v>
      </c>
      <c r="C15" s="25">
        <v>0.93297484940305964</v>
      </c>
      <c r="D15" s="26">
        <v>0.85330649981052586</v>
      </c>
      <c r="E15" s="25">
        <v>1.0231960626961247</v>
      </c>
      <c r="F15" s="4">
        <f t="shared" si="0"/>
        <v>2.8094774119097101</v>
      </c>
      <c r="G15" s="4">
        <f t="shared" si="1"/>
        <v>0.93649247063657004</v>
      </c>
    </row>
    <row r="16" spans="1:8" x14ac:dyDescent="0.3">
      <c r="A16" s="2" t="s">
        <v>52</v>
      </c>
      <c r="B16" s="2" t="s">
        <v>55</v>
      </c>
      <c r="C16" s="25">
        <v>0.76637605322832281</v>
      </c>
      <c r="D16" s="26">
        <v>0.71833507557245724</v>
      </c>
      <c r="E16" s="25">
        <v>0.82068513404975585</v>
      </c>
      <c r="F16" s="4">
        <f t="shared" si="0"/>
        <v>2.305396262850536</v>
      </c>
      <c r="G16" s="4">
        <f t="shared" si="1"/>
        <v>0.76846542095017867</v>
      </c>
    </row>
    <row r="17" spans="1:7" x14ac:dyDescent="0.3">
      <c r="A17" s="2"/>
      <c r="B17" s="2" t="s">
        <v>56</v>
      </c>
      <c r="C17" s="25">
        <v>1.1818580893546833</v>
      </c>
      <c r="D17" s="26">
        <v>1.0266208737170197</v>
      </c>
      <c r="E17" s="25">
        <v>1.3520498714968361</v>
      </c>
      <c r="F17" s="4">
        <f t="shared" si="0"/>
        <v>3.5605288345685389</v>
      </c>
      <c r="G17" s="4">
        <f t="shared" si="1"/>
        <v>1.1868429448561797</v>
      </c>
    </row>
    <row r="18" spans="1:7" x14ac:dyDescent="0.3">
      <c r="A18" s="2"/>
      <c r="B18" s="2" t="s">
        <v>57</v>
      </c>
      <c r="C18" s="25">
        <v>1.0811009555198718</v>
      </c>
      <c r="D18" s="26">
        <v>0.96129591299953465</v>
      </c>
      <c r="E18" s="25">
        <v>1.2160518779990213</v>
      </c>
      <c r="F18" s="4">
        <f t="shared" si="0"/>
        <v>3.258448746518428</v>
      </c>
      <c r="G18" s="4">
        <f t="shared" si="1"/>
        <v>1.0861495821728093</v>
      </c>
    </row>
    <row r="19" spans="1:7" x14ac:dyDescent="0.3">
      <c r="A19" s="2" t="s">
        <v>53</v>
      </c>
      <c r="B19" s="2" t="s">
        <v>55</v>
      </c>
      <c r="C19" s="25">
        <v>0.96245052454033886</v>
      </c>
      <c r="D19" s="26">
        <v>0.809445640529179</v>
      </c>
      <c r="E19" s="25">
        <v>1.1239949556374955</v>
      </c>
      <c r="F19" s="4">
        <f t="shared" si="0"/>
        <v>2.8958911207070135</v>
      </c>
      <c r="G19" s="4">
        <f t="shared" si="1"/>
        <v>0.9652970402356712</v>
      </c>
    </row>
    <row r="20" spans="1:7" x14ac:dyDescent="0.3">
      <c r="A20" s="2"/>
      <c r="B20" s="2" t="s">
        <v>56</v>
      </c>
      <c r="C20" s="25">
        <v>1.1116972002619179</v>
      </c>
      <c r="D20" s="27">
        <v>0.79583277918225592</v>
      </c>
      <c r="E20" s="25">
        <v>1.3681960526480514</v>
      </c>
      <c r="F20" s="4">
        <f t="shared" si="0"/>
        <v>3.2757260320922255</v>
      </c>
      <c r="G20" s="4">
        <f t="shared" si="1"/>
        <v>1.0919086773640752</v>
      </c>
    </row>
    <row r="21" spans="1:7" x14ac:dyDescent="0.3">
      <c r="A21" s="2"/>
      <c r="B21" s="2" t="s">
        <v>57</v>
      </c>
      <c r="C21" s="25">
        <v>1.0606311492934557</v>
      </c>
      <c r="D21" s="26">
        <v>0.81306689362116458</v>
      </c>
      <c r="E21" s="25">
        <v>1.2845366787873682</v>
      </c>
      <c r="F21" s="4">
        <f t="shared" si="0"/>
        <v>3.1582347217019886</v>
      </c>
      <c r="G21" s="4">
        <f t="shared" si="1"/>
        <v>1.0527449072339963</v>
      </c>
    </row>
    <row r="22" spans="1:7" x14ac:dyDescent="0.3">
      <c r="A22" s="2" t="s">
        <v>54</v>
      </c>
      <c r="B22" s="2" t="s">
        <v>55</v>
      </c>
      <c r="C22" s="25">
        <v>1.1865393407143956</v>
      </c>
      <c r="D22" s="26">
        <v>1.083541741174066</v>
      </c>
      <c r="E22" s="25">
        <v>1.304642451800355</v>
      </c>
      <c r="F22" s="4">
        <f t="shared" si="0"/>
        <v>3.5747235336888163</v>
      </c>
      <c r="G22" s="4">
        <f t="shared" si="1"/>
        <v>1.1915745112296054</v>
      </c>
    </row>
    <row r="23" spans="1:7" x14ac:dyDescent="0.3">
      <c r="A23" s="2"/>
      <c r="B23" s="2" t="s">
        <v>56</v>
      </c>
      <c r="C23" s="25">
        <v>0.80435329736839889</v>
      </c>
      <c r="D23" s="26">
        <v>0.75585340892633968</v>
      </c>
      <c r="E23" s="25">
        <v>0.85799288289337405</v>
      </c>
      <c r="F23" s="4">
        <f t="shared" si="0"/>
        <v>2.418199589188113</v>
      </c>
      <c r="G23" s="4">
        <f t="shared" si="1"/>
        <v>0.80606652972937098</v>
      </c>
    </row>
    <row r="24" spans="1:7" x14ac:dyDescent="0.3">
      <c r="A24" s="2"/>
      <c r="B24" s="2" t="s">
        <v>57</v>
      </c>
      <c r="C24" s="25">
        <v>0.77467764680722684</v>
      </c>
      <c r="D24" s="26">
        <v>0.73050951619862492</v>
      </c>
      <c r="E24" s="25">
        <v>0.82359525561500158</v>
      </c>
      <c r="F24" s="4">
        <f t="shared" si="0"/>
        <v>2.3287824186208534</v>
      </c>
      <c r="G24" s="4">
        <f t="shared" si="1"/>
        <v>0.77626080620695115</v>
      </c>
    </row>
    <row r="25" spans="1:7" x14ac:dyDescent="0.3">
      <c r="A25" s="2"/>
      <c r="B25" s="2" t="s">
        <v>6</v>
      </c>
      <c r="C25" s="4">
        <f>SUM(C4:C24)</f>
        <v>19.505311168872499</v>
      </c>
      <c r="D25" s="4">
        <f>SUM(D4:D24)</f>
        <v>17.2749163902078</v>
      </c>
      <c r="E25" s="4">
        <f>SUM(E4:E24)</f>
        <v>21.791688944995595</v>
      </c>
      <c r="F25" s="4">
        <f>SUM(C4:E24)</f>
        <v>58.571916504075887</v>
      </c>
      <c r="G25" s="4">
        <f>AVERAGE(C4:E24)</f>
        <v>0.92971296038215689</v>
      </c>
    </row>
    <row r="26" spans="1:7" ht="16.2" thickBot="1" x14ac:dyDescent="0.35"/>
    <row r="27" spans="1:7" x14ac:dyDescent="0.3">
      <c r="A27" s="5" t="s">
        <v>18</v>
      </c>
      <c r="B27" s="6">
        <v>3</v>
      </c>
      <c r="D27" s="7" t="s">
        <v>19</v>
      </c>
      <c r="E27" s="2">
        <f>F25^2/(B27*B28*B29)</f>
        <v>54.455069888260908</v>
      </c>
    </row>
    <row r="28" spans="1:7" x14ac:dyDescent="0.3">
      <c r="A28" s="8" t="s">
        <v>58</v>
      </c>
      <c r="B28" s="9">
        <v>7</v>
      </c>
      <c r="D28" s="10" t="s">
        <v>60</v>
      </c>
      <c r="E28" s="2">
        <f>((SUMSQ(F38:F44)/(B27*B29))-E27)</f>
        <v>0.91331191920986043</v>
      </c>
    </row>
    <row r="29" spans="1:7" x14ac:dyDescent="0.3">
      <c r="A29" s="7" t="s">
        <v>59</v>
      </c>
      <c r="B29" s="2">
        <v>3</v>
      </c>
      <c r="D29" s="10" t="s">
        <v>61</v>
      </c>
      <c r="E29" s="2">
        <f>SUMSQ(C45:E45)/(B27*B28)-E27</f>
        <v>0.17499765591043825</v>
      </c>
    </row>
    <row r="30" spans="1:7" x14ac:dyDescent="0.3">
      <c r="A30" s="7" t="s">
        <v>6</v>
      </c>
      <c r="B30" s="4">
        <f>B29*B28*B27</f>
        <v>63</v>
      </c>
      <c r="D30" s="7" t="s">
        <v>62</v>
      </c>
      <c r="E30" s="2">
        <f>((SUMSQ(C38:E44))/(B27))-E27</f>
        <v>1.8855201065656289</v>
      </c>
    </row>
    <row r="31" spans="1:7" x14ac:dyDescent="0.3">
      <c r="D31" s="7" t="s">
        <v>63</v>
      </c>
      <c r="E31" s="2">
        <f>E30-E29-E28</f>
        <v>0.79721053144533016</v>
      </c>
    </row>
    <row r="32" spans="1:7" x14ac:dyDescent="0.3">
      <c r="D32" s="7" t="s">
        <v>20</v>
      </c>
      <c r="E32" s="2">
        <f>SUMSQ(C4:E24)-E27</f>
        <v>2.5811486960542496</v>
      </c>
    </row>
    <row r="33" spans="2:7" x14ac:dyDescent="0.3">
      <c r="D33" s="7" t="s">
        <v>21</v>
      </c>
      <c r="E33" s="2">
        <f>E32-E31-E29-E28</f>
        <v>0.69562858948862072</v>
      </c>
    </row>
    <row r="35" spans="2:7" x14ac:dyDescent="0.3">
      <c r="B35" s="3"/>
      <c r="C35" s="11"/>
      <c r="D35" s="11" t="s">
        <v>22</v>
      </c>
      <c r="E35" s="12"/>
      <c r="F35" s="3"/>
      <c r="G35" s="3"/>
    </row>
    <row r="36" spans="2:7" x14ac:dyDescent="0.3">
      <c r="B36" s="2" t="s">
        <v>23</v>
      </c>
      <c r="C36" s="2" t="s">
        <v>24</v>
      </c>
      <c r="D36" s="2"/>
      <c r="E36" s="2"/>
      <c r="F36" s="2"/>
      <c r="G36" s="2"/>
    </row>
    <row r="37" spans="2:7" x14ac:dyDescent="0.3">
      <c r="B37" s="2"/>
      <c r="C37" s="2" t="s">
        <v>9</v>
      </c>
      <c r="D37" s="2" t="s">
        <v>10</v>
      </c>
      <c r="E37" s="2" t="s">
        <v>11</v>
      </c>
      <c r="F37" s="2" t="s">
        <v>25</v>
      </c>
      <c r="G37" s="2" t="s">
        <v>26</v>
      </c>
    </row>
    <row r="38" spans="2:7" x14ac:dyDescent="0.3">
      <c r="B38" s="13" t="s">
        <v>8</v>
      </c>
      <c r="C38" s="2">
        <f>F4</f>
        <v>1.5311146123606738</v>
      </c>
      <c r="D38" s="2">
        <f>F5</f>
        <v>2.4171766756869273</v>
      </c>
      <c r="E38" s="2">
        <f>F6</f>
        <v>2.2641301276753079</v>
      </c>
      <c r="F38" s="2">
        <f t="shared" ref="F38:F45" si="2">SUM(C38:E38)</f>
        <v>6.2124214157229094</v>
      </c>
      <c r="G38" s="2">
        <f t="shared" ref="G38:G44" si="3">F38/9</f>
        <v>0.69026904619143437</v>
      </c>
    </row>
    <row r="39" spans="2:7" x14ac:dyDescent="0.3">
      <c r="B39" s="13" t="s">
        <v>12</v>
      </c>
      <c r="C39" s="2">
        <f>F7</f>
        <v>2.0604623504005208</v>
      </c>
      <c r="D39" s="2">
        <f>F8</f>
        <v>2.8491583004211547</v>
      </c>
      <c r="E39" s="2">
        <f>F9</f>
        <v>2.5072779787790469</v>
      </c>
      <c r="F39" s="2">
        <f t="shared" si="2"/>
        <v>7.4168986296007233</v>
      </c>
      <c r="G39" s="2">
        <f t="shared" si="3"/>
        <v>0.82409984773341372</v>
      </c>
    </row>
    <row r="40" spans="2:7" x14ac:dyDescent="0.3">
      <c r="B40" s="13" t="s">
        <v>13</v>
      </c>
      <c r="C40" s="2">
        <f>F10</f>
        <v>2.7564907069356162</v>
      </c>
      <c r="D40" s="2">
        <f>F11</f>
        <v>3.1784206549911391</v>
      </c>
      <c r="E40" s="2">
        <f>F12</f>
        <v>3.4185061801748393</v>
      </c>
      <c r="F40" s="2">
        <f t="shared" si="2"/>
        <v>9.3534175421015942</v>
      </c>
      <c r="G40" s="2">
        <f t="shared" si="3"/>
        <v>1.039268615789066</v>
      </c>
    </row>
    <row r="41" spans="2:7" x14ac:dyDescent="0.3">
      <c r="B41" s="13" t="s">
        <v>14</v>
      </c>
      <c r="C41" s="2">
        <f>F13</f>
        <v>2.9474811963838574</v>
      </c>
      <c r="D41" s="2">
        <f>F14</f>
        <v>3.056289048420588</v>
      </c>
      <c r="E41" s="2">
        <f>F15</f>
        <v>2.8094774119097101</v>
      </c>
      <c r="F41" s="2">
        <f t="shared" si="2"/>
        <v>8.8132476567141556</v>
      </c>
      <c r="G41" s="2">
        <f t="shared" si="3"/>
        <v>0.97924973963490614</v>
      </c>
    </row>
    <row r="42" spans="2:7" x14ac:dyDescent="0.3">
      <c r="B42" s="13" t="s">
        <v>15</v>
      </c>
      <c r="C42" s="2">
        <f>F16</f>
        <v>2.305396262850536</v>
      </c>
      <c r="D42" s="2">
        <f>F17</f>
        <v>3.5605288345685389</v>
      </c>
      <c r="E42" s="2">
        <f>F18</f>
        <v>3.258448746518428</v>
      </c>
      <c r="F42" s="2">
        <f t="shared" si="2"/>
        <v>9.1243738439375015</v>
      </c>
      <c r="G42" s="2">
        <f t="shared" si="3"/>
        <v>1.0138193159930557</v>
      </c>
    </row>
    <row r="43" spans="2:7" x14ac:dyDescent="0.3">
      <c r="B43" s="13" t="s">
        <v>16</v>
      </c>
      <c r="C43" s="2">
        <f>F19</f>
        <v>2.8958911207070135</v>
      </c>
      <c r="D43" s="2">
        <f>F20</f>
        <v>3.2757260320922255</v>
      </c>
      <c r="E43" s="2">
        <f>F21</f>
        <v>3.1582347217019886</v>
      </c>
      <c r="F43" s="2">
        <f t="shared" si="2"/>
        <v>9.3298518745012284</v>
      </c>
      <c r="G43" s="2">
        <f t="shared" si="3"/>
        <v>1.0366502082779143</v>
      </c>
    </row>
    <row r="44" spans="2:7" x14ac:dyDescent="0.3">
      <c r="B44" s="13" t="s">
        <v>17</v>
      </c>
      <c r="C44" s="2">
        <f>F22</f>
        <v>3.5747235336888163</v>
      </c>
      <c r="D44" s="2">
        <f>F23</f>
        <v>2.418199589188113</v>
      </c>
      <c r="E44" s="2">
        <f>F24</f>
        <v>2.3287824186208534</v>
      </c>
      <c r="F44" s="2">
        <f t="shared" si="2"/>
        <v>8.3217055414977832</v>
      </c>
      <c r="G44" s="2">
        <f t="shared" si="3"/>
        <v>0.92463394905530927</v>
      </c>
    </row>
    <row r="45" spans="2:7" x14ac:dyDescent="0.3">
      <c r="B45" s="2" t="s">
        <v>6</v>
      </c>
      <c r="C45" s="2">
        <f>SUM(C38:C44)</f>
        <v>18.071559783327032</v>
      </c>
      <c r="D45" s="2">
        <f>SUM(D38:D44)</f>
        <v>20.755499135368687</v>
      </c>
      <c r="E45" s="2">
        <f>SUM(E38:E44)</f>
        <v>19.744857585380174</v>
      </c>
      <c r="F45" s="2">
        <f t="shared" si="2"/>
        <v>58.571916504075894</v>
      </c>
      <c r="G45" s="2">
        <f>AVERAGE(G38:G44)</f>
        <v>0.92971296038215712</v>
      </c>
    </row>
    <row r="46" spans="2:7" x14ac:dyDescent="0.3">
      <c r="B46" s="13" t="s">
        <v>7</v>
      </c>
      <c r="C46" s="2">
        <f>C45/(B28*B27)</f>
        <v>0.86055046587271578</v>
      </c>
      <c r="D46" s="2">
        <f>D45/(B28*B27)</f>
        <v>0.98835710168422319</v>
      </c>
      <c r="E46" s="2">
        <f>E45/(B28*B27)</f>
        <v>0.94023131358953216</v>
      </c>
      <c r="F46" s="2"/>
      <c r="G46" s="2">
        <f>AVERAGE(G38:G44)</f>
        <v>0.92971296038215712</v>
      </c>
    </row>
    <row r="49" spans="1:11" x14ac:dyDescent="0.3">
      <c r="A49" s="14" t="s">
        <v>27</v>
      </c>
      <c r="B49" s="15" t="s">
        <v>28</v>
      </c>
      <c r="C49" s="15" t="s">
        <v>29</v>
      </c>
      <c r="D49" s="15" t="s">
        <v>30</v>
      </c>
      <c r="E49" s="15" t="s">
        <v>31</v>
      </c>
      <c r="F49" s="15" t="s">
        <v>32</v>
      </c>
      <c r="G49" s="15" t="s">
        <v>33</v>
      </c>
      <c r="H49" s="15" t="s">
        <v>34</v>
      </c>
      <c r="I49" s="15" t="s">
        <v>35</v>
      </c>
    </row>
    <row r="50" spans="1:11" x14ac:dyDescent="0.3">
      <c r="A50" s="10" t="s">
        <v>58</v>
      </c>
      <c r="B50" s="2">
        <f>B28-1</f>
        <v>6</v>
      </c>
      <c r="C50" s="2">
        <f>E28</f>
        <v>0.91331191920986043</v>
      </c>
      <c r="D50" s="2">
        <f>C50/B50</f>
        <v>0.15221865320164341</v>
      </c>
      <c r="E50" s="2">
        <f>D50/D53</f>
        <v>9.1905127694203319</v>
      </c>
      <c r="F50" s="2">
        <f>FINV(0.01,B50,B53)</f>
        <v>3.265787316835457</v>
      </c>
      <c r="G50" s="2">
        <f>FINV(0.05,B50,B53)</f>
        <v>2.3239937973118296</v>
      </c>
      <c r="H50" s="2" t="str">
        <f>IF(E50&gt;F50,"Significant","NS")</f>
        <v>Significant</v>
      </c>
      <c r="I50" s="2" t="str">
        <f>IF(E50&gt;G50,"Significant","NS")</f>
        <v>Significant</v>
      </c>
    </row>
    <row r="51" spans="1:11" x14ac:dyDescent="0.3">
      <c r="A51" s="10" t="s">
        <v>59</v>
      </c>
      <c r="B51" s="2">
        <f>B29-1</f>
        <v>2</v>
      </c>
      <c r="C51" s="2">
        <f>E29</f>
        <v>0.17499765591043825</v>
      </c>
      <c r="D51" s="2">
        <f>C51/B51</f>
        <v>8.7498827955219127E-2</v>
      </c>
      <c r="E51" s="2">
        <f>D51/D53</f>
        <v>5.2829208426019116</v>
      </c>
      <c r="F51" s="2">
        <f>FINV(0.01,B51,B53)</f>
        <v>5.1491387794356873</v>
      </c>
      <c r="G51" s="2">
        <f>FINV(0.05,B51,B53)</f>
        <v>3.2199422931761248</v>
      </c>
      <c r="H51" s="2" t="str">
        <f>IF(E51&gt;F51,"Significant","NS")</f>
        <v>Significant</v>
      </c>
      <c r="I51" s="2" t="str">
        <f>IF(E51&gt;G51,"Significant","NS")</f>
        <v>Significant</v>
      </c>
    </row>
    <row r="52" spans="1:11" x14ac:dyDescent="0.3">
      <c r="A52" s="10" t="s">
        <v>64</v>
      </c>
      <c r="B52" s="2">
        <f>B51*B50</f>
        <v>12</v>
      </c>
      <c r="C52" s="2">
        <f>E31</f>
        <v>0.79721053144533016</v>
      </c>
      <c r="D52" s="2">
        <f>C52/B52</f>
        <v>6.6434210953777509E-2</v>
      </c>
      <c r="E52" s="2">
        <f>D52/D53</f>
        <v>4.0111014731436638</v>
      </c>
      <c r="F52" s="2">
        <f>FINV(0.01,B52,B53)</f>
        <v>2.6401564075289268</v>
      </c>
      <c r="G52" s="2">
        <f>FINV(0.05,B52,B53)</f>
        <v>1.9910131582278783</v>
      </c>
      <c r="H52" s="2" t="str">
        <f>IF(E52&gt;F52,"Significant","NS")</f>
        <v>Significant</v>
      </c>
      <c r="I52" s="2" t="str">
        <f>IF(E52&gt;G52,"Significant","NS")</f>
        <v>Significant</v>
      </c>
    </row>
    <row r="53" spans="1:11" ht="16.2" thickBot="1" x14ac:dyDescent="0.35">
      <c r="A53" s="16" t="s">
        <v>36</v>
      </c>
      <c r="B53" s="17">
        <f>B54-B52-B51-B50</f>
        <v>42</v>
      </c>
      <c r="C53" s="17">
        <f>E33</f>
        <v>0.69562858948862072</v>
      </c>
      <c r="D53" s="17">
        <f>C53/B53</f>
        <v>1.6562585464014779E-2</v>
      </c>
      <c r="E53" s="17"/>
      <c r="F53" s="17"/>
      <c r="G53" s="17"/>
      <c r="H53" s="17"/>
      <c r="I53" s="17"/>
    </row>
    <row r="54" spans="1:11" ht="16.2" thickBot="1" x14ac:dyDescent="0.35">
      <c r="A54" s="18" t="s">
        <v>37</v>
      </c>
      <c r="B54" s="19">
        <f>B30-1</f>
        <v>62</v>
      </c>
      <c r="C54" s="19">
        <f>SUM(C50:C53)</f>
        <v>2.5811486960542496</v>
      </c>
      <c r="D54" s="19"/>
      <c r="E54" s="19"/>
      <c r="F54" s="19"/>
      <c r="G54" s="19"/>
      <c r="H54" s="19"/>
      <c r="I54" s="20"/>
    </row>
    <row r="56" spans="1:11" x14ac:dyDescent="0.3">
      <c r="H56" t="s">
        <v>38</v>
      </c>
      <c r="I56">
        <f>TINV(0.01,B53)</f>
        <v>2.6980661862199842</v>
      </c>
    </row>
    <row r="57" spans="1:11" x14ac:dyDescent="0.3">
      <c r="A57" s="3"/>
      <c r="B57" s="21"/>
      <c r="C57" s="28" t="s">
        <v>39</v>
      </c>
      <c r="D57" s="28"/>
      <c r="E57" s="3"/>
      <c r="F57" s="3"/>
      <c r="I57">
        <f>TINV(0.05,B53)</f>
        <v>2.0180817028184461</v>
      </c>
    </row>
    <row r="58" spans="1:11" x14ac:dyDescent="0.3">
      <c r="A58" s="2" t="s">
        <v>40</v>
      </c>
      <c r="B58" s="2" t="s">
        <v>24</v>
      </c>
      <c r="C58" s="2"/>
      <c r="D58" s="2"/>
      <c r="E58" s="2"/>
      <c r="F58" s="22"/>
      <c r="H58" s="23"/>
      <c r="I58" s="23" t="s">
        <v>41</v>
      </c>
      <c r="J58" s="23" t="s">
        <v>42</v>
      </c>
      <c r="K58" s="23" t="s">
        <v>43</v>
      </c>
    </row>
    <row r="59" spans="1:11" x14ac:dyDescent="0.3">
      <c r="A59" s="2"/>
      <c r="B59" s="2" t="s">
        <v>9</v>
      </c>
      <c r="C59" s="2" t="s">
        <v>10</v>
      </c>
      <c r="D59" s="2" t="s">
        <v>11</v>
      </c>
      <c r="E59" s="2" t="s">
        <v>25</v>
      </c>
      <c r="F59" s="22" t="s">
        <v>26</v>
      </c>
      <c r="H59" s="24" t="s">
        <v>44</v>
      </c>
      <c r="I59" s="22">
        <f>SQRT(D53/(B29*B27))</f>
        <v>4.2898569600622112E-2</v>
      </c>
      <c r="J59" s="22">
        <f>I59*1.4142*I56</f>
        <v>0.16368400526438859</v>
      </c>
      <c r="K59" s="22">
        <f>I59*1.4142*I57</f>
        <v>0.12243127976444974</v>
      </c>
    </row>
    <row r="60" spans="1:11" x14ac:dyDescent="0.3">
      <c r="A60" s="13" t="s">
        <v>8</v>
      </c>
      <c r="B60" s="2">
        <f>G4</f>
        <v>0.5103715374535579</v>
      </c>
      <c r="C60" s="2">
        <f>G5</f>
        <v>0.8057255585623091</v>
      </c>
      <c r="D60" s="2">
        <f>G6</f>
        <v>0.75471004255843599</v>
      </c>
      <c r="E60" s="2">
        <f>SUM(B60:D60)</f>
        <v>2.070807138574303</v>
      </c>
      <c r="F60" s="22">
        <f>E60/3</f>
        <v>0.69026904619143437</v>
      </c>
      <c r="H60" s="24" t="s">
        <v>45</v>
      </c>
      <c r="I60" s="22">
        <f>SQRT(D53/(B28*B27))</f>
        <v>2.8083706057168908E-2</v>
      </c>
      <c r="J60" s="22">
        <f>I60*1.4142*I56</f>
        <v>0.10715633488251586</v>
      </c>
      <c r="K60" s="22">
        <f>J60*1.4142*I57</f>
        <v>0.30582108766498611</v>
      </c>
    </row>
    <row r="61" spans="1:11" x14ac:dyDescent="0.3">
      <c r="A61" s="13" t="s">
        <v>12</v>
      </c>
      <c r="B61" s="2">
        <f>G7</f>
        <v>0.68682078346684028</v>
      </c>
      <c r="C61" s="2">
        <f>G8</f>
        <v>0.94971943347371823</v>
      </c>
      <c r="D61" s="2">
        <f>G9</f>
        <v>0.8357593262596823</v>
      </c>
      <c r="E61" s="2">
        <f t="shared" ref="E61:E66" si="4">SUM(B61:D61)</f>
        <v>2.4722995432002408</v>
      </c>
      <c r="F61" s="22">
        <f t="shared" ref="F61:F66" si="5">E61/3</f>
        <v>0.8240998477334136</v>
      </c>
      <c r="H61" s="24" t="s">
        <v>46</v>
      </c>
      <c r="I61" s="22">
        <f>SQRT(D53/(B27))</f>
        <v>7.4302502120307229E-2</v>
      </c>
      <c r="J61" s="22">
        <f>I61*1.4142*I56</f>
        <v>0.28350901350429264</v>
      </c>
      <c r="K61" s="22">
        <f>J61*1.4142*I57</f>
        <v>0.80912654364083614</v>
      </c>
    </row>
    <row r="62" spans="1:11" x14ac:dyDescent="0.3">
      <c r="A62" s="13" t="s">
        <v>13</v>
      </c>
      <c r="B62" s="2">
        <f>G10</f>
        <v>0.91883023564520538</v>
      </c>
      <c r="C62" s="2">
        <f>G11</f>
        <v>1.059473551663713</v>
      </c>
      <c r="D62" s="2">
        <f>G12</f>
        <v>1.1395020600582797</v>
      </c>
      <c r="E62" s="2">
        <f t="shared" si="4"/>
        <v>3.1178058473671983</v>
      </c>
      <c r="F62" s="22">
        <f t="shared" si="5"/>
        <v>1.039268615789066</v>
      </c>
    </row>
    <row r="63" spans="1:11" x14ac:dyDescent="0.3">
      <c r="A63" s="13" t="s">
        <v>14</v>
      </c>
      <c r="B63" s="2">
        <f>G13</f>
        <v>0.98249373212795243</v>
      </c>
      <c r="C63" s="2">
        <f>G14</f>
        <v>1.0187630161401959</v>
      </c>
      <c r="D63" s="2">
        <f>G15</f>
        <v>0.93649247063657004</v>
      </c>
      <c r="E63" s="2">
        <f t="shared" si="4"/>
        <v>2.9377492189047185</v>
      </c>
      <c r="F63" s="22">
        <f t="shared" si="5"/>
        <v>0.97924973963490614</v>
      </c>
      <c r="H63" s="24" t="s">
        <v>47</v>
      </c>
      <c r="I63" s="4">
        <f>SQRT(D53)*100/(G25)</f>
        <v>13.842520679604831</v>
      </c>
    </row>
    <row r="64" spans="1:11" x14ac:dyDescent="0.3">
      <c r="A64" s="13" t="s">
        <v>15</v>
      </c>
      <c r="B64" s="2">
        <f>G16</f>
        <v>0.76846542095017867</v>
      </c>
      <c r="C64" s="2">
        <f>G17</f>
        <v>1.1868429448561797</v>
      </c>
      <c r="D64" s="2">
        <f>G18</f>
        <v>1.0861495821728093</v>
      </c>
      <c r="E64" s="2">
        <f t="shared" si="4"/>
        <v>3.0414579479791675</v>
      </c>
      <c r="F64" s="22">
        <f t="shared" si="5"/>
        <v>1.0138193159930557</v>
      </c>
    </row>
    <row r="65" spans="1:6" x14ac:dyDescent="0.3">
      <c r="A65" s="13" t="s">
        <v>16</v>
      </c>
      <c r="B65" s="2">
        <f>G19</f>
        <v>0.9652970402356712</v>
      </c>
      <c r="C65" s="2">
        <f>G20</f>
        <v>1.0919086773640752</v>
      </c>
      <c r="D65" s="2">
        <f>G21</f>
        <v>1.0527449072339963</v>
      </c>
      <c r="E65" s="2">
        <f t="shared" si="4"/>
        <v>3.1099506248337425</v>
      </c>
      <c r="F65" s="22">
        <f t="shared" si="5"/>
        <v>1.0366502082779141</v>
      </c>
    </row>
    <row r="66" spans="1:6" x14ac:dyDescent="0.3">
      <c r="A66" s="13" t="s">
        <v>17</v>
      </c>
      <c r="B66" s="2">
        <f>G22</f>
        <v>1.1915745112296054</v>
      </c>
      <c r="C66" s="2">
        <f>G23</f>
        <v>0.80606652972937098</v>
      </c>
      <c r="D66" s="2">
        <f>G24</f>
        <v>0.77626080620695115</v>
      </c>
      <c r="E66" s="2">
        <f t="shared" si="4"/>
        <v>2.7739018471659276</v>
      </c>
      <c r="F66" s="22">
        <f t="shared" si="5"/>
        <v>0.92463394905530916</v>
      </c>
    </row>
    <row r="67" spans="1:6" x14ac:dyDescent="0.3">
      <c r="A67" s="2" t="s">
        <v>6</v>
      </c>
      <c r="B67" s="2">
        <f>SUM(B60:B66)</f>
        <v>6.0238532611090108</v>
      </c>
      <c r="C67" s="2">
        <f>SUM(C60:C66)</f>
        <v>6.9184997117895621</v>
      </c>
      <c r="D67" s="2">
        <f>SUM(D60:D66)</f>
        <v>6.5816191951267253</v>
      </c>
      <c r="E67" s="2">
        <f>SUM(E60:E66)</f>
        <v>19.523972168025299</v>
      </c>
      <c r="F67" s="22">
        <f>SUM(C67:E67)</f>
        <v>33.024091074941587</v>
      </c>
    </row>
    <row r="68" spans="1:6" x14ac:dyDescent="0.3">
      <c r="A68" s="13" t="s">
        <v>7</v>
      </c>
      <c r="B68" s="22">
        <f>AVERAGE(B60:B66)</f>
        <v>0.86055046587271578</v>
      </c>
      <c r="C68" s="22">
        <f>AVERAGE(C60:C66)</f>
        <v>0.98835710168422319</v>
      </c>
      <c r="D68" s="22">
        <f>AVERAGE(D60:D66)</f>
        <v>0.94023131358953216</v>
      </c>
      <c r="E68" s="2"/>
      <c r="F68" s="22">
        <f>AVERAGE(F60:F66)</f>
        <v>0.92971296038215701</v>
      </c>
    </row>
  </sheetData>
  <mergeCells count="1">
    <mergeCell ref="C57:D57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6E3EB-4B53-4262-8DBD-B8D2D584E8BB}">
  <dimension ref="A1:K68"/>
  <sheetViews>
    <sheetView topLeftCell="A28" zoomScale="80" zoomScaleNormal="80" workbookViewId="0">
      <selection activeCell="E51" sqref="E51"/>
    </sheetView>
  </sheetViews>
  <sheetFormatPr defaultRowHeight="15.6" x14ac:dyDescent="0.3"/>
  <sheetData>
    <row r="1" spans="1:8" ht="18" x14ac:dyDescent="0.35">
      <c r="B1" s="1" t="s">
        <v>0</v>
      </c>
      <c r="C1" s="1"/>
      <c r="D1" s="1"/>
    </row>
    <row r="3" spans="1:8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3"/>
    </row>
    <row r="4" spans="1:8" x14ac:dyDescent="0.3">
      <c r="A4" s="2" t="s">
        <v>48</v>
      </c>
      <c r="B4" s="2" t="s">
        <v>55</v>
      </c>
      <c r="C4" s="25">
        <v>9.0267143900118502E-2</v>
      </c>
      <c r="D4" s="25">
        <v>8.492711067550425E-2</v>
      </c>
      <c r="E4" s="25">
        <v>9.5752027006875018E-2</v>
      </c>
      <c r="F4" s="4">
        <f>SUM(C4:E4)</f>
        <v>0.27094628158249778</v>
      </c>
      <c r="G4" s="4">
        <f>AVERAGE(C4:E4)</f>
        <v>9.0315427194165923E-2</v>
      </c>
    </row>
    <row r="5" spans="1:8" x14ac:dyDescent="0.3">
      <c r="A5" s="2"/>
      <c r="B5" s="2" t="s">
        <v>56</v>
      </c>
      <c r="C5" s="25">
        <v>0.1412845785067027</v>
      </c>
      <c r="D5" s="25">
        <v>0.12933458616605154</v>
      </c>
      <c r="E5" s="25">
        <v>0.1541703399228318</v>
      </c>
      <c r="F5" s="4">
        <f t="shared" ref="F5:F24" si="0">SUM(C5:E5)</f>
        <v>0.42478950459558606</v>
      </c>
      <c r="G5" s="4">
        <f t="shared" ref="G5:G24" si="1">AVERAGE(C5:E5)</f>
        <v>0.14159650153186201</v>
      </c>
    </row>
    <row r="6" spans="1:8" x14ac:dyDescent="0.3">
      <c r="A6" s="2"/>
      <c r="B6" s="2" t="s">
        <v>57</v>
      </c>
      <c r="C6" s="25">
        <v>0.12468146301341705</v>
      </c>
      <c r="D6" s="25">
        <v>0.11519395186074993</v>
      </c>
      <c r="E6" s="25">
        <v>0.13477486450832638</v>
      </c>
      <c r="F6" s="4">
        <f t="shared" si="0"/>
        <v>0.37465027938249335</v>
      </c>
      <c r="G6" s="4">
        <f t="shared" si="1"/>
        <v>0.12488342646083112</v>
      </c>
    </row>
    <row r="7" spans="1:8" x14ac:dyDescent="0.3">
      <c r="A7" s="2" t="s">
        <v>49</v>
      </c>
      <c r="B7" s="2" t="s">
        <v>55</v>
      </c>
      <c r="C7" s="25">
        <v>0.13322033627354637</v>
      </c>
      <c r="D7" s="25">
        <v>0.1222134614790665</v>
      </c>
      <c r="E7" s="25">
        <v>0.14502562264889976</v>
      </c>
      <c r="F7" s="4">
        <f t="shared" si="0"/>
        <v>0.40045942040151261</v>
      </c>
      <c r="G7" s="4">
        <f t="shared" si="1"/>
        <v>0.13348647346717088</v>
      </c>
    </row>
    <row r="8" spans="1:8" x14ac:dyDescent="0.3">
      <c r="A8" s="2"/>
      <c r="B8" s="2" t="s">
        <v>56</v>
      </c>
      <c r="C8" s="25">
        <v>0.15460492927485353</v>
      </c>
      <c r="D8" s="25">
        <v>0.13977314690424777</v>
      </c>
      <c r="E8" s="25">
        <v>0.17045469116987169</v>
      </c>
      <c r="F8" s="4">
        <f t="shared" si="0"/>
        <v>0.46483276734897294</v>
      </c>
      <c r="G8" s="4">
        <f t="shared" si="1"/>
        <v>0.15494425578299098</v>
      </c>
    </row>
    <row r="9" spans="1:8" x14ac:dyDescent="0.3">
      <c r="A9" s="2"/>
      <c r="B9" s="2" t="s">
        <v>57</v>
      </c>
      <c r="C9" s="25">
        <v>0.12640249325612435</v>
      </c>
      <c r="D9" s="25">
        <v>0.11671539456425455</v>
      </c>
      <c r="E9" s="25">
        <v>0.13642706945583699</v>
      </c>
      <c r="F9" s="4">
        <f t="shared" si="0"/>
        <v>0.3795449572762159</v>
      </c>
      <c r="G9" s="4">
        <f t="shared" si="1"/>
        <v>0.12651498575873862</v>
      </c>
    </row>
    <row r="10" spans="1:8" x14ac:dyDescent="0.3">
      <c r="A10" s="2" t="s">
        <v>50</v>
      </c>
      <c r="B10" s="2" t="s">
        <v>55</v>
      </c>
      <c r="C10" s="25">
        <v>0.17733924320768227</v>
      </c>
      <c r="D10" s="25">
        <v>0.15208376407017887</v>
      </c>
      <c r="E10" s="25">
        <v>0.20388373443925373</v>
      </c>
      <c r="F10" s="4">
        <f t="shared" si="0"/>
        <v>0.5333067417171149</v>
      </c>
      <c r="G10" s="4">
        <f t="shared" si="1"/>
        <v>0.17776891390570496</v>
      </c>
    </row>
    <row r="11" spans="1:8" x14ac:dyDescent="0.3">
      <c r="A11" s="2"/>
      <c r="B11" s="2" t="s">
        <v>56</v>
      </c>
      <c r="C11" s="25">
        <v>0.16591703111247422</v>
      </c>
      <c r="D11" s="25">
        <v>0.14245725476953766</v>
      </c>
      <c r="E11" s="25">
        <v>0.18676616206235849</v>
      </c>
      <c r="F11" s="4">
        <f t="shared" si="0"/>
        <v>0.4951404479443704</v>
      </c>
      <c r="G11" s="4">
        <f t="shared" si="1"/>
        <v>0.16504681598145679</v>
      </c>
    </row>
    <row r="12" spans="1:8" x14ac:dyDescent="0.3">
      <c r="A12" s="2"/>
      <c r="B12" s="2" t="s">
        <v>57</v>
      </c>
      <c r="C12" s="25">
        <v>0.1741230480387326</v>
      </c>
      <c r="D12" s="25">
        <v>0.14846706536363541</v>
      </c>
      <c r="E12" s="25">
        <v>0.19890901330067581</v>
      </c>
      <c r="F12" s="4">
        <f t="shared" si="0"/>
        <v>0.52149912670304377</v>
      </c>
      <c r="G12" s="4">
        <f t="shared" si="1"/>
        <v>0.17383304223434792</v>
      </c>
    </row>
    <row r="13" spans="1:8" x14ac:dyDescent="0.3">
      <c r="A13" s="2" t="s">
        <v>51</v>
      </c>
      <c r="B13" s="2" t="s">
        <v>55</v>
      </c>
      <c r="C13" s="25">
        <v>0.16904940045976119</v>
      </c>
      <c r="D13" s="25">
        <v>0.14924536871932334</v>
      </c>
      <c r="E13" s="25">
        <v>0.19056117228996972</v>
      </c>
      <c r="F13" s="4">
        <f t="shared" si="0"/>
        <v>0.50885594146905422</v>
      </c>
      <c r="G13" s="4">
        <f t="shared" si="1"/>
        <v>0.16961864715635142</v>
      </c>
    </row>
    <row r="14" spans="1:8" x14ac:dyDescent="0.3">
      <c r="A14" s="2"/>
      <c r="B14" s="2" t="s">
        <v>56</v>
      </c>
      <c r="C14" s="25">
        <v>0.16587485914795344</v>
      </c>
      <c r="D14" s="25">
        <v>0.14601792858319484</v>
      </c>
      <c r="E14" s="25">
        <v>0.18578951970241486</v>
      </c>
      <c r="F14" s="4">
        <f t="shared" si="0"/>
        <v>0.49768230743356312</v>
      </c>
      <c r="G14" s="4">
        <f t="shared" si="1"/>
        <v>0.16589410247785438</v>
      </c>
    </row>
    <row r="15" spans="1:8" x14ac:dyDescent="0.3">
      <c r="A15" s="2"/>
      <c r="B15" s="2" t="s">
        <v>57</v>
      </c>
      <c r="C15" s="25">
        <v>0.14627990542554961</v>
      </c>
      <c r="D15" s="25">
        <v>0.13167399609773767</v>
      </c>
      <c r="E15" s="25">
        <v>0.16071141529674732</v>
      </c>
      <c r="F15" s="4">
        <f t="shared" si="0"/>
        <v>0.43866531682003457</v>
      </c>
      <c r="G15" s="4">
        <f t="shared" si="1"/>
        <v>0.14622177227334485</v>
      </c>
    </row>
    <row r="16" spans="1:8" x14ac:dyDescent="0.3">
      <c r="A16" s="2" t="s">
        <v>52</v>
      </c>
      <c r="B16" s="2" t="s">
        <v>55</v>
      </c>
      <c r="C16" s="25">
        <v>0.129661147256977</v>
      </c>
      <c r="D16" s="25">
        <v>0.11867130339873122</v>
      </c>
      <c r="E16" s="25">
        <v>0.1406369275583208</v>
      </c>
      <c r="F16" s="4">
        <f t="shared" si="0"/>
        <v>0.38896937821402899</v>
      </c>
      <c r="G16" s="4">
        <f t="shared" si="1"/>
        <v>0.12965645940467632</v>
      </c>
    </row>
    <row r="17" spans="1:7" x14ac:dyDescent="0.3">
      <c r="A17" s="2"/>
      <c r="B17" s="2" t="s">
        <v>56</v>
      </c>
      <c r="C17" s="25">
        <v>0.19430360477349307</v>
      </c>
      <c r="D17" s="25">
        <v>0.16532596447229245</v>
      </c>
      <c r="E17" s="25">
        <v>0.22459235627157409</v>
      </c>
      <c r="F17" s="4">
        <f t="shared" si="0"/>
        <v>0.58422192551735952</v>
      </c>
      <c r="G17" s="4">
        <f t="shared" si="1"/>
        <v>0.19474064183911985</v>
      </c>
    </row>
    <row r="18" spans="1:7" x14ac:dyDescent="0.3">
      <c r="A18" s="2"/>
      <c r="B18" s="2" t="s">
        <v>57</v>
      </c>
      <c r="C18" s="25">
        <v>0.17096408688342171</v>
      </c>
      <c r="D18" s="25">
        <v>0.14957113552155177</v>
      </c>
      <c r="E18" s="25">
        <v>0.19305772625106005</v>
      </c>
      <c r="F18" s="4">
        <f t="shared" si="0"/>
        <v>0.51359294865603355</v>
      </c>
      <c r="G18" s="4">
        <f t="shared" si="1"/>
        <v>0.17119764955201119</v>
      </c>
    </row>
    <row r="19" spans="1:7" x14ac:dyDescent="0.3">
      <c r="A19" s="2" t="s">
        <v>53</v>
      </c>
      <c r="B19" s="2" t="s">
        <v>55</v>
      </c>
      <c r="C19" s="25">
        <v>0.15728082708799312</v>
      </c>
      <c r="D19" s="25">
        <v>0.13513684133224224</v>
      </c>
      <c r="E19" s="25">
        <v>0.17789372477159146</v>
      </c>
      <c r="F19" s="4">
        <f t="shared" si="0"/>
        <v>0.4703113931918268</v>
      </c>
      <c r="G19" s="4">
        <f t="shared" si="1"/>
        <v>0.1567704643972756</v>
      </c>
    </row>
    <row r="20" spans="1:7" x14ac:dyDescent="0.3">
      <c r="A20" s="2"/>
      <c r="B20" s="2" t="s">
        <v>56</v>
      </c>
      <c r="C20" s="25">
        <v>0.20059123100827114</v>
      </c>
      <c r="D20" s="25">
        <v>0.1546922180958985</v>
      </c>
      <c r="E20" s="25">
        <v>0.24061202711805951</v>
      </c>
      <c r="F20" s="4">
        <f t="shared" si="0"/>
        <v>0.59589547622222916</v>
      </c>
      <c r="G20" s="4">
        <f t="shared" si="1"/>
        <v>0.19863182540740973</v>
      </c>
    </row>
    <row r="21" spans="1:7" x14ac:dyDescent="0.3">
      <c r="A21" s="2"/>
      <c r="B21" s="2" t="s">
        <v>57</v>
      </c>
      <c r="C21" s="25">
        <v>0.18799446201834125</v>
      </c>
      <c r="D21" s="25">
        <v>0.15051446971829083</v>
      </c>
      <c r="E21" s="25">
        <v>0.22173486929418099</v>
      </c>
      <c r="F21" s="4">
        <f t="shared" si="0"/>
        <v>0.56024380103081306</v>
      </c>
      <c r="G21" s="4">
        <f t="shared" si="1"/>
        <v>0.18674793367693768</v>
      </c>
    </row>
    <row r="22" spans="1:7" x14ac:dyDescent="0.3">
      <c r="A22" s="2" t="s">
        <v>54</v>
      </c>
      <c r="B22" s="2" t="s">
        <v>55</v>
      </c>
      <c r="C22" s="25">
        <v>0.16609921024189639</v>
      </c>
      <c r="D22" s="25">
        <v>0.14804017452962848</v>
      </c>
      <c r="E22" s="25">
        <v>0.18594509227976422</v>
      </c>
      <c r="F22" s="4">
        <f t="shared" si="0"/>
        <v>0.50008447705128911</v>
      </c>
      <c r="G22" s="4">
        <f t="shared" si="1"/>
        <v>0.16669482568376304</v>
      </c>
    </row>
    <row r="23" spans="1:7" x14ac:dyDescent="0.3">
      <c r="A23" s="2"/>
      <c r="B23" s="2" t="s">
        <v>56</v>
      </c>
      <c r="C23" s="25">
        <v>0.12067310620537125</v>
      </c>
      <c r="D23" s="25">
        <v>0.11207059940402665</v>
      </c>
      <c r="E23" s="25">
        <v>0.12854510373491551</v>
      </c>
      <c r="F23" s="4">
        <f t="shared" si="0"/>
        <v>0.3612888093443134</v>
      </c>
      <c r="G23" s="4">
        <f t="shared" si="1"/>
        <v>0.12042960311477113</v>
      </c>
    </row>
    <row r="24" spans="1:7" x14ac:dyDescent="0.3">
      <c r="A24" s="2"/>
      <c r="B24" s="2" t="s">
        <v>57</v>
      </c>
      <c r="C24" s="25">
        <v>0.17214014457784893</v>
      </c>
      <c r="D24" s="25">
        <v>0.15225432118351193</v>
      </c>
      <c r="E24" s="25">
        <v>0.19352994273121643</v>
      </c>
      <c r="F24" s="4">
        <f t="shared" si="0"/>
        <v>0.51792440849257737</v>
      </c>
      <c r="G24" s="4">
        <f t="shared" si="1"/>
        <v>0.17264146949752579</v>
      </c>
    </row>
    <row r="25" spans="1:7" x14ac:dyDescent="0.3">
      <c r="A25" s="2"/>
      <c r="B25" s="2" t="s">
        <v>6</v>
      </c>
      <c r="C25" s="4">
        <f>SUM(C4:C24)</f>
        <v>3.2687522516705303</v>
      </c>
      <c r="D25" s="4">
        <f>SUM(D4:D24)</f>
        <v>2.8643800569096562</v>
      </c>
      <c r="E25" s="4">
        <f>SUM(E4:E24)</f>
        <v>3.6697734018147443</v>
      </c>
      <c r="F25" s="4">
        <f>SUM(C4:E24)</f>
        <v>9.8029057103949295</v>
      </c>
      <c r="G25" s="4">
        <f>AVERAGE(C4:E24)</f>
        <v>0.15560167794277666</v>
      </c>
    </row>
    <row r="26" spans="1:7" ht="16.2" thickBot="1" x14ac:dyDescent="0.35"/>
    <row r="27" spans="1:7" x14ac:dyDescent="0.3">
      <c r="A27" s="5" t="s">
        <v>18</v>
      </c>
      <c r="B27" s="6">
        <v>3</v>
      </c>
      <c r="D27" s="7" t="s">
        <v>19</v>
      </c>
      <c r="E27" s="2">
        <f>F25^2/(B27*B28*B29)</f>
        <v>1.5253485772522779</v>
      </c>
    </row>
    <row r="28" spans="1:7" x14ac:dyDescent="0.3">
      <c r="A28" s="8" t="s">
        <v>58</v>
      </c>
      <c r="B28" s="9">
        <v>7</v>
      </c>
      <c r="D28" s="10" t="s">
        <v>60</v>
      </c>
      <c r="E28" s="2">
        <f>((SUMSQ(F38:F44)/(B27*B29))-E27)</f>
        <v>2.4054101040561715E-2</v>
      </c>
    </row>
    <row r="29" spans="1:7" x14ac:dyDescent="0.3">
      <c r="A29" s="7" t="s">
        <v>59</v>
      </c>
      <c r="B29" s="2">
        <v>3</v>
      </c>
      <c r="D29" s="10" t="s">
        <v>61</v>
      </c>
      <c r="E29" s="2">
        <f>SUMSQ(C45:E45)/(B27*B28)-E27</f>
        <v>3.0377759506396984E-3</v>
      </c>
    </row>
    <row r="30" spans="1:7" x14ac:dyDescent="0.3">
      <c r="A30" s="7" t="s">
        <v>6</v>
      </c>
      <c r="B30" s="4">
        <f>B29*B28*B27</f>
        <v>63</v>
      </c>
      <c r="D30" s="7" t="s">
        <v>62</v>
      </c>
      <c r="E30" s="2">
        <f>((SUMSQ(C38:E44))/(B27))-E27</f>
        <v>4.4888266974237201E-2</v>
      </c>
    </row>
    <row r="31" spans="1:7" x14ac:dyDescent="0.3">
      <c r="D31" s="7" t="s">
        <v>63</v>
      </c>
      <c r="E31" s="2">
        <f>E30-E29-E28</f>
        <v>1.7796389983035787E-2</v>
      </c>
    </row>
    <row r="32" spans="1:7" x14ac:dyDescent="0.3">
      <c r="D32" s="7" t="s">
        <v>20</v>
      </c>
      <c r="E32" s="2">
        <f>SUMSQ(C4:E24)-E27</f>
        <v>6.3836261566110331E-2</v>
      </c>
    </row>
    <row r="33" spans="2:7" x14ac:dyDescent="0.3">
      <c r="D33" s="7" t="s">
        <v>21</v>
      </c>
      <c r="E33" s="2">
        <f>E32-E31-E29-E28</f>
        <v>1.894799459187313E-2</v>
      </c>
    </row>
    <row r="35" spans="2:7" x14ac:dyDescent="0.3">
      <c r="B35" s="3"/>
      <c r="C35" s="11"/>
      <c r="D35" s="11" t="s">
        <v>22</v>
      </c>
      <c r="E35" s="12"/>
      <c r="F35" s="3"/>
      <c r="G35" s="3"/>
    </row>
    <row r="36" spans="2:7" x14ac:dyDescent="0.3">
      <c r="B36" s="2" t="s">
        <v>23</v>
      </c>
      <c r="C36" s="2" t="s">
        <v>24</v>
      </c>
      <c r="D36" s="2"/>
      <c r="E36" s="2"/>
      <c r="F36" s="2"/>
      <c r="G36" s="2"/>
    </row>
    <row r="37" spans="2:7" x14ac:dyDescent="0.3">
      <c r="B37" s="2"/>
      <c r="C37" s="2" t="s">
        <v>9</v>
      </c>
      <c r="D37" s="2" t="s">
        <v>10</v>
      </c>
      <c r="E37" s="2" t="s">
        <v>11</v>
      </c>
      <c r="F37" s="2" t="s">
        <v>25</v>
      </c>
      <c r="G37" s="2" t="s">
        <v>26</v>
      </c>
    </row>
    <row r="38" spans="2:7" x14ac:dyDescent="0.3">
      <c r="B38" s="13" t="s">
        <v>8</v>
      </c>
      <c r="C38" s="2">
        <f>F4</f>
        <v>0.27094628158249778</v>
      </c>
      <c r="D38" s="2">
        <f>F5</f>
        <v>0.42478950459558606</v>
      </c>
      <c r="E38" s="2">
        <f>F6</f>
        <v>0.37465027938249335</v>
      </c>
      <c r="F38" s="2">
        <f t="shared" ref="F38:F45" si="2">SUM(C38:E38)</f>
        <v>1.0703860655605772</v>
      </c>
      <c r="G38" s="2">
        <f t="shared" ref="G38:G44" si="3">F38/9</f>
        <v>0.11893178506228635</v>
      </c>
    </row>
    <row r="39" spans="2:7" x14ac:dyDescent="0.3">
      <c r="B39" s="13" t="s">
        <v>12</v>
      </c>
      <c r="C39" s="2">
        <f>F7</f>
        <v>0.40045942040151261</v>
      </c>
      <c r="D39" s="2">
        <f>F8</f>
        <v>0.46483276734897294</v>
      </c>
      <c r="E39" s="2">
        <f>F9</f>
        <v>0.3795449572762159</v>
      </c>
      <c r="F39" s="2">
        <f t="shared" si="2"/>
        <v>1.2448371450267015</v>
      </c>
      <c r="G39" s="2">
        <f t="shared" si="3"/>
        <v>0.13831523833630016</v>
      </c>
    </row>
    <row r="40" spans="2:7" x14ac:dyDescent="0.3">
      <c r="B40" s="13" t="s">
        <v>13</v>
      </c>
      <c r="C40" s="2">
        <f>F10</f>
        <v>0.5333067417171149</v>
      </c>
      <c r="D40" s="2">
        <f>F11</f>
        <v>0.4951404479443704</v>
      </c>
      <c r="E40" s="2">
        <f>F12</f>
        <v>0.52149912670304377</v>
      </c>
      <c r="F40" s="2">
        <f t="shared" si="2"/>
        <v>1.5499463163645291</v>
      </c>
      <c r="G40" s="2">
        <f t="shared" si="3"/>
        <v>0.17221625737383656</v>
      </c>
    </row>
    <row r="41" spans="2:7" x14ac:dyDescent="0.3">
      <c r="B41" s="13" t="s">
        <v>14</v>
      </c>
      <c r="C41" s="2">
        <f>F13</f>
        <v>0.50885594146905422</v>
      </c>
      <c r="D41" s="2">
        <f>F14</f>
        <v>0.49768230743356312</v>
      </c>
      <c r="E41" s="2">
        <f>F15</f>
        <v>0.43866531682003457</v>
      </c>
      <c r="F41" s="2">
        <f t="shared" si="2"/>
        <v>1.4452035657226519</v>
      </c>
      <c r="G41" s="2">
        <f t="shared" si="3"/>
        <v>0.16057817396918353</v>
      </c>
    </row>
    <row r="42" spans="2:7" x14ac:dyDescent="0.3">
      <c r="B42" s="13" t="s">
        <v>15</v>
      </c>
      <c r="C42" s="2">
        <f>F16</f>
        <v>0.38896937821402899</v>
      </c>
      <c r="D42" s="2">
        <f>F17</f>
        <v>0.58422192551735952</v>
      </c>
      <c r="E42" s="2">
        <f>F18</f>
        <v>0.51359294865603355</v>
      </c>
      <c r="F42" s="2">
        <f t="shared" si="2"/>
        <v>1.4867842523874222</v>
      </c>
      <c r="G42" s="2">
        <f t="shared" si="3"/>
        <v>0.16519825026526913</v>
      </c>
    </row>
    <row r="43" spans="2:7" x14ac:dyDescent="0.3">
      <c r="B43" s="13" t="s">
        <v>16</v>
      </c>
      <c r="C43" s="2">
        <f>F19</f>
        <v>0.4703113931918268</v>
      </c>
      <c r="D43" s="2">
        <f>F20</f>
        <v>0.59589547622222916</v>
      </c>
      <c r="E43" s="2">
        <f>F21</f>
        <v>0.56024380103081306</v>
      </c>
      <c r="F43" s="2">
        <f t="shared" si="2"/>
        <v>1.6264506704448691</v>
      </c>
      <c r="G43" s="2">
        <f t="shared" si="3"/>
        <v>0.18071674116054101</v>
      </c>
    </row>
    <row r="44" spans="2:7" x14ac:dyDescent="0.3">
      <c r="B44" s="13" t="s">
        <v>17</v>
      </c>
      <c r="C44" s="2">
        <f>F22</f>
        <v>0.50008447705128911</v>
      </c>
      <c r="D44" s="2">
        <f>F23</f>
        <v>0.3612888093443134</v>
      </c>
      <c r="E44" s="2">
        <f>F24</f>
        <v>0.51792440849257737</v>
      </c>
      <c r="F44" s="2">
        <f t="shared" si="2"/>
        <v>1.3792976948881799</v>
      </c>
      <c r="G44" s="2">
        <f t="shared" si="3"/>
        <v>0.15325529943201999</v>
      </c>
    </row>
    <row r="45" spans="2:7" x14ac:dyDescent="0.3">
      <c r="B45" s="2" t="s">
        <v>6</v>
      </c>
      <c r="C45" s="2">
        <f>SUM(C38:C44)</f>
        <v>3.0729336336273247</v>
      </c>
      <c r="D45" s="2">
        <f>SUM(D38:D44)</f>
        <v>3.4238512384063946</v>
      </c>
      <c r="E45" s="2">
        <f>SUM(E38:E44)</f>
        <v>3.3061208383612115</v>
      </c>
      <c r="F45" s="2">
        <f t="shared" si="2"/>
        <v>9.8029057103949313</v>
      </c>
      <c r="G45" s="2">
        <f>AVERAGE(G38:G44)</f>
        <v>0.15560167794277668</v>
      </c>
    </row>
    <row r="46" spans="2:7" x14ac:dyDescent="0.3">
      <c r="B46" s="13" t="s">
        <v>7</v>
      </c>
      <c r="C46" s="2">
        <f>C45/(B28*B27)</f>
        <v>0.14633017302987261</v>
      </c>
      <c r="D46" s="2">
        <f>D45/(B28*B27)</f>
        <v>0.16304053516220926</v>
      </c>
      <c r="E46" s="2">
        <f>E45/(B28*B27)</f>
        <v>0.15743432563624818</v>
      </c>
      <c r="F46" s="2"/>
      <c r="G46" s="2">
        <f>AVERAGE(G38:G44)</f>
        <v>0.15560167794277668</v>
      </c>
    </row>
    <row r="49" spans="1:11" x14ac:dyDescent="0.3">
      <c r="A49" s="14" t="s">
        <v>27</v>
      </c>
      <c r="B49" s="15" t="s">
        <v>28</v>
      </c>
      <c r="C49" s="15" t="s">
        <v>29</v>
      </c>
      <c r="D49" s="15" t="s">
        <v>30</v>
      </c>
      <c r="E49" s="15" t="s">
        <v>31</v>
      </c>
      <c r="F49" s="15" t="s">
        <v>32</v>
      </c>
      <c r="G49" s="15" t="s">
        <v>33</v>
      </c>
      <c r="H49" s="15" t="s">
        <v>34</v>
      </c>
      <c r="I49" s="15" t="s">
        <v>35</v>
      </c>
    </row>
    <row r="50" spans="1:11" x14ac:dyDescent="0.3">
      <c r="A50" s="10" t="s">
        <v>58</v>
      </c>
      <c r="B50" s="2">
        <f>B28-1</f>
        <v>6</v>
      </c>
      <c r="C50" s="2">
        <f>E28</f>
        <v>2.4054101040561715E-2</v>
      </c>
      <c r="D50" s="2">
        <f>C50/B50</f>
        <v>4.0090168400936195E-3</v>
      </c>
      <c r="E50" s="2">
        <f>D50/D53</f>
        <v>8.8863603199544041</v>
      </c>
      <c r="F50" s="2">
        <f>FINV(0.01,B50,B53)</f>
        <v>3.265787316835457</v>
      </c>
      <c r="G50" s="2">
        <f>FINV(0.05,B50,B53)</f>
        <v>2.3239937973118296</v>
      </c>
      <c r="H50" s="2" t="str">
        <f>IF(E50&gt;F50,"Significant","NS")</f>
        <v>Significant</v>
      </c>
      <c r="I50" s="2" t="str">
        <f>IF(E50&gt;G50,"Significant","NS")</f>
        <v>Significant</v>
      </c>
    </row>
    <row r="51" spans="1:11" x14ac:dyDescent="0.3">
      <c r="A51" s="10" t="s">
        <v>59</v>
      </c>
      <c r="B51" s="2">
        <f>B29-1</f>
        <v>2</v>
      </c>
      <c r="C51" s="2">
        <f>E29</f>
        <v>3.0377759506396984E-3</v>
      </c>
      <c r="D51" s="2">
        <f>C51/B51</f>
        <v>1.5188879753198492E-3</v>
      </c>
      <c r="E51" s="2">
        <f>D51/D53</f>
        <v>3.3667570810261296</v>
      </c>
      <c r="F51" s="2">
        <f>FINV(0.01,B51,B53)</f>
        <v>5.1491387794356873</v>
      </c>
      <c r="G51" s="2">
        <f>FINV(0.05,B51,B53)</f>
        <v>3.2199422931761248</v>
      </c>
      <c r="H51" s="2" t="str">
        <f>IF(E51&gt;F51,"Significant","NS")</f>
        <v>NS</v>
      </c>
      <c r="I51" s="2" t="str">
        <f>IF(E51&gt;G51,"Significant","NS")</f>
        <v>Significant</v>
      </c>
    </row>
    <row r="52" spans="1:11" x14ac:dyDescent="0.3">
      <c r="A52" s="10" t="s">
        <v>64</v>
      </c>
      <c r="B52" s="2">
        <f>B51*B50</f>
        <v>12</v>
      </c>
      <c r="C52" s="2">
        <f>E31</f>
        <v>1.7796389983035787E-2</v>
      </c>
      <c r="D52" s="2">
        <f>C52/B52</f>
        <v>1.4830324985863157E-3</v>
      </c>
      <c r="E52" s="2">
        <f>D52/D53</f>
        <v>3.2872800674822105</v>
      </c>
      <c r="F52" s="2">
        <f>FINV(0.01,B52,B53)</f>
        <v>2.6401564075289268</v>
      </c>
      <c r="G52" s="2">
        <f>FINV(0.05,B52,B53)</f>
        <v>1.9910131582278783</v>
      </c>
      <c r="H52" s="2" t="str">
        <f>IF(E52&gt;F52,"Significant","NS")</f>
        <v>Significant</v>
      </c>
      <c r="I52" s="2" t="str">
        <f>IF(E52&gt;G52,"Significant","NS")</f>
        <v>Significant</v>
      </c>
    </row>
    <row r="53" spans="1:11" ht="16.2" thickBot="1" x14ac:dyDescent="0.35">
      <c r="A53" s="16" t="s">
        <v>36</v>
      </c>
      <c r="B53" s="17">
        <f>B54-B52-B51-B50</f>
        <v>42</v>
      </c>
      <c r="C53" s="17">
        <f>E33</f>
        <v>1.894799459187313E-2</v>
      </c>
      <c r="D53" s="17">
        <f>C53/B53</f>
        <v>4.5114272837793167E-4</v>
      </c>
      <c r="E53" s="17"/>
      <c r="F53" s="17"/>
      <c r="G53" s="17"/>
      <c r="H53" s="17"/>
      <c r="I53" s="17"/>
    </row>
    <row r="54" spans="1:11" ht="16.2" thickBot="1" x14ac:dyDescent="0.35">
      <c r="A54" s="18" t="s">
        <v>37</v>
      </c>
      <c r="B54" s="19">
        <f>B30-1</f>
        <v>62</v>
      </c>
      <c r="C54" s="19">
        <f>SUM(C50:C53)</f>
        <v>6.3836261566110331E-2</v>
      </c>
      <c r="D54" s="19"/>
      <c r="E54" s="19"/>
      <c r="F54" s="19"/>
      <c r="G54" s="19"/>
      <c r="H54" s="19"/>
      <c r="I54" s="20"/>
    </row>
    <row r="56" spans="1:11" x14ac:dyDescent="0.3">
      <c r="H56" t="s">
        <v>38</v>
      </c>
      <c r="I56">
        <f>TINV(0.01,B53)</f>
        <v>2.6980661862199842</v>
      </c>
    </row>
    <row r="57" spans="1:11" x14ac:dyDescent="0.3">
      <c r="A57" s="3"/>
      <c r="B57" s="21"/>
      <c r="C57" s="28" t="s">
        <v>39</v>
      </c>
      <c r="D57" s="28"/>
      <c r="E57" s="3"/>
      <c r="F57" s="3"/>
      <c r="I57">
        <f>TINV(0.05,B53)</f>
        <v>2.0180817028184461</v>
      </c>
    </row>
    <row r="58" spans="1:11" x14ac:dyDescent="0.3">
      <c r="A58" s="2" t="s">
        <v>40</v>
      </c>
      <c r="B58" s="2" t="s">
        <v>24</v>
      </c>
      <c r="C58" s="2"/>
      <c r="D58" s="2"/>
      <c r="E58" s="2"/>
      <c r="F58" s="22"/>
      <c r="H58" s="23"/>
      <c r="I58" s="23" t="s">
        <v>41</v>
      </c>
      <c r="J58" s="23" t="s">
        <v>42</v>
      </c>
      <c r="K58" s="23" t="s">
        <v>43</v>
      </c>
    </row>
    <row r="59" spans="1:11" x14ac:dyDescent="0.3">
      <c r="A59" s="2"/>
      <c r="B59" s="2" t="s">
        <v>9</v>
      </c>
      <c r="C59" s="2" t="s">
        <v>10</v>
      </c>
      <c r="D59" s="2" t="s">
        <v>11</v>
      </c>
      <c r="E59" s="2" t="s">
        <v>25</v>
      </c>
      <c r="F59" s="22" t="s">
        <v>26</v>
      </c>
      <c r="H59" s="24" t="s">
        <v>44</v>
      </c>
      <c r="I59" s="22">
        <f>SQRT(D53/(B29*B27))</f>
        <v>7.0800402413948313E-3</v>
      </c>
      <c r="J59" s="22">
        <f>I59*1.4142*I56</f>
        <v>2.7014638365185691E-2</v>
      </c>
      <c r="K59" s="22">
        <f>I59*1.4142*I57</f>
        <v>2.0206230548190641E-2</v>
      </c>
    </row>
    <row r="60" spans="1:11" x14ac:dyDescent="0.3">
      <c r="A60" s="13" t="s">
        <v>8</v>
      </c>
      <c r="B60" s="2">
        <f>G4</f>
        <v>9.0315427194165923E-2</v>
      </c>
      <c r="C60" s="2">
        <f>G5</f>
        <v>0.14159650153186201</v>
      </c>
      <c r="D60" s="2">
        <f>G6</f>
        <v>0.12488342646083112</v>
      </c>
      <c r="E60" s="2">
        <f>SUM(B60:D60)</f>
        <v>0.35679535518685906</v>
      </c>
      <c r="F60" s="22">
        <f>E60/3</f>
        <v>0.11893178506228635</v>
      </c>
      <c r="H60" s="24" t="s">
        <v>45</v>
      </c>
      <c r="I60" s="22">
        <f>SQRT(D53/(B28*B27))</f>
        <v>4.6349743327893196E-3</v>
      </c>
      <c r="J60" s="22">
        <f>I60*1.4142*I56</f>
        <v>1.7685232168617362E-2</v>
      </c>
      <c r="K60" s="22">
        <f>J60*1.4142*I57</f>
        <v>5.0473142286400118E-2</v>
      </c>
    </row>
    <row r="61" spans="1:11" x14ac:dyDescent="0.3">
      <c r="A61" s="13" t="s">
        <v>12</v>
      </c>
      <c r="B61" s="2">
        <f>G7</f>
        <v>0.13348647346717088</v>
      </c>
      <c r="C61" s="2">
        <f>G8</f>
        <v>0.15494425578299098</v>
      </c>
      <c r="D61" s="2">
        <f>G9</f>
        <v>0.12651498575873862</v>
      </c>
      <c r="E61" s="2">
        <f t="shared" ref="E61:E66" si="4">SUM(B61:D61)</f>
        <v>0.41494571500890054</v>
      </c>
      <c r="F61" s="22">
        <f t="shared" ref="F61:F66" si="5">E61/3</f>
        <v>0.13831523833630019</v>
      </c>
      <c r="H61" s="24" t="s">
        <v>46</v>
      </c>
      <c r="I61" s="22">
        <f>SQRT(D53/(B27))</f>
        <v>1.2262989417728066E-2</v>
      </c>
      <c r="J61" s="22">
        <f>I61*1.4142*I56</f>
        <v>4.6790726196601046E-2</v>
      </c>
      <c r="K61" s="22">
        <f>J61*1.4142*I57</f>
        <v>0.1335393823777927</v>
      </c>
    </row>
    <row r="62" spans="1:11" x14ac:dyDescent="0.3">
      <c r="A62" s="13" t="s">
        <v>13</v>
      </c>
      <c r="B62" s="2">
        <f>G10</f>
        <v>0.17776891390570496</v>
      </c>
      <c r="C62" s="2">
        <f>G11</f>
        <v>0.16504681598145679</v>
      </c>
      <c r="D62" s="2">
        <f>G12</f>
        <v>0.17383304223434792</v>
      </c>
      <c r="E62" s="2">
        <f t="shared" si="4"/>
        <v>0.51664877212150961</v>
      </c>
      <c r="F62" s="22">
        <f t="shared" si="5"/>
        <v>0.17221625737383653</v>
      </c>
    </row>
    <row r="63" spans="1:11" x14ac:dyDescent="0.3">
      <c r="A63" s="13" t="s">
        <v>14</v>
      </c>
      <c r="B63" s="2">
        <f>G13</f>
        <v>0.16961864715635142</v>
      </c>
      <c r="C63" s="2">
        <f>G14</f>
        <v>0.16589410247785438</v>
      </c>
      <c r="D63" s="2">
        <f>G15</f>
        <v>0.14622177227334485</v>
      </c>
      <c r="E63" s="2">
        <f t="shared" si="4"/>
        <v>0.48173452190755062</v>
      </c>
      <c r="F63" s="22">
        <f t="shared" si="5"/>
        <v>0.16057817396918353</v>
      </c>
      <c r="H63" s="24" t="s">
        <v>47</v>
      </c>
      <c r="I63" s="4">
        <f>SQRT(D53)*100/(G25)</f>
        <v>13.650315989520152</v>
      </c>
    </row>
    <row r="64" spans="1:11" x14ac:dyDescent="0.3">
      <c r="A64" s="13" t="s">
        <v>15</v>
      </c>
      <c r="B64" s="2">
        <f>G16</f>
        <v>0.12965645940467632</v>
      </c>
      <c r="C64" s="2">
        <f>G17</f>
        <v>0.19474064183911985</v>
      </c>
      <c r="D64" s="2">
        <f>G18</f>
        <v>0.17119764955201119</v>
      </c>
      <c r="E64" s="2">
        <f t="shared" si="4"/>
        <v>0.49559475079580739</v>
      </c>
      <c r="F64" s="22">
        <f t="shared" si="5"/>
        <v>0.16519825026526913</v>
      </c>
    </row>
    <row r="65" spans="1:6" x14ac:dyDescent="0.3">
      <c r="A65" s="13" t="s">
        <v>16</v>
      </c>
      <c r="B65" s="2">
        <f>G19</f>
        <v>0.1567704643972756</v>
      </c>
      <c r="C65" s="2">
        <f>G20</f>
        <v>0.19863182540740973</v>
      </c>
      <c r="D65" s="2">
        <f>G21</f>
        <v>0.18674793367693768</v>
      </c>
      <c r="E65" s="2">
        <f t="shared" si="4"/>
        <v>0.54215022348162301</v>
      </c>
      <c r="F65" s="22">
        <f t="shared" si="5"/>
        <v>0.18071674116054101</v>
      </c>
    </row>
    <row r="66" spans="1:6" x14ac:dyDescent="0.3">
      <c r="A66" s="13" t="s">
        <v>17</v>
      </c>
      <c r="B66" s="2">
        <f>G22</f>
        <v>0.16669482568376304</v>
      </c>
      <c r="C66" s="2">
        <f>G23</f>
        <v>0.12042960311477113</v>
      </c>
      <c r="D66" s="2">
        <f>G24</f>
        <v>0.17264146949752579</v>
      </c>
      <c r="E66" s="2">
        <f t="shared" si="4"/>
        <v>0.45976589829605996</v>
      </c>
      <c r="F66" s="22">
        <f t="shared" si="5"/>
        <v>0.15325529943201999</v>
      </c>
    </row>
    <row r="67" spans="1:6" x14ac:dyDescent="0.3">
      <c r="A67" s="2" t="s">
        <v>6</v>
      </c>
      <c r="B67" s="2">
        <f>SUM(B60:B66)</f>
        <v>1.0243112112091082</v>
      </c>
      <c r="C67" s="2">
        <f>SUM(C60:C66)</f>
        <v>1.1412837461354648</v>
      </c>
      <c r="D67" s="2">
        <f>SUM(D60:D66)</f>
        <v>1.1020402794537372</v>
      </c>
      <c r="E67" s="2">
        <f>SUM(E60:E66)</f>
        <v>3.2676352367983101</v>
      </c>
      <c r="F67" s="22">
        <f>SUM(C67:E67)</f>
        <v>5.5109592623875123</v>
      </c>
    </row>
    <row r="68" spans="1:6" x14ac:dyDescent="0.3">
      <c r="A68" s="13" t="s">
        <v>7</v>
      </c>
      <c r="B68" s="22">
        <f>AVERAGE(B60:B66)</f>
        <v>0.14633017302987258</v>
      </c>
      <c r="C68" s="22">
        <f>AVERAGE(C60:C66)</f>
        <v>0.16304053516220926</v>
      </c>
      <c r="D68" s="22">
        <f>AVERAGE(D60:D66)</f>
        <v>0.15743432563624818</v>
      </c>
      <c r="E68" s="2"/>
      <c r="F68" s="22">
        <f>AVERAGE(F60:F66)</f>
        <v>0.15560167794277666</v>
      </c>
    </row>
  </sheetData>
  <mergeCells count="1">
    <mergeCell ref="C57:D5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E85B4-7B60-48DD-99FD-49B0146AD3FC}">
  <dimension ref="A1:K68"/>
  <sheetViews>
    <sheetView tabSelected="1" zoomScale="80" zoomScaleNormal="80" workbookViewId="0">
      <selection activeCell="V5" sqref="V5"/>
    </sheetView>
  </sheetViews>
  <sheetFormatPr defaultRowHeight="15.6" x14ac:dyDescent="0.3"/>
  <sheetData>
    <row r="1" spans="1:8" ht="18" x14ac:dyDescent="0.35">
      <c r="B1" s="1" t="s">
        <v>0</v>
      </c>
      <c r="C1" s="1"/>
      <c r="D1" s="1"/>
    </row>
    <row r="3" spans="1:8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3"/>
    </row>
    <row r="4" spans="1:8" x14ac:dyDescent="0.3">
      <c r="A4" s="2" t="s">
        <v>48</v>
      </c>
      <c r="B4" s="2" t="s">
        <v>55</v>
      </c>
      <c r="C4" s="25">
        <v>0.40537074890535596</v>
      </c>
      <c r="D4" s="25">
        <v>0.3898149276109773</v>
      </c>
      <c r="E4" s="25">
        <v>0.42091006218695992</v>
      </c>
      <c r="F4" s="4">
        <f>SUM(C4:E4)</f>
        <v>1.2160957387032931</v>
      </c>
      <c r="G4" s="4">
        <f>AVERAGE(C4:E4)</f>
        <v>0.40536524623443104</v>
      </c>
    </row>
    <row r="5" spans="1:8" x14ac:dyDescent="0.3">
      <c r="A5" s="2"/>
      <c r="B5" s="2" t="s">
        <v>56</v>
      </c>
      <c r="C5" s="25">
        <v>0.58852919369805334</v>
      </c>
      <c r="D5" s="25">
        <v>0.56187755832976571</v>
      </c>
      <c r="E5" s="25">
        <v>0.61825870831002638</v>
      </c>
      <c r="F5" s="4">
        <f t="shared" ref="F5:F24" si="0">SUM(C5:E5)</f>
        <v>1.7686654603378453</v>
      </c>
      <c r="G5" s="4">
        <f t="shared" ref="G5:G24" si="1">AVERAGE(C5:E5)</f>
        <v>0.58955515344594844</v>
      </c>
    </row>
    <row r="6" spans="1:8" x14ac:dyDescent="0.3">
      <c r="A6" s="2"/>
      <c r="B6" s="2" t="s">
        <v>57</v>
      </c>
      <c r="C6" s="25">
        <v>0.5516899992954335</v>
      </c>
      <c r="D6" s="25">
        <v>0.52778504631570855</v>
      </c>
      <c r="E6" s="25">
        <v>0.57764730521516894</v>
      </c>
      <c r="F6" s="4">
        <f t="shared" si="0"/>
        <v>1.6571223508263109</v>
      </c>
      <c r="G6" s="4">
        <f t="shared" si="1"/>
        <v>0.55237411694210359</v>
      </c>
    </row>
    <row r="7" spans="1:8" x14ac:dyDescent="0.3">
      <c r="A7" s="2" t="s">
        <v>49</v>
      </c>
      <c r="B7" s="2" t="s">
        <v>55</v>
      </c>
      <c r="C7" s="25">
        <v>0.56859915925125148</v>
      </c>
      <c r="D7" s="25">
        <v>0.54399195892457908</v>
      </c>
      <c r="E7" s="25">
        <v>0.59678757223235535</v>
      </c>
      <c r="F7" s="4">
        <f t="shared" si="0"/>
        <v>1.7093786904081858</v>
      </c>
      <c r="G7" s="4">
        <f t="shared" si="1"/>
        <v>0.5697928968027286</v>
      </c>
    </row>
    <row r="8" spans="1:8" x14ac:dyDescent="0.3">
      <c r="A8" s="2"/>
      <c r="B8" s="2" t="s">
        <v>56</v>
      </c>
      <c r="C8" s="25">
        <v>0.64604132301753725</v>
      </c>
      <c r="D8" s="25">
        <v>0.6126338269074294</v>
      </c>
      <c r="E8" s="25">
        <v>0.68684727936567447</v>
      </c>
      <c r="F8" s="4">
        <f t="shared" si="0"/>
        <v>1.9455224292906412</v>
      </c>
      <c r="G8" s="4">
        <f t="shared" si="1"/>
        <v>0.64850747643021378</v>
      </c>
    </row>
    <row r="9" spans="1:8" x14ac:dyDescent="0.3">
      <c r="A9" s="2"/>
      <c r="B9" s="2" t="s">
        <v>57</v>
      </c>
      <c r="C9" s="25">
        <v>0.57694817173764579</v>
      </c>
      <c r="D9" s="25">
        <v>0.55152794981446118</v>
      </c>
      <c r="E9" s="25">
        <v>0.60659628826489498</v>
      </c>
      <c r="F9" s="4">
        <f t="shared" si="0"/>
        <v>1.7350724098170021</v>
      </c>
      <c r="G9" s="4">
        <f t="shared" si="1"/>
        <v>0.57835746993900072</v>
      </c>
    </row>
    <row r="10" spans="1:8" x14ac:dyDescent="0.3">
      <c r="A10" s="2" t="s">
        <v>50</v>
      </c>
      <c r="B10" s="2" t="s">
        <v>55</v>
      </c>
      <c r="C10" s="25">
        <v>0.69902396497035546</v>
      </c>
      <c r="D10" s="25">
        <v>0.64496562291353132</v>
      </c>
      <c r="E10" s="25">
        <v>0.77178744789919917</v>
      </c>
      <c r="F10" s="4">
        <f t="shared" si="0"/>
        <v>2.1157770357830858</v>
      </c>
      <c r="G10" s="4">
        <f t="shared" si="1"/>
        <v>0.70525901192769525</v>
      </c>
    </row>
    <row r="11" spans="1:8" x14ac:dyDescent="0.3">
      <c r="A11" s="2"/>
      <c r="B11" s="2" t="s">
        <v>56</v>
      </c>
      <c r="C11" s="25">
        <v>0.69168714520764774</v>
      </c>
      <c r="D11" s="25">
        <v>0.63093303261736267</v>
      </c>
      <c r="E11" s="25">
        <v>0.77020213304598739</v>
      </c>
      <c r="F11" s="4">
        <f t="shared" si="0"/>
        <v>2.0928223108709978</v>
      </c>
      <c r="G11" s="4">
        <f t="shared" si="1"/>
        <v>0.69760743695699923</v>
      </c>
    </row>
    <row r="12" spans="1:8" x14ac:dyDescent="0.3">
      <c r="A12" s="2"/>
      <c r="B12" s="2" t="s">
        <v>57</v>
      </c>
      <c r="C12" s="25">
        <v>0.70639799857468943</v>
      </c>
      <c r="D12" s="25">
        <v>0.6452017319660861</v>
      </c>
      <c r="E12" s="25">
        <v>0.78733650780896391</v>
      </c>
      <c r="F12" s="4">
        <f t="shared" si="0"/>
        <v>2.1389362383497397</v>
      </c>
      <c r="G12" s="4">
        <f t="shared" si="1"/>
        <v>0.71297874611657985</v>
      </c>
    </row>
    <row r="13" spans="1:8" x14ac:dyDescent="0.3">
      <c r="A13" s="2" t="s">
        <v>51</v>
      </c>
      <c r="B13" s="2" t="s">
        <v>55</v>
      </c>
      <c r="C13" s="25">
        <v>0.63786317892286704</v>
      </c>
      <c r="D13" s="25">
        <v>0.60341923893075267</v>
      </c>
      <c r="E13" s="25">
        <v>0.6816881922632303</v>
      </c>
      <c r="F13" s="4">
        <f t="shared" si="0"/>
        <v>1.92297061011685</v>
      </c>
      <c r="G13" s="4">
        <f t="shared" si="1"/>
        <v>0.6409902033722833</v>
      </c>
    </row>
    <row r="14" spans="1:8" x14ac:dyDescent="0.3">
      <c r="A14" s="2"/>
      <c r="B14" s="2" t="s">
        <v>56</v>
      </c>
      <c r="C14" s="25">
        <v>0.69978840841436241</v>
      </c>
      <c r="D14" s="25">
        <v>0.65066865430395593</v>
      </c>
      <c r="E14" s="25">
        <v>0.76366640924402041</v>
      </c>
      <c r="F14" s="4">
        <f t="shared" si="0"/>
        <v>2.1141234719623387</v>
      </c>
      <c r="G14" s="4">
        <f t="shared" si="1"/>
        <v>0.70470782398744625</v>
      </c>
    </row>
    <row r="15" spans="1:8" x14ac:dyDescent="0.3">
      <c r="A15" s="2"/>
      <c r="B15" s="2" t="s">
        <v>57</v>
      </c>
      <c r="C15" s="25">
        <v>0.64589318411695473</v>
      </c>
      <c r="D15" s="25">
        <v>0.60854326976749262</v>
      </c>
      <c r="E15" s="25">
        <v>0.69374551894785574</v>
      </c>
      <c r="F15" s="4">
        <f t="shared" si="0"/>
        <v>1.9481819728323031</v>
      </c>
      <c r="G15" s="4">
        <f t="shared" si="1"/>
        <v>0.649393990944101</v>
      </c>
    </row>
    <row r="16" spans="1:8" x14ac:dyDescent="0.3">
      <c r="A16" s="2" t="s">
        <v>52</v>
      </c>
      <c r="B16" s="2" t="s">
        <v>55</v>
      </c>
      <c r="C16" s="25">
        <v>0.58989852045399971</v>
      </c>
      <c r="D16" s="25">
        <v>0.56156098492336792</v>
      </c>
      <c r="E16" s="25">
        <v>0.6252911679933697</v>
      </c>
      <c r="F16" s="4">
        <f t="shared" si="0"/>
        <v>1.7767506733707372</v>
      </c>
      <c r="G16" s="4">
        <f t="shared" si="1"/>
        <v>0.59225022445691244</v>
      </c>
    </row>
    <row r="17" spans="1:7" x14ac:dyDescent="0.3">
      <c r="A17" s="2"/>
      <c r="B17" s="2" t="s">
        <v>56</v>
      </c>
      <c r="C17" s="25">
        <v>0.72209177284510406</v>
      </c>
      <c r="D17" s="25">
        <v>0.66596174149646992</v>
      </c>
      <c r="E17" s="25">
        <v>0.79561796359493187</v>
      </c>
      <c r="F17" s="4">
        <f t="shared" si="0"/>
        <v>2.1836714779365058</v>
      </c>
      <c r="G17" s="4">
        <f t="shared" si="1"/>
        <v>0.72789049264550199</v>
      </c>
    </row>
    <row r="18" spans="1:7" x14ac:dyDescent="0.3">
      <c r="A18" s="2"/>
      <c r="B18" s="2" t="s">
        <v>57</v>
      </c>
      <c r="C18" s="25">
        <v>0.70027627365464151</v>
      </c>
      <c r="D18" s="25">
        <v>0.65141694904773451</v>
      </c>
      <c r="E18" s="25">
        <v>0.76441101054796201</v>
      </c>
      <c r="F18" s="4">
        <f t="shared" si="0"/>
        <v>2.1161042332503381</v>
      </c>
      <c r="G18" s="4">
        <f t="shared" si="1"/>
        <v>0.70536807775011268</v>
      </c>
    </row>
    <row r="19" spans="1:7" x14ac:dyDescent="0.3">
      <c r="A19" s="2" t="s">
        <v>53</v>
      </c>
      <c r="B19" s="2" t="s">
        <v>55</v>
      </c>
      <c r="C19" s="25">
        <v>0.65955206188344195</v>
      </c>
      <c r="D19" s="25">
        <v>0.60180945388366003</v>
      </c>
      <c r="E19" s="25">
        <v>0.7370201043165705</v>
      </c>
      <c r="F19" s="4">
        <f t="shared" si="0"/>
        <v>1.9983816200836724</v>
      </c>
      <c r="G19" s="4">
        <f t="shared" si="1"/>
        <v>0.66612720669455749</v>
      </c>
    </row>
    <row r="20" spans="1:7" x14ac:dyDescent="0.3">
      <c r="A20" s="2"/>
      <c r="B20" s="2" t="s">
        <v>56</v>
      </c>
      <c r="C20" s="25">
        <v>0.77368021938670595</v>
      </c>
      <c r="D20" s="25">
        <v>0.64288212037171411</v>
      </c>
      <c r="E20" s="25">
        <v>0.93182102807331391</v>
      </c>
      <c r="F20" s="4">
        <f t="shared" si="0"/>
        <v>2.3483833678317341</v>
      </c>
      <c r="G20" s="4">
        <f t="shared" si="1"/>
        <v>0.78279445594391139</v>
      </c>
    </row>
    <row r="21" spans="1:7" x14ac:dyDescent="0.3">
      <c r="A21" s="2"/>
      <c r="B21" s="2" t="s">
        <v>57</v>
      </c>
      <c r="C21" s="25">
        <v>0.73896797052409724</v>
      </c>
      <c r="D21" s="25">
        <v>0.63860665165659103</v>
      </c>
      <c r="E21" s="25">
        <v>0.86710062368429708</v>
      </c>
      <c r="F21" s="4">
        <f t="shared" si="0"/>
        <v>2.2446752458649852</v>
      </c>
      <c r="G21" s="4">
        <f t="shared" si="1"/>
        <v>0.74822508195499504</v>
      </c>
    </row>
    <row r="22" spans="1:7" x14ac:dyDescent="0.3">
      <c r="A22" s="2" t="s">
        <v>54</v>
      </c>
      <c r="B22" s="2" t="s">
        <v>55</v>
      </c>
      <c r="C22" s="25">
        <v>0.69115303673794948</v>
      </c>
      <c r="D22" s="25">
        <v>0.65185285736455756</v>
      </c>
      <c r="E22" s="25">
        <v>0.74069222123872691</v>
      </c>
      <c r="F22" s="4">
        <f t="shared" si="0"/>
        <v>2.0836981153412339</v>
      </c>
      <c r="G22" s="4">
        <f t="shared" si="1"/>
        <v>0.69456603844707798</v>
      </c>
    </row>
    <row r="23" spans="1:7" x14ac:dyDescent="0.3">
      <c r="A23" s="2"/>
      <c r="B23" s="2" t="s">
        <v>56</v>
      </c>
      <c r="C23" s="25">
        <v>0.58680174855929623</v>
      </c>
      <c r="D23" s="25">
        <v>0.55960914347705915</v>
      </c>
      <c r="E23" s="25">
        <v>0.61968780525244049</v>
      </c>
      <c r="F23" s="4">
        <f t="shared" si="0"/>
        <v>1.766098697288796</v>
      </c>
      <c r="G23" s="4">
        <f t="shared" si="1"/>
        <v>0.58869956576293203</v>
      </c>
    </row>
    <row r="24" spans="1:7" x14ac:dyDescent="0.3">
      <c r="A24" s="2"/>
      <c r="B24" s="2" t="s">
        <v>57</v>
      </c>
      <c r="C24" s="25">
        <v>0.59997915963610393</v>
      </c>
      <c r="D24" s="25">
        <v>0.57159406060540652</v>
      </c>
      <c r="E24" s="25">
        <v>0.63439631599874424</v>
      </c>
      <c r="F24" s="4">
        <f t="shared" si="0"/>
        <v>1.8059695362402546</v>
      </c>
      <c r="G24" s="4">
        <f t="shared" si="1"/>
        <v>0.60198984541341816</v>
      </c>
    </row>
    <row r="25" spans="1:7" x14ac:dyDescent="0.3">
      <c r="A25" s="2"/>
      <c r="B25" s="2" t="s">
        <v>6</v>
      </c>
      <c r="C25" s="4">
        <f>SUM(C4:C24)</f>
        <v>13.480233239793494</v>
      </c>
      <c r="D25" s="4">
        <f>SUM(D4:D24)</f>
        <v>12.516656781228665</v>
      </c>
      <c r="E25" s="4">
        <f>SUM(E4:E24)</f>
        <v>14.691511665484692</v>
      </c>
      <c r="F25" s="4">
        <f>SUM(C4:E24)</f>
        <v>40.68840168650685</v>
      </c>
      <c r="G25" s="4">
        <f>AVERAGE(C4:E24)</f>
        <v>0.64584764581756904</v>
      </c>
    </row>
    <row r="26" spans="1:7" ht="16.2" thickBot="1" x14ac:dyDescent="0.35"/>
    <row r="27" spans="1:7" x14ac:dyDescent="0.3">
      <c r="A27" s="5" t="s">
        <v>18</v>
      </c>
      <c r="B27" s="6">
        <v>3</v>
      </c>
      <c r="D27" s="7" t="s">
        <v>19</v>
      </c>
      <c r="E27" s="2">
        <f>F25^2/(B27*B28*B29)</f>
        <v>26.278508441310056</v>
      </c>
    </row>
    <row r="28" spans="1:7" x14ac:dyDescent="0.3">
      <c r="A28" s="8" t="s">
        <v>58</v>
      </c>
      <c r="B28" s="9">
        <v>7</v>
      </c>
      <c r="D28" s="10" t="s">
        <v>60</v>
      </c>
      <c r="E28" s="2">
        <f>((SUMSQ(F38:F44)/(B27*B29))-E27)</f>
        <v>0.28511214163826892</v>
      </c>
    </row>
    <row r="29" spans="1:7" x14ac:dyDescent="0.3">
      <c r="A29" s="7" t="s">
        <v>59</v>
      </c>
      <c r="B29" s="2">
        <v>3</v>
      </c>
      <c r="D29" s="10" t="s">
        <v>61</v>
      </c>
      <c r="E29" s="2">
        <f>SUMSQ(C45:E45)/(B27*B28)-E27</f>
        <v>4.6911162398174611E-2</v>
      </c>
    </row>
    <row r="30" spans="1:7" x14ac:dyDescent="0.3">
      <c r="A30" s="7" t="s">
        <v>6</v>
      </c>
      <c r="B30" s="4">
        <f>B29*B28*B27</f>
        <v>63</v>
      </c>
      <c r="D30" s="7" t="s">
        <v>62</v>
      </c>
      <c r="E30" s="2">
        <f>((SUMSQ(C38:E44))/(B27))-E27</f>
        <v>0.43396929159457542</v>
      </c>
    </row>
    <row r="31" spans="1:7" x14ac:dyDescent="0.3">
      <c r="D31" s="7" t="s">
        <v>63</v>
      </c>
      <c r="E31" s="2">
        <f>E30-E29-E28</f>
        <v>0.10194598755813189</v>
      </c>
    </row>
    <row r="32" spans="1:7" x14ac:dyDescent="0.3">
      <c r="D32" s="7" t="s">
        <v>20</v>
      </c>
      <c r="E32" s="2">
        <f>SUMSQ(C4:E24)-E27</f>
        <v>0.58610479758684875</v>
      </c>
    </row>
    <row r="33" spans="2:7" x14ac:dyDescent="0.3">
      <c r="D33" s="7" t="s">
        <v>21</v>
      </c>
      <c r="E33" s="2">
        <f>E32-E31-E29-E28</f>
        <v>0.15213550599227332</v>
      </c>
    </row>
    <row r="35" spans="2:7" x14ac:dyDescent="0.3">
      <c r="B35" s="3"/>
      <c r="C35" s="11"/>
      <c r="D35" s="11" t="s">
        <v>22</v>
      </c>
      <c r="E35" s="12"/>
      <c r="F35" s="3"/>
      <c r="G35" s="3"/>
    </row>
    <row r="36" spans="2:7" x14ac:dyDescent="0.3">
      <c r="B36" s="2" t="s">
        <v>23</v>
      </c>
      <c r="C36" s="2" t="s">
        <v>24</v>
      </c>
      <c r="D36" s="2"/>
      <c r="E36" s="2"/>
      <c r="F36" s="2"/>
      <c r="G36" s="2"/>
    </row>
    <row r="37" spans="2:7" x14ac:dyDescent="0.3">
      <c r="B37" s="2"/>
      <c r="C37" s="2" t="s">
        <v>9</v>
      </c>
      <c r="D37" s="2" t="s">
        <v>10</v>
      </c>
      <c r="E37" s="2" t="s">
        <v>11</v>
      </c>
      <c r="F37" s="2" t="s">
        <v>25</v>
      </c>
      <c r="G37" s="2" t="s">
        <v>26</v>
      </c>
    </row>
    <row r="38" spans="2:7" x14ac:dyDescent="0.3">
      <c r="B38" s="13" t="s">
        <v>8</v>
      </c>
      <c r="C38" s="2">
        <f>F4</f>
        <v>1.2160957387032931</v>
      </c>
      <c r="D38" s="2">
        <f>F5</f>
        <v>1.7686654603378453</v>
      </c>
      <c r="E38" s="2">
        <f>F6</f>
        <v>1.6571223508263109</v>
      </c>
      <c r="F38" s="2">
        <f t="shared" ref="F38:F45" si="2">SUM(C38:E38)</f>
        <v>4.6418835498674493</v>
      </c>
      <c r="G38" s="2">
        <f t="shared" ref="G38:G44" si="3">F38/9</f>
        <v>0.51576483887416102</v>
      </c>
    </row>
    <row r="39" spans="2:7" x14ac:dyDescent="0.3">
      <c r="B39" s="13" t="s">
        <v>12</v>
      </c>
      <c r="C39" s="2">
        <f>F7</f>
        <v>1.7093786904081858</v>
      </c>
      <c r="D39" s="2">
        <f>F8</f>
        <v>1.9455224292906412</v>
      </c>
      <c r="E39" s="2">
        <f>F9</f>
        <v>1.7350724098170021</v>
      </c>
      <c r="F39" s="2">
        <f t="shared" si="2"/>
        <v>5.3899735295158289</v>
      </c>
      <c r="G39" s="2">
        <f t="shared" si="3"/>
        <v>0.59888594772398096</v>
      </c>
    </row>
    <row r="40" spans="2:7" x14ac:dyDescent="0.3">
      <c r="B40" s="13" t="s">
        <v>13</v>
      </c>
      <c r="C40" s="2">
        <f>F10</f>
        <v>2.1157770357830858</v>
      </c>
      <c r="D40" s="2">
        <f>F11</f>
        <v>2.0928223108709978</v>
      </c>
      <c r="E40" s="2">
        <f>F12</f>
        <v>2.1389362383497397</v>
      </c>
      <c r="F40" s="2">
        <f t="shared" si="2"/>
        <v>6.3475355850038238</v>
      </c>
      <c r="G40" s="2">
        <f t="shared" si="3"/>
        <v>0.70528173166709152</v>
      </c>
    </row>
    <row r="41" spans="2:7" x14ac:dyDescent="0.3">
      <c r="B41" s="13" t="s">
        <v>14</v>
      </c>
      <c r="C41" s="2">
        <f>F13</f>
        <v>1.92297061011685</v>
      </c>
      <c r="D41" s="2">
        <f>F14</f>
        <v>2.1141234719623387</v>
      </c>
      <c r="E41" s="2">
        <f>F15</f>
        <v>1.9481819728323031</v>
      </c>
      <c r="F41" s="2">
        <f t="shared" si="2"/>
        <v>5.9852760549114912</v>
      </c>
      <c r="G41" s="2">
        <f t="shared" si="3"/>
        <v>0.66503067276794348</v>
      </c>
    </row>
    <row r="42" spans="2:7" x14ac:dyDescent="0.3">
      <c r="B42" s="13" t="s">
        <v>15</v>
      </c>
      <c r="C42" s="2">
        <f>F16</f>
        <v>1.7767506733707372</v>
      </c>
      <c r="D42" s="2">
        <f>F17</f>
        <v>2.1836714779365058</v>
      </c>
      <c r="E42" s="2">
        <f>F18</f>
        <v>2.1161042332503381</v>
      </c>
      <c r="F42" s="2">
        <f t="shared" si="2"/>
        <v>6.0765263845575817</v>
      </c>
      <c r="G42" s="2">
        <f t="shared" si="3"/>
        <v>0.67516959828417578</v>
      </c>
    </row>
    <row r="43" spans="2:7" x14ac:dyDescent="0.3">
      <c r="B43" s="13" t="s">
        <v>16</v>
      </c>
      <c r="C43" s="2">
        <f>F19</f>
        <v>1.9983816200836724</v>
      </c>
      <c r="D43" s="2">
        <f>F20</f>
        <v>2.3483833678317341</v>
      </c>
      <c r="E43" s="2">
        <f>F21</f>
        <v>2.2446752458649852</v>
      </c>
      <c r="F43" s="2">
        <f t="shared" si="2"/>
        <v>6.5914402337803919</v>
      </c>
      <c r="G43" s="2">
        <f t="shared" si="3"/>
        <v>0.73238224819782127</v>
      </c>
    </row>
    <row r="44" spans="2:7" x14ac:dyDescent="0.3">
      <c r="B44" s="13" t="s">
        <v>17</v>
      </c>
      <c r="C44" s="2">
        <f>F22</f>
        <v>2.0836981153412339</v>
      </c>
      <c r="D44" s="2">
        <f>F23</f>
        <v>1.766098697288796</v>
      </c>
      <c r="E44" s="2">
        <f>F24</f>
        <v>1.8059695362402546</v>
      </c>
      <c r="F44" s="2">
        <f t="shared" si="2"/>
        <v>5.6557663488702845</v>
      </c>
      <c r="G44" s="2">
        <f t="shared" si="3"/>
        <v>0.62841848320780935</v>
      </c>
    </row>
    <row r="45" spans="2:7" x14ac:dyDescent="0.3">
      <c r="B45" s="2" t="s">
        <v>6</v>
      </c>
      <c r="C45" s="2">
        <f>SUM(C38:C44)</f>
        <v>12.823052483807057</v>
      </c>
      <c r="D45" s="2">
        <f>SUM(D38:D44)</f>
        <v>14.219287215518857</v>
      </c>
      <c r="E45" s="2">
        <f>SUM(E38:E44)</f>
        <v>13.646061987180936</v>
      </c>
      <c r="F45" s="2">
        <f t="shared" si="2"/>
        <v>40.68840168650685</v>
      </c>
      <c r="G45" s="2">
        <f>AVERAGE(G38:G44)</f>
        <v>0.64584764581756904</v>
      </c>
    </row>
    <row r="46" spans="2:7" x14ac:dyDescent="0.3">
      <c r="B46" s="13" t="s">
        <v>7</v>
      </c>
      <c r="C46" s="2">
        <f>C45/(B28*B27)</f>
        <v>0.61062154684795511</v>
      </c>
      <c r="D46" s="2">
        <f>D45/(B28*B27)</f>
        <v>0.67710891502470749</v>
      </c>
      <c r="E46" s="2">
        <f>E45/(B28*B27)</f>
        <v>0.64981247558004451</v>
      </c>
      <c r="F46" s="2"/>
      <c r="G46" s="2">
        <f>AVERAGE(G38:G44)</f>
        <v>0.64584764581756904</v>
      </c>
    </row>
    <row r="49" spans="1:11" x14ac:dyDescent="0.3">
      <c r="A49" s="14" t="s">
        <v>27</v>
      </c>
      <c r="B49" s="15" t="s">
        <v>28</v>
      </c>
      <c r="C49" s="15" t="s">
        <v>29</v>
      </c>
      <c r="D49" s="15" t="s">
        <v>30</v>
      </c>
      <c r="E49" s="15" t="s">
        <v>31</v>
      </c>
      <c r="F49" s="15" t="s">
        <v>32</v>
      </c>
      <c r="G49" s="15" t="s">
        <v>33</v>
      </c>
      <c r="H49" s="15" t="s">
        <v>34</v>
      </c>
      <c r="I49" s="15" t="s">
        <v>35</v>
      </c>
    </row>
    <row r="50" spans="1:11" x14ac:dyDescent="0.3">
      <c r="A50" s="10" t="s">
        <v>58</v>
      </c>
      <c r="B50" s="2">
        <f>B28-1</f>
        <v>6</v>
      </c>
      <c r="C50" s="2">
        <f>E28</f>
        <v>0.28511214163826892</v>
      </c>
      <c r="D50" s="2">
        <f>C50/B50</f>
        <v>4.7518690273044818E-2</v>
      </c>
      <c r="E50" s="2">
        <f>D50/D53</f>
        <v>13.11846947529293</v>
      </c>
      <c r="F50" s="2">
        <f>FINV(0.01,B50,B53)</f>
        <v>3.265787316835457</v>
      </c>
      <c r="G50" s="2">
        <f>FINV(0.05,B50,B53)</f>
        <v>2.3239937973118296</v>
      </c>
      <c r="H50" s="2" t="str">
        <f>IF(E50&gt;F50,"Significant","NS")</f>
        <v>Significant</v>
      </c>
      <c r="I50" s="2" t="str">
        <f>IF(E50&gt;G50,"Significant","NS")</f>
        <v>Significant</v>
      </c>
    </row>
    <row r="51" spans="1:11" x14ac:dyDescent="0.3">
      <c r="A51" s="10" t="s">
        <v>59</v>
      </c>
      <c r="B51" s="2">
        <f>B29-1</f>
        <v>2</v>
      </c>
      <c r="C51" s="2">
        <f>E29</f>
        <v>4.6911162398174611E-2</v>
      </c>
      <c r="D51" s="2">
        <f>C51/B51</f>
        <v>2.3455581199087305E-2</v>
      </c>
      <c r="E51" s="2">
        <f>D51/D53</f>
        <v>6.4753747255535465</v>
      </c>
      <c r="F51" s="2">
        <f>FINV(0.01,B51,B53)</f>
        <v>5.1491387794356873</v>
      </c>
      <c r="G51" s="2">
        <f>FINV(0.05,B51,B53)</f>
        <v>3.2199422931761248</v>
      </c>
      <c r="H51" s="2" t="str">
        <f>IF(E51&gt;F51,"Significant","NS")</f>
        <v>Significant</v>
      </c>
      <c r="I51" s="2" t="str">
        <f>IF(E51&gt;G51,"Significant","NS")</f>
        <v>Significant</v>
      </c>
    </row>
    <row r="52" spans="1:11" x14ac:dyDescent="0.3">
      <c r="A52" s="10" t="s">
        <v>64</v>
      </c>
      <c r="B52" s="2">
        <f>B51*B50</f>
        <v>12</v>
      </c>
      <c r="C52" s="2">
        <f>E31</f>
        <v>0.10194598755813189</v>
      </c>
      <c r="D52" s="2">
        <f>C52/B52</f>
        <v>8.4954989631776581E-3</v>
      </c>
      <c r="E52" s="2">
        <f>D52/D53</f>
        <v>2.3453496547451809</v>
      </c>
      <c r="F52" s="2">
        <f>FINV(0.01,B52,B53)</f>
        <v>2.6401564075289268</v>
      </c>
      <c r="G52" s="2">
        <f>FINV(0.05,B52,B53)</f>
        <v>1.9910131582278783</v>
      </c>
      <c r="H52" s="2" t="str">
        <f>IF(E52&gt;F52,"Significant","NS")</f>
        <v>NS</v>
      </c>
      <c r="I52" s="2" t="str">
        <f>IF(E52&gt;G52,"Significant","NS")</f>
        <v>Significant</v>
      </c>
    </row>
    <row r="53" spans="1:11" ht="16.2" thickBot="1" x14ac:dyDescent="0.35">
      <c r="A53" s="16" t="s">
        <v>36</v>
      </c>
      <c r="B53" s="17">
        <f>B54-B52-B51-B50</f>
        <v>42</v>
      </c>
      <c r="C53" s="17">
        <f>E33</f>
        <v>0.15213550599227332</v>
      </c>
      <c r="D53" s="17">
        <f>C53/B53</f>
        <v>3.6222739521969841E-3</v>
      </c>
      <c r="E53" s="17"/>
      <c r="F53" s="17"/>
      <c r="G53" s="17"/>
      <c r="H53" s="17"/>
      <c r="I53" s="17"/>
    </row>
    <row r="54" spans="1:11" ht="16.2" thickBot="1" x14ac:dyDescent="0.35">
      <c r="A54" s="18" t="s">
        <v>37</v>
      </c>
      <c r="B54" s="19">
        <f>B30-1</f>
        <v>62</v>
      </c>
      <c r="C54" s="19">
        <f>SUM(C50:C53)</f>
        <v>0.58610479758684875</v>
      </c>
      <c r="D54" s="19"/>
      <c r="E54" s="19"/>
      <c r="F54" s="19"/>
      <c r="G54" s="19"/>
      <c r="H54" s="19"/>
      <c r="I54" s="20"/>
    </row>
    <row r="56" spans="1:11" x14ac:dyDescent="0.3">
      <c r="H56" t="s">
        <v>38</v>
      </c>
      <c r="I56">
        <f>TINV(0.01,B53)</f>
        <v>2.6980661862199842</v>
      </c>
    </row>
    <row r="57" spans="1:11" x14ac:dyDescent="0.3">
      <c r="A57" s="3"/>
      <c r="B57" s="21"/>
      <c r="C57" s="28" t="s">
        <v>39</v>
      </c>
      <c r="D57" s="28"/>
      <c r="E57" s="3"/>
      <c r="F57" s="3"/>
      <c r="I57">
        <f>TINV(0.05,B53)</f>
        <v>2.0180817028184461</v>
      </c>
    </row>
    <row r="58" spans="1:11" x14ac:dyDescent="0.3">
      <c r="A58" s="2" t="s">
        <v>40</v>
      </c>
      <c r="B58" s="2" t="s">
        <v>24</v>
      </c>
      <c r="C58" s="2"/>
      <c r="D58" s="2"/>
      <c r="E58" s="2"/>
      <c r="F58" s="22"/>
      <c r="H58" s="23"/>
      <c r="I58" s="23" t="s">
        <v>41</v>
      </c>
      <c r="J58" s="23" t="s">
        <v>42</v>
      </c>
      <c r="K58" s="23" t="s">
        <v>43</v>
      </c>
    </row>
    <row r="59" spans="1:11" x14ac:dyDescent="0.3">
      <c r="A59" s="2"/>
      <c r="B59" s="2" t="s">
        <v>9</v>
      </c>
      <c r="C59" s="2" t="s">
        <v>10</v>
      </c>
      <c r="D59" s="2" t="s">
        <v>11</v>
      </c>
      <c r="E59" s="2" t="s">
        <v>25</v>
      </c>
      <c r="F59" s="22" t="s">
        <v>26</v>
      </c>
      <c r="H59" s="24" t="s">
        <v>44</v>
      </c>
      <c r="I59" s="22">
        <f>SQRT(D53/(B29*B27))</f>
        <v>2.006177668047979E-2</v>
      </c>
      <c r="J59" s="22">
        <f>I59*1.4142*I56</f>
        <v>7.6547819434357581E-2</v>
      </c>
      <c r="K59" s="22">
        <f>I59*1.4142*I57</f>
        <v>5.7255731745986131E-2</v>
      </c>
    </row>
    <row r="60" spans="1:11" x14ac:dyDescent="0.3">
      <c r="A60" s="13" t="s">
        <v>8</v>
      </c>
      <c r="B60" s="2">
        <f>G4</f>
        <v>0.40536524623443104</v>
      </c>
      <c r="C60" s="2">
        <f>G5</f>
        <v>0.58955515344594844</v>
      </c>
      <c r="D60" s="2">
        <f>G6</f>
        <v>0.55237411694210359</v>
      </c>
      <c r="E60" s="2">
        <f>SUM(B60:D60)</f>
        <v>1.547294516622483</v>
      </c>
      <c r="F60" s="22">
        <f>E60/3</f>
        <v>0.51576483887416102</v>
      </c>
      <c r="H60" s="24" t="s">
        <v>45</v>
      </c>
      <c r="I60" s="22">
        <f>SQRT(D53/(B28*B27))</f>
        <v>1.3133515744799791E-2</v>
      </c>
      <c r="J60" s="22">
        <f>I60*1.4142*I56</f>
        <v>5.0112310977393618E-2</v>
      </c>
      <c r="K60" s="22">
        <f>J60*1.4142*I57</f>
        <v>0.14301908949494227</v>
      </c>
    </row>
    <row r="61" spans="1:11" x14ac:dyDescent="0.3">
      <c r="A61" s="13" t="s">
        <v>12</v>
      </c>
      <c r="B61" s="2">
        <f>G7</f>
        <v>0.5697928968027286</v>
      </c>
      <c r="C61" s="2">
        <f>G8</f>
        <v>0.64850747643021378</v>
      </c>
      <c r="D61" s="2">
        <f>G9</f>
        <v>0.57835746993900072</v>
      </c>
      <c r="E61" s="2">
        <f t="shared" ref="E61:E66" si="4">SUM(B61:D61)</f>
        <v>1.7966578431719431</v>
      </c>
      <c r="F61" s="22">
        <f t="shared" ref="F61:F66" si="5">E61/3</f>
        <v>0.59888594772398107</v>
      </c>
      <c r="H61" s="24" t="s">
        <v>46</v>
      </c>
      <c r="I61" s="22">
        <f>SQRT(D53/(B27))</f>
        <v>3.4748016500691488E-2</v>
      </c>
      <c r="J61" s="22">
        <f>I61*1.4142*I56</f>
        <v>0.13258471246891562</v>
      </c>
      <c r="K61" s="22">
        <f>J61*1.4142*I57</f>
        <v>0.3783929435385075</v>
      </c>
    </row>
    <row r="62" spans="1:11" x14ac:dyDescent="0.3">
      <c r="A62" s="13" t="s">
        <v>13</v>
      </c>
      <c r="B62" s="2">
        <f>G10</f>
        <v>0.70525901192769525</v>
      </c>
      <c r="C62" s="2">
        <f>G11</f>
        <v>0.69760743695699923</v>
      </c>
      <c r="D62" s="2">
        <f>G12</f>
        <v>0.71297874611657985</v>
      </c>
      <c r="E62" s="2">
        <f t="shared" si="4"/>
        <v>2.1158451950012744</v>
      </c>
      <c r="F62" s="22">
        <f t="shared" si="5"/>
        <v>0.70528173166709152</v>
      </c>
    </row>
    <row r="63" spans="1:11" x14ac:dyDescent="0.3">
      <c r="A63" s="13" t="s">
        <v>14</v>
      </c>
      <c r="B63" s="2">
        <f>G13</f>
        <v>0.6409902033722833</v>
      </c>
      <c r="C63" s="2">
        <f>G14</f>
        <v>0.70470782398744625</v>
      </c>
      <c r="D63" s="2">
        <f>G15</f>
        <v>0.649393990944101</v>
      </c>
      <c r="E63" s="2">
        <f t="shared" si="4"/>
        <v>1.9950920183038305</v>
      </c>
      <c r="F63" s="22">
        <f t="shared" si="5"/>
        <v>0.66503067276794348</v>
      </c>
      <c r="H63" s="24" t="s">
        <v>47</v>
      </c>
      <c r="I63" s="4">
        <f>SQRT(D53)*100/(G25)</f>
        <v>9.3188123284480877</v>
      </c>
    </row>
    <row r="64" spans="1:11" x14ac:dyDescent="0.3">
      <c r="A64" s="13" t="s">
        <v>15</v>
      </c>
      <c r="B64" s="2">
        <f>G16</f>
        <v>0.59225022445691244</v>
      </c>
      <c r="C64" s="2">
        <f>G17</f>
        <v>0.72789049264550199</v>
      </c>
      <c r="D64" s="2">
        <f>G18</f>
        <v>0.70536807775011268</v>
      </c>
      <c r="E64" s="2">
        <f t="shared" si="4"/>
        <v>2.0255087948525272</v>
      </c>
      <c r="F64" s="22">
        <f t="shared" si="5"/>
        <v>0.67516959828417578</v>
      </c>
    </row>
    <row r="65" spans="1:6" x14ac:dyDescent="0.3">
      <c r="A65" s="13" t="s">
        <v>16</v>
      </c>
      <c r="B65" s="2">
        <f>G19</f>
        <v>0.66612720669455749</v>
      </c>
      <c r="C65" s="2">
        <f>G20</f>
        <v>0.78279445594391139</v>
      </c>
      <c r="D65" s="2">
        <f>G21</f>
        <v>0.74822508195499504</v>
      </c>
      <c r="E65" s="2">
        <f t="shared" si="4"/>
        <v>2.1971467445934638</v>
      </c>
      <c r="F65" s="22">
        <f t="shared" si="5"/>
        <v>0.73238224819782127</v>
      </c>
    </row>
    <row r="66" spans="1:6" x14ac:dyDescent="0.3">
      <c r="A66" s="13" t="s">
        <v>17</v>
      </c>
      <c r="B66" s="2">
        <f>G22</f>
        <v>0.69456603844707798</v>
      </c>
      <c r="C66" s="2">
        <f>G23</f>
        <v>0.58869956576293203</v>
      </c>
      <c r="D66" s="2">
        <f>G24</f>
        <v>0.60198984541341816</v>
      </c>
      <c r="E66" s="2">
        <f t="shared" si="4"/>
        <v>1.8852554496234282</v>
      </c>
      <c r="F66" s="22">
        <f t="shared" si="5"/>
        <v>0.62841848320780935</v>
      </c>
    </row>
    <row r="67" spans="1:6" x14ac:dyDescent="0.3">
      <c r="A67" s="2" t="s">
        <v>6</v>
      </c>
      <c r="B67" s="2">
        <f>SUM(B60:B66)</f>
        <v>4.2743508279356863</v>
      </c>
      <c r="C67" s="2">
        <f>SUM(C60:C66)</f>
        <v>4.7397624051729528</v>
      </c>
      <c r="D67" s="2">
        <f>SUM(D60:D66)</f>
        <v>4.5486873290603107</v>
      </c>
      <c r="E67" s="2">
        <f>SUM(E60:E66)</f>
        <v>13.562800562168952</v>
      </c>
      <c r="F67" s="22">
        <f>SUM(C67:E67)</f>
        <v>22.851250296402217</v>
      </c>
    </row>
    <row r="68" spans="1:6" x14ac:dyDescent="0.3">
      <c r="A68" s="13" t="s">
        <v>7</v>
      </c>
      <c r="B68" s="22">
        <f>AVERAGE(B60:B66)</f>
        <v>0.61062154684795522</v>
      </c>
      <c r="C68" s="22">
        <f>AVERAGE(C60:C66)</f>
        <v>0.67710891502470749</v>
      </c>
      <c r="D68" s="22">
        <f>AVERAGE(D60:D66)</f>
        <v>0.6498124755800444</v>
      </c>
      <c r="E68" s="2"/>
      <c r="F68" s="22">
        <f>AVERAGE(F60:F66)</f>
        <v>0.64584764581756904</v>
      </c>
    </row>
  </sheetData>
  <mergeCells count="1">
    <mergeCell ref="C57:D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 uptake</vt:lpstr>
      <vt:lpstr>P uptake</vt:lpstr>
      <vt:lpstr>K uptake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Gadhavi himanshu</dc:creator>
  <cp:lastModifiedBy>Gadhavi himanshu</cp:lastModifiedBy>
  <dcterms:created xsi:type="dcterms:W3CDTF">2023-07-10T11:49:18Z</dcterms:created>
  <dcterms:modified xsi:type="dcterms:W3CDTF">2023-07-20T11:57:04Z</dcterms:modified>
</cp:coreProperties>
</file>