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7. Free lancing analysis\ID 108 anuragini CRD analysis\Results\"/>
    </mc:Choice>
  </mc:AlternateContent>
  <xr:revisionPtr revIDLastSave="0" documentId="13_ncr:1_{274E27DF-0A11-4930-845C-32C2FA8A4D5B}" xr6:coauthVersionLast="47" xr6:coauthVersionMax="47" xr10:uidLastSave="{00000000-0000-0000-0000-000000000000}"/>
  <bookViews>
    <workbookView xWindow="2544" yWindow="2544" windowWidth="17280" windowHeight="8880" xr2:uid="{1F82A0B4-7396-4F1F-85BB-8849252E0888}"/>
  </bookViews>
  <sheets>
    <sheet name="Sheet1" sheetId="1" r:id="rId1"/>
  </sheets>
  <definedNames>
    <definedName name="solver_adj" localSheetId="0" hidden="1">Sheet1!$C$4:$E$24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Sheet1!$E$52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2.261772</definedName>
    <definedName name="solver_ver" localSheetId="0" hidden="1">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1" i="1" l="1"/>
  <c r="B52" i="1" s="1"/>
  <c r="B50" i="1"/>
  <c r="G50" i="1" s="1"/>
  <c r="B30" i="1"/>
  <c r="B54" i="1" s="1"/>
  <c r="B53" i="1" s="1"/>
  <c r="G25" i="1"/>
  <c r="F25" i="1"/>
  <c r="E27" i="1" s="1"/>
  <c r="E32" i="1" s="1"/>
  <c r="E25" i="1"/>
  <c r="D25" i="1"/>
  <c r="C25" i="1"/>
  <c r="G24" i="1"/>
  <c r="D66" i="1" s="1"/>
  <c r="F24" i="1"/>
  <c r="E44" i="1" s="1"/>
  <c r="G23" i="1"/>
  <c r="C66" i="1" s="1"/>
  <c r="F23" i="1"/>
  <c r="D44" i="1" s="1"/>
  <c r="G22" i="1"/>
  <c r="B66" i="1" s="1"/>
  <c r="F22" i="1"/>
  <c r="C44" i="1" s="1"/>
  <c r="G21" i="1"/>
  <c r="D65" i="1" s="1"/>
  <c r="F21" i="1"/>
  <c r="E43" i="1" s="1"/>
  <c r="G20" i="1"/>
  <c r="C65" i="1" s="1"/>
  <c r="F20" i="1"/>
  <c r="D43" i="1" s="1"/>
  <c r="G19" i="1"/>
  <c r="B65" i="1" s="1"/>
  <c r="F19" i="1"/>
  <c r="C43" i="1" s="1"/>
  <c r="G18" i="1"/>
  <c r="D64" i="1" s="1"/>
  <c r="F18" i="1"/>
  <c r="E42" i="1" s="1"/>
  <c r="G17" i="1"/>
  <c r="C64" i="1" s="1"/>
  <c r="F17" i="1"/>
  <c r="D42" i="1" s="1"/>
  <c r="G16" i="1"/>
  <c r="B64" i="1" s="1"/>
  <c r="F16" i="1"/>
  <c r="C42" i="1" s="1"/>
  <c r="G15" i="1"/>
  <c r="D63" i="1" s="1"/>
  <c r="F15" i="1"/>
  <c r="E41" i="1" s="1"/>
  <c r="G14" i="1"/>
  <c r="C63" i="1" s="1"/>
  <c r="F14" i="1"/>
  <c r="D41" i="1" s="1"/>
  <c r="G13" i="1"/>
  <c r="B63" i="1" s="1"/>
  <c r="F13" i="1"/>
  <c r="C41" i="1" s="1"/>
  <c r="G12" i="1"/>
  <c r="D62" i="1" s="1"/>
  <c r="F12" i="1"/>
  <c r="E40" i="1" s="1"/>
  <c r="G11" i="1"/>
  <c r="C62" i="1" s="1"/>
  <c r="F11" i="1"/>
  <c r="D40" i="1" s="1"/>
  <c r="G10" i="1"/>
  <c r="B62" i="1" s="1"/>
  <c r="F10" i="1"/>
  <c r="C40" i="1" s="1"/>
  <c r="G9" i="1"/>
  <c r="D61" i="1" s="1"/>
  <c r="F9" i="1"/>
  <c r="E39" i="1" s="1"/>
  <c r="G8" i="1"/>
  <c r="C61" i="1" s="1"/>
  <c r="F8" i="1"/>
  <c r="D39" i="1" s="1"/>
  <c r="G7" i="1"/>
  <c r="B61" i="1" s="1"/>
  <c r="F7" i="1"/>
  <c r="C39" i="1" s="1"/>
  <c r="G6" i="1"/>
  <c r="D60" i="1" s="1"/>
  <c r="F6" i="1"/>
  <c r="E38" i="1" s="1"/>
  <c r="G5" i="1"/>
  <c r="C60" i="1" s="1"/>
  <c r="F5" i="1"/>
  <c r="D38" i="1" s="1"/>
  <c r="G4" i="1"/>
  <c r="B60" i="1" s="1"/>
  <c r="F4" i="1"/>
  <c r="C38" i="1" s="1"/>
  <c r="F43" i="1" l="1"/>
  <c r="G43" i="1" s="1"/>
  <c r="E65" i="1"/>
  <c r="F65" i="1" s="1"/>
  <c r="E62" i="1"/>
  <c r="F62" i="1" s="1"/>
  <c r="F41" i="1"/>
  <c r="G41" i="1" s="1"/>
  <c r="F42" i="1"/>
  <c r="G42" i="1" s="1"/>
  <c r="E61" i="1"/>
  <c r="F61" i="1" s="1"/>
  <c r="E64" i="1"/>
  <c r="F64" i="1" s="1"/>
  <c r="E63" i="1"/>
  <c r="F63" i="1" s="1"/>
  <c r="B68" i="1"/>
  <c r="E60" i="1"/>
  <c r="B67" i="1"/>
  <c r="D68" i="1"/>
  <c r="E66" i="1"/>
  <c r="F66" i="1" s="1"/>
  <c r="F38" i="1"/>
  <c r="G38" i="1" s="1"/>
  <c r="D45" i="1"/>
  <c r="D46" i="1" s="1"/>
  <c r="C45" i="1"/>
  <c r="F39" i="1"/>
  <c r="G39" i="1" s="1"/>
  <c r="G52" i="1"/>
  <c r="F52" i="1"/>
  <c r="E45" i="1"/>
  <c r="E46" i="1" s="1"/>
  <c r="F40" i="1"/>
  <c r="G40" i="1" s="1"/>
  <c r="F44" i="1"/>
  <c r="G44" i="1" s="1"/>
  <c r="I57" i="1"/>
  <c r="I56" i="1"/>
  <c r="C68" i="1"/>
  <c r="F50" i="1"/>
  <c r="F51" i="1"/>
  <c r="G51" i="1"/>
  <c r="C67" i="1"/>
  <c r="E30" i="1"/>
  <c r="D67" i="1"/>
  <c r="E29" i="1" l="1"/>
  <c r="C51" i="1" s="1"/>
  <c r="D51" i="1" s="1"/>
  <c r="E28" i="1"/>
  <c r="C50" i="1" s="1"/>
  <c r="D50" i="1" s="1"/>
  <c r="F45" i="1"/>
  <c r="C46" i="1"/>
  <c r="G45" i="1"/>
  <c r="G46" i="1"/>
  <c r="F60" i="1"/>
  <c r="F68" i="1" s="1"/>
  <c r="E67" i="1"/>
  <c r="F67" i="1" s="1"/>
  <c r="E31" i="1" l="1"/>
  <c r="E33" i="1" s="1"/>
  <c r="C53" i="1" s="1"/>
  <c r="D53" i="1" s="1"/>
  <c r="E50" i="1" s="1"/>
  <c r="C52" i="1" l="1"/>
  <c r="C54" i="1" s="1"/>
  <c r="H50" i="1"/>
  <c r="I50" i="1"/>
  <c r="I63" i="1"/>
  <c r="I61" i="1"/>
  <c r="J61" i="1" s="1"/>
  <c r="K61" i="1" s="1"/>
  <c r="I60" i="1"/>
  <c r="J60" i="1" s="1"/>
  <c r="K60" i="1" s="1"/>
  <c r="I59" i="1"/>
  <c r="E51" i="1"/>
  <c r="D52" i="1" l="1"/>
  <c r="E52" i="1" s="1"/>
  <c r="H52" i="1" s="1"/>
  <c r="J59" i="1"/>
  <c r="K59" i="1"/>
  <c r="H51" i="1"/>
  <c r="I51" i="1"/>
  <c r="I52" i="1" l="1"/>
</calcChain>
</file>

<file path=xl/sharedStrings.xml><?xml version="1.0" encoding="utf-8"?>
<sst xmlns="http://schemas.openxmlformats.org/spreadsheetml/2006/main" count="104" uniqueCount="65">
  <si>
    <t>CRD FACTORIAL 7X3X3</t>
  </si>
  <si>
    <t>TEAT.</t>
  </si>
  <si>
    <t>COCENTRATION</t>
  </si>
  <si>
    <t>R-I</t>
  </si>
  <si>
    <t>R-II</t>
  </si>
  <si>
    <t>R-III</t>
  </si>
  <si>
    <t>TOTAL</t>
  </si>
  <si>
    <t>MEAN</t>
  </si>
  <si>
    <t>P0</t>
  </si>
  <si>
    <t>B0</t>
  </si>
  <si>
    <t>B1</t>
  </si>
  <si>
    <t>B2</t>
  </si>
  <si>
    <t>P1</t>
  </si>
  <si>
    <t>P2</t>
  </si>
  <si>
    <t>P3</t>
  </si>
  <si>
    <t>P4</t>
  </si>
  <si>
    <t>P5</t>
  </si>
  <si>
    <t>P6</t>
  </si>
  <si>
    <t>Repl</t>
  </si>
  <si>
    <t>CF</t>
  </si>
  <si>
    <t>Factor P</t>
  </si>
  <si>
    <t>Fact P SS</t>
  </si>
  <si>
    <t>Factor B</t>
  </si>
  <si>
    <t>Fac B SS</t>
  </si>
  <si>
    <t>P * B total</t>
  </si>
  <si>
    <t>PB int SS</t>
  </si>
  <si>
    <t>Total SSS</t>
  </si>
  <si>
    <t>Error SS</t>
  </si>
  <si>
    <t>A x B Total Table</t>
  </si>
  <si>
    <t>TRAT.</t>
  </si>
  <si>
    <t>VAR</t>
  </si>
  <si>
    <t>C1</t>
  </si>
  <si>
    <t>C2</t>
  </si>
  <si>
    <t>C3</t>
  </si>
  <si>
    <t xml:space="preserve">TOTAL </t>
  </si>
  <si>
    <t xml:space="preserve">MEAN </t>
  </si>
  <si>
    <t>T1</t>
  </si>
  <si>
    <t>T2</t>
  </si>
  <si>
    <t>T3</t>
  </si>
  <si>
    <t>T4</t>
  </si>
  <si>
    <t>T5</t>
  </si>
  <si>
    <t>T6</t>
  </si>
  <si>
    <t>T7</t>
  </si>
  <si>
    <t>Source</t>
  </si>
  <si>
    <t>Df</t>
  </si>
  <si>
    <t>SS</t>
  </si>
  <si>
    <t>MS</t>
  </si>
  <si>
    <t>F cal</t>
  </si>
  <si>
    <t>F table 1%</t>
  </si>
  <si>
    <t>F table 5%</t>
  </si>
  <si>
    <t>Sig.(1%)</t>
  </si>
  <si>
    <t>Sig.(5%)</t>
  </si>
  <si>
    <t>P * B</t>
  </si>
  <si>
    <t>Error</t>
  </si>
  <si>
    <t>Total</t>
  </si>
  <si>
    <t>t tab</t>
  </si>
  <si>
    <t>A x B Mean Table</t>
  </si>
  <si>
    <t>TRAT</t>
  </si>
  <si>
    <t>SE±</t>
  </si>
  <si>
    <t>CD 1 %</t>
  </si>
  <si>
    <t>CD 5 %</t>
  </si>
  <si>
    <t>Fact.A</t>
  </si>
  <si>
    <t>Fact. B</t>
  </si>
  <si>
    <t>A x B</t>
  </si>
  <si>
    <t>CV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</si>
</sst>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sz val="14"/>
      <color indexed="63"/>
      <name val="Calibri"/>
      <family val="2"/>
    </font>
    <font>
      <sz val="10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2" borderId="0" xfId="0" applyFont="1" applyFill="1"/>
    <xf numFmtId="0" fontId="2" fillId="0" borderId="1" xfId="0" applyFont="1" applyBorder="1"/>
    <xf numFmtId="0" fontId="2" fillId="0" borderId="0" xfId="0" applyFont="1"/>
    <xf numFmtId="2" fontId="0" fillId="0" borderId="0" xfId="0" applyNumberFormat="1"/>
    <xf numFmtId="0" fontId="0" fillId="0" borderId="1" xfId="0" applyBorder="1"/>
    <xf numFmtId="0" fontId="3" fillId="0" borderId="2" xfId="0" applyFont="1" applyBorder="1" applyAlignment="1">
      <alignment horizontal="left"/>
    </xf>
    <xf numFmtId="0" fontId="2" fillId="0" borderId="3" xfId="0" applyFont="1" applyBorder="1"/>
    <xf numFmtId="0" fontId="3" fillId="0" borderId="1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2" fillId="0" borderId="5" xfId="0" applyFont="1" applyBorder="1"/>
    <xf numFmtId="0" fontId="3" fillId="0" borderId="1" xfId="0" applyFont="1" applyBorder="1"/>
    <xf numFmtId="0" fontId="4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3" fillId="0" borderId="6" xfId="0" applyFont="1" applyBorder="1"/>
    <xf numFmtId="0" fontId="2" fillId="0" borderId="6" xfId="0" applyFont="1" applyBorder="1"/>
    <xf numFmtId="0" fontId="4" fillId="0" borderId="7" xfId="0" applyFont="1" applyBorder="1"/>
    <xf numFmtId="0" fontId="5" fillId="0" borderId="8" xfId="0" applyFont="1" applyBorder="1"/>
    <xf numFmtId="0" fontId="5" fillId="0" borderId="9" xfId="0" applyFont="1" applyBorder="1"/>
    <xf numFmtId="0" fontId="6" fillId="0" borderId="0" xfId="0" applyFont="1"/>
    <xf numFmtId="0" fontId="7" fillId="0" borderId="1" xfId="0" applyFont="1" applyBorder="1"/>
    <xf numFmtId="0" fontId="8" fillId="0" borderId="1" xfId="0" applyFont="1" applyBorder="1" applyAlignment="1">
      <alignment horizontal="center"/>
    </xf>
    <xf numFmtId="0" fontId="8" fillId="0" borderId="1" xfId="0" applyFont="1" applyBorder="1" applyAlignment="1">
      <alignment horizontal="left"/>
    </xf>
    <xf numFmtId="0" fontId="4" fillId="0" borderId="1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32920-A4D1-4567-B626-AB87599A0DE4}">
  <dimension ref="A1:K68"/>
  <sheetViews>
    <sheetView tabSelected="1" zoomScale="80" zoomScaleNormal="80" workbookViewId="0">
      <selection activeCell="E13" sqref="E13"/>
    </sheetView>
  </sheetViews>
  <sheetFormatPr defaultRowHeight="15.6" x14ac:dyDescent="0.3"/>
  <sheetData>
    <row r="1" spans="1:8" ht="18" x14ac:dyDescent="0.35">
      <c r="B1" s="1" t="s">
        <v>0</v>
      </c>
      <c r="C1" s="1"/>
      <c r="D1" s="1"/>
    </row>
    <row r="3" spans="1:8" x14ac:dyDescent="0.3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3"/>
    </row>
    <row r="4" spans="1:8" x14ac:dyDescent="0.3">
      <c r="A4" s="2" t="s">
        <v>8</v>
      </c>
      <c r="B4" s="2" t="s">
        <v>9</v>
      </c>
      <c r="C4" s="4">
        <v>2.183655474597741</v>
      </c>
      <c r="D4" s="4">
        <v>2.2879495938047003</v>
      </c>
      <c r="E4" s="4">
        <v>2.3899782445187259</v>
      </c>
      <c r="F4" s="5">
        <f>SUM(C4:E4)</f>
        <v>6.8615833129211676</v>
      </c>
      <c r="G4" s="5">
        <f>AVERAGE(C4:E4)</f>
        <v>2.2871944376403892</v>
      </c>
    </row>
    <row r="5" spans="1:8" x14ac:dyDescent="0.3">
      <c r="A5" s="2"/>
      <c r="B5" s="2" t="s">
        <v>10</v>
      </c>
      <c r="C5" s="4">
        <v>2.2040636027270697</v>
      </c>
      <c r="D5" s="4">
        <v>2.3072290049247899</v>
      </c>
      <c r="E5" s="4">
        <v>2.4078490772251184</v>
      </c>
      <c r="F5" s="5">
        <f t="shared" ref="F5:F24" si="0">SUM(C5:E5)</f>
        <v>6.919141684876978</v>
      </c>
      <c r="G5" s="5">
        <f t="shared" ref="G5:G24" si="1">AVERAGE(C5:E5)</f>
        <v>2.3063805616256592</v>
      </c>
    </row>
    <row r="6" spans="1:8" x14ac:dyDescent="0.3">
      <c r="A6" s="2"/>
      <c r="B6" s="2" t="s">
        <v>11</v>
      </c>
      <c r="C6" s="4">
        <v>2.1909486832591751</v>
      </c>
      <c r="D6" s="4">
        <v>2.2940516336115562</v>
      </c>
      <c r="E6" s="4">
        <v>2.3946989231056062</v>
      </c>
      <c r="F6" s="5">
        <f t="shared" si="0"/>
        <v>6.8796992399763379</v>
      </c>
      <c r="G6" s="5">
        <f t="shared" si="1"/>
        <v>2.2932330799921128</v>
      </c>
    </row>
    <row r="7" spans="1:8" x14ac:dyDescent="0.3">
      <c r="A7" s="2" t="s">
        <v>12</v>
      </c>
      <c r="B7" s="2" t="s">
        <v>9</v>
      </c>
      <c r="C7" s="4">
        <v>2.2718893955330026</v>
      </c>
      <c r="D7" s="4">
        <v>2.3795025752298216</v>
      </c>
      <c r="E7" s="4">
        <v>2.4845784414394116</v>
      </c>
      <c r="F7" s="5">
        <f t="shared" si="0"/>
        <v>7.1359704122022354</v>
      </c>
      <c r="G7" s="5">
        <f t="shared" si="1"/>
        <v>2.3786568040674116</v>
      </c>
    </row>
    <row r="8" spans="1:8" x14ac:dyDescent="0.3">
      <c r="A8" s="2"/>
      <c r="B8" s="2" t="s">
        <v>10</v>
      </c>
      <c r="C8" s="4">
        <v>2.2899544269301106</v>
      </c>
      <c r="D8" s="4">
        <v>2.3961413967134195</v>
      </c>
      <c r="E8" s="4">
        <v>2.4994914402038599</v>
      </c>
      <c r="F8" s="5">
        <f t="shared" si="0"/>
        <v>7.1855872638473901</v>
      </c>
      <c r="G8" s="5">
        <f t="shared" si="1"/>
        <v>2.3951957546157967</v>
      </c>
    </row>
    <row r="9" spans="1:8" x14ac:dyDescent="0.3">
      <c r="A9" s="2"/>
      <c r="B9" s="2" t="s">
        <v>11</v>
      </c>
      <c r="C9" s="4">
        <v>2.2773402639841382</v>
      </c>
      <c r="D9" s="4">
        <v>2.3835396799503217</v>
      </c>
      <c r="E9" s="4">
        <v>2.4869980823005857</v>
      </c>
      <c r="F9" s="5">
        <f t="shared" si="0"/>
        <v>7.1478780262350456</v>
      </c>
      <c r="G9" s="5">
        <f t="shared" si="1"/>
        <v>2.3826260087450151</v>
      </c>
    </row>
    <row r="10" spans="1:8" x14ac:dyDescent="0.3">
      <c r="A10" s="2" t="s">
        <v>13</v>
      </c>
      <c r="B10" s="2" t="s">
        <v>9</v>
      </c>
      <c r="C10" s="4">
        <v>2.5898631641470424</v>
      </c>
      <c r="D10" s="4">
        <v>2.7060062538815592</v>
      </c>
      <c r="E10" s="4">
        <v>2.8181709540263613</v>
      </c>
      <c r="F10" s="5">
        <f t="shared" si="0"/>
        <v>8.1140403720549621</v>
      </c>
      <c r="G10" s="5">
        <f t="shared" si="1"/>
        <v>2.7046801240183207</v>
      </c>
    </row>
    <row r="11" spans="1:8" x14ac:dyDescent="0.3">
      <c r="A11" s="2"/>
      <c r="B11" s="2" t="s">
        <v>10</v>
      </c>
      <c r="C11" s="4">
        <v>2.7528927268241019</v>
      </c>
      <c r="D11" s="4">
        <v>2.8758895093540646</v>
      </c>
      <c r="E11" s="4">
        <v>2.9944240371381055</v>
      </c>
      <c r="F11" s="5">
        <f t="shared" si="0"/>
        <v>8.6232062733162707</v>
      </c>
      <c r="G11" s="5">
        <f t="shared" si="1"/>
        <v>2.8744020911054236</v>
      </c>
    </row>
    <row r="12" spans="1:8" x14ac:dyDescent="0.3">
      <c r="A12" s="2"/>
      <c r="B12" s="2" t="s">
        <v>11</v>
      </c>
      <c r="C12" s="4">
        <v>2.6893595316000569</v>
      </c>
      <c r="D12" s="4">
        <v>2.8094009532237254</v>
      </c>
      <c r="E12" s="4">
        <v>2.9251374848558842</v>
      </c>
      <c r="F12" s="5">
        <f t="shared" si="0"/>
        <v>8.4238979696796665</v>
      </c>
      <c r="G12" s="5">
        <f t="shared" si="1"/>
        <v>2.8079659898932223</v>
      </c>
    </row>
    <row r="13" spans="1:8" x14ac:dyDescent="0.3">
      <c r="A13" s="2" t="s">
        <v>14</v>
      </c>
      <c r="B13" s="2" t="s">
        <v>9</v>
      </c>
      <c r="C13" s="4">
        <v>2.4446646861328172</v>
      </c>
      <c r="D13" s="4">
        <v>2.5581967780076793</v>
      </c>
      <c r="E13" s="4">
        <v>2.668570788697068</v>
      </c>
      <c r="F13" s="5">
        <f t="shared" si="0"/>
        <v>7.6714322528375636</v>
      </c>
      <c r="G13" s="5">
        <f t="shared" si="1"/>
        <v>2.5571440842791877</v>
      </c>
    </row>
    <row r="14" spans="1:8" x14ac:dyDescent="0.3">
      <c r="A14" s="2"/>
      <c r="B14" s="2" t="s">
        <v>10</v>
      </c>
      <c r="C14" s="4">
        <v>2.473665988870235</v>
      </c>
      <c r="D14" s="4">
        <v>2.5861090778154554</v>
      </c>
      <c r="E14" s="4">
        <v>2.6950440484436835</v>
      </c>
      <c r="F14" s="5">
        <f t="shared" si="0"/>
        <v>7.7548191151293739</v>
      </c>
      <c r="G14" s="5">
        <f t="shared" si="1"/>
        <v>2.5849397050431246</v>
      </c>
    </row>
    <row r="15" spans="1:8" x14ac:dyDescent="0.3">
      <c r="A15" s="2"/>
      <c r="B15" s="2" t="s">
        <v>11</v>
      </c>
      <c r="C15" s="4">
        <v>2.4621550520470832</v>
      </c>
      <c r="D15" s="4">
        <v>2.5747749001813953</v>
      </c>
      <c r="E15" s="4">
        <v>2.6839959842501577</v>
      </c>
      <c r="F15" s="5">
        <f t="shared" si="0"/>
        <v>7.7209259364786362</v>
      </c>
      <c r="G15" s="5">
        <f t="shared" si="1"/>
        <v>2.5736419788262119</v>
      </c>
    </row>
    <row r="16" spans="1:8" x14ac:dyDescent="0.3">
      <c r="A16" s="2" t="s">
        <v>15</v>
      </c>
      <c r="B16" s="2" t="s">
        <v>9</v>
      </c>
      <c r="C16" s="4">
        <v>2.3227674589868443</v>
      </c>
      <c r="D16" s="4">
        <v>2.42702816240647</v>
      </c>
      <c r="E16" s="4">
        <v>2.5279826975629933</v>
      </c>
      <c r="F16" s="5">
        <f t="shared" si="0"/>
        <v>7.2777783189563081</v>
      </c>
      <c r="G16" s="5">
        <f t="shared" si="1"/>
        <v>2.4259261063187694</v>
      </c>
    </row>
    <row r="17" spans="1:7" x14ac:dyDescent="0.3">
      <c r="A17" s="2"/>
      <c r="B17" s="2" t="s">
        <v>10</v>
      </c>
      <c r="C17" s="4">
        <v>2.6595808579241091</v>
      </c>
      <c r="D17" s="4">
        <v>2.7815017797539778</v>
      </c>
      <c r="E17" s="4">
        <v>2.8995745704191593</v>
      </c>
      <c r="F17" s="5">
        <f t="shared" si="0"/>
        <v>8.3406572080972463</v>
      </c>
      <c r="G17" s="5">
        <f t="shared" si="1"/>
        <v>2.7802190693657489</v>
      </c>
    </row>
    <row r="18" spans="1:7" x14ac:dyDescent="0.3">
      <c r="A18" s="2"/>
      <c r="B18" s="2" t="s">
        <v>11</v>
      </c>
      <c r="C18" s="4">
        <v>2.6136053597270728</v>
      </c>
      <c r="D18" s="4">
        <v>2.7335901690426185</v>
      </c>
      <c r="E18" s="4">
        <v>2.8498610180572137</v>
      </c>
      <c r="F18" s="5">
        <f t="shared" si="0"/>
        <v>8.1970565468269054</v>
      </c>
      <c r="G18" s="5">
        <f t="shared" si="1"/>
        <v>2.7323521822756351</v>
      </c>
    </row>
    <row r="19" spans="1:7" x14ac:dyDescent="0.3">
      <c r="A19" s="2" t="s">
        <v>16</v>
      </c>
      <c r="B19" s="2" t="s">
        <v>9</v>
      </c>
      <c r="C19" s="4">
        <v>2.6180963674579685</v>
      </c>
      <c r="D19" s="4">
        <v>2.732229102475912</v>
      </c>
      <c r="E19" s="4">
        <v>2.8419256330624103</v>
      </c>
      <c r="F19" s="5">
        <f t="shared" si="0"/>
        <v>8.1922511029962912</v>
      </c>
      <c r="G19" s="5">
        <f t="shared" si="1"/>
        <v>2.7307503676654306</v>
      </c>
    </row>
    <row r="20" spans="1:7" x14ac:dyDescent="0.3">
      <c r="A20" s="2"/>
      <c r="B20" s="2" t="s">
        <v>10</v>
      </c>
      <c r="C20" s="4">
        <v>2.9278410166987077</v>
      </c>
      <c r="D20" s="4">
        <v>3.0578389659510012</v>
      </c>
      <c r="E20" s="4">
        <v>3.1827926246148874</v>
      </c>
      <c r="F20" s="5">
        <f t="shared" si="0"/>
        <v>9.1684726072645955</v>
      </c>
      <c r="G20" s="5">
        <f t="shared" si="1"/>
        <v>3.0561575357548652</v>
      </c>
    </row>
    <row r="21" spans="1:7" x14ac:dyDescent="0.3">
      <c r="A21" s="2"/>
      <c r="B21" s="2" t="s">
        <v>11</v>
      </c>
      <c r="C21" s="4">
        <v>2.8426981282342267</v>
      </c>
      <c r="D21" s="4">
        <v>2.9683924547773435</v>
      </c>
      <c r="E21" s="4">
        <v>3.0892221978771142</v>
      </c>
      <c r="F21" s="5">
        <f t="shared" si="0"/>
        <v>8.9003127808886831</v>
      </c>
      <c r="G21" s="5">
        <f t="shared" si="1"/>
        <v>2.9667709269628944</v>
      </c>
    </row>
    <row r="22" spans="1:7" x14ac:dyDescent="0.3">
      <c r="A22" s="2" t="s">
        <v>17</v>
      </c>
      <c r="B22" s="2" t="s">
        <v>9</v>
      </c>
      <c r="C22" s="4">
        <v>2.4439628043872279</v>
      </c>
      <c r="D22" s="4">
        <v>2.5601303543624727</v>
      </c>
      <c r="E22" s="4">
        <v>2.6734519168297655</v>
      </c>
      <c r="F22" s="5">
        <f t="shared" si="0"/>
        <v>7.6775450755794665</v>
      </c>
      <c r="G22" s="5">
        <f t="shared" si="1"/>
        <v>2.559181691859822</v>
      </c>
    </row>
    <row r="23" spans="1:7" x14ac:dyDescent="0.3">
      <c r="A23" s="2"/>
      <c r="B23" s="2" t="s">
        <v>10</v>
      </c>
      <c r="C23" s="4">
        <v>2.3180020198190823</v>
      </c>
      <c r="D23" s="4">
        <v>2.4237757702268672</v>
      </c>
      <c r="E23" s="4">
        <v>2.5264540824874557</v>
      </c>
      <c r="F23" s="5">
        <f t="shared" si="0"/>
        <v>7.2682318725334056</v>
      </c>
      <c r="G23" s="5">
        <f t="shared" si="1"/>
        <v>2.4227439575111354</v>
      </c>
    </row>
    <row r="24" spans="1:7" x14ac:dyDescent="0.3">
      <c r="A24" s="2"/>
      <c r="B24" s="2" t="s">
        <v>11</v>
      </c>
      <c r="C24" s="4">
        <v>2.3212941723269718</v>
      </c>
      <c r="D24" s="4">
        <v>2.4280785214143203</v>
      </c>
      <c r="E24" s="4">
        <v>2.5318594560651069</v>
      </c>
      <c r="F24" s="5">
        <f t="shared" si="0"/>
        <v>7.2812321498063994</v>
      </c>
      <c r="G24" s="5">
        <f t="shared" si="1"/>
        <v>2.4270773832688</v>
      </c>
    </row>
    <row r="25" spans="1:7" x14ac:dyDescent="0.3">
      <c r="A25" s="2"/>
      <c r="B25" s="2" t="s">
        <v>6</v>
      </c>
      <c r="C25" s="5">
        <f>SUM(C4:C24)</f>
        <v>51.898301182214787</v>
      </c>
      <c r="D25" s="5">
        <f>SUM(D4:D24)</f>
        <v>54.271356637109477</v>
      </c>
      <c r="E25" s="5">
        <f>SUM(E4:E24)</f>
        <v>56.572061703180673</v>
      </c>
      <c r="F25" s="5">
        <f>SUM(C4:E24)</f>
        <v>162.74171952250489</v>
      </c>
      <c r="G25" s="5">
        <f>AVERAGE(C4:E24)</f>
        <v>2.5832018971826174</v>
      </c>
    </row>
    <row r="26" spans="1:7" ht="16.2" thickBot="1" x14ac:dyDescent="0.35"/>
    <row r="27" spans="1:7" x14ac:dyDescent="0.3">
      <c r="A27" s="6" t="s">
        <v>18</v>
      </c>
      <c r="B27" s="7">
        <v>3</v>
      </c>
      <c r="D27" s="8" t="s">
        <v>19</v>
      </c>
      <c r="E27" s="2">
        <f>F25^2/(B27*B28*B29)</f>
        <v>420.39471862129608</v>
      </c>
    </row>
    <row r="28" spans="1:7" x14ac:dyDescent="0.3">
      <c r="A28" s="9" t="s">
        <v>20</v>
      </c>
      <c r="B28" s="10">
        <v>7</v>
      </c>
      <c r="D28" s="11" t="s">
        <v>21</v>
      </c>
      <c r="E28" s="2">
        <f>((SUMSQ(F38:F44)/(B27*B29))-E27)</f>
        <v>2.6635534133526448</v>
      </c>
    </row>
    <row r="29" spans="1:7" x14ac:dyDescent="0.3">
      <c r="A29" s="8" t="s">
        <v>22</v>
      </c>
      <c r="B29" s="2">
        <v>3</v>
      </c>
      <c r="D29" s="11" t="s">
        <v>23</v>
      </c>
      <c r="E29" s="2">
        <f>SUMSQ(C45:E45)/(B27*B28)-E27</f>
        <v>0.13579658320929866</v>
      </c>
    </row>
    <row r="30" spans="1:7" x14ac:dyDescent="0.3">
      <c r="A30" s="8" t="s">
        <v>6</v>
      </c>
      <c r="B30" s="5">
        <f>B29*B28*B27</f>
        <v>63</v>
      </c>
      <c r="D30" s="8" t="s">
        <v>24</v>
      </c>
      <c r="E30" s="2">
        <f>((SUMSQ(C38:E44))/(B27))-E27</f>
        <v>3.1370205797231847</v>
      </c>
    </row>
    <row r="31" spans="1:7" x14ac:dyDescent="0.3">
      <c r="D31" s="8" t="s">
        <v>25</v>
      </c>
      <c r="E31" s="2">
        <f>E30-E29-E28</f>
        <v>0.33767058316124121</v>
      </c>
    </row>
    <row r="32" spans="1:7" x14ac:dyDescent="0.3">
      <c r="D32" s="8" t="s">
        <v>26</v>
      </c>
      <c r="E32" s="2">
        <f>SUMSQ(C4:E24)-E27</f>
        <v>3.6595521007627667</v>
      </c>
    </row>
    <row r="33" spans="2:7" x14ac:dyDescent="0.3">
      <c r="D33" s="8" t="s">
        <v>27</v>
      </c>
      <c r="E33" s="2">
        <f>E32-E31-E29-E28</f>
        <v>0.522531521039582</v>
      </c>
    </row>
    <row r="35" spans="2:7" x14ac:dyDescent="0.3">
      <c r="B35" s="3"/>
      <c r="C35" s="12"/>
      <c r="D35" s="12" t="s">
        <v>28</v>
      </c>
      <c r="E35" s="13"/>
      <c r="F35" s="3"/>
      <c r="G35" s="3"/>
    </row>
    <row r="36" spans="2:7" x14ac:dyDescent="0.3">
      <c r="B36" s="2" t="s">
        <v>29</v>
      </c>
      <c r="C36" s="2" t="s">
        <v>30</v>
      </c>
      <c r="D36" s="2"/>
      <c r="E36" s="2"/>
      <c r="F36" s="2"/>
      <c r="G36" s="2"/>
    </row>
    <row r="37" spans="2:7" x14ac:dyDescent="0.3">
      <c r="B37" s="2"/>
      <c r="C37" s="2" t="s">
        <v>31</v>
      </c>
      <c r="D37" s="2" t="s">
        <v>32</v>
      </c>
      <c r="E37" s="2" t="s">
        <v>33</v>
      </c>
      <c r="F37" s="2" t="s">
        <v>34</v>
      </c>
      <c r="G37" s="2" t="s">
        <v>35</v>
      </c>
    </row>
    <row r="38" spans="2:7" x14ac:dyDescent="0.3">
      <c r="B38" s="14" t="s">
        <v>36</v>
      </c>
      <c r="C38" s="2">
        <f>F4</f>
        <v>6.8615833129211676</v>
      </c>
      <c r="D38" s="2">
        <f>F5</f>
        <v>6.919141684876978</v>
      </c>
      <c r="E38" s="2">
        <f>F6</f>
        <v>6.8796992399763379</v>
      </c>
      <c r="F38" s="2">
        <f t="shared" ref="F38:F45" si="2">SUM(C38:E38)</f>
        <v>20.660424237774485</v>
      </c>
      <c r="G38" s="2">
        <f t="shared" ref="G38:G44" si="3">F38/9</f>
        <v>2.295602693086054</v>
      </c>
    </row>
    <row r="39" spans="2:7" x14ac:dyDescent="0.3">
      <c r="B39" s="14" t="s">
        <v>37</v>
      </c>
      <c r="C39" s="2">
        <f>F7</f>
        <v>7.1359704122022354</v>
      </c>
      <c r="D39" s="2">
        <f>F8</f>
        <v>7.1855872638473901</v>
      </c>
      <c r="E39" s="2">
        <f>F9</f>
        <v>7.1478780262350456</v>
      </c>
      <c r="F39" s="2">
        <f t="shared" si="2"/>
        <v>21.46943570228467</v>
      </c>
      <c r="G39" s="2">
        <f t="shared" si="3"/>
        <v>2.385492855809408</v>
      </c>
    </row>
    <row r="40" spans="2:7" x14ac:dyDescent="0.3">
      <c r="B40" s="14" t="s">
        <v>38</v>
      </c>
      <c r="C40" s="2">
        <f>F10</f>
        <v>8.1140403720549621</v>
      </c>
      <c r="D40" s="2">
        <f>F11</f>
        <v>8.6232062733162707</v>
      </c>
      <c r="E40" s="2">
        <f>F12</f>
        <v>8.4238979696796665</v>
      </c>
      <c r="F40" s="2">
        <f t="shared" si="2"/>
        <v>25.161144615050901</v>
      </c>
      <c r="G40" s="2">
        <f t="shared" si="3"/>
        <v>2.7956827350056557</v>
      </c>
    </row>
    <row r="41" spans="2:7" x14ac:dyDescent="0.3">
      <c r="B41" s="14" t="s">
        <v>39</v>
      </c>
      <c r="C41" s="2">
        <f>F13</f>
        <v>7.6714322528375636</v>
      </c>
      <c r="D41" s="2">
        <f>F14</f>
        <v>7.7548191151293739</v>
      </c>
      <c r="E41" s="2">
        <f>F15</f>
        <v>7.7209259364786362</v>
      </c>
      <c r="F41" s="2">
        <f t="shared" si="2"/>
        <v>23.147177304445574</v>
      </c>
      <c r="G41" s="2">
        <f t="shared" si="3"/>
        <v>2.5719085893828417</v>
      </c>
    </row>
    <row r="42" spans="2:7" x14ac:dyDescent="0.3">
      <c r="B42" s="14" t="s">
        <v>40</v>
      </c>
      <c r="C42" s="2">
        <f>F16</f>
        <v>7.2777783189563081</v>
      </c>
      <c r="D42" s="2">
        <f>F17</f>
        <v>8.3406572080972463</v>
      </c>
      <c r="E42" s="2">
        <f>F18</f>
        <v>8.1970565468269054</v>
      </c>
      <c r="F42" s="2">
        <f t="shared" si="2"/>
        <v>23.81549207388046</v>
      </c>
      <c r="G42" s="2">
        <f t="shared" si="3"/>
        <v>2.6461657859867178</v>
      </c>
    </row>
    <row r="43" spans="2:7" x14ac:dyDescent="0.3">
      <c r="B43" s="14" t="s">
        <v>41</v>
      </c>
      <c r="C43" s="2">
        <f>F19</f>
        <v>8.1922511029962912</v>
      </c>
      <c r="D43" s="2">
        <f>F20</f>
        <v>9.1684726072645955</v>
      </c>
      <c r="E43" s="2">
        <f>F21</f>
        <v>8.9003127808886831</v>
      </c>
      <c r="F43" s="2">
        <f t="shared" si="2"/>
        <v>26.261036491149568</v>
      </c>
      <c r="G43" s="2">
        <f t="shared" si="3"/>
        <v>2.9178929434610632</v>
      </c>
    </row>
    <row r="44" spans="2:7" x14ac:dyDescent="0.3">
      <c r="B44" s="14" t="s">
        <v>42</v>
      </c>
      <c r="C44" s="2">
        <f>F22</f>
        <v>7.6775450755794665</v>
      </c>
      <c r="D44" s="2">
        <f>F23</f>
        <v>7.2682318725334056</v>
      </c>
      <c r="E44" s="2">
        <f>F24</f>
        <v>7.2812321498063994</v>
      </c>
      <c r="F44" s="2">
        <f t="shared" si="2"/>
        <v>22.227009097919272</v>
      </c>
      <c r="G44" s="2">
        <f t="shared" si="3"/>
        <v>2.4696676775465858</v>
      </c>
    </row>
    <row r="45" spans="2:7" x14ac:dyDescent="0.3">
      <c r="B45" s="2" t="s">
        <v>6</v>
      </c>
      <c r="C45" s="2">
        <f>SUM(C38:C44)</f>
        <v>52.930600847548</v>
      </c>
      <c r="D45" s="2">
        <f>SUM(D38:D44)</f>
        <v>55.260116025065265</v>
      </c>
      <c r="E45" s="2">
        <f>SUM(E38:E44)</f>
        <v>54.551002649891679</v>
      </c>
      <c r="F45" s="2">
        <f t="shared" si="2"/>
        <v>162.74171952250495</v>
      </c>
      <c r="G45" s="2">
        <f>AVERAGE(G38:G44)</f>
        <v>2.5832018971826178</v>
      </c>
    </row>
    <row r="46" spans="2:7" x14ac:dyDescent="0.3">
      <c r="B46" s="14" t="s">
        <v>7</v>
      </c>
      <c r="C46" s="2">
        <f>C45/(B28*B27)</f>
        <v>2.5205048022641905</v>
      </c>
      <c r="D46" s="2">
        <f>D45/(B28*B27)</f>
        <v>2.6314340964316791</v>
      </c>
      <c r="E46" s="2">
        <f>E45/(B28*B27)</f>
        <v>2.5976667928519848</v>
      </c>
      <c r="F46" s="2"/>
      <c r="G46" s="2">
        <f>AVERAGE(G38:G44)</f>
        <v>2.5832018971826178</v>
      </c>
    </row>
    <row r="49" spans="1:11" x14ac:dyDescent="0.3">
      <c r="A49" s="15" t="s">
        <v>43</v>
      </c>
      <c r="B49" s="16" t="s">
        <v>44</v>
      </c>
      <c r="C49" s="16" t="s">
        <v>45</v>
      </c>
      <c r="D49" s="16" t="s">
        <v>46</v>
      </c>
      <c r="E49" s="16" t="s">
        <v>47</v>
      </c>
      <c r="F49" s="16" t="s">
        <v>48</v>
      </c>
      <c r="G49" s="16" t="s">
        <v>49</v>
      </c>
      <c r="H49" s="16" t="s">
        <v>50</v>
      </c>
      <c r="I49" s="16" t="s">
        <v>51</v>
      </c>
    </row>
    <row r="50" spans="1:11" x14ac:dyDescent="0.3">
      <c r="A50" s="11" t="s">
        <v>20</v>
      </c>
      <c r="B50" s="2">
        <f>B28-1</f>
        <v>6</v>
      </c>
      <c r="C50" s="2">
        <f>E28</f>
        <v>2.6635534133526448</v>
      </c>
      <c r="D50" s="2">
        <f>C50/B50</f>
        <v>0.44392556889210749</v>
      </c>
      <c r="E50" s="2">
        <f>D50/D53</f>
        <v>35.681816584718831</v>
      </c>
      <c r="F50" s="2">
        <f>FINV(0.01,B50,B53)</f>
        <v>3.265787316835457</v>
      </c>
      <c r="G50" s="2">
        <f>FINV(0.05,B50,B53)</f>
        <v>2.3239937973118296</v>
      </c>
      <c r="H50" s="2" t="str">
        <f>IF(E50&gt;F50,"Significant","NS")</f>
        <v>Significant</v>
      </c>
      <c r="I50" s="2" t="str">
        <f>IF(E50&gt;G50,"Significant","NS")</f>
        <v>Significant</v>
      </c>
    </row>
    <row r="51" spans="1:11" x14ac:dyDescent="0.3">
      <c r="A51" s="11" t="s">
        <v>22</v>
      </c>
      <c r="B51" s="2">
        <f>B29-1</f>
        <v>2</v>
      </c>
      <c r="C51" s="2">
        <f>E29</f>
        <v>0.13579658320929866</v>
      </c>
      <c r="D51" s="2">
        <f>C51/B51</f>
        <v>6.789829160464933E-2</v>
      </c>
      <c r="E51" s="2">
        <f>D51/D53</f>
        <v>5.4575238671185389</v>
      </c>
      <c r="F51" s="2">
        <f>FINV(0.01,B51,B53)</f>
        <v>5.1491387794356873</v>
      </c>
      <c r="G51" s="2">
        <f>FINV(0.05,B51,B53)</f>
        <v>3.2199422931761248</v>
      </c>
      <c r="H51" s="2" t="str">
        <f>IF(E51&gt;F51,"Significant","NS")</f>
        <v>Significant</v>
      </c>
      <c r="I51" s="2" t="str">
        <f>IF(E51&gt;G51,"Significant","NS")</f>
        <v>Significant</v>
      </c>
    </row>
    <row r="52" spans="1:11" x14ac:dyDescent="0.3">
      <c r="A52" s="11" t="s">
        <v>52</v>
      </c>
      <c r="B52" s="2">
        <f>B51*B50</f>
        <v>12</v>
      </c>
      <c r="C52" s="2">
        <f>E31</f>
        <v>0.33767058316124121</v>
      </c>
      <c r="D52" s="2">
        <f>C52/B52</f>
        <v>2.8139215263436768E-2</v>
      </c>
      <c r="E52" s="2">
        <f>D52/D53</f>
        <v>2.2617717658698311</v>
      </c>
      <c r="F52" s="2">
        <f>FINV(0.01,B52,B53)</f>
        <v>2.6401564075289268</v>
      </c>
      <c r="G52" s="2">
        <f>FINV(0.05,B52,B53)</f>
        <v>1.9910131582278783</v>
      </c>
      <c r="H52" s="2" t="str">
        <f>IF(E52&gt;F52,"Significant","NS")</f>
        <v>NS</v>
      </c>
      <c r="I52" s="2" t="str">
        <f>IF(E52&gt;G52,"Significant","NS")</f>
        <v>Significant</v>
      </c>
    </row>
    <row r="53" spans="1:11" ht="16.2" thickBot="1" x14ac:dyDescent="0.35">
      <c r="A53" s="17" t="s">
        <v>53</v>
      </c>
      <c r="B53" s="18">
        <f>B54-B52-B51-B50</f>
        <v>42</v>
      </c>
      <c r="C53" s="18">
        <f>E33</f>
        <v>0.522531521039582</v>
      </c>
      <c r="D53" s="18">
        <f>C53/B53</f>
        <v>1.244122669141862E-2</v>
      </c>
      <c r="E53" s="18"/>
      <c r="F53" s="18"/>
      <c r="G53" s="18"/>
      <c r="H53" s="18"/>
      <c r="I53" s="18"/>
    </row>
    <row r="54" spans="1:11" ht="16.2" thickBot="1" x14ac:dyDescent="0.35">
      <c r="A54" s="19" t="s">
        <v>54</v>
      </c>
      <c r="B54" s="20">
        <f>B30-1</f>
        <v>62</v>
      </c>
      <c r="C54" s="20">
        <f>SUM(C50:C53)</f>
        <v>3.6595521007627667</v>
      </c>
      <c r="D54" s="20"/>
      <c r="E54" s="20"/>
      <c r="F54" s="20"/>
      <c r="G54" s="20"/>
      <c r="H54" s="20"/>
      <c r="I54" s="21"/>
    </row>
    <row r="56" spans="1:11" x14ac:dyDescent="0.3">
      <c r="H56" t="s">
        <v>55</v>
      </c>
      <c r="I56">
        <f>TINV(0.01,B53)</f>
        <v>2.6980661862199842</v>
      </c>
    </row>
    <row r="57" spans="1:11" x14ac:dyDescent="0.3">
      <c r="A57" s="3"/>
      <c r="B57" s="22"/>
      <c r="C57" s="26" t="s">
        <v>56</v>
      </c>
      <c r="D57" s="26"/>
      <c r="E57" s="3"/>
      <c r="F57" s="3"/>
      <c r="I57">
        <f>TINV(0.05,B53)</f>
        <v>2.0180817028184461</v>
      </c>
    </row>
    <row r="58" spans="1:11" x14ac:dyDescent="0.3">
      <c r="A58" s="2" t="s">
        <v>57</v>
      </c>
      <c r="B58" s="2" t="s">
        <v>30</v>
      </c>
      <c r="C58" s="2"/>
      <c r="D58" s="2"/>
      <c r="E58" s="2"/>
      <c r="F58" s="23"/>
      <c r="H58" s="24"/>
      <c r="I58" s="24" t="s">
        <v>58</v>
      </c>
      <c r="J58" s="24" t="s">
        <v>59</v>
      </c>
      <c r="K58" s="24" t="s">
        <v>60</v>
      </c>
    </row>
    <row r="59" spans="1:11" x14ac:dyDescent="0.3">
      <c r="A59" s="2"/>
      <c r="B59" s="2" t="s">
        <v>31</v>
      </c>
      <c r="C59" s="2" t="s">
        <v>32</v>
      </c>
      <c r="D59" s="2" t="s">
        <v>33</v>
      </c>
      <c r="E59" s="2" t="s">
        <v>34</v>
      </c>
      <c r="F59" s="23" t="s">
        <v>35</v>
      </c>
      <c r="H59" s="25" t="s">
        <v>61</v>
      </c>
      <c r="I59" s="23">
        <f>SQRT(D53/(B29*B27))</f>
        <v>3.7180082319284012E-2</v>
      </c>
      <c r="J59" s="23">
        <f>I59*1.4142*I56</f>
        <v>0.14186451545442275</v>
      </c>
      <c r="K59" s="23">
        <f>I59*1.4142*I57</f>
        <v>0.10611088207546014</v>
      </c>
    </row>
    <row r="60" spans="1:11" x14ac:dyDescent="0.3">
      <c r="A60" s="14" t="s">
        <v>36</v>
      </c>
      <c r="B60" s="2">
        <f>G4</f>
        <v>2.2871944376403892</v>
      </c>
      <c r="C60" s="2">
        <f>G5</f>
        <v>2.3063805616256592</v>
      </c>
      <c r="D60" s="2">
        <f>G6</f>
        <v>2.2932330799921128</v>
      </c>
      <c r="E60" s="2">
        <f>SUM(B60:D60)</f>
        <v>6.8868080792581612</v>
      </c>
      <c r="F60" s="23">
        <f>E60/3</f>
        <v>2.2956026930860536</v>
      </c>
      <c r="H60" s="25" t="s">
        <v>62</v>
      </c>
      <c r="I60" s="23">
        <f>SQRT(D53/(B28*B27))</f>
        <v>2.4340077367544039E-2</v>
      </c>
      <c r="J60" s="23">
        <f>I60*1.4142*I56</f>
        <v>9.2872125785446402E-2</v>
      </c>
      <c r="K60" s="23">
        <f>J60*1.4142*I57</f>
        <v>0.26505436708528995</v>
      </c>
    </row>
    <row r="61" spans="1:11" x14ac:dyDescent="0.3">
      <c r="A61" s="14" t="s">
        <v>37</v>
      </c>
      <c r="B61" s="2">
        <f>G7</f>
        <v>2.3786568040674116</v>
      </c>
      <c r="C61" s="2">
        <f>G8</f>
        <v>2.3951957546157967</v>
      </c>
      <c r="D61" s="2">
        <f>G9</f>
        <v>2.3826260087450151</v>
      </c>
      <c r="E61" s="2">
        <f t="shared" ref="E61:E66" si="4">SUM(B61:D61)</f>
        <v>7.1564785674282234</v>
      </c>
      <c r="F61" s="23">
        <f t="shared" ref="F61:F66" si="5">E61/3</f>
        <v>2.385492855809408</v>
      </c>
      <c r="H61" s="25" t="s">
        <v>63</v>
      </c>
      <c r="I61" s="23">
        <f>SQRT(D53/(B27))</f>
        <v>6.4397791606593202E-2</v>
      </c>
      <c r="J61" s="23">
        <f>I61*1.4142*I56</f>
        <v>0.24571654855820035</v>
      </c>
      <c r="K61" s="23">
        <f>J61*1.4142*I57</f>
        <v>0.70126793921930108</v>
      </c>
    </row>
    <row r="62" spans="1:11" x14ac:dyDescent="0.3">
      <c r="A62" s="14" t="s">
        <v>38</v>
      </c>
      <c r="B62" s="2">
        <f>G10</f>
        <v>2.7046801240183207</v>
      </c>
      <c r="C62" s="2">
        <f>G11</f>
        <v>2.8744020911054236</v>
      </c>
      <c r="D62" s="2">
        <f>G12</f>
        <v>2.8079659898932223</v>
      </c>
      <c r="E62" s="2">
        <f t="shared" si="4"/>
        <v>8.387048205016967</v>
      </c>
      <c r="F62" s="23">
        <f t="shared" si="5"/>
        <v>2.7956827350056557</v>
      </c>
    </row>
    <row r="63" spans="1:11" x14ac:dyDescent="0.3">
      <c r="A63" s="14" t="s">
        <v>39</v>
      </c>
      <c r="B63" s="2">
        <f>G13</f>
        <v>2.5571440842791877</v>
      </c>
      <c r="C63" s="2">
        <f>G14</f>
        <v>2.5849397050431246</v>
      </c>
      <c r="D63" s="2">
        <f>G15</f>
        <v>2.5736419788262119</v>
      </c>
      <c r="E63" s="2">
        <f t="shared" si="4"/>
        <v>7.7157257681485234</v>
      </c>
      <c r="F63" s="23">
        <f t="shared" si="5"/>
        <v>2.5719085893828413</v>
      </c>
      <c r="H63" s="25" t="s">
        <v>64</v>
      </c>
      <c r="I63" s="5">
        <f>SQRT(D53)*100/(G25)</f>
        <v>4.317906667671001</v>
      </c>
    </row>
    <row r="64" spans="1:11" x14ac:dyDescent="0.3">
      <c r="A64" s="14" t="s">
        <v>40</v>
      </c>
      <c r="B64" s="2">
        <f>G16</f>
        <v>2.4259261063187694</v>
      </c>
      <c r="C64" s="2">
        <f>G17</f>
        <v>2.7802190693657489</v>
      </c>
      <c r="D64" s="2">
        <f>G18</f>
        <v>2.7323521822756351</v>
      </c>
      <c r="E64" s="2">
        <f t="shared" si="4"/>
        <v>7.9384973579601539</v>
      </c>
      <c r="F64" s="23">
        <f t="shared" si="5"/>
        <v>2.6461657859867178</v>
      </c>
    </row>
    <row r="65" spans="1:6" x14ac:dyDescent="0.3">
      <c r="A65" s="14" t="s">
        <v>41</v>
      </c>
      <c r="B65" s="2">
        <f>G19</f>
        <v>2.7307503676654306</v>
      </c>
      <c r="C65" s="2">
        <f>G20</f>
        <v>3.0561575357548652</v>
      </c>
      <c r="D65" s="2">
        <f>G21</f>
        <v>2.9667709269628944</v>
      </c>
      <c r="E65" s="2">
        <f t="shared" si="4"/>
        <v>8.7536788303831905</v>
      </c>
      <c r="F65" s="23">
        <f t="shared" si="5"/>
        <v>2.9178929434610636</v>
      </c>
    </row>
    <row r="66" spans="1:6" x14ac:dyDescent="0.3">
      <c r="A66" s="14" t="s">
        <v>42</v>
      </c>
      <c r="B66" s="2">
        <f>G22</f>
        <v>2.559181691859822</v>
      </c>
      <c r="C66" s="2">
        <f>G23</f>
        <v>2.4227439575111354</v>
      </c>
      <c r="D66" s="2">
        <f>G24</f>
        <v>2.4270773832688</v>
      </c>
      <c r="E66" s="2">
        <f t="shared" si="4"/>
        <v>7.4090030326397578</v>
      </c>
      <c r="F66" s="23">
        <f t="shared" si="5"/>
        <v>2.4696676775465858</v>
      </c>
    </row>
    <row r="67" spans="1:6" x14ac:dyDescent="0.3">
      <c r="A67" s="2" t="s">
        <v>6</v>
      </c>
      <c r="B67" s="2">
        <f>SUM(B60:B66)</f>
        <v>17.643533615849332</v>
      </c>
      <c r="C67" s="2">
        <f>SUM(C60:C66)</f>
        <v>18.420038675021754</v>
      </c>
      <c r="D67" s="2">
        <f>SUM(D60:D66)</f>
        <v>18.183667549963889</v>
      </c>
      <c r="E67" s="2">
        <f>SUM(E60:E66)</f>
        <v>54.247239840834979</v>
      </c>
      <c r="F67" s="23">
        <f>SUM(C67:E67)</f>
        <v>90.850946065820622</v>
      </c>
    </row>
    <row r="68" spans="1:6" x14ac:dyDescent="0.3">
      <c r="A68" s="14" t="s">
        <v>7</v>
      </c>
      <c r="B68" s="23">
        <f>AVERAGE(B60:B66)</f>
        <v>2.5205048022641905</v>
      </c>
      <c r="C68" s="23">
        <f>AVERAGE(C60:C66)</f>
        <v>2.6314340964316791</v>
      </c>
      <c r="D68" s="23">
        <f>AVERAGE(D60:D66)</f>
        <v>2.5976667928519843</v>
      </c>
      <c r="E68" s="2"/>
      <c r="F68" s="23">
        <f>AVERAGE(F60:F66)</f>
        <v>2.5832018971826183</v>
      </c>
    </row>
  </sheetData>
  <mergeCells count="1">
    <mergeCell ref="C57:D5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Gadhavi himanshu</dc:creator>
  <cp:lastModifiedBy>Gadhavi himanshu</cp:lastModifiedBy>
  <dcterms:created xsi:type="dcterms:W3CDTF">2023-07-20T11:54:17Z</dcterms:created>
  <dcterms:modified xsi:type="dcterms:W3CDTF">2023-07-20T11:58:45Z</dcterms:modified>
</cp:coreProperties>
</file>