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7. Free lancing analysis\ID 108 anuragini CRD analysis\Results\"/>
    </mc:Choice>
  </mc:AlternateContent>
  <xr:revisionPtr revIDLastSave="0" documentId="13_ncr:1_{D840E037-BAEB-49E4-B181-AF04F3EBAB49}" xr6:coauthVersionLast="47" xr6:coauthVersionMax="47" xr10:uidLastSave="{00000000-0000-0000-0000-000000000000}"/>
  <bookViews>
    <workbookView xWindow="-108" yWindow="-108" windowWidth="23256" windowHeight="12456" activeTab="2" xr2:uid="{2AD597ED-E3D8-4950-BA75-2BD3234D3A47}"/>
  </bookViews>
  <sheets>
    <sheet name="Germination stage" sheetId="1" r:id="rId1"/>
    <sheet name="Flowering stage" sheetId="2" r:id="rId2"/>
    <sheet name="Harvesting stage" sheetId="3" r:id="rId3"/>
  </sheets>
  <definedNames>
    <definedName name="solver_adj" localSheetId="1" hidden="1">'Flowering stage'!$C$4:$E$24</definedName>
    <definedName name="solver_adj" localSheetId="0" hidden="1">'Germination stage'!$C$4:$E$24</definedName>
    <definedName name="solver_adj" localSheetId="2" hidden="1">'Harvesting stage'!$C$4:$E$24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'Flowering stage'!$K$61</definedName>
    <definedName name="solver_opt" localSheetId="0" hidden="1">'Germination stage'!$K$61</definedName>
    <definedName name="solver_opt" localSheetId="2" hidden="1">'Harvesting stage'!$E$51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1</definedName>
    <definedName name="solver_rbv" localSheetId="0" hidden="1">1</definedName>
    <definedName name="solver_rbv" localSheetId="2" hidden="1">1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1</definedName>
    <definedName name="solver_scl" localSheetId="0" hidden="1">1</definedName>
    <definedName name="solver_scl" localSheetId="2" hidden="1">1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3</definedName>
    <definedName name="solver_typ" localSheetId="0" hidden="1">3</definedName>
    <definedName name="solver_typ" localSheetId="2" hidden="1">3</definedName>
    <definedName name="solver_val" localSheetId="1" hidden="1">0.567281</definedName>
    <definedName name="solver_val" localSheetId="0" hidden="1">0.486271</definedName>
    <definedName name="solver_val" localSheetId="2" hidden="1">2.75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3" l="1"/>
  <c r="C66" i="3" s="1"/>
  <c r="G21" i="3"/>
  <c r="D65" i="3" s="1"/>
  <c r="G19" i="3"/>
  <c r="B65" i="3" s="1"/>
  <c r="G17" i="3"/>
  <c r="C64" i="3" s="1"/>
  <c r="G15" i="3"/>
  <c r="D63" i="3" s="1"/>
  <c r="G13" i="3"/>
  <c r="B63" i="3" s="1"/>
  <c r="G11" i="3"/>
  <c r="C62" i="3" s="1"/>
  <c r="G9" i="3"/>
  <c r="D61" i="3" s="1"/>
  <c r="G7" i="3"/>
  <c r="B61" i="3" s="1"/>
  <c r="G5" i="3"/>
  <c r="C60" i="3" s="1"/>
  <c r="G23" i="2"/>
  <c r="C66" i="2" s="1"/>
  <c r="G21" i="2"/>
  <c r="D65" i="2" s="1"/>
  <c r="G19" i="2"/>
  <c r="B65" i="2" s="1"/>
  <c r="G17" i="2"/>
  <c r="C64" i="2" s="1"/>
  <c r="G15" i="2"/>
  <c r="D63" i="2" s="1"/>
  <c r="G13" i="2"/>
  <c r="B63" i="2" s="1"/>
  <c r="G11" i="2"/>
  <c r="C62" i="2" s="1"/>
  <c r="G9" i="2"/>
  <c r="D61" i="2" s="1"/>
  <c r="G7" i="2"/>
  <c r="B61" i="2" s="1"/>
  <c r="F25" i="2"/>
  <c r="E27" i="2" s="1"/>
  <c r="F24" i="1"/>
  <c r="E44" i="1" s="1"/>
  <c r="F23" i="1"/>
  <c r="D44" i="1" s="1"/>
  <c r="F21" i="1"/>
  <c r="E43" i="1" s="1"/>
  <c r="F20" i="1"/>
  <c r="D43" i="1" s="1"/>
  <c r="F19" i="1"/>
  <c r="C43" i="1" s="1"/>
  <c r="F18" i="1"/>
  <c r="E42" i="1" s="1"/>
  <c r="F17" i="1"/>
  <c r="D42" i="1" s="1"/>
  <c r="F16" i="1"/>
  <c r="C42" i="1" s="1"/>
  <c r="F15" i="1"/>
  <c r="E41" i="1" s="1"/>
  <c r="F14" i="1"/>
  <c r="D41" i="1" s="1"/>
  <c r="F13" i="1"/>
  <c r="C41" i="1" s="1"/>
  <c r="F12" i="1"/>
  <c r="E40" i="1" s="1"/>
  <c r="F11" i="1"/>
  <c r="D40" i="1" s="1"/>
  <c r="F10" i="1"/>
  <c r="C40" i="1" s="1"/>
  <c r="F9" i="1"/>
  <c r="E39" i="1" s="1"/>
  <c r="F8" i="1"/>
  <c r="D39" i="1" s="1"/>
  <c r="F7" i="1"/>
  <c r="C39" i="1" s="1"/>
  <c r="F6" i="1"/>
  <c r="E38" i="1" s="1"/>
  <c r="G5" i="1"/>
  <c r="C60" i="1" s="1"/>
  <c r="B51" i="3"/>
  <c r="B52" i="3" s="1"/>
  <c r="B50" i="3"/>
  <c r="B30" i="3"/>
  <c r="B54" i="3" s="1"/>
  <c r="F25" i="3"/>
  <c r="E27" i="3" s="1"/>
  <c r="E25" i="3"/>
  <c r="D25" i="3"/>
  <c r="G24" i="3"/>
  <c r="D66" i="3" s="1"/>
  <c r="F24" i="3"/>
  <c r="E44" i="3" s="1"/>
  <c r="G22" i="3"/>
  <c r="B66" i="3" s="1"/>
  <c r="F22" i="3"/>
  <c r="C44" i="3" s="1"/>
  <c r="G20" i="3"/>
  <c r="C65" i="3" s="1"/>
  <c r="F20" i="3"/>
  <c r="D43" i="3" s="1"/>
  <c r="G18" i="3"/>
  <c r="D64" i="3" s="1"/>
  <c r="F18" i="3"/>
  <c r="E42" i="3" s="1"/>
  <c r="G16" i="3"/>
  <c r="B64" i="3" s="1"/>
  <c r="F16" i="3"/>
  <c r="C42" i="3" s="1"/>
  <c r="G14" i="3"/>
  <c r="C63" i="3" s="1"/>
  <c r="F14" i="3"/>
  <c r="D41" i="3" s="1"/>
  <c r="G12" i="3"/>
  <c r="D62" i="3" s="1"/>
  <c r="F12" i="3"/>
  <c r="E40" i="3" s="1"/>
  <c r="G10" i="3"/>
  <c r="B62" i="3" s="1"/>
  <c r="F10" i="3"/>
  <c r="C40" i="3" s="1"/>
  <c r="G8" i="3"/>
  <c r="C61" i="3" s="1"/>
  <c r="F8" i="3"/>
  <c r="D39" i="3" s="1"/>
  <c r="G6" i="3"/>
  <c r="D60" i="3" s="1"/>
  <c r="F6" i="3"/>
  <c r="E38" i="3" s="1"/>
  <c r="G4" i="3"/>
  <c r="B60" i="3" s="1"/>
  <c r="F4" i="3"/>
  <c r="C38" i="3" s="1"/>
  <c r="B51" i="2"/>
  <c r="B52" i="2" s="1"/>
  <c r="B50" i="2"/>
  <c r="B30" i="2"/>
  <c r="B54" i="2" s="1"/>
  <c r="G25" i="2"/>
  <c r="E25" i="2"/>
  <c r="D25" i="2"/>
  <c r="C25" i="2"/>
  <c r="G24" i="2"/>
  <c r="D66" i="2" s="1"/>
  <c r="F24" i="2"/>
  <c r="E44" i="2" s="1"/>
  <c r="F23" i="2"/>
  <c r="D44" i="2" s="1"/>
  <c r="G22" i="2"/>
  <c r="B66" i="2" s="1"/>
  <c r="F22" i="2"/>
  <c r="C44" i="2" s="1"/>
  <c r="F21" i="2"/>
  <c r="E43" i="2" s="1"/>
  <c r="G20" i="2"/>
  <c r="C65" i="2" s="1"/>
  <c r="F20" i="2"/>
  <c r="D43" i="2" s="1"/>
  <c r="F19" i="2"/>
  <c r="C43" i="2" s="1"/>
  <c r="G18" i="2"/>
  <c r="D64" i="2" s="1"/>
  <c r="F18" i="2"/>
  <c r="E42" i="2" s="1"/>
  <c r="F17" i="2"/>
  <c r="D42" i="2" s="1"/>
  <c r="G16" i="2"/>
  <c r="B64" i="2" s="1"/>
  <c r="F16" i="2"/>
  <c r="C42" i="2" s="1"/>
  <c r="F15" i="2"/>
  <c r="E41" i="2" s="1"/>
  <c r="G14" i="2"/>
  <c r="C63" i="2" s="1"/>
  <c r="F14" i="2"/>
  <c r="D41" i="2" s="1"/>
  <c r="F13" i="2"/>
  <c r="C41" i="2" s="1"/>
  <c r="G12" i="2"/>
  <c r="D62" i="2" s="1"/>
  <c r="F12" i="2"/>
  <c r="E40" i="2" s="1"/>
  <c r="F11" i="2"/>
  <c r="D40" i="2" s="1"/>
  <c r="G10" i="2"/>
  <c r="B62" i="2" s="1"/>
  <c r="F10" i="2"/>
  <c r="C40" i="2" s="1"/>
  <c r="F9" i="2"/>
  <c r="E39" i="2" s="1"/>
  <c r="G8" i="2"/>
  <c r="C61" i="2" s="1"/>
  <c r="F8" i="2"/>
  <c r="D39" i="2" s="1"/>
  <c r="F7" i="2"/>
  <c r="C39" i="2" s="1"/>
  <c r="G6" i="2"/>
  <c r="D60" i="2" s="1"/>
  <c r="F6" i="2"/>
  <c r="E38" i="2" s="1"/>
  <c r="F5" i="2"/>
  <c r="D38" i="2" s="1"/>
  <c r="G4" i="2"/>
  <c r="B60" i="2" s="1"/>
  <c r="F4" i="2"/>
  <c r="C38" i="2" s="1"/>
  <c r="B51" i="1"/>
  <c r="B52" i="1" s="1"/>
  <c r="B50" i="1"/>
  <c r="B30" i="1"/>
  <c r="B54" i="1" s="1"/>
  <c r="D25" i="1"/>
  <c r="G23" i="1"/>
  <c r="C66" i="1" s="1"/>
  <c r="G21" i="1"/>
  <c r="D65" i="1" s="1"/>
  <c r="G20" i="1"/>
  <c r="C65" i="1" s="1"/>
  <c r="G19" i="1"/>
  <c r="B65" i="1" s="1"/>
  <c r="G18" i="1"/>
  <c r="D64" i="1" s="1"/>
  <c r="G17" i="1"/>
  <c r="C64" i="1" s="1"/>
  <c r="G16" i="1"/>
  <c r="B64" i="1" s="1"/>
  <c r="G15" i="1"/>
  <c r="D63" i="1" s="1"/>
  <c r="G14" i="1"/>
  <c r="C63" i="1" s="1"/>
  <c r="G13" i="1"/>
  <c r="B63" i="1" s="1"/>
  <c r="G12" i="1"/>
  <c r="D62" i="1" s="1"/>
  <c r="G11" i="1"/>
  <c r="C62" i="1" s="1"/>
  <c r="G10" i="1"/>
  <c r="B62" i="1" s="1"/>
  <c r="G9" i="1"/>
  <c r="D61" i="1" s="1"/>
  <c r="G8" i="1"/>
  <c r="C61" i="1" s="1"/>
  <c r="G7" i="1"/>
  <c r="B61" i="1" s="1"/>
  <c r="G6" i="1"/>
  <c r="D60" i="1" s="1"/>
  <c r="E65" i="2" l="1"/>
  <c r="F65" i="2" s="1"/>
  <c r="E30" i="2"/>
  <c r="E63" i="2"/>
  <c r="F63" i="2" s="1"/>
  <c r="E61" i="2"/>
  <c r="F61" i="2" s="1"/>
  <c r="G24" i="1"/>
  <c r="D66" i="1" s="1"/>
  <c r="D68" i="1" s="1"/>
  <c r="F22" i="1"/>
  <c r="C44" i="1" s="1"/>
  <c r="G22" i="1"/>
  <c r="B66" i="1" s="1"/>
  <c r="E25" i="1"/>
  <c r="F5" i="1"/>
  <c r="D38" i="1" s="1"/>
  <c r="D45" i="1" s="1"/>
  <c r="D46" i="1" s="1"/>
  <c r="G4" i="1"/>
  <c r="B60" i="1" s="1"/>
  <c r="E60" i="1" s="1"/>
  <c r="G25" i="1"/>
  <c r="E65" i="3"/>
  <c r="F65" i="3" s="1"/>
  <c r="E63" i="3"/>
  <c r="F63" i="3" s="1"/>
  <c r="E62" i="3"/>
  <c r="F62" i="3" s="1"/>
  <c r="F5" i="3"/>
  <c r="D38" i="3" s="1"/>
  <c r="F7" i="3"/>
  <c r="C39" i="3" s="1"/>
  <c r="F9" i="3"/>
  <c r="E39" i="3" s="1"/>
  <c r="F11" i="3"/>
  <c r="D40" i="3" s="1"/>
  <c r="F40" i="3" s="1"/>
  <c r="G40" i="3" s="1"/>
  <c r="F13" i="3"/>
  <c r="C41" i="3" s="1"/>
  <c r="F15" i="3"/>
  <c r="E41" i="3" s="1"/>
  <c r="F17" i="3"/>
  <c r="D42" i="3" s="1"/>
  <c r="F42" i="3" s="1"/>
  <c r="G42" i="3" s="1"/>
  <c r="F19" i="3"/>
  <c r="C43" i="3" s="1"/>
  <c r="F21" i="3"/>
  <c r="E43" i="3" s="1"/>
  <c r="F23" i="3"/>
  <c r="D44" i="3" s="1"/>
  <c r="F44" i="3" s="1"/>
  <c r="G44" i="3" s="1"/>
  <c r="C25" i="3"/>
  <c r="G25" i="3"/>
  <c r="G5" i="2"/>
  <c r="C60" i="2" s="1"/>
  <c r="C68" i="2" s="1"/>
  <c r="E45" i="2"/>
  <c r="E46" i="2" s="1"/>
  <c r="F40" i="2"/>
  <c r="G40" i="2" s="1"/>
  <c r="F42" i="2"/>
  <c r="G42" i="2" s="1"/>
  <c r="F44" i="2"/>
  <c r="G44" i="2" s="1"/>
  <c r="F39" i="1"/>
  <c r="G39" i="1" s="1"/>
  <c r="F41" i="1"/>
  <c r="G41" i="1" s="1"/>
  <c r="F43" i="1"/>
  <c r="G43" i="1" s="1"/>
  <c r="F4" i="1"/>
  <c r="C38" i="1" s="1"/>
  <c r="E62" i="1"/>
  <c r="F62" i="1" s="1"/>
  <c r="E64" i="1"/>
  <c r="F64" i="1" s="1"/>
  <c r="F25" i="1"/>
  <c r="E27" i="1" s="1"/>
  <c r="C25" i="1"/>
  <c r="D68" i="3"/>
  <c r="D67" i="3"/>
  <c r="C68" i="3"/>
  <c r="C67" i="3"/>
  <c r="E61" i="3"/>
  <c r="F61" i="3" s="1"/>
  <c r="F52" i="3"/>
  <c r="G52" i="3"/>
  <c r="B53" i="3"/>
  <c r="B67" i="3"/>
  <c r="B68" i="3"/>
  <c r="E60" i="3"/>
  <c r="E66" i="3"/>
  <c r="F66" i="3" s="1"/>
  <c r="E64" i="3"/>
  <c r="F64" i="3" s="1"/>
  <c r="F50" i="3"/>
  <c r="E32" i="3"/>
  <c r="F51" i="3"/>
  <c r="C45" i="2"/>
  <c r="F38" i="2"/>
  <c r="B53" i="2"/>
  <c r="F52" i="2" s="1"/>
  <c r="D68" i="2"/>
  <c r="D67" i="2"/>
  <c r="E62" i="2"/>
  <c r="F62" i="2" s="1"/>
  <c r="E66" i="2"/>
  <c r="F66" i="2" s="1"/>
  <c r="D45" i="2"/>
  <c r="D46" i="2" s="1"/>
  <c r="F43" i="2"/>
  <c r="G43" i="2" s="1"/>
  <c r="E64" i="2"/>
  <c r="F64" i="2" s="1"/>
  <c r="G52" i="2"/>
  <c r="B67" i="2"/>
  <c r="B68" i="2"/>
  <c r="F41" i="2"/>
  <c r="G41" i="2" s="1"/>
  <c r="F39" i="2"/>
  <c r="G39" i="2" s="1"/>
  <c r="F50" i="2"/>
  <c r="E32" i="2"/>
  <c r="F51" i="2"/>
  <c r="F52" i="1"/>
  <c r="C68" i="1"/>
  <c r="C67" i="1"/>
  <c r="E61" i="1"/>
  <c r="F61" i="1" s="1"/>
  <c r="E63" i="1"/>
  <c r="F63" i="1" s="1"/>
  <c r="E65" i="1"/>
  <c r="F65" i="1" s="1"/>
  <c r="E45" i="1"/>
  <c r="E46" i="1" s="1"/>
  <c r="F40" i="1"/>
  <c r="G40" i="1" s="1"/>
  <c r="F42" i="1"/>
  <c r="G42" i="1" s="1"/>
  <c r="F44" i="1"/>
  <c r="G44" i="1" s="1"/>
  <c r="B53" i="1"/>
  <c r="G51" i="1" s="1"/>
  <c r="C67" i="2" l="1"/>
  <c r="E60" i="2"/>
  <c r="F60" i="2" s="1"/>
  <c r="F68" i="2" s="1"/>
  <c r="E29" i="2"/>
  <c r="C51" i="2" s="1"/>
  <c r="D51" i="2" s="1"/>
  <c r="C45" i="1"/>
  <c r="F45" i="1" s="1"/>
  <c r="B68" i="1"/>
  <c r="D67" i="1"/>
  <c r="B67" i="1"/>
  <c r="E66" i="1"/>
  <c r="F66" i="1" s="1"/>
  <c r="C45" i="3"/>
  <c r="C46" i="3" s="1"/>
  <c r="E30" i="1"/>
  <c r="F41" i="3"/>
  <c r="G41" i="3" s="1"/>
  <c r="F39" i="3"/>
  <c r="G39" i="3" s="1"/>
  <c r="E30" i="3"/>
  <c r="E45" i="3"/>
  <c r="E46" i="3" s="1"/>
  <c r="F43" i="3"/>
  <c r="G43" i="3" s="1"/>
  <c r="D45" i="3"/>
  <c r="D46" i="3" s="1"/>
  <c r="F38" i="3"/>
  <c r="G38" i="3" s="1"/>
  <c r="E32" i="1"/>
  <c r="F38" i="1"/>
  <c r="G50" i="3"/>
  <c r="I56" i="3"/>
  <c r="I57" i="3"/>
  <c r="G51" i="3"/>
  <c r="E67" i="3"/>
  <c r="F67" i="3" s="1"/>
  <c r="F60" i="3"/>
  <c r="F68" i="3" s="1"/>
  <c r="C46" i="2"/>
  <c r="F45" i="2"/>
  <c r="G38" i="2"/>
  <c r="E28" i="2"/>
  <c r="C50" i="2" s="1"/>
  <c r="G50" i="2"/>
  <c r="G51" i="2"/>
  <c r="I57" i="2"/>
  <c r="I56" i="2"/>
  <c r="F50" i="1"/>
  <c r="F60" i="1"/>
  <c r="I57" i="1"/>
  <c r="I56" i="1"/>
  <c r="F51" i="1"/>
  <c r="G50" i="1"/>
  <c r="G52" i="1"/>
  <c r="E67" i="2" l="1"/>
  <c r="F67" i="2" s="1"/>
  <c r="C46" i="1"/>
  <c r="E29" i="1"/>
  <c r="C51" i="1" s="1"/>
  <c r="D51" i="1" s="1"/>
  <c r="F68" i="1"/>
  <c r="E67" i="1"/>
  <c r="F67" i="1" s="1"/>
  <c r="F45" i="3"/>
  <c r="E29" i="3"/>
  <c r="C51" i="3" s="1"/>
  <c r="D51" i="3" s="1"/>
  <c r="E28" i="3"/>
  <c r="C50" i="3" s="1"/>
  <c r="D50" i="3" s="1"/>
  <c r="G38" i="1"/>
  <c r="E28" i="1"/>
  <c r="G46" i="3"/>
  <c r="G45" i="3"/>
  <c r="D50" i="2"/>
  <c r="E31" i="2"/>
  <c r="G46" i="2"/>
  <c r="G45" i="2"/>
  <c r="E31" i="3" l="1"/>
  <c r="C50" i="1"/>
  <c r="D50" i="1" s="1"/>
  <c r="E31" i="1"/>
  <c r="G45" i="1"/>
  <c r="G46" i="1"/>
  <c r="C52" i="2"/>
  <c r="E33" i="2"/>
  <c r="C53" i="2" s="1"/>
  <c r="D53" i="2" s="1"/>
  <c r="E50" i="2" s="1"/>
  <c r="C52" i="3" l="1"/>
  <c r="E33" i="3"/>
  <c r="C53" i="3" s="1"/>
  <c r="D53" i="3" s="1"/>
  <c r="C52" i="1"/>
  <c r="E33" i="1"/>
  <c r="C53" i="1" s="1"/>
  <c r="D53" i="1" s="1"/>
  <c r="I61" i="1" s="1"/>
  <c r="J61" i="1" s="1"/>
  <c r="K61" i="1" s="1"/>
  <c r="D52" i="2"/>
  <c r="E52" i="2" s="1"/>
  <c r="C54" i="2"/>
  <c r="I50" i="2"/>
  <c r="H50" i="2"/>
  <c r="I63" i="2"/>
  <c r="I61" i="2"/>
  <c r="J61" i="2" s="1"/>
  <c r="K61" i="2" s="1"/>
  <c r="I60" i="2"/>
  <c r="J60" i="2" s="1"/>
  <c r="K60" i="2" s="1"/>
  <c r="I59" i="2"/>
  <c r="E51" i="2"/>
  <c r="I63" i="1" l="1"/>
  <c r="E51" i="1"/>
  <c r="I51" i="1" s="1"/>
  <c r="E50" i="3"/>
  <c r="I59" i="3"/>
  <c r="I63" i="3"/>
  <c r="E51" i="3"/>
  <c r="I61" i="3"/>
  <c r="J61" i="3" s="1"/>
  <c r="K61" i="3" s="1"/>
  <c r="I60" i="3"/>
  <c r="J60" i="3" s="1"/>
  <c r="K60" i="3" s="1"/>
  <c r="D52" i="3"/>
  <c r="E52" i="3" s="1"/>
  <c r="C54" i="3"/>
  <c r="I59" i="1"/>
  <c r="J59" i="1" s="1"/>
  <c r="D52" i="1"/>
  <c r="E52" i="1" s="1"/>
  <c r="H52" i="1" s="1"/>
  <c r="C54" i="1"/>
  <c r="E50" i="1"/>
  <c r="H50" i="1" s="1"/>
  <c r="I60" i="1"/>
  <c r="J60" i="1" s="1"/>
  <c r="K60" i="1" s="1"/>
  <c r="J59" i="2"/>
  <c r="K59" i="2"/>
  <c r="I51" i="2"/>
  <c r="H51" i="2"/>
  <c r="I52" i="2"/>
  <c r="H52" i="2"/>
  <c r="H51" i="1" l="1"/>
  <c r="I52" i="1"/>
  <c r="K59" i="1"/>
  <c r="I50" i="1"/>
  <c r="I51" i="3"/>
  <c r="H51" i="3"/>
  <c r="I52" i="3"/>
  <c r="H52" i="3"/>
  <c r="J59" i="3"/>
  <c r="K59" i="3"/>
  <c r="H50" i="3"/>
  <c r="I50" i="3"/>
</calcChain>
</file>

<file path=xl/sharedStrings.xml><?xml version="1.0" encoding="utf-8"?>
<sst xmlns="http://schemas.openxmlformats.org/spreadsheetml/2006/main" count="312" uniqueCount="65">
  <si>
    <t>CRD FACTORIAL 7X3X3</t>
  </si>
  <si>
    <t>TEAT.</t>
  </si>
  <si>
    <t>COCENTRATION</t>
  </si>
  <si>
    <t>R-I</t>
  </si>
  <si>
    <t>R-II</t>
  </si>
  <si>
    <t>R-III</t>
  </si>
  <si>
    <t>TOTAL</t>
  </si>
  <si>
    <t>MEAN</t>
  </si>
  <si>
    <t>T1</t>
  </si>
  <si>
    <t>C1</t>
  </si>
  <si>
    <t>C2</t>
  </si>
  <si>
    <t>C3</t>
  </si>
  <si>
    <t>T2</t>
  </si>
  <si>
    <t>T3</t>
  </si>
  <si>
    <t>T4</t>
  </si>
  <si>
    <t>T5</t>
  </si>
  <si>
    <t>T6</t>
  </si>
  <si>
    <t>T7</t>
  </si>
  <si>
    <t>Repl</t>
  </si>
  <si>
    <t>CF</t>
  </si>
  <si>
    <t>Total SSS</t>
  </si>
  <si>
    <t>Error SS</t>
  </si>
  <si>
    <t>A x B Total Table</t>
  </si>
  <si>
    <t>TRAT.</t>
  </si>
  <si>
    <t>VAR</t>
  </si>
  <si>
    <t xml:space="preserve">TOTAL </t>
  </si>
  <si>
    <t xml:space="preserve">MEAN </t>
  </si>
  <si>
    <t>Source</t>
  </si>
  <si>
    <t>Df</t>
  </si>
  <si>
    <t>SS</t>
  </si>
  <si>
    <t>MS</t>
  </si>
  <si>
    <t>F cal</t>
  </si>
  <si>
    <t>F table 1%</t>
  </si>
  <si>
    <t>F table 5%</t>
  </si>
  <si>
    <t>Sig.(1%)</t>
  </si>
  <si>
    <t>Sig.(5%)</t>
  </si>
  <si>
    <t>Error</t>
  </si>
  <si>
    <t>Total</t>
  </si>
  <si>
    <t>t tab</t>
  </si>
  <si>
    <t>A x B Mean Table</t>
  </si>
  <si>
    <t>TRAT</t>
  </si>
  <si>
    <t>SE±</t>
  </si>
  <si>
    <t>CD 1 %</t>
  </si>
  <si>
    <t>CD 5 %</t>
  </si>
  <si>
    <t>Fact.A</t>
  </si>
  <si>
    <t>Fact. B</t>
  </si>
  <si>
    <t>A x B</t>
  </si>
  <si>
    <t>CV</t>
  </si>
  <si>
    <t>P0</t>
  </si>
  <si>
    <t>P1</t>
  </si>
  <si>
    <t>P2</t>
  </si>
  <si>
    <t>P3</t>
  </si>
  <si>
    <t>P4</t>
  </si>
  <si>
    <t>P5</t>
  </si>
  <si>
    <t>P6</t>
  </si>
  <si>
    <t>B0</t>
  </si>
  <si>
    <t>B1</t>
  </si>
  <si>
    <t>B2</t>
  </si>
  <si>
    <t>Factor P</t>
  </si>
  <si>
    <t>Factor B</t>
  </si>
  <si>
    <t>Fact P SS</t>
  </si>
  <si>
    <t>Fac B SS</t>
  </si>
  <si>
    <t>P * B total</t>
  </si>
  <si>
    <t>PB int SS</t>
  </si>
  <si>
    <t>P *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</si>
</sst>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4"/>
      <color indexed="63"/>
      <name val="Calibri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sz val="8"/>
      <name val="Calibri"/>
      <family val="2"/>
      <scheme val="minor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/>
    <xf numFmtId="0" fontId="2" fillId="0" borderId="1" xfId="0" applyFont="1" applyBorder="1"/>
    <xf numFmtId="0" fontId="2" fillId="0" borderId="0" xfId="0" applyFont="1"/>
    <xf numFmtId="0" fontId="0" fillId="0" borderId="1" xfId="0" applyBorder="1"/>
    <xf numFmtId="0" fontId="3" fillId="0" borderId="2" xfId="0" applyFont="1" applyBorder="1" applyAlignment="1">
      <alignment horizontal="left"/>
    </xf>
    <xf numFmtId="0" fontId="2" fillId="0" borderId="3" xfId="0" applyFont="1" applyBorder="1"/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2" fillId="0" borderId="5" xfId="0" applyFont="1" applyBorder="1"/>
    <xf numFmtId="0" fontId="3" fillId="0" borderId="1" xfId="0" applyFont="1" applyBorder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6" xfId="0" applyFont="1" applyBorder="1"/>
    <xf numFmtId="0" fontId="2" fillId="0" borderId="6" xfId="0" applyFont="1" applyBorder="1"/>
    <xf numFmtId="0" fontId="4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6" fillId="0" borderId="0" xfId="0" applyFont="1"/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2" fontId="0" fillId="0" borderId="0" xfId="0" applyNumberFormat="1"/>
    <xf numFmtId="0" fontId="10" fillId="0" borderId="0" xfId="0" applyFont="1" applyAlignment="1">
      <alignment horizontal="right" vertical="center" wrapText="1"/>
    </xf>
    <xf numFmtId="0" fontId="4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F568A-C7DB-44FB-83ED-3B6C539DB5E0}">
  <dimension ref="A1:K68"/>
  <sheetViews>
    <sheetView topLeftCell="A40" zoomScale="80" zoomScaleNormal="80" workbookViewId="0">
      <selection activeCell="F18" sqref="F18"/>
    </sheetView>
  </sheetViews>
  <sheetFormatPr defaultRowHeight="15.6" x14ac:dyDescent="0.3"/>
  <sheetData>
    <row r="1" spans="1:8" ht="18" x14ac:dyDescent="0.35">
      <c r="B1" s="1" t="s">
        <v>0</v>
      </c>
      <c r="C1" s="1"/>
      <c r="D1" s="1"/>
    </row>
    <row r="3" spans="1:8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3"/>
    </row>
    <row r="4" spans="1:8" x14ac:dyDescent="0.3">
      <c r="A4" s="2" t="s">
        <v>48</v>
      </c>
      <c r="B4" s="2" t="s">
        <v>55</v>
      </c>
      <c r="C4" s="25">
        <v>4.0088848557755297</v>
      </c>
      <c r="D4" s="25">
        <v>4.1199985846555389</v>
      </c>
      <c r="E4" s="25">
        <v>4.2100850062968185</v>
      </c>
      <c r="F4" s="4">
        <f>SUM(C4:E4)</f>
        <v>12.338968446727886</v>
      </c>
      <c r="G4" s="4">
        <f>AVERAGE(C4:E4)</f>
        <v>4.1129894822426287</v>
      </c>
    </row>
    <row r="5" spans="1:8" x14ac:dyDescent="0.3">
      <c r="A5" s="2"/>
      <c r="B5" s="2" t="s">
        <v>56</v>
      </c>
      <c r="C5" s="25">
        <v>4.336755627819409</v>
      </c>
      <c r="D5" s="25">
        <v>4.4399982242930989</v>
      </c>
      <c r="E5" s="25">
        <v>4.5169235727883672</v>
      </c>
      <c r="F5" s="4">
        <f t="shared" ref="F5:F24" si="0">SUM(C5:E5)</f>
        <v>13.293677424900874</v>
      </c>
      <c r="G5" s="4">
        <f t="shared" ref="G5:G24" si="1">AVERAGE(C5:E5)</f>
        <v>4.4312258083002911</v>
      </c>
    </row>
    <row r="6" spans="1:8" x14ac:dyDescent="0.3">
      <c r="A6" s="2"/>
      <c r="B6" s="2" t="s">
        <v>57</v>
      </c>
      <c r="C6" s="25">
        <v>4.1518900035435982</v>
      </c>
      <c r="D6" s="25">
        <v>4.2599984419177117</v>
      </c>
      <c r="E6" s="25">
        <v>4.3448623431386801</v>
      </c>
      <c r="F6" s="4">
        <f t="shared" si="0"/>
        <v>12.756750788599991</v>
      </c>
      <c r="G6" s="4">
        <f t="shared" si="1"/>
        <v>4.2522502628666636</v>
      </c>
    </row>
    <row r="7" spans="1:8" x14ac:dyDescent="0.3">
      <c r="A7" s="2" t="s">
        <v>49</v>
      </c>
      <c r="B7" s="2" t="s">
        <v>55</v>
      </c>
      <c r="C7" s="25">
        <v>4.1723742717879784</v>
      </c>
      <c r="D7" s="25">
        <v>4.2799984272261025</v>
      </c>
      <c r="E7" s="25">
        <v>4.3640491015660912</v>
      </c>
      <c r="F7" s="4">
        <f t="shared" si="0"/>
        <v>12.816421800580173</v>
      </c>
      <c r="G7" s="4">
        <f t="shared" si="1"/>
        <v>4.2721406001933913</v>
      </c>
    </row>
    <row r="8" spans="1:8" x14ac:dyDescent="0.3">
      <c r="A8" s="2"/>
      <c r="B8" s="2" t="s">
        <v>56</v>
      </c>
      <c r="C8" s="25">
        <v>4.3058646480212062</v>
      </c>
      <c r="D8" s="25">
        <v>4.4099982739821471</v>
      </c>
      <c r="E8" s="25">
        <v>4.4883444890893651</v>
      </c>
      <c r="F8" s="4">
        <f t="shared" si="0"/>
        <v>13.204207411092717</v>
      </c>
      <c r="G8" s="4">
        <f t="shared" si="1"/>
        <v>4.4014024703642392</v>
      </c>
    </row>
    <row r="9" spans="1:8" x14ac:dyDescent="0.3">
      <c r="A9" s="2"/>
      <c r="B9" s="2" t="s">
        <v>57</v>
      </c>
      <c r="C9" s="25">
        <v>4.5124254337297272</v>
      </c>
      <c r="D9" s="25">
        <v>4.6099980302299954</v>
      </c>
      <c r="E9" s="25">
        <v>4.6781132095229481</v>
      </c>
      <c r="F9" s="4">
        <f t="shared" si="0"/>
        <v>13.800536673482672</v>
      </c>
      <c r="G9" s="4">
        <f t="shared" si="1"/>
        <v>4.6001788911608905</v>
      </c>
    </row>
    <row r="10" spans="1:8" x14ac:dyDescent="0.3">
      <c r="A10" s="2" t="s">
        <v>50</v>
      </c>
      <c r="B10" s="2" t="s">
        <v>55</v>
      </c>
      <c r="C10" s="25">
        <v>4.8146222942867132</v>
      </c>
      <c r="D10" s="25">
        <v>4.8999976132035208</v>
      </c>
      <c r="E10" s="25">
        <v>4.9499993002358629</v>
      </c>
      <c r="F10" s="4">
        <f t="shared" si="0"/>
        <v>14.664619207726098</v>
      </c>
      <c r="G10" s="4">
        <f t="shared" si="1"/>
        <v>4.8882064025753662</v>
      </c>
    </row>
    <row r="11" spans="1:8" x14ac:dyDescent="0.3">
      <c r="A11" s="2"/>
      <c r="B11" s="2" t="s">
        <v>56</v>
      </c>
      <c r="C11" s="25">
        <v>4.9090803641026763</v>
      </c>
      <c r="D11" s="25">
        <v>4.9899974925897013</v>
      </c>
      <c r="E11" s="25">
        <v>5.0335558190660725</v>
      </c>
      <c r="F11" s="4">
        <f t="shared" si="0"/>
        <v>14.932633675758449</v>
      </c>
      <c r="G11" s="4">
        <f t="shared" si="1"/>
        <v>4.9775445585861497</v>
      </c>
    </row>
    <row r="12" spans="1:8" x14ac:dyDescent="0.3">
      <c r="A12" s="2"/>
      <c r="B12" s="2" t="s">
        <v>57</v>
      </c>
      <c r="C12" s="25">
        <v>4.8880614469078081</v>
      </c>
      <c r="D12" s="25">
        <v>4.9699975196538047</v>
      </c>
      <c r="E12" s="25">
        <v>5.0150221896161682</v>
      </c>
      <c r="F12" s="4">
        <f t="shared" si="0"/>
        <v>14.873081156177781</v>
      </c>
      <c r="G12" s="4">
        <f t="shared" si="1"/>
        <v>4.9576937187259267</v>
      </c>
    </row>
    <row r="13" spans="1:8" x14ac:dyDescent="0.3">
      <c r="A13" s="2" t="s">
        <v>51</v>
      </c>
      <c r="B13" s="2" t="s">
        <v>55</v>
      </c>
      <c r="C13" s="25">
        <v>4.6058636401721529</v>
      </c>
      <c r="D13" s="25">
        <v>4.6999979034086961</v>
      </c>
      <c r="E13" s="25">
        <v>4.7629155911732823</v>
      </c>
      <c r="F13" s="4">
        <f t="shared" si="0"/>
        <v>14.068777134754132</v>
      </c>
      <c r="G13" s="4">
        <f t="shared" si="1"/>
        <v>4.6895923782513771</v>
      </c>
    </row>
    <row r="14" spans="1:8" x14ac:dyDescent="0.3">
      <c r="A14" s="2"/>
      <c r="B14" s="2" t="s">
        <v>56</v>
      </c>
      <c r="C14" s="25">
        <v>4.7100475868719744</v>
      </c>
      <c r="D14" s="25">
        <v>4.7999977767894721</v>
      </c>
      <c r="E14" s="25">
        <v>4.8566961204959957</v>
      </c>
      <c r="F14" s="4">
        <f t="shared" si="0"/>
        <v>14.366741484157444</v>
      </c>
      <c r="G14" s="4">
        <f t="shared" si="1"/>
        <v>4.7889138280524817</v>
      </c>
    </row>
    <row r="15" spans="1:8" x14ac:dyDescent="0.3">
      <c r="A15" s="2"/>
      <c r="B15" s="2" t="s">
        <v>57</v>
      </c>
      <c r="C15" s="25">
        <v>4.6891797853024864</v>
      </c>
      <c r="D15" s="25">
        <v>4.7799978023791674</v>
      </c>
      <c r="E15" s="25">
        <v>4.8379778937009696</v>
      </c>
      <c r="F15" s="4">
        <f t="shared" si="0"/>
        <v>14.307155481382622</v>
      </c>
      <c r="G15" s="4">
        <f t="shared" si="1"/>
        <v>4.7690518271275408</v>
      </c>
    </row>
    <row r="16" spans="1:8" x14ac:dyDescent="0.3">
      <c r="A16" s="2" t="s">
        <v>52</v>
      </c>
      <c r="B16" s="2" t="s">
        <v>55</v>
      </c>
      <c r="C16" s="25">
        <v>4.3883130018705119</v>
      </c>
      <c r="D16" s="25">
        <v>4.4899981812926137</v>
      </c>
      <c r="E16" s="25">
        <v>4.5644669445336339</v>
      </c>
      <c r="F16" s="4">
        <f t="shared" si="0"/>
        <v>13.442778127696759</v>
      </c>
      <c r="G16" s="4">
        <f t="shared" si="1"/>
        <v>4.4809260425655859</v>
      </c>
    </row>
    <row r="17" spans="1:7" x14ac:dyDescent="0.3">
      <c r="A17" s="2"/>
      <c r="B17" s="2" t="s">
        <v>56</v>
      </c>
      <c r="C17" s="25">
        <v>4.8985688945119268</v>
      </c>
      <c r="D17" s="25">
        <v>4.979997514663169</v>
      </c>
      <c r="E17" s="25">
        <v>5.0242914615921785</v>
      </c>
      <c r="F17" s="4">
        <f t="shared" si="0"/>
        <v>14.902857870767274</v>
      </c>
      <c r="G17" s="4">
        <f t="shared" si="1"/>
        <v>4.9676192902557581</v>
      </c>
    </row>
    <row r="18" spans="1:7" x14ac:dyDescent="0.3">
      <c r="A18" s="2"/>
      <c r="B18" s="2" t="s">
        <v>57</v>
      </c>
      <c r="C18" s="25">
        <v>4.8565634341403072</v>
      </c>
      <c r="D18" s="25">
        <v>4.9399975683713251</v>
      </c>
      <c r="E18" s="25">
        <v>4.9871846989273259</v>
      </c>
      <c r="F18" s="4">
        <f t="shared" si="0"/>
        <v>14.783745701438958</v>
      </c>
      <c r="G18" s="4">
        <f t="shared" si="1"/>
        <v>4.9279152338129864</v>
      </c>
    </row>
    <row r="19" spans="1:7" x14ac:dyDescent="0.3">
      <c r="A19" s="2" t="s">
        <v>53</v>
      </c>
      <c r="B19" s="2" t="s">
        <v>55</v>
      </c>
      <c r="C19" s="25">
        <v>4.8880614469078081</v>
      </c>
      <c r="D19" s="25">
        <v>4.9699975366290765</v>
      </c>
      <c r="E19" s="25">
        <v>5.0150221896161682</v>
      </c>
      <c r="F19" s="4">
        <f t="shared" si="0"/>
        <v>14.873081173153054</v>
      </c>
      <c r="G19" s="4">
        <f t="shared" si="1"/>
        <v>4.9576937243843515</v>
      </c>
    </row>
    <row r="20" spans="1:7" x14ac:dyDescent="0.3">
      <c r="A20" s="2"/>
      <c r="B20" s="2" t="s">
        <v>56</v>
      </c>
      <c r="C20" s="25">
        <v>4.9195959037663268</v>
      </c>
      <c r="D20" s="25">
        <v>4.9999974875648308</v>
      </c>
      <c r="E20" s="25">
        <v>5.04281518577627</v>
      </c>
      <c r="F20" s="4">
        <f t="shared" si="0"/>
        <v>14.962408577107428</v>
      </c>
      <c r="G20" s="4">
        <f t="shared" si="1"/>
        <v>4.9874695257024761</v>
      </c>
    </row>
    <row r="21" spans="1:7" x14ac:dyDescent="0.3">
      <c r="A21" s="2"/>
      <c r="B21" s="2" t="s">
        <v>57</v>
      </c>
      <c r="C21" s="25">
        <v>4.9195959037663268</v>
      </c>
      <c r="D21" s="25">
        <v>4.9999974875648308</v>
      </c>
      <c r="E21" s="25">
        <v>5.04281518577627</v>
      </c>
      <c r="F21" s="4">
        <f t="shared" si="0"/>
        <v>14.962408577107428</v>
      </c>
      <c r="G21" s="4">
        <f t="shared" si="1"/>
        <v>4.9874695257024761</v>
      </c>
    </row>
    <row r="22" spans="1:7" x14ac:dyDescent="0.3">
      <c r="A22" s="2" t="s">
        <v>54</v>
      </c>
      <c r="B22" s="2" t="s">
        <v>55</v>
      </c>
      <c r="C22" s="25">
        <v>4.4709952726032043</v>
      </c>
      <c r="D22" s="25">
        <v>4.5699980785393803</v>
      </c>
      <c r="E22" s="25">
        <v>4.6403036181329567</v>
      </c>
      <c r="F22" s="4">
        <f t="shared" si="0"/>
        <v>13.681296969275543</v>
      </c>
      <c r="G22" s="4">
        <f t="shared" si="1"/>
        <v>4.560432323091848</v>
      </c>
    </row>
    <row r="23" spans="1:7" x14ac:dyDescent="0.3">
      <c r="A23" s="2"/>
      <c r="B23" s="2" t="s">
        <v>56</v>
      </c>
      <c r="C23" s="25">
        <v>4.5435374359668028</v>
      </c>
      <c r="D23" s="25">
        <v>4.6399979856787565</v>
      </c>
      <c r="E23" s="25">
        <v>4.7064222963264042</v>
      </c>
      <c r="F23" s="4">
        <f t="shared" si="0"/>
        <v>13.889957717971964</v>
      </c>
      <c r="G23" s="4">
        <f t="shared" si="1"/>
        <v>4.6299859059906545</v>
      </c>
    </row>
    <row r="24" spans="1:7" x14ac:dyDescent="0.3">
      <c r="A24" s="2"/>
      <c r="B24" s="2" t="s">
        <v>57</v>
      </c>
      <c r="C24" s="25">
        <v>5.3864248912157642</v>
      </c>
      <c r="D24" s="25">
        <v>5.439996755162035</v>
      </c>
      <c r="E24" s="25">
        <v>5.445163907680227</v>
      </c>
      <c r="F24" s="4">
        <f t="shared" si="0"/>
        <v>16.271585554058028</v>
      </c>
      <c r="G24" s="4">
        <f t="shared" si="1"/>
        <v>5.423861851352676</v>
      </c>
    </row>
    <row r="25" spans="1:7" x14ac:dyDescent="0.3">
      <c r="A25" s="2"/>
      <c r="B25" s="2" t="s">
        <v>6</v>
      </c>
      <c r="C25" s="4">
        <f>SUM(C4:C24)</f>
        <v>97.376706143070223</v>
      </c>
      <c r="D25" s="4">
        <f>SUM(D4:D24)</f>
        <v>99.289954685794982</v>
      </c>
      <c r="E25" s="4">
        <f>SUM(E4:E24)</f>
        <v>100.52703012505209</v>
      </c>
      <c r="F25" s="4">
        <f>SUM(C4:E24)</f>
        <v>297.19369095391733</v>
      </c>
      <c r="G25" s="4">
        <f>AVERAGE(C4:E24)</f>
        <v>4.7173601738717039</v>
      </c>
    </row>
    <row r="26" spans="1:7" ht="16.2" thickBot="1" x14ac:dyDescent="0.35"/>
    <row r="27" spans="1:7" x14ac:dyDescent="0.3">
      <c r="A27" s="5" t="s">
        <v>18</v>
      </c>
      <c r="B27" s="6">
        <v>3</v>
      </c>
      <c r="D27" s="7" t="s">
        <v>19</v>
      </c>
      <c r="E27" s="2">
        <f>F25^2/(B27*B28*B29)</f>
        <v>1401.9696816319449</v>
      </c>
    </row>
    <row r="28" spans="1:7" x14ac:dyDescent="0.3">
      <c r="A28" s="8" t="s">
        <v>58</v>
      </c>
      <c r="B28" s="9">
        <v>7</v>
      </c>
      <c r="D28" s="10" t="s">
        <v>60</v>
      </c>
      <c r="E28" s="2">
        <f>((SUMSQ(F38:F44)/(B27*B29))-E27)</f>
        <v>3.9422881483139918</v>
      </c>
    </row>
    <row r="29" spans="1:7" x14ac:dyDescent="0.3">
      <c r="A29" s="7" t="s">
        <v>59</v>
      </c>
      <c r="B29" s="2">
        <v>3</v>
      </c>
      <c r="D29" s="10" t="s">
        <v>61</v>
      </c>
      <c r="E29" s="2">
        <f>SUMSQ(C45:E45)/(B27*B28)-E27</f>
        <v>0.83721736008737935</v>
      </c>
    </row>
    <row r="30" spans="1:7" x14ac:dyDescent="0.3">
      <c r="A30" s="7" t="s">
        <v>6</v>
      </c>
      <c r="B30" s="4">
        <f>B29*B28*B27</f>
        <v>63</v>
      </c>
      <c r="D30" s="7" t="s">
        <v>62</v>
      </c>
      <c r="E30" s="2">
        <f>((SUMSQ(C38:E44))/(B27))-E27</f>
        <v>6.1092015688777792</v>
      </c>
    </row>
    <row r="31" spans="1:7" x14ac:dyDescent="0.3">
      <c r="D31" s="7" t="s">
        <v>63</v>
      </c>
      <c r="E31" s="2">
        <f>E30-E29-E28</f>
        <v>1.3296960604764081</v>
      </c>
    </row>
    <row r="32" spans="1:7" x14ac:dyDescent="0.3">
      <c r="D32" s="7" t="s">
        <v>20</v>
      </c>
      <c r="E32" s="2">
        <f>SUMSQ(C4:E24)-E27</f>
        <v>6.3604484471368323</v>
      </c>
    </row>
    <row r="33" spans="2:7" x14ac:dyDescent="0.3">
      <c r="D33" s="7" t="s">
        <v>21</v>
      </c>
      <c r="E33" s="2">
        <f>E32-E31-E29-E28</f>
        <v>0.25124687825905312</v>
      </c>
    </row>
    <row r="35" spans="2:7" x14ac:dyDescent="0.3">
      <c r="B35" s="3"/>
      <c r="C35" s="11"/>
      <c r="D35" s="11" t="s">
        <v>22</v>
      </c>
      <c r="E35" s="12"/>
      <c r="F35" s="3"/>
      <c r="G35" s="3"/>
    </row>
    <row r="36" spans="2:7" x14ac:dyDescent="0.3">
      <c r="B36" s="2" t="s">
        <v>23</v>
      </c>
      <c r="C36" s="2" t="s">
        <v>24</v>
      </c>
      <c r="D36" s="2"/>
      <c r="E36" s="2"/>
      <c r="F36" s="2"/>
      <c r="G36" s="2"/>
    </row>
    <row r="37" spans="2:7" x14ac:dyDescent="0.3">
      <c r="B37" s="2"/>
      <c r="C37" s="2" t="s">
        <v>9</v>
      </c>
      <c r="D37" s="2" t="s">
        <v>10</v>
      </c>
      <c r="E37" s="2" t="s">
        <v>11</v>
      </c>
      <c r="F37" s="2" t="s">
        <v>25</v>
      </c>
      <c r="G37" s="2" t="s">
        <v>26</v>
      </c>
    </row>
    <row r="38" spans="2:7" x14ac:dyDescent="0.3">
      <c r="B38" s="13" t="s">
        <v>8</v>
      </c>
      <c r="C38" s="2">
        <f>F4</f>
        <v>12.338968446727886</v>
      </c>
      <c r="D38" s="2">
        <f>F5</f>
        <v>13.293677424900874</v>
      </c>
      <c r="E38" s="2">
        <f>F6</f>
        <v>12.756750788599991</v>
      </c>
      <c r="F38" s="2">
        <f t="shared" ref="F38:F45" si="2">SUM(C38:E38)</f>
        <v>38.389396660228755</v>
      </c>
      <c r="G38" s="2">
        <f t="shared" ref="G38:G44" si="3">F38/9</f>
        <v>4.2654885178031954</v>
      </c>
    </row>
    <row r="39" spans="2:7" x14ac:dyDescent="0.3">
      <c r="B39" s="13" t="s">
        <v>12</v>
      </c>
      <c r="C39" s="2">
        <f>F7</f>
        <v>12.816421800580173</v>
      </c>
      <c r="D39" s="2">
        <f>F8</f>
        <v>13.204207411092717</v>
      </c>
      <c r="E39" s="2">
        <f>F9</f>
        <v>13.800536673482672</v>
      </c>
      <c r="F39" s="2">
        <f t="shared" si="2"/>
        <v>39.821165885155565</v>
      </c>
      <c r="G39" s="2">
        <f t="shared" si="3"/>
        <v>4.4245739872395076</v>
      </c>
    </row>
    <row r="40" spans="2:7" x14ac:dyDescent="0.3">
      <c r="B40" s="13" t="s">
        <v>13</v>
      </c>
      <c r="C40" s="2">
        <f>F10</f>
        <v>14.664619207726098</v>
      </c>
      <c r="D40" s="2">
        <f>F11</f>
        <v>14.932633675758449</v>
      </c>
      <c r="E40" s="2">
        <f>F12</f>
        <v>14.873081156177781</v>
      </c>
      <c r="F40" s="2">
        <f t="shared" si="2"/>
        <v>44.470334039662326</v>
      </c>
      <c r="G40" s="2">
        <f t="shared" si="3"/>
        <v>4.9411482266291475</v>
      </c>
    </row>
    <row r="41" spans="2:7" x14ac:dyDescent="0.3">
      <c r="B41" s="13" t="s">
        <v>14</v>
      </c>
      <c r="C41" s="2">
        <f>F13</f>
        <v>14.068777134754132</v>
      </c>
      <c r="D41" s="2">
        <f>F14</f>
        <v>14.366741484157444</v>
      </c>
      <c r="E41" s="2">
        <f>F15</f>
        <v>14.307155481382622</v>
      </c>
      <c r="F41" s="2">
        <f t="shared" si="2"/>
        <v>42.742674100294195</v>
      </c>
      <c r="G41" s="2">
        <f t="shared" si="3"/>
        <v>4.7491860111437996</v>
      </c>
    </row>
    <row r="42" spans="2:7" x14ac:dyDescent="0.3">
      <c r="B42" s="13" t="s">
        <v>15</v>
      </c>
      <c r="C42" s="2">
        <f>F16</f>
        <v>13.442778127696759</v>
      </c>
      <c r="D42" s="2">
        <f>F17</f>
        <v>14.902857870767274</v>
      </c>
      <c r="E42" s="2">
        <f>F18</f>
        <v>14.783745701438958</v>
      </c>
      <c r="F42" s="2">
        <f t="shared" si="2"/>
        <v>43.129381699902993</v>
      </c>
      <c r="G42" s="2">
        <f t="shared" si="3"/>
        <v>4.7921535222114438</v>
      </c>
    </row>
    <row r="43" spans="2:7" x14ac:dyDescent="0.3">
      <c r="B43" s="13" t="s">
        <v>16</v>
      </c>
      <c r="C43" s="2">
        <f>F19</f>
        <v>14.873081173153054</v>
      </c>
      <c r="D43" s="2">
        <f>F20</f>
        <v>14.962408577107428</v>
      </c>
      <c r="E43" s="2">
        <f>F21</f>
        <v>14.962408577107428</v>
      </c>
      <c r="F43" s="2">
        <f t="shared" si="2"/>
        <v>44.797898327367911</v>
      </c>
      <c r="G43" s="2">
        <f t="shared" si="3"/>
        <v>4.9775442585964349</v>
      </c>
    </row>
    <row r="44" spans="2:7" x14ac:dyDescent="0.3">
      <c r="B44" s="13" t="s">
        <v>17</v>
      </c>
      <c r="C44" s="2">
        <f>F22</f>
        <v>13.681296969275543</v>
      </c>
      <c r="D44" s="2">
        <f>F23</f>
        <v>13.889957717971964</v>
      </c>
      <c r="E44" s="2">
        <f>F24</f>
        <v>16.271585554058028</v>
      </c>
      <c r="F44" s="2">
        <f t="shared" si="2"/>
        <v>43.842840241305538</v>
      </c>
      <c r="G44" s="2">
        <f t="shared" si="3"/>
        <v>4.8714266934783934</v>
      </c>
    </row>
    <row r="45" spans="2:7" x14ac:dyDescent="0.3">
      <c r="B45" s="2" t="s">
        <v>6</v>
      </c>
      <c r="C45" s="2">
        <f>SUM(C38:C44)</f>
        <v>95.885942859913627</v>
      </c>
      <c r="D45" s="2">
        <f>SUM(D38:D44)</f>
        <v>99.552484161756155</v>
      </c>
      <c r="E45" s="2">
        <f>SUM(E38:E44)</f>
        <v>101.75526393224749</v>
      </c>
      <c r="F45" s="2">
        <f t="shared" si="2"/>
        <v>297.19369095391727</v>
      </c>
      <c r="G45" s="2">
        <f>AVERAGE(G38:G44)</f>
        <v>4.717360173871703</v>
      </c>
    </row>
    <row r="46" spans="2:7" x14ac:dyDescent="0.3">
      <c r="B46" s="13" t="s">
        <v>7</v>
      </c>
      <c r="C46" s="2">
        <f>C45/(B28*B27)</f>
        <v>4.5659972790435059</v>
      </c>
      <c r="D46" s="2">
        <f>D45/(B28*B27)</f>
        <v>4.7405944838931502</v>
      </c>
      <c r="E46" s="2">
        <f>E45/(B28*B27)</f>
        <v>4.8454887586784521</v>
      </c>
      <c r="F46" s="2"/>
      <c r="G46" s="2">
        <f>AVERAGE(G38:G44)</f>
        <v>4.717360173871703</v>
      </c>
    </row>
    <row r="49" spans="1:11" x14ac:dyDescent="0.3">
      <c r="A49" s="14" t="s">
        <v>27</v>
      </c>
      <c r="B49" s="15" t="s">
        <v>28</v>
      </c>
      <c r="C49" s="15" t="s">
        <v>29</v>
      </c>
      <c r="D49" s="15" t="s">
        <v>30</v>
      </c>
      <c r="E49" s="15" t="s">
        <v>31</v>
      </c>
      <c r="F49" s="15" t="s">
        <v>32</v>
      </c>
      <c r="G49" s="15" t="s">
        <v>33</v>
      </c>
      <c r="H49" s="15" t="s">
        <v>34</v>
      </c>
      <c r="I49" s="15" t="s">
        <v>35</v>
      </c>
    </row>
    <row r="50" spans="1:11" x14ac:dyDescent="0.3">
      <c r="A50" s="10" t="s">
        <v>58</v>
      </c>
      <c r="B50" s="2">
        <f>B28-1</f>
        <v>6</v>
      </c>
      <c r="C50" s="2">
        <f>E28</f>
        <v>3.9422881483139918</v>
      </c>
      <c r="D50" s="2">
        <f>C50/B50</f>
        <v>0.65704802471899859</v>
      </c>
      <c r="E50" s="2">
        <f>D50/D53</f>
        <v>109.83625838226143</v>
      </c>
      <c r="F50" s="2">
        <f>FINV(0.01,B50,B53)</f>
        <v>3.265787316835457</v>
      </c>
      <c r="G50" s="2">
        <f>FINV(0.05,B50,B53)</f>
        <v>2.3239937973118296</v>
      </c>
      <c r="H50" s="2" t="str">
        <f>IF(E50&gt;F50,"Significant","NS")</f>
        <v>Significant</v>
      </c>
      <c r="I50" s="2" t="str">
        <f>IF(E50&gt;G50,"Significant","NS")</f>
        <v>Significant</v>
      </c>
    </row>
    <row r="51" spans="1:11" x14ac:dyDescent="0.3">
      <c r="A51" s="10" t="s">
        <v>59</v>
      </c>
      <c r="B51" s="2">
        <f>B29-1</f>
        <v>2</v>
      </c>
      <c r="C51" s="2">
        <f>E29</f>
        <v>0.83721736008737935</v>
      </c>
      <c r="D51" s="2">
        <f>C51/B51</f>
        <v>0.41860868004368967</v>
      </c>
      <c r="E51" s="2">
        <f>D51/D53</f>
        <v>69.977245821566555</v>
      </c>
      <c r="F51" s="2">
        <f>FINV(0.01,B51,B53)</f>
        <v>5.1491387794356873</v>
      </c>
      <c r="G51" s="2">
        <f>FINV(0.05,B51,B53)</f>
        <v>3.2199422931761248</v>
      </c>
      <c r="H51" s="2" t="str">
        <f>IF(E51&gt;F51,"Significant","NS")</f>
        <v>Significant</v>
      </c>
      <c r="I51" s="2" t="str">
        <f>IF(E51&gt;G51,"Significant","NS")</f>
        <v>Significant</v>
      </c>
    </row>
    <row r="52" spans="1:11" x14ac:dyDescent="0.3">
      <c r="A52" s="10" t="s">
        <v>64</v>
      </c>
      <c r="B52" s="2">
        <f>B51*B50</f>
        <v>12</v>
      </c>
      <c r="C52" s="2">
        <f>E31</f>
        <v>1.3296960604764081</v>
      </c>
      <c r="D52" s="2">
        <f>C52/B52</f>
        <v>0.11080800503970067</v>
      </c>
      <c r="E52" s="2">
        <f>D52/D53</f>
        <v>18.523359350434969</v>
      </c>
      <c r="F52" s="2">
        <f>FINV(0.01,B52,B53)</f>
        <v>2.6401564075289268</v>
      </c>
      <c r="G52" s="2">
        <f>FINV(0.05,B52,B53)</f>
        <v>1.9910131582278783</v>
      </c>
      <c r="H52" s="2" t="str">
        <f>IF(E52&gt;F52,"Significant","NS")</f>
        <v>Significant</v>
      </c>
      <c r="I52" s="2" t="str">
        <f>IF(E52&gt;G52,"Significant","NS")</f>
        <v>Significant</v>
      </c>
    </row>
    <row r="53" spans="1:11" ht="16.2" thickBot="1" x14ac:dyDescent="0.35">
      <c r="A53" s="16" t="s">
        <v>36</v>
      </c>
      <c r="B53" s="17">
        <f>B54-B52-B51-B50</f>
        <v>42</v>
      </c>
      <c r="C53" s="17">
        <f>E33</f>
        <v>0.25124687825905312</v>
      </c>
      <c r="D53" s="17">
        <f>C53/B53</f>
        <v>5.9820685299774553E-3</v>
      </c>
      <c r="E53" s="17"/>
      <c r="F53" s="17"/>
      <c r="G53" s="17"/>
      <c r="H53" s="17"/>
      <c r="I53" s="17"/>
    </row>
    <row r="54" spans="1:11" ht="16.2" thickBot="1" x14ac:dyDescent="0.35">
      <c r="A54" s="18" t="s">
        <v>37</v>
      </c>
      <c r="B54" s="19">
        <f>B30-1</f>
        <v>62</v>
      </c>
      <c r="C54" s="19">
        <f>SUM(C50:C53)</f>
        <v>6.3604484471368323</v>
      </c>
      <c r="D54" s="19"/>
      <c r="E54" s="19"/>
      <c r="F54" s="19"/>
      <c r="G54" s="19"/>
      <c r="H54" s="19"/>
      <c r="I54" s="20"/>
    </row>
    <row r="56" spans="1:11" x14ac:dyDescent="0.3">
      <c r="H56" t="s">
        <v>38</v>
      </c>
      <c r="I56">
        <f>TINV(0.01,B53)</f>
        <v>2.6980661862199842</v>
      </c>
    </row>
    <row r="57" spans="1:11" x14ac:dyDescent="0.3">
      <c r="A57" s="3"/>
      <c r="B57" s="21"/>
      <c r="C57" s="27" t="s">
        <v>39</v>
      </c>
      <c r="D57" s="27"/>
      <c r="E57" s="3"/>
      <c r="F57" s="3"/>
      <c r="I57">
        <f>TINV(0.05,B53)</f>
        <v>2.0180817028184461</v>
      </c>
    </row>
    <row r="58" spans="1:11" x14ac:dyDescent="0.3">
      <c r="A58" s="2" t="s">
        <v>40</v>
      </c>
      <c r="B58" s="2" t="s">
        <v>24</v>
      </c>
      <c r="C58" s="2"/>
      <c r="D58" s="2"/>
      <c r="E58" s="2"/>
      <c r="F58" s="22"/>
      <c r="H58" s="23"/>
      <c r="I58" s="23" t="s">
        <v>41</v>
      </c>
      <c r="J58" s="23" t="s">
        <v>42</v>
      </c>
      <c r="K58" s="23" t="s">
        <v>43</v>
      </c>
    </row>
    <row r="59" spans="1:11" x14ac:dyDescent="0.3">
      <c r="A59" s="2"/>
      <c r="B59" s="2" t="s">
        <v>9</v>
      </c>
      <c r="C59" s="2" t="s">
        <v>10</v>
      </c>
      <c r="D59" s="2" t="s">
        <v>11</v>
      </c>
      <c r="E59" s="2" t="s">
        <v>25</v>
      </c>
      <c r="F59" s="22" t="s">
        <v>26</v>
      </c>
      <c r="H59" s="24" t="s">
        <v>44</v>
      </c>
      <c r="I59" s="22">
        <f>SQRT(D53/(B29*B27))</f>
        <v>2.5781277724515637E-2</v>
      </c>
      <c r="J59" s="22">
        <f>I59*1.4142*I56</f>
        <v>9.8371177362545068E-2</v>
      </c>
      <c r="K59" s="22">
        <f>I59*1.4142*I57</f>
        <v>7.3579022684462092E-2</v>
      </c>
    </row>
    <row r="60" spans="1:11" x14ac:dyDescent="0.3">
      <c r="A60" s="13" t="s">
        <v>8</v>
      </c>
      <c r="B60" s="2">
        <f>G4</f>
        <v>4.1129894822426287</v>
      </c>
      <c r="C60" s="2">
        <f>G5</f>
        <v>4.4312258083002911</v>
      </c>
      <c r="D60" s="2">
        <f>G6</f>
        <v>4.2522502628666636</v>
      </c>
      <c r="E60" s="2">
        <f>SUM(B60:D60)</f>
        <v>12.796465553409583</v>
      </c>
      <c r="F60" s="22">
        <f>E60/3</f>
        <v>4.2654885178031945</v>
      </c>
      <c r="H60" s="24" t="s">
        <v>45</v>
      </c>
      <c r="I60" s="22">
        <f>SQRT(D53/(B28*B27))</f>
        <v>1.6877808097895967E-2</v>
      </c>
      <c r="J60" s="22">
        <f>I60*1.4142*I56</f>
        <v>6.4399052352255598E-2</v>
      </c>
      <c r="K60" s="22">
        <f>J60*1.4142*I57</f>
        <v>0.18379303712238718</v>
      </c>
    </row>
    <row r="61" spans="1:11" x14ac:dyDescent="0.3">
      <c r="A61" s="13" t="s">
        <v>12</v>
      </c>
      <c r="B61" s="2">
        <f>G7</f>
        <v>4.2721406001933913</v>
      </c>
      <c r="C61" s="2">
        <f>G8</f>
        <v>4.4014024703642392</v>
      </c>
      <c r="D61" s="2">
        <f>G9</f>
        <v>4.6001788911608905</v>
      </c>
      <c r="E61" s="2">
        <f t="shared" ref="E61:E66" si="4">SUM(B61:D61)</f>
        <v>13.273721961718522</v>
      </c>
      <c r="F61" s="22">
        <f t="shared" ref="F61:F66" si="5">E61/3</f>
        <v>4.4245739872395076</v>
      </c>
      <c r="H61" s="24" t="s">
        <v>46</v>
      </c>
      <c r="I61" s="22">
        <f>SQRT(D53/(B27))</f>
        <v>4.4654482902904816E-2</v>
      </c>
      <c r="J61" s="22">
        <f>I61*1.4142*I56</f>
        <v>0.17038387719229744</v>
      </c>
      <c r="K61" s="22">
        <f>J61*1.4142*I57</f>
        <v>0.48627066893109883</v>
      </c>
    </row>
    <row r="62" spans="1:11" x14ac:dyDescent="0.3">
      <c r="A62" s="13" t="s">
        <v>13</v>
      </c>
      <c r="B62" s="2">
        <f>G10</f>
        <v>4.8882064025753662</v>
      </c>
      <c r="C62" s="2">
        <f>G11</f>
        <v>4.9775445585861497</v>
      </c>
      <c r="D62" s="2">
        <f>G12</f>
        <v>4.9576937187259267</v>
      </c>
      <c r="E62" s="2">
        <f t="shared" si="4"/>
        <v>14.823444679887444</v>
      </c>
      <c r="F62" s="22">
        <f t="shared" si="5"/>
        <v>4.9411482266291484</v>
      </c>
    </row>
    <row r="63" spans="1:11" x14ac:dyDescent="0.3">
      <c r="A63" s="13" t="s">
        <v>14</v>
      </c>
      <c r="B63" s="2">
        <f>G13</f>
        <v>4.6895923782513771</v>
      </c>
      <c r="C63" s="2">
        <f>G14</f>
        <v>4.7889138280524817</v>
      </c>
      <c r="D63" s="2">
        <f>G15</f>
        <v>4.7690518271275408</v>
      </c>
      <c r="E63" s="2">
        <f t="shared" si="4"/>
        <v>14.2475580334314</v>
      </c>
      <c r="F63" s="22">
        <f t="shared" si="5"/>
        <v>4.7491860111437996</v>
      </c>
      <c r="H63" s="24" t="s">
        <v>47</v>
      </c>
      <c r="I63" s="4">
        <f>SQRT(D53)*100/(G25)</f>
        <v>1.6395575135842999</v>
      </c>
    </row>
    <row r="64" spans="1:11" x14ac:dyDescent="0.3">
      <c r="A64" s="13" t="s">
        <v>15</v>
      </c>
      <c r="B64" s="2">
        <f>G16</f>
        <v>4.4809260425655859</v>
      </c>
      <c r="C64" s="2">
        <f>G17</f>
        <v>4.9676192902557581</v>
      </c>
      <c r="D64" s="2">
        <f>G18</f>
        <v>4.9279152338129864</v>
      </c>
      <c r="E64" s="2">
        <f t="shared" si="4"/>
        <v>14.376460566634329</v>
      </c>
      <c r="F64" s="22">
        <f t="shared" si="5"/>
        <v>4.7921535222114429</v>
      </c>
    </row>
    <row r="65" spans="1:6" x14ac:dyDescent="0.3">
      <c r="A65" s="13" t="s">
        <v>16</v>
      </c>
      <c r="B65" s="2">
        <f>G19</f>
        <v>4.9576937243843515</v>
      </c>
      <c r="C65" s="2">
        <f>G20</f>
        <v>4.9874695257024761</v>
      </c>
      <c r="D65" s="2">
        <f>G21</f>
        <v>4.9874695257024761</v>
      </c>
      <c r="E65" s="2">
        <f t="shared" si="4"/>
        <v>14.932632775789305</v>
      </c>
      <c r="F65" s="22">
        <f t="shared" si="5"/>
        <v>4.9775442585964349</v>
      </c>
    </row>
    <row r="66" spans="1:6" x14ac:dyDescent="0.3">
      <c r="A66" s="13" t="s">
        <v>17</v>
      </c>
      <c r="B66" s="2">
        <f>G22</f>
        <v>4.560432323091848</v>
      </c>
      <c r="C66" s="2">
        <f>G23</f>
        <v>4.6299859059906545</v>
      </c>
      <c r="D66" s="2">
        <f>G24</f>
        <v>5.423861851352676</v>
      </c>
      <c r="E66" s="2">
        <f t="shared" si="4"/>
        <v>14.614280080435179</v>
      </c>
      <c r="F66" s="22">
        <f t="shared" si="5"/>
        <v>4.8714266934783934</v>
      </c>
    </row>
    <row r="67" spans="1:6" x14ac:dyDescent="0.3">
      <c r="A67" s="2" t="s">
        <v>6</v>
      </c>
      <c r="B67" s="2">
        <f>SUM(B60:B66)</f>
        <v>31.96198095330455</v>
      </c>
      <c r="C67" s="2">
        <f>SUM(C60:C66)</f>
        <v>33.184161387252047</v>
      </c>
      <c r="D67" s="2">
        <f>SUM(D60:D66)</f>
        <v>33.91842131074916</v>
      </c>
      <c r="E67" s="2">
        <f>SUM(E60:E66)</f>
        <v>99.064563651305747</v>
      </c>
      <c r="F67" s="22">
        <f>SUM(C67:E67)</f>
        <v>166.16714634930696</v>
      </c>
    </row>
    <row r="68" spans="1:6" x14ac:dyDescent="0.3">
      <c r="A68" s="13" t="s">
        <v>7</v>
      </c>
      <c r="B68" s="22">
        <f>AVERAGE(B60:B66)</f>
        <v>4.5659972790435068</v>
      </c>
      <c r="C68" s="22">
        <f>AVERAGE(C60:C66)</f>
        <v>4.7405944838931493</v>
      </c>
      <c r="D68" s="22">
        <f>AVERAGE(D60:D66)</f>
        <v>4.8454887586784512</v>
      </c>
      <c r="E68" s="2"/>
      <c r="F68" s="22">
        <f>AVERAGE(F60:F66)</f>
        <v>4.717360173871703</v>
      </c>
    </row>
  </sheetData>
  <mergeCells count="1">
    <mergeCell ref="C57:D57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F758C-7CD4-4E7D-A2AB-E5FC320EA9A5}">
  <dimension ref="A1:K68"/>
  <sheetViews>
    <sheetView topLeftCell="A43" zoomScale="80" zoomScaleNormal="80" workbookViewId="0">
      <selection activeCell="E17" sqref="E17"/>
    </sheetView>
  </sheetViews>
  <sheetFormatPr defaultRowHeight="15.6" x14ac:dyDescent="0.3"/>
  <sheetData>
    <row r="1" spans="1:8" ht="18" x14ac:dyDescent="0.35">
      <c r="B1" s="1" t="s">
        <v>0</v>
      </c>
      <c r="C1" s="1"/>
      <c r="D1" s="1"/>
    </row>
    <row r="3" spans="1:8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3"/>
    </row>
    <row r="4" spans="1:8" x14ac:dyDescent="0.3">
      <c r="A4" s="2" t="s">
        <v>48</v>
      </c>
      <c r="B4" s="2" t="s">
        <v>55</v>
      </c>
      <c r="C4" s="25">
        <v>4.2832647866639855</v>
      </c>
      <c r="D4" s="25">
        <v>4.2194455564399389</v>
      </c>
      <c r="E4" s="25">
        <v>4.1304304660120676</v>
      </c>
      <c r="F4" s="4">
        <f>SUM(C4:E4)</f>
        <v>12.633140809115993</v>
      </c>
      <c r="G4" s="4">
        <f>AVERAGE(C4:E4)</f>
        <v>4.2110469363719973</v>
      </c>
    </row>
    <row r="5" spans="1:8" x14ac:dyDescent="0.3">
      <c r="A5" s="2"/>
      <c r="B5" s="2" t="s">
        <v>56</v>
      </c>
      <c r="C5" s="25">
        <v>4.330684815116169</v>
      </c>
      <c r="D5" s="25">
        <v>4.2694119859450987</v>
      </c>
      <c r="E5" s="25">
        <v>4.1821190452695811</v>
      </c>
      <c r="F5" s="4">
        <f t="shared" ref="F5:F24" si="0">SUM(C5:E5)</f>
        <v>12.78221584633085</v>
      </c>
      <c r="G5" s="4">
        <f t="shared" ref="G5:G24" si="1">AVERAGE(C5:E5)</f>
        <v>4.2607386154436169</v>
      </c>
    </row>
    <row r="6" spans="1:8" x14ac:dyDescent="0.3">
      <c r="A6" s="2"/>
      <c r="B6" s="2" t="s">
        <v>57</v>
      </c>
      <c r="C6" s="25">
        <v>4.3117295527043806</v>
      </c>
      <c r="D6" s="25">
        <v>4.2494256024116543</v>
      </c>
      <c r="E6" s="25">
        <v>4.161433004383805</v>
      </c>
      <c r="F6" s="4">
        <f t="shared" si="0"/>
        <v>12.722588159499839</v>
      </c>
      <c r="G6" s="4">
        <f t="shared" si="1"/>
        <v>4.24086271983328</v>
      </c>
    </row>
    <row r="7" spans="1:8" x14ac:dyDescent="0.3">
      <c r="A7" s="2" t="s">
        <v>49</v>
      </c>
      <c r="B7" s="2" t="s">
        <v>55</v>
      </c>
      <c r="C7" s="25">
        <v>4.4534772156829172</v>
      </c>
      <c r="D7" s="25">
        <v>4.3993169779143839</v>
      </c>
      <c r="E7" s="25">
        <v>4.316925255805427</v>
      </c>
      <c r="F7" s="4">
        <f t="shared" si="0"/>
        <v>13.169719449402727</v>
      </c>
      <c r="G7" s="4">
        <f t="shared" si="1"/>
        <v>4.3899064831342427</v>
      </c>
    </row>
    <row r="8" spans="1:8" x14ac:dyDescent="0.3">
      <c r="A8" s="2"/>
      <c r="B8" s="2" t="s">
        <v>56</v>
      </c>
      <c r="C8" s="25">
        <v>4.4911131643358653</v>
      </c>
      <c r="D8" s="25">
        <v>4.4392854111828921</v>
      </c>
      <c r="E8" s="25">
        <v>4.3585259751154135</v>
      </c>
      <c r="F8" s="4">
        <f t="shared" si="0"/>
        <v>13.288924550634171</v>
      </c>
      <c r="G8" s="4">
        <f t="shared" si="1"/>
        <v>4.429641516878057</v>
      </c>
    </row>
    <row r="9" spans="1:8" x14ac:dyDescent="0.3">
      <c r="A9" s="2"/>
      <c r="B9" s="2" t="s">
        <v>57</v>
      </c>
      <c r="C9" s="25">
        <v>4.4440574167334459</v>
      </c>
      <c r="D9" s="25">
        <v>4.3893247015319519</v>
      </c>
      <c r="E9" s="25">
        <v>4.3065340739259002</v>
      </c>
      <c r="F9" s="4">
        <f t="shared" si="0"/>
        <v>13.139916192191297</v>
      </c>
      <c r="G9" s="4">
        <f t="shared" si="1"/>
        <v>4.3799720640637654</v>
      </c>
    </row>
    <row r="10" spans="1:8" x14ac:dyDescent="0.3">
      <c r="A10" s="2" t="s">
        <v>50</v>
      </c>
      <c r="B10" s="2" t="s">
        <v>55</v>
      </c>
      <c r="C10" s="25">
        <v>4.9096822658490566</v>
      </c>
      <c r="D10" s="25">
        <v>4.8888426959282993</v>
      </c>
      <c r="E10" s="25">
        <v>4.8305710759338281</v>
      </c>
      <c r="F10" s="4">
        <f t="shared" si="0"/>
        <v>14.629096037711186</v>
      </c>
      <c r="G10" s="4">
        <f t="shared" si="1"/>
        <v>4.8763653459037286</v>
      </c>
    </row>
    <row r="11" spans="1:8" x14ac:dyDescent="0.3">
      <c r="A11" s="2"/>
      <c r="B11" s="2" t="s">
        <v>56</v>
      </c>
      <c r="C11" s="25">
        <v>5.0106284175591584</v>
      </c>
      <c r="D11" s="25">
        <v>4.9987066829129283</v>
      </c>
      <c r="E11" s="25">
        <v>4.9471070018091057</v>
      </c>
      <c r="F11" s="4">
        <f t="shared" si="0"/>
        <v>14.956442102281191</v>
      </c>
      <c r="G11" s="4">
        <f t="shared" si="1"/>
        <v>4.9854807007603972</v>
      </c>
    </row>
    <row r="12" spans="1:8" x14ac:dyDescent="0.3">
      <c r="A12" s="2"/>
      <c r="B12" s="2" t="s">
        <v>57</v>
      </c>
      <c r="C12" s="25">
        <v>5.0106284175591584</v>
      </c>
      <c r="D12" s="25">
        <v>4.9987066829129283</v>
      </c>
      <c r="E12" s="25">
        <v>4.9471070018091057</v>
      </c>
      <c r="F12" s="4">
        <f t="shared" si="0"/>
        <v>14.956442102281191</v>
      </c>
      <c r="G12" s="4">
        <f t="shared" si="1"/>
        <v>4.9854807007603972</v>
      </c>
    </row>
    <row r="13" spans="1:8" x14ac:dyDescent="0.3">
      <c r="A13" s="2" t="s">
        <v>51</v>
      </c>
      <c r="B13" s="2" t="s">
        <v>55</v>
      </c>
      <c r="C13" s="25">
        <v>4.6968643715720626</v>
      </c>
      <c r="D13" s="25">
        <v>4.659090194074051</v>
      </c>
      <c r="E13" s="25">
        <v>4.5883697459541439</v>
      </c>
      <c r="F13" s="4">
        <f t="shared" si="0"/>
        <v>13.944324311600258</v>
      </c>
      <c r="G13" s="4">
        <f t="shared" si="1"/>
        <v>4.6481081038667531</v>
      </c>
    </row>
    <row r="14" spans="1:8" x14ac:dyDescent="0.3">
      <c r="A14" s="2"/>
      <c r="B14" s="2" t="s">
        <v>56</v>
      </c>
      <c r="C14" s="25">
        <v>4.8451612005106197</v>
      </c>
      <c r="D14" s="25">
        <v>4.8189231029048329</v>
      </c>
      <c r="E14" s="25">
        <v>4.7566487505709851</v>
      </c>
      <c r="F14" s="4">
        <f t="shared" si="0"/>
        <v>14.420733053986439</v>
      </c>
      <c r="G14" s="4">
        <f t="shared" si="1"/>
        <v>4.8069110179954793</v>
      </c>
    </row>
    <row r="15" spans="1:8" x14ac:dyDescent="0.3">
      <c r="A15" s="2"/>
      <c r="B15" s="2" t="s">
        <v>57</v>
      </c>
      <c r="C15" s="25">
        <v>7.3935374617641214</v>
      </c>
      <c r="D15" s="25">
        <v>7.7781447185057884</v>
      </c>
      <c r="E15" s="25">
        <v>8.0545539750483943</v>
      </c>
      <c r="F15" s="4">
        <f t="shared" si="0"/>
        <v>23.226236155318304</v>
      </c>
      <c r="G15" s="4">
        <f t="shared" si="1"/>
        <v>7.7420787184394344</v>
      </c>
    </row>
    <row r="16" spans="1:8" x14ac:dyDescent="0.3">
      <c r="A16" s="2" t="s">
        <v>52</v>
      </c>
      <c r="B16" s="2" t="s">
        <v>55</v>
      </c>
      <c r="C16" s="25">
        <v>4.5099051428520038</v>
      </c>
      <c r="D16" s="25">
        <v>4.459269192120499</v>
      </c>
      <c r="E16" s="25">
        <v>4.3793480036937265</v>
      </c>
      <c r="F16" s="4">
        <f t="shared" si="0"/>
        <v>13.34852233866623</v>
      </c>
      <c r="G16" s="4">
        <f t="shared" si="1"/>
        <v>4.4495074462220767</v>
      </c>
    </row>
    <row r="17" spans="1:7" x14ac:dyDescent="0.3">
      <c r="A17" s="2"/>
      <c r="B17" s="2" t="s">
        <v>56</v>
      </c>
      <c r="C17" s="25">
        <v>5.0106284175591584</v>
      </c>
      <c r="D17" s="25">
        <v>4.9987066829129283</v>
      </c>
      <c r="E17" s="25">
        <v>4.9471070018091057</v>
      </c>
      <c r="F17" s="4">
        <f t="shared" si="0"/>
        <v>14.956442102281191</v>
      </c>
      <c r="G17" s="4">
        <f t="shared" si="1"/>
        <v>4.9854807007603972</v>
      </c>
    </row>
    <row r="18" spans="1:7" x14ac:dyDescent="0.3">
      <c r="A18" s="2"/>
      <c r="B18" s="2" t="s">
        <v>57</v>
      </c>
      <c r="C18" s="25">
        <v>4.9739836686384002</v>
      </c>
      <c r="D18" s="25">
        <v>4.9587575458290782</v>
      </c>
      <c r="E18" s="25">
        <v>4.9046774908216682</v>
      </c>
      <c r="F18" s="4">
        <f t="shared" si="0"/>
        <v>14.837418705289146</v>
      </c>
      <c r="G18" s="4">
        <f t="shared" si="1"/>
        <v>4.9458062350963816</v>
      </c>
    </row>
    <row r="19" spans="1:7" x14ac:dyDescent="0.3">
      <c r="A19" s="2" t="s">
        <v>53</v>
      </c>
      <c r="B19" s="2" t="s">
        <v>55</v>
      </c>
      <c r="C19" s="25">
        <v>4.9280765809766622</v>
      </c>
      <c r="D19" s="25">
        <v>4.9088188537340738</v>
      </c>
      <c r="E19" s="25">
        <v>4.851725520046374</v>
      </c>
      <c r="F19" s="4">
        <f t="shared" si="0"/>
        <v>14.688620954757111</v>
      </c>
      <c r="G19" s="4">
        <f t="shared" si="1"/>
        <v>4.8962069849190373</v>
      </c>
    </row>
    <row r="20" spans="1:7" x14ac:dyDescent="0.3">
      <c r="A20" s="2"/>
      <c r="B20" s="2" t="s">
        <v>56</v>
      </c>
      <c r="C20" s="25">
        <v>5.0745831018919727</v>
      </c>
      <c r="D20" s="25">
        <v>5.0686136678510971</v>
      </c>
      <c r="E20" s="25">
        <v>5.0215043403839275</v>
      </c>
      <c r="F20" s="4">
        <f t="shared" si="0"/>
        <v>15.164701110126998</v>
      </c>
      <c r="G20" s="4">
        <f t="shared" si="1"/>
        <v>5.0549003700423327</v>
      </c>
    </row>
    <row r="21" spans="1:7" x14ac:dyDescent="0.3">
      <c r="A21" s="2"/>
      <c r="B21" s="2" t="s">
        <v>57</v>
      </c>
      <c r="C21" s="25">
        <v>5.0563328997847279</v>
      </c>
      <c r="D21" s="25">
        <v>5.0486407856623643</v>
      </c>
      <c r="E21" s="25">
        <v>5.0002290171905814</v>
      </c>
      <c r="F21" s="4">
        <f t="shared" si="0"/>
        <v>15.105202702637673</v>
      </c>
      <c r="G21" s="4">
        <f t="shared" si="1"/>
        <v>5.0350675675458909</v>
      </c>
    </row>
    <row r="22" spans="1:7" x14ac:dyDescent="0.3">
      <c r="A22" s="2" t="s">
        <v>54</v>
      </c>
      <c r="B22" s="2" t="s">
        <v>55</v>
      </c>
      <c r="C22" s="25">
        <v>4.5474369612676453</v>
      </c>
      <c r="D22" s="25">
        <v>4.499235871131269</v>
      </c>
      <c r="E22" s="25">
        <v>4.421035549897093</v>
      </c>
      <c r="F22" s="4">
        <f t="shared" si="0"/>
        <v>13.467708382296008</v>
      </c>
      <c r="G22" s="4">
        <f t="shared" si="1"/>
        <v>4.4892361274320027</v>
      </c>
    </row>
    <row r="23" spans="1:7" x14ac:dyDescent="0.3">
      <c r="A23" s="2"/>
      <c r="B23" s="2" t="s">
        <v>56</v>
      </c>
      <c r="C23" s="25">
        <v>4.7061662013238124</v>
      </c>
      <c r="D23" s="25">
        <v>4.6690804128154673</v>
      </c>
      <c r="E23" s="25">
        <v>4.5988593714977526</v>
      </c>
      <c r="F23" s="4">
        <f t="shared" si="0"/>
        <v>13.974105985637031</v>
      </c>
      <c r="G23" s="4">
        <f t="shared" si="1"/>
        <v>4.6580353285456768</v>
      </c>
    </row>
    <row r="24" spans="1:7" x14ac:dyDescent="0.3">
      <c r="A24" s="2"/>
      <c r="B24" s="2" t="s">
        <v>57</v>
      </c>
      <c r="C24" s="25">
        <v>4.6502891120293146</v>
      </c>
      <c r="D24" s="25">
        <v>4.6091379190807711</v>
      </c>
      <c r="E24" s="25">
        <v>4.5359769617335148</v>
      </c>
      <c r="F24" s="4">
        <f t="shared" si="0"/>
        <v>13.7954039928436</v>
      </c>
      <c r="G24" s="4">
        <f t="shared" si="1"/>
        <v>4.5984679976145335</v>
      </c>
    </row>
    <row r="25" spans="1:7" x14ac:dyDescent="0.3">
      <c r="A25" s="2"/>
      <c r="B25" s="2" t="s">
        <v>6</v>
      </c>
      <c r="C25" s="4">
        <f>SUM(C4:C24)</f>
        <v>101.63823117237465</v>
      </c>
      <c r="D25" s="4">
        <f>SUM(D4:D24)</f>
        <v>101.32888524380229</v>
      </c>
      <c r="E25" s="4">
        <f>SUM(E4:E24)</f>
        <v>100.2407886287115</v>
      </c>
      <c r="F25" s="4">
        <f>SUM(C4:E24)</f>
        <v>303.20790504488843</v>
      </c>
      <c r="G25" s="4">
        <f>AVERAGE(C4:E24)</f>
        <v>4.8128238896014039</v>
      </c>
    </row>
    <row r="26" spans="1:7" ht="16.2" thickBot="1" x14ac:dyDescent="0.35"/>
    <row r="27" spans="1:7" x14ac:dyDescent="0.3">
      <c r="A27" s="5" t="s">
        <v>18</v>
      </c>
      <c r="B27" s="6">
        <v>3</v>
      </c>
      <c r="D27" s="7" t="s">
        <v>19</v>
      </c>
      <c r="E27" s="2">
        <f>F25^2/(B27*B28*B29)</f>
        <v>1459.2862489160329</v>
      </c>
    </row>
    <row r="28" spans="1:7" x14ac:dyDescent="0.3">
      <c r="A28" s="8" t="s">
        <v>58</v>
      </c>
      <c r="B28" s="9">
        <v>7</v>
      </c>
      <c r="D28" s="10" t="s">
        <v>60</v>
      </c>
      <c r="E28" s="2">
        <f>((SUMSQ(F38:F44)/(B27*B29))-E27)</f>
        <v>13.073831751924899</v>
      </c>
    </row>
    <row r="29" spans="1:7" x14ac:dyDescent="0.3">
      <c r="A29" s="7" t="s">
        <v>59</v>
      </c>
      <c r="B29" s="2">
        <v>3</v>
      </c>
      <c r="D29" s="10" t="s">
        <v>61</v>
      </c>
      <c r="E29" s="2">
        <f>SUMSQ(C45:E45)/(B27*B28)-E27</f>
        <v>3.5391196700365981</v>
      </c>
    </row>
    <row r="30" spans="1:7" x14ac:dyDescent="0.3">
      <c r="A30" s="7" t="s">
        <v>6</v>
      </c>
      <c r="B30" s="4">
        <f>B29*B28*B27</f>
        <v>63</v>
      </c>
      <c r="D30" s="7" t="s">
        <v>62</v>
      </c>
      <c r="E30" s="2">
        <f>((SUMSQ(C38:E44))/(B27))-E27</f>
        <v>31.942610058893933</v>
      </c>
    </row>
    <row r="31" spans="1:7" x14ac:dyDescent="0.3">
      <c r="D31" s="7" t="s">
        <v>63</v>
      </c>
      <c r="E31" s="2">
        <f>E30-E29-E28</f>
        <v>15.329658636932436</v>
      </c>
    </row>
    <row r="32" spans="1:7" x14ac:dyDescent="0.3">
      <c r="D32" s="7" t="s">
        <v>20</v>
      </c>
      <c r="E32" s="2">
        <f>SUMSQ(C4:E24)-E27</f>
        <v>32.284542650103958</v>
      </c>
    </row>
    <row r="33" spans="2:7" x14ac:dyDescent="0.3">
      <c r="D33" s="7" t="s">
        <v>21</v>
      </c>
      <c r="E33" s="2">
        <f>E32-E31-E29-E28</f>
        <v>0.34193259121002484</v>
      </c>
    </row>
    <row r="35" spans="2:7" x14ac:dyDescent="0.3">
      <c r="B35" s="3"/>
      <c r="C35" s="11"/>
      <c r="D35" s="11" t="s">
        <v>22</v>
      </c>
      <c r="E35" s="12"/>
      <c r="F35" s="3"/>
      <c r="G35" s="3"/>
    </row>
    <row r="36" spans="2:7" x14ac:dyDescent="0.3">
      <c r="B36" s="2" t="s">
        <v>23</v>
      </c>
      <c r="C36" s="2" t="s">
        <v>24</v>
      </c>
      <c r="D36" s="2"/>
      <c r="E36" s="2"/>
      <c r="F36" s="2"/>
      <c r="G36" s="2"/>
    </row>
    <row r="37" spans="2:7" x14ac:dyDescent="0.3">
      <c r="B37" s="2"/>
      <c r="C37" s="2" t="s">
        <v>9</v>
      </c>
      <c r="D37" s="2" t="s">
        <v>10</v>
      </c>
      <c r="E37" s="2" t="s">
        <v>11</v>
      </c>
      <c r="F37" s="2" t="s">
        <v>25</v>
      </c>
      <c r="G37" s="2" t="s">
        <v>26</v>
      </c>
    </row>
    <row r="38" spans="2:7" x14ac:dyDescent="0.3">
      <c r="B38" s="13" t="s">
        <v>8</v>
      </c>
      <c r="C38" s="2">
        <f>F4</f>
        <v>12.633140809115993</v>
      </c>
      <c r="D38" s="2">
        <f>F5</f>
        <v>12.78221584633085</v>
      </c>
      <c r="E38" s="2">
        <f>F6</f>
        <v>12.722588159499839</v>
      </c>
      <c r="F38" s="2">
        <f t="shared" ref="F38:F45" si="2">SUM(C38:E38)</f>
        <v>38.137944814946678</v>
      </c>
      <c r="G38" s="2">
        <f t="shared" ref="G38:G44" si="3">F38/9</f>
        <v>4.2375494238829639</v>
      </c>
    </row>
    <row r="39" spans="2:7" x14ac:dyDescent="0.3">
      <c r="B39" s="13" t="s">
        <v>12</v>
      </c>
      <c r="C39" s="2">
        <f>F7</f>
        <v>13.169719449402727</v>
      </c>
      <c r="D39" s="2">
        <f>F8</f>
        <v>13.288924550634171</v>
      </c>
      <c r="E39" s="2">
        <f>F9</f>
        <v>13.139916192191297</v>
      </c>
      <c r="F39" s="2">
        <f t="shared" si="2"/>
        <v>39.598560192228192</v>
      </c>
      <c r="G39" s="2">
        <f t="shared" si="3"/>
        <v>4.3998400213586883</v>
      </c>
    </row>
    <row r="40" spans="2:7" x14ac:dyDescent="0.3">
      <c r="B40" s="13" t="s">
        <v>13</v>
      </c>
      <c r="C40" s="2">
        <f>F10</f>
        <v>14.629096037711186</v>
      </c>
      <c r="D40" s="2">
        <f>F11</f>
        <v>14.956442102281191</v>
      </c>
      <c r="E40" s="2">
        <f>F12</f>
        <v>14.956442102281191</v>
      </c>
      <c r="F40" s="2">
        <f t="shared" si="2"/>
        <v>44.541980242273567</v>
      </c>
      <c r="G40" s="2">
        <f t="shared" si="3"/>
        <v>4.949108915808174</v>
      </c>
    </row>
    <row r="41" spans="2:7" x14ac:dyDescent="0.3">
      <c r="B41" s="13" t="s">
        <v>14</v>
      </c>
      <c r="C41" s="2">
        <f>F13</f>
        <v>13.944324311600258</v>
      </c>
      <c r="D41" s="2">
        <f>F14</f>
        <v>14.420733053986439</v>
      </c>
      <c r="E41" s="2">
        <f>F15</f>
        <v>23.226236155318304</v>
      </c>
      <c r="F41" s="2">
        <f t="shared" si="2"/>
        <v>51.591293520904998</v>
      </c>
      <c r="G41" s="2">
        <f t="shared" si="3"/>
        <v>5.7323659467672217</v>
      </c>
    </row>
    <row r="42" spans="2:7" x14ac:dyDescent="0.3">
      <c r="B42" s="13" t="s">
        <v>15</v>
      </c>
      <c r="C42" s="2">
        <f>F16</f>
        <v>13.34852233866623</v>
      </c>
      <c r="D42" s="2">
        <f>F17</f>
        <v>14.956442102281191</v>
      </c>
      <c r="E42" s="2">
        <f>F18</f>
        <v>14.837418705289146</v>
      </c>
      <c r="F42" s="2">
        <f t="shared" si="2"/>
        <v>43.142383146236568</v>
      </c>
      <c r="G42" s="2">
        <f t="shared" si="3"/>
        <v>4.7935981273596191</v>
      </c>
    </row>
    <row r="43" spans="2:7" x14ac:dyDescent="0.3">
      <c r="B43" s="13" t="s">
        <v>16</v>
      </c>
      <c r="C43" s="2">
        <f>F19</f>
        <v>14.688620954757111</v>
      </c>
      <c r="D43" s="2">
        <f>F20</f>
        <v>15.164701110126998</v>
      </c>
      <c r="E43" s="2">
        <f>F21</f>
        <v>15.105202702637673</v>
      </c>
      <c r="F43" s="2">
        <f t="shared" si="2"/>
        <v>44.95852476752178</v>
      </c>
      <c r="G43" s="2">
        <f t="shared" si="3"/>
        <v>4.995391640835753</v>
      </c>
    </row>
    <row r="44" spans="2:7" x14ac:dyDescent="0.3">
      <c r="B44" s="13" t="s">
        <v>17</v>
      </c>
      <c r="C44" s="2">
        <f>F22</f>
        <v>13.467708382296008</v>
      </c>
      <c r="D44" s="2">
        <f>F23</f>
        <v>13.974105985637031</v>
      </c>
      <c r="E44" s="2">
        <f>F24</f>
        <v>13.7954039928436</v>
      </c>
      <c r="F44" s="2">
        <f t="shared" si="2"/>
        <v>41.237218360776637</v>
      </c>
      <c r="G44" s="2">
        <f t="shared" si="3"/>
        <v>4.5819131511974041</v>
      </c>
    </row>
    <row r="45" spans="2:7" x14ac:dyDescent="0.3">
      <c r="B45" s="2" t="s">
        <v>6</v>
      </c>
      <c r="C45" s="2">
        <f>SUM(C38:C44)</f>
        <v>95.881132283549519</v>
      </c>
      <c r="D45" s="2">
        <f>SUM(D38:D44)</f>
        <v>99.54356475127787</v>
      </c>
      <c r="E45" s="2">
        <f>SUM(E38:E44)</f>
        <v>107.78320801006105</v>
      </c>
      <c r="F45" s="2">
        <f t="shared" si="2"/>
        <v>303.20790504488843</v>
      </c>
      <c r="G45" s="2">
        <f>AVERAGE(G38:G44)</f>
        <v>4.8128238896014031</v>
      </c>
    </row>
    <row r="46" spans="2:7" x14ac:dyDescent="0.3">
      <c r="B46" s="13" t="s">
        <v>7</v>
      </c>
      <c r="C46" s="2">
        <f>C45/(B28*B27)</f>
        <v>4.5657682039785481</v>
      </c>
      <c r="D46" s="2">
        <f>D45/(B28*B27)</f>
        <v>4.7401697500608506</v>
      </c>
      <c r="E46" s="2">
        <f>E45/(B28*B27)</f>
        <v>5.1325337147648114</v>
      </c>
      <c r="F46" s="2"/>
      <c r="G46" s="2">
        <f>AVERAGE(G38:G44)</f>
        <v>4.8128238896014031</v>
      </c>
    </row>
    <row r="49" spans="1:11" x14ac:dyDescent="0.3">
      <c r="A49" s="14" t="s">
        <v>27</v>
      </c>
      <c r="B49" s="15" t="s">
        <v>28</v>
      </c>
      <c r="C49" s="15" t="s">
        <v>29</v>
      </c>
      <c r="D49" s="15" t="s">
        <v>30</v>
      </c>
      <c r="E49" s="15" t="s">
        <v>31</v>
      </c>
      <c r="F49" s="15" t="s">
        <v>32</v>
      </c>
      <c r="G49" s="15" t="s">
        <v>33</v>
      </c>
      <c r="H49" s="15" t="s">
        <v>34</v>
      </c>
      <c r="I49" s="15" t="s">
        <v>35</v>
      </c>
    </row>
    <row r="50" spans="1:11" x14ac:dyDescent="0.3">
      <c r="A50" s="10" t="s">
        <v>58</v>
      </c>
      <c r="B50" s="2">
        <f>B28-1</f>
        <v>6</v>
      </c>
      <c r="C50" s="2">
        <f>E28</f>
        <v>13.073831751924899</v>
      </c>
      <c r="D50" s="2">
        <f>C50/B50</f>
        <v>2.1789719586541501</v>
      </c>
      <c r="E50" s="2">
        <f>D50/D53</f>
        <v>267.64580100310485</v>
      </c>
      <c r="F50" s="2">
        <f>FINV(0.01,B50,B53)</f>
        <v>3.265787316835457</v>
      </c>
      <c r="G50" s="2">
        <f>FINV(0.05,B50,B53)</f>
        <v>2.3239937973118296</v>
      </c>
      <c r="H50" s="2" t="str">
        <f>IF(E50&gt;F50,"Significant","NS")</f>
        <v>Significant</v>
      </c>
      <c r="I50" s="2" t="str">
        <f>IF(E50&gt;G50,"Significant","NS")</f>
        <v>Significant</v>
      </c>
    </row>
    <row r="51" spans="1:11" x14ac:dyDescent="0.3">
      <c r="A51" s="10" t="s">
        <v>59</v>
      </c>
      <c r="B51" s="2">
        <f>B29-1</f>
        <v>2</v>
      </c>
      <c r="C51" s="2">
        <f>E29</f>
        <v>3.5391196700365981</v>
      </c>
      <c r="D51" s="2">
        <f>C51/B51</f>
        <v>1.7695598350182991</v>
      </c>
      <c r="E51" s="2">
        <f>D51/D53</f>
        <v>217.35720718449485</v>
      </c>
      <c r="F51" s="2">
        <f>FINV(0.01,B51,B53)</f>
        <v>5.1491387794356873</v>
      </c>
      <c r="G51" s="2">
        <f>FINV(0.05,B51,B53)</f>
        <v>3.2199422931761248</v>
      </c>
      <c r="H51" s="2" t="str">
        <f>IF(E51&gt;F51,"Significant","NS")</f>
        <v>Significant</v>
      </c>
      <c r="I51" s="2" t="str">
        <f>IF(E51&gt;G51,"Significant","NS")</f>
        <v>Significant</v>
      </c>
    </row>
    <row r="52" spans="1:11" x14ac:dyDescent="0.3">
      <c r="A52" s="10" t="s">
        <v>64</v>
      </c>
      <c r="B52" s="2">
        <f>B51*B50</f>
        <v>12</v>
      </c>
      <c r="C52" s="2">
        <f>E31</f>
        <v>15.329658636932436</v>
      </c>
      <c r="D52" s="2">
        <f>C52/B52</f>
        <v>1.277471553077703</v>
      </c>
      <c r="E52" s="2">
        <f>D52/D53</f>
        <v>156.91339933229065</v>
      </c>
      <c r="F52" s="2">
        <f>FINV(0.01,B52,B53)</f>
        <v>2.6401564075289268</v>
      </c>
      <c r="G52" s="2">
        <f>FINV(0.05,B52,B53)</f>
        <v>1.9910131582278783</v>
      </c>
      <c r="H52" s="2" t="str">
        <f>IF(E52&gt;F52,"Significant","NS")</f>
        <v>Significant</v>
      </c>
      <c r="I52" s="2" t="str">
        <f>IF(E52&gt;G52,"Significant","NS")</f>
        <v>Significant</v>
      </c>
    </row>
    <row r="53" spans="1:11" ht="16.2" thickBot="1" x14ac:dyDescent="0.35">
      <c r="A53" s="16" t="s">
        <v>36</v>
      </c>
      <c r="B53" s="17">
        <f>B54-B52-B51-B50</f>
        <v>42</v>
      </c>
      <c r="C53" s="17">
        <f>E33</f>
        <v>0.34193259121002484</v>
      </c>
      <c r="D53" s="17">
        <f>C53/B53</f>
        <v>8.1412521716672584E-3</v>
      </c>
      <c r="E53" s="17"/>
      <c r="F53" s="17"/>
      <c r="G53" s="17"/>
      <c r="H53" s="17"/>
      <c r="I53" s="17"/>
    </row>
    <row r="54" spans="1:11" ht="16.2" thickBot="1" x14ac:dyDescent="0.35">
      <c r="A54" s="18" t="s">
        <v>37</v>
      </c>
      <c r="B54" s="19">
        <f>B30-1</f>
        <v>62</v>
      </c>
      <c r="C54" s="19">
        <f>SUM(C50:C53)</f>
        <v>32.284542650103958</v>
      </c>
      <c r="D54" s="19"/>
      <c r="E54" s="19"/>
      <c r="F54" s="19"/>
      <c r="G54" s="19"/>
      <c r="H54" s="19"/>
      <c r="I54" s="20"/>
    </row>
    <row r="56" spans="1:11" x14ac:dyDescent="0.3">
      <c r="H56" t="s">
        <v>38</v>
      </c>
      <c r="I56">
        <f>TINV(0.01,B53)</f>
        <v>2.6980661862199842</v>
      </c>
    </row>
    <row r="57" spans="1:11" x14ac:dyDescent="0.3">
      <c r="A57" s="3"/>
      <c r="B57" s="21"/>
      <c r="C57" s="27" t="s">
        <v>39</v>
      </c>
      <c r="D57" s="27"/>
      <c r="E57" s="3"/>
      <c r="F57" s="3"/>
      <c r="I57">
        <f>TINV(0.05,B53)</f>
        <v>2.0180817028184461</v>
      </c>
    </row>
    <row r="58" spans="1:11" x14ac:dyDescent="0.3">
      <c r="A58" s="2" t="s">
        <v>40</v>
      </c>
      <c r="B58" s="2" t="s">
        <v>24</v>
      </c>
      <c r="C58" s="2"/>
      <c r="D58" s="2"/>
      <c r="E58" s="2"/>
      <c r="F58" s="22"/>
      <c r="H58" s="23"/>
      <c r="I58" s="23" t="s">
        <v>41</v>
      </c>
      <c r="J58" s="23" t="s">
        <v>42</v>
      </c>
      <c r="K58" s="23" t="s">
        <v>43</v>
      </c>
    </row>
    <row r="59" spans="1:11" x14ac:dyDescent="0.3">
      <c r="A59" s="2"/>
      <c r="B59" s="2" t="s">
        <v>9</v>
      </c>
      <c r="C59" s="2" t="s">
        <v>10</v>
      </c>
      <c r="D59" s="2" t="s">
        <v>11</v>
      </c>
      <c r="E59" s="2" t="s">
        <v>25</v>
      </c>
      <c r="F59" s="22" t="s">
        <v>26</v>
      </c>
      <c r="H59" s="24" t="s">
        <v>44</v>
      </c>
      <c r="I59" s="22">
        <f>SQRT(D53/(B29*B27))</f>
        <v>3.0076295892774021E-2</v>
      </c>
      <c r="J59" s="22">
        <f>I59*1.4142*I56</f>
        <v>0.11475927102181836</v>
      </c>
      <c r="K59" s="22">
        <f>I59*1.4142*I57</f>
        <v>8.5836880600167753E-2</v>
      </c>
    </row>
    <row r="60" spans="1:11" x14ac:dyDescent="0.3">
      <c r="A60" s="13" t="s">
        <v>8</v>
      </c>
      <c r="B60" s="2">
        <f>G4</f>
        <v>4.2110469363719973</v>
      </c>
      <c r="C60" s="2">
        <f>G5</f>
        <v>4.2607386154436169</v>
      </c>
      <c r="D60" s="2">
        <f>G6</f>
        <v>4.24086271983328</v>
      </c>
      <c r="E60" s="2">
        <f>SUM(B60:D60)</f>
        <v>12.712648271648895</v>
      </c>
      <c r="F60" s="22">
        <f>E60/3</f>
        <v>4.2375494238829647</v>
      </c>
      <c r="H60" s="24" t="s">
        <v>45</v>
      </c>
      <c r="I60" s="22">
        <f>SQRT(D53/(B28*B27))</f>
        <v>1.9689557507503768E-2</v>
      </c>
      <c r="J60" s="22">
        <f>I60*1.4142*I56</f>
        <v>7.5127578022204988E-2</v>
      </c>
      <c r="K60" s="22">
        <f>J60*1.4142*I57</f>
        <v>0.21441193980343617</v>
      </c>
    </row>
    <row r="61" spans="1:11" x14ac:dyDescent="0.3">
      <c r="A61" s="13" t="s">
        <v>12</v>
      </c>
      <c r="B61" s="2">
        <f>G7</f>
        <v>4.3899064831342427</v>
      </c>
      <c r="C61" s="2">
        <f>G8</f>
        <v>4.429641516878057</v>
      </c>
      <c r="D61" s="2">
        <f>G9</f>
        <v>4.3799720640637654</v>
      </c>
      <c r="E61" s="2">
        <f t="shared" ref="E61:E66" si="4">SUM(B61:D61)</f>
        <v>13.199520064076065</v>
      </c>
      <c r="F61" s="22">
        <f t="shared" ref="F61:F66" si="5">E61/3</f>
        <v>4.3998400213586883</v>
      </c>
      <c r="H61" s="24" t="s">
        <v>46</v>
      </c>
      <c r="I61" s="22">
        <f>SQRT(D53/(B27))</f>
        <v>5.2093672589759749E-2</v>
      </c>
      <c r="J61" s="22">
        <f>I61*1.4142*I56</f>
        <v>0.19876888804935616</v>
      </c>
      <c r="K61" s="22">
        <f>J61*1.4142*I57</f>
        <v>0.56728067084284317</v>
      </c>
    </row>
    <row r="62" spans="1:11" x14ac:dyDescent="0.3">
      <c r="A62" s="13" t="s">
        <v>13</v>
      </c>
      <c r="B62" s="2">
        <f>G10</f>
        <v>4.8763653459037286</v>
      </c>
      <c r="C62" s="2">
        <f>G11</f>
        <v>4.9854807007603972</v>
      </c>
      <c r="D62" s="2">
        <f>G12</f>
        <v>4.9854807007603972</v>
      </c>
      <c r="E62" s="2">
        <f t="shared" si="4"/>
        <v>14.847326747424525</v>
      </c>
      <c r="F62" s="22">
        <f t="shared" si="5"/>
        <v>4.9491089158081749</v>
      </c>
    </row>
    <row r="63" spans="1:11" x14ac:dyDescent="0.3">
      <c r="A63" s="13" t="s">
        <v>14</v>
      </c>
      <c r="B63" s="2">
        <f>G13</f>
        <v>4.6481081038667531</v>
      </c>
      <c r="C63" s="2">
        <f>G14</f>
        <v>4.8069110179954793</v>
      </c>
      <c r="D63" s="2">
        <f>G15</f>
        <v>7.7420787184394344</v>
      </c>
      <c r="E63" s="2">
        <f t="shared" si="4"/>
        <v>17.197097840301666</v>
      </c>
      <c r="F63" s="22">
        <f t="shared" si="5"/>
        <v>5.7323659467672217</v>
      </c>
      <c r="H63" s="24" t="s">
        <v>47</v>
      </c>
      <c r="I63" s="4">
        <f>SQRT(D53)*100/(G25)</f>
        <v>1.8747598031432391</v>
      </c>
    </row>
    <row r="64" spans="1:11" x14ac:dyDescent="0.3">
      <c r="A64" s="13" t="s">
        <v>15</v>
      </c>
      <c r="B64" s="2">
        <f>G16</f>
        <v>4.4495074462220767</v>
      </c>
      <c r="C64" s="2">
        <f>G17</f>
        <v>4.9854807007603972</v>
      </c>
      <c r="D64" s="2">
        <f>G18</f>
        <v>4.9458062350963816</v>
      </c>
      <c r="E64" s="2">
        <f t="shared" si="4"/>
        <v>14.380794382078854</v>
      </c>
      <c r="F64" s="22">
        <f t="shared" si="5"/>
        <v>4.7935981273596182</v>
      </c>
    </row>
    <row r="65" spans="1:6" x14ac:dyDescent="0.3">
      <c r="A65" s="13" t="s">
        <v>16</v>
      </c>
      <c r="B65" s="2">
        <f>G19</f>
        <v>4.8962069849190373</v>
      </c>
      <c r="C65" s="2">
        <f>G20</f>
        <v>5.0549003700423327</v>
      </c>
      <c r="D65" s="2">
        <f>G21</f>
        <v>5.0350675675458909</v>
      </c>
      <c r="E65" s="2">
        <f t="shared" si="4"/>
        <v>14.98617492250726</v>
      </c>
      <c r="F65" s="22">
        <f t="shared" si="5"/>
        <v>4.995391640835753</v>
      </c>
    </row>
    <row r="66" spans="1:6" x14ac:dyDescent="0.3">
      <c r="A66" s="13" t="s">
        <v>17</v>
      </c>
      <c r="B66" s="2">
        <f>G22</f>
        <v>4.4892361274320027</v>
      </c>
      <c r="C66" s="2">
        <f>G23</f>
        <v>4.6580353285456768</v>
      </c>
      <c r="D66" s="2">
        <f>G24</f>
        <v>4.5984679976145335</v>
      </c>
      <c r="E66" s="2">
        <f t="shared" si="4"/>
        <v>13.745739453592215</v>
      </c>
      <c r="F66" s="22">
        <f t="shared" si="5"/>
        <v>4.5819131511974049</v>
      </c>
    </row>
    <row r="67" spans="1:6" x14ac:dyDescent="0.3">
      <c r="A67" s="2" t="s">
        <v>6</v>
      </c>
      <c r="B67" s="2">
        <f>SUM(B60:B66)</f>
        <v>31.960377427849842</v>
      </c>
      <c r="C67" s="2">
        <f>SUM(C60:C66)</f>
        <v>33.181188250425961</v>
      </c>
      <c r="D67" s="2">
        <f>SUM(D60:D66)</f>
        <v>35.927736003353679</v>
      </c>
      <c r="E67" s="2">
        <f>SUM(E60:E66)</f>
        <v>101.06930168162947</v>
      </c>
      <c r="F67" s="22">
        <f>SUM(C67:E67)</f>
        <v>170.1782259354091</v>
      </c>
    </row>
    <row r="68" spans="1:6" x14ac:dyDescent="0.3">
      <c r="A68" s="13" t="s">
        <v>7</v>
      </c>
      <c r="B68" s="22">
        <f>AVERAGE(B60:B66)</f>
        <v>4.565768203978549</v>
      </c>
      <c r="C68" s="22">
        <f>AVERAGE(C60:C66)</f>
        <v>4.7401697500608515</v>
      </c>
      <c r="D68" s="22">
        <f>AVERAGE(D60:D66)</f>
        <v>5.1325337147648114</v>
      </c>
      <c r="E68" s="2"/>
      <c r="F68" s="22">
        <f>AVERAGE(F60:F66)</f>
        <v>4.8128238896014039</v>
      </c>
    </row>
  </sheetData>
  <mergeCells count="1">
    <mergeCell ref="C57:D5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5F4AD-450D-4470-AC71-101EFDF8D5D1}">
  <dimension ref="A1:K68"/>
  <sheetViews>
    <sheetView tabSelected="1" topLeftCell="A43" zoomScale="80" zoomScaleNormal="80" workbookViewId="0">
      <selection activeCell="E51" sqref="E51"/>
    </sheetView>
  </sheetViews>
  <sheetFormatPr defaultRowHeight="15.6" x14ac:dyDescent="0.3"/>
  <sheetData>
    <row r="1" spans="1:8" ht="18" x14ac:dyDescent="0.35">
      <c r="B1" s="1" t="s">
        <v>0</v>
      </c>
      <c r="C1" s="1"/>
      <c r="D1" s="1"/>
    </row>
    <row r="3" spans="1:8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3"/>
    </row>
    <row r="4" spans="1:8" x14ac:dyDescent="0.3">
      <c r="A4" s="2" t="s">
        <v>48</v>
      </c>
      <c r="B4" s="2" t="s">
        <v>55</v>
      </c>
      <c r="C4" s="25">
        <v>4.0850415945623162</v>
      </c>
      <c r="D4" s="25">
        <v>4.1684798746563088</v>
      </c>
      <c r="E4" s="26">
        <v>4.2148024203391996</v>
      </c>
      <c r="F4" s="4">
        <f>SUM(C4:E4)</f>
        <v>12.468323889557826</v>
      </c>
      <c r="G4" s="4">
        <f>AVERAGE(C4:E4)</f>
        <v>4.1561079631859421</v>
      </c>
    </row>
    <row r="5" spans="1:8" x14ac:dyDescent="0.3">
      <c r="A5" s="2"/>
      <c r="B5" s="2" t="s">
        <v>56</v>
      </c>
      <c r="C5" s="25">
        <v>4.0669894362781767</v>
      </c>
      <c r="D5" s="25">
        <v>4.2963161594893533</v>
      </c>
      <c r="E5" s="26">
        <v>4.1954093019452277</v>
      </c>
      <c r="F5" s="4">
        <f t="shared" ref="F5:F24" si="0">SUM(C5:E5)</f>
        <v>12.558714897712758</v>
      </c>
      <c r="G5" s="4">
        <f t="shared" ref="G5:G24" si="1">AVERAGE(C5:E5)</f>
        <v>4.1862382992375862</v>
      </c>
    </row>
    <row r="6" spans="1:8" x14ac:dyDescent="0.3">
      <c r="A6" s="2"/>
      <c r="B6" s="2" t="s">
        <v>57</v>
      </c>
      <c r="C6" s="25">
        <v>4.2392793783965068</v>
      </c>
      <c r="D6" s="25">
        <v>4.5810921483520382</v>
      </c>
      <c r="E6" s="26">
        <v>4.3814792391370174</v>
      </c>
      <c r="F6" s="4">
        <f t="shared" si="0"/>
        <v>13.201850765885563</v>
      </c>
      <c r="G6" s="4">
        <f t="shared" si="1"/>
        <v>4.4006169219618547</v>
      </c>
    </row>
    <row r="7" spans="1:8" x14ac:dyDescent="0.3">
      <c r="A7" s="2" t="s">
        <v>49</v>
      </c>
      <c r="B7" s="2" t="s">
        <v>55</v>
      </c>
      <c r="C7" s="25">
        <v>4.4120233583653272</v>
      </c>
      <c r="D7" s="25">
        <v>4.5437562348880318</v>
      </c>
      <c r="E7" s="26">
        <v>4.5389058270471674</v>
      </c>
      <c r="F7" s="4">
        <f t="shared" si="0"/>
        <v>13.494685420300527</v>
      </c>
      <c r="G7" s="4">
        <f t="shared" si="1"/>
        <v>4.4982284734335094</v>
      </c>
    </row>
    <row r="8" spans="1:8" x14ac:dyDescent="0.3">
      <c r="A8" s="2"/>
      <c r="B8" s="2" t="s">
        <v>56</v>
      </c>
      <c r="C8" s="25">
        <v>4.3060462035187541</v>
      </c>
      <c r="D8" s="25">
        <v>4.5931947291195643</v>
      </c>
      <c r="E8" s="26">
        <v>4.4381443730482717</v>
      </c>
      <c r="F8" s="4">
        <f t="shared" si="0"/>
        <v>13.337385305686588</v>
      </c>
      <c r="G8" s="4">
        <f t="shared" si="1"/>
        <v>4.4457951018955297</v>
      </c>
    </row>
    <row r="9" spans="1:8" x14ac:dyDescent="0.3">
      <c r="A9" s="2"/>
      <c r="B9" s="2" t="s">
        <v>57</v>
      </c>
      <c r="C9" s="25">
        <v>4.1432891141128669</v>
      </c>
      <c r="D9" s="25">
        <v>4.5087458593162424</v>
      </c>
      <c r="E9" s="26">
        <v>4.2819205715206667</v>
      </c>
      <c r="F9" s="4">
        <f t="shared" si="0"/>
        <v>12.933955544949777</v>
      </c>
      <c r="G9" s="4">
        <f t="shared" si="1"/>
        <v>4.3113185149832587</v>
      </c>
    </row>
    <row r="10" spans="1:8" x14ac:dyDescent="0.3">
      <c r="A10" s="2" t="s">
        <v>50</v>
      </c>
      <c r="B10" s="2" t="s">
        <v>55</v>
      </c>
      <c r="C10" s="25">
        <v>4.9569525242149508</v>
      </c>
      <c r="D10" s="25">
        <v>5.1160836912786225</v>
      </c>
      <c r="E10" s="26">
        <v>5.064890610556775</v>
      </c>
      <c r="F10" s="4">
        <f t="shared" si="0"/>
        <v>15.137926826050348</v>
      </c>
      <c r="G10" s="4">
        <f t="shared" si="1"/>
        <v>5.0459756086834497</v>
      </c>
    </row>
    <row r="11" spans="1:8" x14ac:dyDescent="0.3">
      <c r="A11" s="2"/>
      <c r="B11" s="2" t="s">
        <v>56</v>
      </c>
      <c r="C11" s="25">
        <v>4.8965266864525674</v>
      </c>
      <c r="D11" s="25">
        <v>5.0455444076513158</v>
      </c>
      <c r="E11" s="26">
        <v>4.9987224085177688</v>
      </c>
      <c r="F11" s="4">
        <f t="shared" si="0"/>
        <v>14.940793502621652</v>
      </c>
      <c r="G11" s="4">
        <f t="shared" si="1"/>
        <v>4.9802645008738837</v>
      </c>
    </row>
    <row r="12" spans="1:8" x14ac:dyDescent="0.3">
      <c r="A12" s="2"/>
      <c r="B12" s="2" t="s">
        <v>57</v>
      </c>
      <c r="C12" s="25">
        <v>4.877660480053998</v>
      </c>
      <c r="D12" s="25">
        <v>5.0207860531357111</v>
      </c>
      <c r="E12" s="26">
        <v>4.9761528258391703</v>
      </c>
      <c r="F12" s="4">
        <f t="shared" si="0"/>
        <v>14.874599359028879</v>
      </c>
      <c r="G12" s="4">
        <f t="shared" si="1"/>
        <v>4.9581997863429601</v>
      </c>
    </row>
    <row r="13" spans="1:8" x14ac:dyDescent="0.3">
      <c r="A13" s="2" t="s">
        <v>51</v>
      </c>
      <c r="B13" s="2" t="s">
        <v>55</v>
      </c>
      <c r="C13" s="25">
        <v>4.7559814949917651</v>
      </c>
      <c r="D13" s="25">
        <v>4.9477349746810217</v>
      </c>
      <c r="E13" s="26">
        <v>4.8765219836056994</v>
      </c>
      <c r="F13" s="4">
        <f t="shared" si="0"/>
        <v>14.580238453278486</v>
      </c>
      <c r="G13" s="4">
        <f t="shared" si="1"/>
        <v>4.8600794844261621</v>
      </c>
    </row>
    <row r="14" spans="1:8" x14ac:dyDescent="0.3">
      <c r="A14" s="2"/>
      <c r="B14" s="2" t="s">
        <v>56</v>
      </c>
      <c r="C14" s="25">
        <v>4.5915751010633583</v>
      </c>
      <c r="D14" s="25">
        <v>4.7822411915643457</v>
      </c>
      <c r="E14" s="26">
        <v>4.7041275015852531</v>
      </c>
      <c r="F14" s="4">
        <f t="shared" si="0"/>
        <v>14.077943794212958</v>
      </c>
      <c r="G14" s="4">
        <f t="shared" si="1"/>
        <v>4.692647931404319</v>
      </c>
    </row>
    <row r="15" spans="1:8" x14ac:dyDescent="0.3">
      <c r="A15" s="2"/>
      <c r="B15" s="2" t="s">
        <v>57</v>
      </c>
      <c r="C15" s="25">
        <v>4.7182308457800373</v>
      </c>
      <c r="D15" s="25">
        <v>4.9303044720022333</v>
      </c>
      <c r="E15" s="26">
        <v>4.8379826626914806</v>
      </c>
      <c r="F15" s="4">
        <f t="shared" si="0"/>
        <v>14.486517980473751</v>
      </c>
      <c r="G15" s="4">
        <f t="shared" si="1"/>
        <v>4.8288393268245837</v>
      </c>
    </row>
    <row r="16" spans="1:8" x14ac:dyDescent="0.3">
      <c r="A16" s="2" t="s">
        <v>52</v>
      </c>
      <c r="B16" s="2" t="s">
        <v>55</v>
      </c>
      <c r="C16" s="25">
        <v>4.2219029647990709</v>
      </c>
      <c r="D16" s="25">
        <v>4.4439666923440626</v>
      </c>
      <c r="E16" s="26">
        <v>4.3464796432308592</v>
      </c>
      <c r="F16" s="4">
        <f t="shared" si="0"/>
        <v>13.012349300373993</v>
      </c>
      <c r="G16" s="4">
        <f t="shared" si="1"/>
        <v>4.3374497667913312</v>
      </c>
    </row>
    <row r="17" spans="1:7" x14ac:dyDescent="0.3">
      <c r="A17" s="2"/>
      <c r="B17" s="2" t="s">
        <v>56</v>
      </c>
      <c r="C17" s="25">
        <v>4.961221814989127</v>
      </c>
      <c r="D17" s="25">
        <v>5.0881513579908892</v>
      </c>
      <c r="E17" s="26">
        <v>5.0568324580284489</v>
      </c>
      <c r="F17" s="4">
        <f t="shared" si="0"/>
        <v>15.106205631008464</v>
      </c>
      <c r="G17" s="4">
        <f t="shared" si="1"/>
        <v>5.0354018770028217</v>
      </c>
    </row>
    <row r="18" spans="1:7" x14ac:dyDescent="0.3">
      <c r="A18" s="2"/>
      <c r="B18" s="2" t="s">
        <v>57</v>
      </c>
      <c r="C18" s="25">
        <v>5.171756292689313</v>
      </c>
      <c r="D18" s="25">
        <v>5.2434810513756771</v>
      </c>
      <c r="E18" s="26">
        <v>5.2773299318374081</v>
      </c>
      <c r="F18" s="4">
        <f t="shared" si="0"/>
        <v>15.692567275902398</v>
      </c>
      <c r="G18" s="4">
        <f t="shared" si="1"/>
        <v>5.2308557586341324</v>
      </c>
    </row>
    <row r="19" spans="1:7" x14ac:dyDescent="0.3">
      <c r="A19" s="2" t="s">
        <v>53</v>
      </c>
      <c r="B19" s="2" t="s">
        <v>55</v>
      </c>
      <c r="C19" s="25">
        <v>5.0757890913909822</v>
      </c>
      <c r="D19" s="25">
        <v>5.2135060586717721</v>
      </c>
      <c r="E19" s="26">
        <v>5.1758755760454633</v>
      </c>
      <c r="F19" s="4">
        <f t="shared" si="0"/>
        <v>15.465170726108218</v>
      </c>
      <c r="G19" s="4">
        <f t="shared" si="1"/>
        <v>5.1550569087027389</v>
      </c>
    </row>
    <row r="20" spans="1:7" x14ac:dyDescent="0.3">
      <c r="A20" s="2"/>
      <c r="B20" s="2" t="s">
        <v>56</v>
      </c>
      <c r="C20" s="25">
        <v>5.2843166243393203</v>
      </c>
      <c r="D20" s="25">
        <v>5.2352326208891631</v>
      </c>
      <c r="E20" s="26">
        <v>5.3882724928471006</v>
      </c>
      <c r="F20" s="4">
        <f t="shared" si="0"/>
        <v>15.907821738075583</v>
      </c>
      <c r="G20" s="4">
        <f t="shared" si="1"/>
        <v>5.3026072460251941</v>
      </c>
    </row>
    <row r="21" spans="1:7" x14ac:dyDescent="0.3">
      <c r="A21" s="2"/>
      <c r="B21" s="2" t="s">
        <v>57</v>
      </c>
      <c r="C21" s="25">
        <v>4.5492606154064958</v>
      </c>
      <c r="D21" s="25">
        <v>4.8006180388479125</v>
      </c>
      <c r="E21" s="26">
        <v>4.689054631818923</v>
      </c>
      <c r="F21" s="4">
        <f t="shared" si="0"/>
        <v>14.03893328607333</v>
      </c>
      <c r="G21" s="4">
        <f t="shared" si="1"/>
        <v>4.6796444286911099</v>
      </c>
    </row>
    <row r="22" spans="1:7" x14ac:dyDescent="0.3">
      <c r="A22" s="2" t="s">
        <v>54</v>
      </c>
      <c r="B22" s="2" t="s">
        <v>55</v>
      </c>
      <c r="C22" s="25">
        <v>4.5699382664708388</v>
      </c>
      <c r="D22" s="25">
        <v>4.7834121143512469</v>
      </c>
      <c r="E22" s="26">
        <v>4.6976055306655509</v>
      </c>
      <c r="F22" s="4">
        <f t="shared" si="0"/>
        <v>14.050955911487637</v>
      </c>
      <c r="G22" s="4">
        <f t="shared" si="1"/>
        <v>4.6836519704958794</v>
      </c>
    </row>
    <row r="23" spans="1:7" x14ac:dyDescent="0.3">
      <c r="A23" s="2"/>
      <c r="B23" s="2" t="s">
        <v>56</v>
      </c>
      <c r="C23" s="25">
        <v>4.4862876573909558</v>
      </c>
      <c r="D23" s="25">
        <v>4.6954478979776901</v>
      </c>
      <c r="E23" s="26">
        <v>4.6886430112952358</v>
      </c>
      <c r="F23" s="4">
        <f t="shared" si="0"/>
        <v>13.870378566663883</v>
      </c>
      <c r="G23" s="4">
        <f t="shared" si="1"/>
        <v>4.6234595222212942</v>
      </c>
    </row>
    <row r="24" spans="1:7" x14ac:dyDescent="0.3">
      <c r="A24" s="2"/>
      <c r="B24" s="2" t="s">
        <v>57</v>
      </c>
      <c r="C24" s="25">
        <v>4.579258931668968</v>
      </c>
      <c r="D24" s="25">
        <v>4.8582281025786598</v>
      </c>
      <c r="E24" s="26">
        <v>4.713744716768514</v>
      </c>
      <c r="F24" s="4">
        <f t="shared" si="0"/>
        <v>14.151231751016141</v>
      </c>
      <c r="G24" s="4">
        <f t="shared" si="1"/>
        <v>4.7170772503387139</v>
      </c>
    </row>
    <row r="25" spans="1:7" x14ac:dyDescent="0.3">
      <c r="A25" s="2"/>
      <c r="B25" s="2" t="s">
        <v>6</v>
      </c>
      <c r="C25" s="4">
        <f>SUM(C4:C24)</f>
        <v>96.949328476935719</v>
      </c>
      <c r="D25" s="4">
        <f>SUM(D4:D24)</f>
        <v>100.89632373116187</v>
      </c>
      <c r="E25" s="4">
        <f>SUM(E4:E24)</f>
        <v>99.542897718371222</v>
      </c>
      <c r="F25" s="4">
        <f>SUM(C4:E24)</f>
        <v>297.38854992646878</v>
      </c>
      <c r="G25" s="4">
        <f>AVERAGE(C4:E24)</f>
        <v>4.7204531734360122</v>
      </c>
    </row>
    <row r="26" spans="1:7" ht="16.2" thickBot="1" x14ac:dyDescent="0.35"/>
    <row r="27" spans="1:7" x14ac:dyDescent="0.3">
      <c r="A27" s="5" t="s">
        <v>18</v>
      </c>
      <c r="B27" s="6">
        <v>3</v>
      </c>
      <c r="D27" s="7" t="s">
        <v>19</v>
      </c>
      <c r="E27" s="2">
        <f>F25^2/(B27*B28*B29)</f>
        <v>1403.8087242439337</v>
      </c>
    </row>
    <row r="28" spans="1:7" x14ac:dyDescent="0.3">
      <c r="A28" s="8" t="s">
        <v>58</v>
      </c>
      <c r="B28" s="9">
        <v>7</v>
      </c>
      <c r="D28" s="10" t="s">
        <v>60</v>
      </c>
      <c r="E28" s="2">
        <f>((SUMSQ(F38:F44)/(B27*B29))-E27)</f>
        <v>4.7256323194089873</v>
      </c>
    </row>
    <row r="29" spans="1:7" x14ac:dyDescent="0.3">
      <c r="A29" s="7" t="s">
        <v>59</v>
      </c>
      <c r="B29" s="2">
        <v>3</v>
      </c>
      <c r="D29" s="10" t="s">
        <v>61</v>
      </c>
      <c r="E29" s="2">
        <f>SUMSQ(C45:E45)/(B27*B28)-E27</f>
        <v>6.4631301327835899E-2</v>
      </c>
    </row>
    <row r="30" spans="1:7" x14ac:dyDescent="0.3">
      <c r="A30" s="7" t="s">
        <v>6</v>
      </c>
      <c r="B30" s="4">
        <f>B29*B28*B27</f>
        <v>63</v>
      </c>
      <c r="D30" s="7" t="s">
        <v>62</v>
      </c>
      <c r="E30" s="2">
        <f>((SUMSQ(C38:E44))/(B27))-E27</f>
        <v>6.9210073831034151</v>
      </c>
    </row>
    <row r="31" spans="1:7" x14ac:dyDescent="0.3">
      <c r="D31" s="7" t="s">
        <v>63</v>
      </c>
      <c r="E31" s="2">
        <f>E30-E29-E28</f>
        <v>2.1307437623665919</v>
      </c>
    </row>
    <row r="32" spans="1:7" x14ac:dyDescent="0.3">
      <c r="D32" s="7" t="s">
        <v>20</v>
      </c>
      <c r="E32" s="2">
        <f>SUMSQ(C4:E24)-E27</f>
        <v>7.4145670388863891</v>
      </c>
    </row>
    <row r="33" spans="2:7" x14ac:dyDescent="0.3">
      <c r="D33" s="7" t="s">
        <v>21</v>
      </c>
      <c r="E33" s="2">
        <f>E32-E31-E29-E28</f>
        <v>0.493559655782974</v>
      </c>
    </row>
    <row r="35" spans="2:7" x14ac:dyDescent="0.3">
      <c r="B35" s="3"/>
      <c r="C35" s="11"/>
      <c r="D35" s="11" t="s">
        <v>22</v>
      </c>
      <c r="E35" s="12"/>
      <c r="F35" s="3"/>
      <c r="G35" s="3"/>
    </row>
    <row r="36" spans="2:7" x14ac:dyDescent="0.3">
      <c r="B36" s="2" t="s">
        <v>23</v>
      </c>
      <c r="C36" s="2" t="s">
        <v>24</v>
      </c>
      <c r="D36" s="2"/>
      <c r="E36" s="2"/>
      <c r="F36" s="2"/>
      <c r="G36" s="2"/>
    </row>
    <row r="37" spans="2:7" x14ac:dyDescent="0.3">
      <c r="B37" s="2"/>
      <c r="C37" s="2" t="s">
        <v>9</v>
      </c>
      <c r="D37" s="2" t="s">
        <v>10</v>
      </c>
      <c r="E37" s="2" t="s">
        <v>11</v>
      </c>
      <c r="F37" s="2" t="s">
        <v>25</v>
      </c>
      <c r="G37" s="2" t="s">
        <v>26</v>
      </c>
    </row>
    <row r="38" spans="2:7" x14ac:dyDescent="0.3">
      <c r="B38" s="13" t="s">
        <v>8</v>
      </c>
      <c r="C38" s="2">
        <f>F4</f>
        <v>12.468323889557826</v>
      </c>
      <c r="D38" s="2">
        <f>F5</f>
        <v>12.558714897712758</v>
      </c>
      <c r="E38" s="2">
        <f>F6</f>
        <v>13.201850765885563</v>
      </c>
      <c r="F38" s="2">
        <f t="shared" ref="F38:F45" si="2">SUM(C38:E38)</f>
        <v>38.228889553156151</v>
      </c>
      <c r="G38" s="2">
        <f t="shared" ref="G38:G44" si="3">F38/9</f>
        <v>4.247654394795128</v>
      </c>
    </row>
    <row r="39" spans="2:7" x14ac:dyDescent="0.3">
      <c r="B39" s="13" t="s">
        <v>12</v>
      </c>
      <c r="C39" s="2">
        <f>F7</f>
        <v>13.494685420300527</v>
      </c>
      <c r="D39" s="2">
        <f>F8</f>
        <v>13.337385305686588</v>
      </c>
      <c r="E39" s="2">
        <f>F9</f>
        <v>12.933955544949777</v>
      </c>
      <c r="F39" s="2">
        <f t="shared" si="2"/>
        <v>39.766026270936891</v>
      </c>
      <c r="G39" s="2">
        <f t="shared" si="3"/>
        <v>4.4184473634374326</v>
      </c>
    </row>
    <row r="40" spans="2:7" x14ac:dyDescent="0.3">
      <c r="B40" s="13" t="s">
        <v>13</v>
      </c>
      <c r="C40" s="2">
        <f>F10</f>
        <v>15.137926826050348</v>
      </c>
      <c r="D40" s="2">
        <f>F11</f>
        <v>14.940793502621652</v>
      </c>
      <c r="E40" s="2">
        <f>F12</f>
        <v>14.874599359028879</v>
      </c>
      <c r="F40" s="2">
        <f t="shared" si="2"/>
        <v>44.953319687700876</v>
      </c>
      <c r="G40" s="2">
        <f t="shared" si="3"/>
        <v>4.9948132986334306</v>
      </c>
    </row>
    <row r="41" spans="2:7" x14ac:dyDescent="0.3">
      <c r="B41" s="13" t="s">
        <v>14</v>
      </c>
      <c r="C41" s="2">
        <f>F13</f>
        <v>14.580238453278486</v>
      </c>
      <c r="D41" s="2">
        <f>F14</f>
        <v>14.077943794212958</v>
      </c>
      <c r="E41" s="2">
        <f>F15</f>
        <v>14.486517980473751</v>
      </c>
      <c r="F41" s="2">
        <f t="shared" si="2"/>
        <v>43.144700227965195</v>
      </c>
      <c r="G41" s="2">
        <f t="shared" si="3"/>
        <v>4.7938555808850216</v>
      </c>
    </row>
    <row r="42" spans="2:7" x14ac:dyDescent="0.3">
      <c r="B42" s="13" t="s">
        <v>15</v>
      </c>
      <c r="C42" s="2">
        <f>F16</f>
        <v>13.012349300373993</v>
      </c>
      <c r="D42" s="2">
        <f>F17</f>
        <v>15.106205631008464</v>
      </c>
      <c r="E42" s="2">
        <f>F18</f>
        <v>15.692567275902398</v>
      </c>
      <c r="F42" s="2">
        <f t="shared" si="2"/>
        <v>43.811122207284853</v>
      </c>
      <c r="G42" s="2">
        <f t="shared" si="3"/>
        <v>4.8679024674760951</v>
      </c>
    </row>
    <row r="43" spans="2:7" x14ac:dyDescent="0.3">
      <c r="B43" s="13" t="s">
        <v>16</v>
      </c>
      <c r="C43" s="2">
        <f>F19</f>
        <v>15.465170726108218</v>
      </c>
      <c r="D43" s="2">
        <f>F20</f>
        <v>15.907821738075583</v>
      </c>
      <c r="E43" s="2">
        <f>F21</f>
        <v>14.03893328607333</v>
      </c>
      <c r="F43" s="2">
        <f t="shared" si="2"/>
        <v>45.411925750257133</v>
      </c>
      <c r="G43" s="2">
        <f t="shared" si="3"/>
        <v>5.0457695278063479</v>
      </c>
    </row>
    <row r="44" spans="2:7" x14ac:dyDescent="0.3">
      <c r="B44" s="13" t="s">
        <v>17</v>
      </c>
      <c r="C44" s="2">
        <f>F22</f>
        <v>14.050955911487637</v>
      </c>
      <c r="D44" s="2">
        <f>F23</f>
        <v>13.870378566663883</v>
      </c>
      <c r="E44" s="2">
        <f>F24</f>
        <v>14.151231751016141</v>
      </c>
      <c r="F44" s="2">
        <f t="shared" si="2"/>
        <v>42.072566229167663</v>
      </c>
      <c r="G44" s="2">
        <f t="shared" si="3"/>
        <v>4.6747295810186289</v>
      </c>
    </row>
    <row r="45" spans="2:7" x14ac:dyDescent="0.3">
      <c r="B45" s="2" t="s">
        <v>6</v>
      </c>
      <c r="C45" s="2">
        <f>SUM(C38:C44)</f>
        <v>98.209650527157038</v>
      </c>
      <c r="D45" s="2">
        <f>SUM(D38:D44)</f>
        <v>99.799243435981893</v>
      </c>
      <c r="E45" s="2">
        <f>SUM(E38:E44)</f>
        <v>99.379655963329839</v>
      </c>
      <c r="F45" s="2">
        <f t="shared" si="2"/>
        <v>297.38854992646873</v>
      </c>
      <c r="G45" s="2">
        <f>AVERAGE(G38:G44)</f>
        <v>4.7204531734360131</v>
      </c>
    </row>
    <row r="46" spans="2:7" x14ac:dyDescent="0.3">
      <c r="B46" s="13" t="s">
        <v>7</v>
      </c>
      <c r="C46" s="2">
        <f>C45/(B28*B27)</f>
        <v>4.6766500251027159</v>
      </c>
      <c r="D46" s="2">
        <f>D45/(B28*B27)</f>
        <v>4.7523449255229471</v>
      </c>
      <c r="E46" s="2">
        <f>E45/(B28*B27)</f>
        <v>4.7323645696823728</v>
      </c>
      <c r="F46" s="2"/>
      <c r="G46" s="2">
        <f>AVERAGE(G38:G44)</f>
        <v>4.7204531734360131</v>
      </c>
    </row>
    <row r="49" spans="1:11" x14ac:dyDescent="0.3">
      <c r="A49" s="14" t="s">
        <v>27</v>
      </c>
      <c r="B49" s="15" t="s">
        <v>28</v>
      </c>
      <c r="C49" s="15" t="s">
        <v>29</v>
      </c>
      <c r="D49" s="15" t="s">
        <v>30</v>
      </c>
      <c r="E49" s="15" t="s">
        <v>31</v>
      </c>
      <c r="F49" s="15" t="s">
        <v>32</v>
      </c>
      <c r="G49" s="15" t="s">
        <v>33</v>
      </c>
      <c r="H49" s="15" t="s">
        <v>34</v>
      </c>
      <c r="I49" s="15" t="s">
        <v>35</v>
      </c>
    </row>
    <row r="50" spans="1:11" x14ac:dyDescent="0.3">
      <c r="A50" s="10" t="s">
        <v>58</v>
      </c>
      <c r="B50" s="2">
        <f>B28-1</f>
        <v>6</v>
      </c>
      <c r="C50" s="2">
        <f>E28</f>
        <v>4.7256323194089873</v>
      </c>
      <c r="D50" s="2">
        <f>C50/B50</f>
        <v>0.78760538656816459</v>
      </c>
      <c r="E50" s="2">
        <f>D50/D53</f>
        <v>67.022143824511573</v>
      </c>
      <c r="F50" s="2">
        <f>FINV(0.01,B50,B53)</f>
        <v>3.265787316835457</v>
      </c>
      <c r="G50" s="2">
        <f>FINV(0.05,B50,B53)</f>
        <v>2.3239937973118296</v>
      </c>
      <c r="H50" s="2" t="str">
        <f>IF(E50&gt;F50,"Significant","NS")</f>
        <v>Significant</v>
      </c>
      <c r="I50" s="2" t="str">
        <f>IF(E50&gt;G50,"Significant","NS")</f>
        <v>Significant</v>
      </c>
    </row>
    <row r="51" spans="1:11" x14ac:dyDescent="0.3">
      <c r="A51" s="10" t="s">
        <v>59</v>
      </c>
      <c r="B51" s="2">
        <f>B29-1</f>
        <v>2</v>
      </c>
      <c r="C51" s="2">
        <f>E29</f>
        <v>6.4631301327835899E-2</v>
      </c>
      <c r="D51" s="2">
        <f>C51/B51</f>
        <v>3.231565066391795E-2</v>
      </c>
      <c r="E51" s="2">
        <f>D51/D53</f>
        <v>2.7499357210050439</v>
      </c>
      <c r="F51" s="2">
        <f>FINV(0.01,B51,B53)</f>
        <v>5.1491387794356873</v>
      </c>
      <c r="G51" s="2">
        <f>FINV(0.05,B51,B53)</f>
        <v>3.2199422931761248</v>
      </c>
      <c r="H51" s="2" t="str">
        <f>IF(E51&gt;F51,"Significant","NS")</f>
        <v>NS</v>
      </c>
      <c r="I51" s="2" t="str">
        <f>IF(E51&gt;G51,"Significant","NS")</f>
        <v>NS</v>
      </c>
    </row>
    <row r="52" spans="1:11" x14ac:dyDescent="0.3">
      <c r="A52" s="10" t="s">
        <v>64</v>
      </c>
      <c r="B52" s="2">
        <f>B51*B50</f>
        <v>12</v>
      </c>
      <c r="C52" s="2">
        <f>E31</f>
        <v>2.1307437623665919</v>
      </c>
      <c r="D52" s="2">
        <f>C52/B52</f>
        <v>0.177561980197216</v>
      </c>
      <c r="E52" s="2">
        <f>D52/D53</f>
        <v>15.109831366691564</v>
      </c>
      <c r="F52" s="2">
        <f>FINV(0.01,B52,B53)</f>
        <v>2.6401564075289268</v>
      </c>
      <c r="G52" s="2">
        <f>FINV(0.05,B52,B53)</f>
        <v>1.9910131582278783</v>
      </c>
      <c r="H52" s="2" t="str">
        <f>IF(E52&gt;F52,"Significant","NS")</f>
        <v>Significant</v>
      </c>
      <c r="I52" s="2" t="str">
        <f>IF(E52&gt;G52,"Significant","NS")</f>
        <v>Significant</v>
      </c>
    </row>
    <row r="53" spans="1:11" ht="16.2" thickBot="1" x14ac:dyDescent="0.35">
      <c r="A53" s="16" t="s">
        <v>36</v>
      </c>
      <c r="B53" s="17">
        <f>B54-B52-B51-B50</f>
        <v>42</v>
      </c>
      <c r="C53" s="17">
        <f>E33</f>
        <v>0.493559655782974</v>
      </c>
      <c r="D53" s="17">
        <f>C53/B53</f>
        <v>1.1751420375785096E-2</v>
      </c>
      <c r="E53" s="17"/>
      <c r="F53" s="17"/>
      <c r="G53" s="17"/>
      <c r="H53" s="17"/>
      <c r="I53" s="17"/>
    </row>
    <row r="54" spans="1:11" ht="16.2" thickBot="1" x14ac:dyDescent="0.35">
      <c r="A54" s="18" t="s">
        <v>37</v>
      </c>
      <c r="B54" s="19">
        <f>B30-1</f>
        <v>62</v>
      </c>
      <c r="C54" s="19">
        <f>SUM(C50:C53)</f>
        <v>7.4145670388863891</v>
      </c>
      <c r="D54" s="19"/>
      <c r="E54" s="19"/>
      <c r="F54" s="19"/>
      <c r="G54" s="19"/>
      <c r="H54" s="19"/>
      <c r="I54" s="20"/>
    </row>
    <row r="56" spans="1:11" x14ac:dyDescent="0.3">
      <c r="H56" t="s">
        <v>38</v>
      </c>
      <c r="I56">
        <f>TINV(0.01,B53)</f>
        <v>2.6980661862199842</v>
      </c>
    </row>
    <row r="57" spans="1:11" x14ac:dyDescent="0.3">
      <c r="A57" s="3"/>
      <c r="B57" s="21"/>
      <c r="C57" s="27" t="s">
        <v>39</v>
      </c>
      <c r="D57" s="27"/>
      <c r="E57" s="3"/>
      <c r="F57" s="3"/>
      <c r="I57">
        <f>TINV(0.05,B53)</f>
        <v>2.0180817028184461</v>
      </c>
    </row>
    <row r="58" spans="1:11" x14ac:dyDescent="0.3">
      <c r="A58" s="2" t="s">
        <v>40</v>
      </c>
      <c r="B58" s="2" t="s">
        <v>24</v>
      </c>
      <c r="C58" s="2"/>
      <c r="D58" s="2"/>
      <c r="E58" s="2"/>
      <c r="F58" s="22"/>
      <c r="H58" s="23"/>
      <c r="I58" s="23" t="s">
        <v>41</v>
      </c>
      <c r="J58" s="23" t="s">
        <v>42</v>
      </c>
      <c r="K58" s="23" t="s">
        <v>43</v>
      </c>
    </row>
    <row r="59" spans="1:11" x14ac:dyDescent="0.3">
      <c r="A59" s="2"/>
      <c r="B59" s="2" t="s">
        <v>9</v>
      </c>
      <c r="C59" s="2" t="s">
        <v>10</v>
      </c>
      <c r="D59" s="2" t="s">
        <v>11</v>
      </c>
      <c r="E59" s="2" t="s">
        <v>25</v>
      </c>
      <c r="F59" s="22" t="s">
        <v>26</v>
      </c>
      <c r="H59" s="24" t="s">
        <v>44</v>
      </c>
      <c r="I59" s="22">
        <f>SQRT(D53/(B29*B27))</f>
        <v>3.6134656150117621E-2</v>
      </c>
      <c r="J59" s="22">
        <f>I59*1.4142*I56</f>
        <v>0.13787558192655799</v>
      </c>
      <c r="K59" s="22">
        <f>I59*1.4142*I57</f>
        <v>0.10312726595534523</v>
      </c>
    </row>
    <row r="60" spans="1:11" x14ac:dyDescent="0.3">
      <c r="A60" s="13" t="s">
        <v>8</v>
      </c>
      <c r="B60" s="2">
        <f>G4</f>
        <v>4.1561079631859421</v>
      </c>
      <c r="C60" s="2">
        <f>G5</f>
        <v>4.1862382992375862</v>
      </c>
      <c r="D60" s="2">
        <f>G6</f>
        <v>4.4006169219618547</v>
      </c>
      <c r="E60" s="2">
        <f>SUM(B60:D60)</f>
        <v>12.742963184385385</v>
      </c>
      <c r="F60" s="22">
        <f>E60/3</f>
        <v>4.247654394795128</v>
      </c>
      <c r="H60" s="24" t="s">
        <v>45</v>
      </c>
      <c r="I60" s="22">
        <f>SQRT(D53/(B28*B27))</f>
        <v>2.365568528844508E-2</v>
      </c>
      <c r="J60" s="22">
        <f>I60*1.4142*I56</f>
        <v>9.026075580921962E-2</v>
      </c>
      <c r="K60" s="22">
        <f>J60*1.4142*I57</f>
        <v>0.25760159252650217</v>
      </c>
    </row>
    <row r="61" spans="1:11" x14ac:dyDescent="0.3">
      <c r="A61" s="13" t="s">
        <v>12</v>
      </c>
      <c r="B61" s="2">
        <f>G7</f>
        <v>4.4982284734335094</v>
      </c>
      <c r="C61" s="2">
        <f>G8</f>
        <v>4.4457951018955297</v>
      </c>
      <c r="D61" s="2">
        <f>G9</f>
        <v>4.3113185149832587</v>
      </c>
      <c r="E61" s="2">
        <f t="shared" ref="E61:E66" si="4">SUM(B61:D61)</f>
        <v>13.255342090312297</v>
      </c>
      <c r="F61" s="22">
        <f t="shared" ref="F61:F66" si="5">E61/3</f>
        <v>4.4184473634374326</v>
      </c>
      <c r="H61" s="24" t="s">
        <v>46</v>
      </c>
      <c r="I61" s="22">
        <f>SQRT(D53/(B27))</f>
        <v>6.2587060366034925E-2</v>
      </c>
      <c r="J61" s="22">
        <f>I61*1.4142*I56</f>
        <v>0.23880751301992367</v>
      </c>
      <c r="K61" s="22">
        <f>J61*1.4142*I57</f>
        <v>0.68154975115931948</v>
      </c>
    </row>
    <row r="62" spans="1:11" x14ac:dyDescent="0.3">
      <c r="A62" s="13" t="s">
        <v>13</v>
      </c>
      <c r="B62" s="2">
        <f>G10</f>
        <v>5.0459756086834497</v>
      </c>
      <c r="C62" s="2">
        <f>G11</f>
        <v>4.9802645008738837</v>
      </c>
      <c r="D62" s="2">
        <f>G12</f>
        <v>4.9581997863429601</v>
      </c>
      <c r="E62" s="2">
        <f t="shared" si="4"/>
        <v>14.984439895900294</v>
      </c>
      <c r="F62" s="22">
        <f t="shared" si="5"/>
        <v>4.9948132986334315</v>
      </c>
    </row>
    <row r="63" spans="1:11" x14ac:dyDescent="0.3">
      <c r="A63" s="13" t="s">
        <v>14</v>
      </c>
      <c r="B63" s="2">
        <f>G13</f>
        <v>4.8600794844261621</v>
      </c>
      <c r="C63" s="2">
        <f>G14</f>
        <v>4.692647931404319</v>
      </c>
      <c r="D63" s="2">
        <f>G15</f>
        <v>4.8288393268245837</v>
      </c>
      <c r="E63" s="2">
        <f t="shared" si="4"/>
        <v>14.381566742655066</v>
      </c>
      <c r="F63" s="22">
        <f t="shared" si="5"/>
        <v>4.7938555808850216</v>
      </c>
      <c r="H63" s="24" t="s">
        <v>47</v>
      </c>
      <c r="I63" s="4">
        <f>SQRT(D53)*100/(G25)</f>
        <v>2.2964737593497988</v>
      </c>
    </row>
    <row r="64" spans="1:11" x14ac:dyDescent="0.3">
      <c r="A64" s="13" t="s">
        <v>15</v>
      </c>
      <c r="B64" s="2">
        <f>G16</f>
        <v>4.3374497667913312</v>
      </c>
      <c r="C64" s="2">
        <f>G17</f>
        <v>5.0354018770028217</v>
      </c>
      <c r="D64" s="2">
        <f>G18</f>
        <v>5.2308557586341324</v>
      </c>
      <c r="E64" s="2">
        <f t="shared" si="4"/>
        <v>14.603707402428284</v>
      </c>
      <c r="F64" s="22">
        <f t="shared" si="5"/>
        <v>4.8679024674760951</v>
      </c>
    </row>
    <row r="65" spans="1:6" x14ac:dyDescent="0.3">
      <c r="A65" s="13" t="s">
        <v>16</v>
      </c>
      <c r="B65" s="2">
        <f>G19</f>
        <v>5.1550569087027389</v>
      </c>
      <c r="C65" s="2">
        <f>G20</f>
        <v>5.3026072460251941</v>
      </c>
      <c r="D65" s="2">
        <f>G21</f>
        <v>4.6796444286911099</v>
      </c>
      <c r="E65" s="2">
        <f t="shared" si="4"/>
        <v>15.137308583419042</v>
      </c>
      <c r="F65" s="22">
        <f t="shared" si="5"/>
        <v>5.045769527806347</v>
      </c>
    </row>
    <row r="66" spans="1:6" x14ac:dyDescent="0.3">
      <c r="A66" s="13" t="s">
        <v>17</v>
      </c>
      <c r="B66" s="2">
        <f>G22</f>
        <v>4.6836519704958794</v>
      </c>
      <c r="C66" s="2">
        <f>G23</f>
        <v>4.6234595222212942</v>
      </c>
      <c r="D66" s="2">
        <f>G24</f>
        <v>4.7170772503387139</v>
      </c>
      <c r="E66" s="2">
        <f t="shared" si="4"/>
        <v>14.024188743055888</v>
      </c>
      <c r="F66" s="22">
        <f t="shared" si="5"/>
        <v>4.6747295810186289</v>
      </c>
    </row>
    <row r="67" spans="1:6" x14ac:dyDescent="0.3">
      <c r="A67" s="2" t="s">
        <v>6</v>
      </c>
      <c r="B67" s="2">
        <f>SUM(B60:B66)</f>
        <v>32.73655017571901</v>
      </c>
      <c r="C67" s="2">
        <f>SUM(C60:C66)</f>
        <v>33.266414478660629</v>
      </c>
      <c r="D67" s="2">
        <f>SUM(D60:D66)</f>
        <v>33.126551987776608</v>
      </c>
      <c r="E67" s="2">
        <f>SUM(E60:E66)</f>
        <v>99.129516642156261</v>
      </c>
      <c r="F67" s="22">
        <f>SUM(C67:E67)</f>
        <v>165.52248310859349</v>
      </c>
    </row>
    <row r="68" spans="1:6" x14ac:dyDescent="0.3">
      <c r="A68" s="13" t="s">
        <v>7</v>
      </c>
      <c r="B68" s="22">
        <f>AVERAGE(B60:B66)</f>
        <v>4.6766500251027159</v>
      </c>
      <c r="C68" s="22">
        <f>AVERAGE(C60:C66)</f>
        <v>4.7523449255229471</v>
      </c>
      <c r="D68" s="22">
        <f>AVERAGE(D60:D66)</f>
        <v>4.7323645696823728</v>
      </c>
      <c r="E68" s="2"/>
      <c r="F68" s="22">
        <f>AVERAGE(F60:F66)</f>
        <v>4.7204531734360122</v>
      </c>
    </row>
  </sheetData>
  <mergeCells count="1">
    <mergeCell ref="C57:D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Germination stage</vt:lpstr>
      <vt:lpstr>Flowering stage</vt:lpstr>
      <vt:lpstr>Harvesting 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Gadhavi himanshu</dc:creator>
  <cp:lastModifiedBy>Gadhavi himanshu</cp:lastModifiedBy>
  <dcterms:created xsi:type="dcterms:W3CDTF">2023-07-10T11:49:18Z</dcterms:created>
  <dcterms:modified xsi:type="dcterms:W3CDTF">2023-10-10T17:42:39Z</dcterms:modified>
</cp:coreProperties>
</file>