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 Free lancing analysis\ID 108 anuragini CRD analysis\Results\"/>
    </mc:Choice>
  </mc:AlternateContent>
  <xr:revisionPtr revIDLastSave="0" documentId="13_ncr:1_{FA15D439-12C8-4F70-B337-1AB378240945}" xr6:coauthVersionLast="47" xr6:coauthVersionMax="47" xr10:uidLastSave="{00000000-0000-0000-0000-000000000000}"/>
  <bookViews>
    <workbookView xWindow="-108" yWindow="-108" windowWidth="23256" windowHeight="12456" xr2:uid="{2AD597ED-E3D8-4950-BA75-2BD3234D3A47}"/>
  </bookViews>
  <sheets>
    <sheet name="Germination stage" sheetId="1" r:id="rId1"/>
    <sheet name="Floweing stage" sheetId="2" r:id="rId2"/>
    <sheet name="Harvesting stage" sheetId="3" r:id="rId3"/>
  </sheets>
  <definedNames>
    <definedName name="solver_adj" localSheetId="1" hidden="1">'Floweing stage'!$C$4:$E$24</definedName>
    <definedName name="solver_adj" localSheetId="0" hidden="1">'Germination stage'!$C$4:$E$24</definedName>
    <definedName name="solver_adj" localSheetId="2" hidden="1">'Harvesting stage'!$C$4:$E$24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0" hidden="1">'Germination stage'!$K$59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1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'Floweing stage'!$K$61</definedName>
    <definedName name="solver_opt" localSheetId="0" hidden="1">'Germination stage'!$K$61</definedName>
    <definedName name="solver_opt" localSheetId="2" hidden="1">'Harvesting stage'!$K$61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2</definedName>
    <definedName name="solver_rel1" localSheetId="0" hidden="1">3</definedName>
    <definedName name="solver_rhs1" localSheetId="0" hidden="1">0.1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val" localSheetId="1" hidden="1">0.51829</definedName>
    <definedName name="solver_val" localSheetId="0" hidden="1">0.56282</definedName>
    <definedName name="solver_val" localSheetId="2" hidden="1">0.472929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3" l="1"/>
  <c r="C66" i="3" s="1"/>
  <c r="G21" i="3"/>
  <c r="D65" i="3" s="1"/>
  <c r="G19" i="3"/>
  <c r="B65" i="3" s="1"/>
  <c r="G17" i="3"/>
  <c r="C64" i="3" s="1"/>
  <c r="G15" i="3"/>
  <c r="D63" i="3" s="1"/>
  <c r="G13" i="3"/>
  <c r="B63" i="3" s="1"/>
  <c r="G11" i="3"/>
  <c r="C62" i="3" s="1"/>
  <c r="G9" i="3"/>
  <c r="D61" i="3" s="1"/>
  <c r="G7" i="3"/>
  <c r="B61" i="3" s="1"/>
  <c r="D25" i="3"/>
  <c r="F24" i="2"/>
  <c r="E44" i="2" s="1"/>
  <c r="F23" i="2"/>
  <c r="D44" i="2" s="1"/>
  <c r="F22" i="2"/>
  <c r="C44" i="2" s="1"/>
  <c r="G21" i="2"/>
  <c r="D65" i="2" s="1"/>
  <c r="F20" i="2"/>
  <c r="D43" i="2" s="1"/>
  <c r="G19" i="2"/>
  <c r="B65" i="2" s="1"/>
  <c r="F18" i="2"/>
  <c r="E42" i="2" s="1"/>
  <c r="G17" i="2"/>
  <c r="C64" i="2" s="1"/>
  <c r="F25" i="2"/>
  <c r="E27" i="2" s="1"/>
  <c r="G15" i="2"/>
  <c r="D63" i="2" s="1"/>
  <c r="F14" i="2"/>
  <c r="D41" i="2" s="1"/>
  <c r="G13" i="2"/>
  <c r="B63" i="2" s="1"/>
  <c r="F12" i="2"/>
  <c r="E40" i="2" s="1"/>
  <c r="G11" i="2"/>
  <c r="C62" i="2" s="1"/>
  <c r="F10" i="2"/>
  <c r="C40" i="2" s="1"/>
  <c r="G9" i="2"/>
  <c r="D61" i="2" s="1"/>
  <c r="F8" i="2"/>
  <c r="D39" i="2" s="1"/>
  <c r="G7" i="2"/>
  <c r="B61" i="2" s="1"/>
  <c r="F6" i="2"/>
  <c r="E38" i="2" s="1"/>
  <c r="E25" i="2"/>
  <c r="G5" i="2"/>
  <c r="C60" i="2" s="1"/>
  <c r="F4" i="2"/>
  <c r="C38" i="2" s="1"/>
  <c r="G23" i="1"/>
  <c r="C66" i="1" s="1"/>
  <c r="G21" i="1"/>
  <c r="D65" i="1" s="1"/>
  <c r="G19" i="1"/>
  <c r="B65" i="1" s="1"/>
  <c r="G17" i="1"/>
  <c r="C64" i="1" s="1"/>
  <c r="G15" i="1"/>
  <c r="D63" i="1" s="1"/>
  <c r="G13" i="1"/>
  <c r="B63" i="1" s="1"/>
  <c r="G11" i="1"/>
  <c r="C62" i="1" s="1"/>
  <c r="G9" i="1"/>
  <c r="D61" i="1" s="1"/>
  <c r="G7" i="1"/>
  <c r="B61" i="1" s="1"/>
  <c r="G5" i="1"/>
  <c r="C60" i="1" s="1"/>
  <c r="B51" i="3"/>
  <c r="B52" i="3" s="1"/>
  <c r="B50" i="3"/>
  <c r="B30" i="3"/>
  <c r="B54" i="3" s="1"/>
  <c r="F25" i="3"/>
  <c r="E27" i="3" s="1"/>
  <c r="E25" i="3"/>
  <c r="C25" i="3"/>
  <c r="G24" i="3"/>
  <c r="D66" i="3" s="1"/>
  <c r="F24" i="3"/>
  <c r="E44" i="3" s="1"/>
  <c r="G22" i="3"/>
  <c r="B66" i="3" s="1"/>
  <c r="F22" i="3"/>
  <c r="C44" i="3" s="1"/>
  <c r="G20" i="3"/>
  <c r="C65" i="3" s="1"/>
  <c r="F20" i="3"/>
  <c r="D43" i="3" s="1"/>
  <c r="G18" i="3"/>
  <c r="D64" i="3" s="1"/>
  <c r="F18" i="3"/>
  <c r="E42" i="3" s="1"/>
  <c r="G16" i="3"/>
  <c r="B64" i="3" s="1"/>
  <c r="F16" i="3"/>
  <c r="C42" i="3" s="1"/>
  <c r="G14" i="3"/>
  <c r="C63" i="3" s="1"/>
  <c r="F14" i="3"/>
  <c r="D41" i="3" s="1"/>
  <c r="G12" i="3"/>
  <c r="D62" i="3" s="1"/>
  <c r="F12" i="3"/>
  <c r="E40" i="3" s="1"/>
  <c r="G10" i="3"/>
  <c r="B62" i="3" s="1"/>
  <c r="F10" i="3"/>
  <c r="C40" i="3" s="1"/>
  <c r="G8" i="3"/>
  <c r="C61" i="3" s="1"/>
  <c r="F8" i="3"/>
  <c r="D39" i="3" s="1"/>
  <c r="G6" i="3"/>
  <c r="D60" i="3" s="1"/>
  <c r="F6" i="3"/>
  <c r="E38" i="3" s="1"/>
  <c r="G4" i="3"/>
  <c r="B60" i="3" s="1"/>
  <c r="F4" i="3"/>
  <c r="C38" i="3" s="1"/>
  <c r="B51" i="2"/>
  <c r="B52" i="2" s="1"/>
  <c r="B50" i="2"/>
  <c r="B30" i="2"/>
  <c r="B54" i="2" s="1"/>
  <c r="D25" i="2"/>
  <c r="G24" i="2"/>
  <c r="D66" i="2" s="1"/>
  <c r="G22" i="2"/>
  <c r="B66" i="2" s="1"/>
  <c r="G20" i="2"/>
  <c r="C65" i="2" s="1"/>
  <c r="G18" i="2"/>
  <c r="D64" i="2" s="1"/>
  <c r="G14" i="2"/>
  <c r="C63" i="2" s="1"/>
  <c r="G12" i="2"/>
  <c r="D62" i="2" s="1"/>
  <c r="G10" i="2"/>
  <c r="B62" i="2" s="1"/>
  <c r="G8" i="2"/>
  <c r="C61" i="2" s="1"/>
  <c r="G6" i="2"/>
  <c r="D60" i="2" s="1"/>
  <c r="G4" i="2"/>
  <c r="B60" i="2" s="1"/>
  <c r="B51" i="1"/>
  <c r="B52" i="1" s="1"/>
  <c r="B50" i="1"/>
  <c r="B30" i="1"/>
  <c r="B54" i="1" s="1"/>
  <c r="E25" i="1"/>
  <c r="D25" i="1"/>
  <c r="G24" i="1"/>
  <c r="D66" i="1" s="1"/>
  <c r="F24" i="1"/>
  <c r="E44" i="1" s="1"/>
  <c r="F23" i="1"/>
  <c r="D44" i="1" s="1"/>
  <c r="G22" i="1"/>
  <c r="B66" i="1" s="1"/>
  <c r="F22" i="1"/>
  <c r="C44" i="1" s="1"/>
  <c r="F21" i="1"/>
  <c r="E43" i="1" s="1"/>
  <c r="G20" i="1"/>
  <c r="C65" i="1" s="1"/>
  <c r="F20" i="1"/>
  <c r="D43" i="1" s="1"/>
  <c r="F19" i="1"/>
  <c r="C43" i="1" s="1"/>
  <c r="G18" i="1"/>
  <c r="D64" i="1" s="1"/>
  <c r="F18" i="1"/>
  <c r="E42" i="1" s="1"/>
  <c r="F17" i="1"/>
  <c r="D42" i="1" s="1"/>
  <c r="G16" i="1"/>
  <c r="B64" i="1" s="1"/>
  <c r="F16" i="1"/>
  <c r="C42" i="1" s="1"/>
  <c r="F15" i="1"/>
  <c r="E41" i="1" s="1"/>
  <c r="G14" i="1"/>
  <c r="C63" i="1" s="1"/>
  <c r="F14" i="1"/>
  <c r="D41" i="1" s="1"/>
  <c r="F13" i="1"/>
  <c r="C41" i="1" s="1"/>
  <c r="G12" i="1"/>
  <c r="D62" i="1" s="1"/>
  <c r="F12" i="1"/>
  <c r="E40" i="1" s="1"/>
  <c r="F11" i="1"/>
  <c r="D40" i="1" s="1"/>
  <c r="G10" i="1"/>
  <c r="B62" i="1" s="1"/>
  <c r="F10" i="1"/>
  <c r="C40" i="1" s="1"/>
  <c r="F9" i="1"/>
  <c r="E39" i="1" s="1"/>
  <c r="G8" i="1"/>
  <c r="C61" i="1" s="1"/>
  <c r="F8" i="1"/>
  <c r="D39" i="1" s="1"/>
  <c r="F7" i="1"/>
  <c r="C39" i="1" s="1"/>
  <c r="G6" i="1"/>
  <c r="D60" i="1" s="1"/>
  <c r="F6" i="1"/>
  <c r="E38" i="1" s="1"/>
  <c r="F5" i="1"/>
  <c r="D38" i="1" s="1"/>
  <c r="G4" i="1"/>
  <c r="B60" i="1" s="1"/>
  <c r="F4" i="1"/>
  <c r="C38" i="1" s="1"/>
  <c r="E65" i="2" l="1"/>
  <c r="F65" i="2" s="1"/>
  <c r="G16" i="2"/>
  <c r="B64" i="2" s="1"/>
  <c r="B68" i="2" s="1"/>
  <c r="F16" i="2"/>
  <c r="C42" i="2" s="1"/>
  <c r="E63" i="2"/>
  <c r="F63" i="2" s="1"/>
  <c r="E61" i="2"/>
  <c r="F61" i="2" s="1"/>
  <c r="F43" i="1"/>
  <c r="G43" i="1" s="1"/>
  <c r="D45" i="1"/>
  <c r="D46" i="1" s="1"/>
  <c r="F41" i="1"/>
  <c r="G41" i="1" s="1"/>
  <c r="G25" i="1"/>
  <c r="C25" i="1"/>
  <c r="F39" i="1"/>
  <c r="G39" i="1" s="1"/>
  <c r="F25" i="1"/>
  <c r="E27" i="1" s="1"/>
  <c r="E32" i="1" s="1"/>
  <c r="F5" i="3"/>
  <c r="D38" i="3" s="1"/>
  <c r="F38" i="3" s="1"/>
  <c r="F7" i="3"/>
  <c r="C39" i="3" s="1"/>
  <c r="F9" i="3"/>
  <c r="E39" i="3" s="1"/>
  <c r="F11" i="3"/>
  <c r="D40" i="3" s="1"/>
  <c r="F13" i="3"/>
  <c r="C41" i="3" s="1"/>
  <c r="F15" i="3"/>
  <c r="E41" i="3" s="1"/>
  <c r="F17" i="3"/>
  <c r="D42" i="3" s="1"/>
  <c r="F42" i="3" s="1"/>
  <c r="G42" i="3" s="1"/>
  <c r="F19" i="3"/>
  <c r="C43" i="3" s="1"/>
  <c r="F21" i="3"/>
  <c r="E43" i="3" s="1"/>
  <c r="F23" i="3"/>
  <c r="D44" i="3" s="1"/>
  <c r="F44" i="3" s="1"/>
  <c r="G44" i="3" s="1"/>
  <c r="G25" i="3"/>
  <c r="E66" i="3"/>
  <c r="F66" i="3" s="1"/>
  <c r="G5" i="3"/>
  <c r="C60" i="3" s="1"/>
  <c r="E60" i="3" s="1"/>
  <c r="E62" i="3"/>
  <c r="F62" i="3" s="1"/>
  <c r="F5" i="2"/>
  <c r="D38" i="2" s="1"/>
  <c r="F38" i="2" s="1"/>
  <c r="G38" i="2" s="1"/>
  <c r="F9" i="2"/>
  <c r="E39" i="2" s="1"/>
  <c r="F13" i="2"/>
  <c r="C41" i="2" s="1"/>
  <c r="F19" i="2"/>
  <c r="C43" i="2" s="1"/>
  <c r="G25" i="2"/>
  <c r="G23" i="2"/>
  <c r="C66" i="2" s="1"/>
  <c r="E66" i="2" s="1"/>
  <c r="F66" i="2" s="1"/>
  <c r="F7" i="2"/>
  <c r="C39" i="2" s="1"/>
  <c r="F11" i="2"/>
  <c r="D40" i="2" s="1"/>
  <c r="F40" i="2" s="1"/>
  <c r="G40" i="2" s="1"/>
  <c r="F15" i="2"/>
  <c r="E41" i="2" s="1"/>
  <c r="F17" i="2"/>
  <c r="D42" i="2" s="1"/>
  <c r="F21" i="2"/>
  <c r="E43" i="2" s="1"/>
  <c r="C25" i="2"/>
  <c r="E62" i="1"/>
  <c r="F62" i="1" s="1"/>
  <c r="E64" i="1"/>
  <c r="F64" i="1" s="1"/>
  <c r="E66" i="1"/>
  <c r="F66" i="1" s="1"/>
  <c r="E61" i="3"/>
  <c r="F61" i="3" s="1"/>
  <c r="E63" i="3"/>
  <c r="F63" i="3" s="1"/>
  <c r="E65" i="3"/>
  <c r="F65" i="3" s="1"/>
  <c r="B53" i="3"/>
  <c r="F50" i="3" s="1"/>
  <c r="B67" i="3"/>
  <c r="B68" i="3"/>
  <c r="D68" i="3"/>
  <c r="D67" i="3"/>
  <c r="E64" i="3"/>
  <c r="F64" i="3" s="1"/>
  <c r="E32" i="3"/>
  <c r="F44" i="2"/>
  <c r="G44" i="2" s="1"/>
  <c r="B53" i="2"/>
  <c r="E60" i="2"/>
  <c r="D68" i="2"/>
  <c r="D67" i="2"/>
  <c r="E62" i="2"/>
  <c r="F62" i="2" s="1"/>
  <c r="E32" i="2"/>
  <c r="F51" i="2"/>
  <c r="F52" i="1"/>
  <c r="C68" i="1"/>
  <c r="C67" i="1"/>
  <c r="E61" i="1"/>
  <c r="F61" i="1" s="1"/>
  <c r="E63" i="1"/>
  <c r="F63" i="1" s="1"/>
  <c r="E65" i="1"/>
  <c r="F65" i="1" s="1"/>
  <c r="B67" i="1"/>
  <c r="B68" i="1"/>
  <c r="E60" i="1"/>
  <c r="D68" i="1"/>
  <c r="D67" i="1"/>
  <c r="C45" i="1"/>
  <c r="F38" i="1"/>
  <c r="G38" i="1" s="1"/>
  <c r="E45" i="1"/>
  <c r="E46" i="1" s="1"/>
  <c r="F40" i="1"/>
  <c r="G40" i="1" s="1"/>
  <c r="F42" i="1"/>
  <c r="G42" i="1" s="1"/>
  <c r="F44" i="1"/>
  <c r="G44" i="1" s="1"/>
  <c r="B53" i="1"/>
  <c r="G51" i="1" s="1"/>
  <c r="F43" i="2" l="1"/>
  <c r="G43" i="2" s="1"/>
  <c r="F42" i="2"/>
  <c r="G42" i="2" s="1"/>
  <c r="E45" i="2"/>
  <c r="E46" i="2" s="1"/>
  <c r="D45" i="2"/>
  <c r="D46" i="2" s="1"/>
  <c r="C67" i="2"/>
  <c r="C45" i="2"/>
  <c r="C46" i="2" s="1"/>
  <c r="F41" i="2"/>
  <c r="G41" i="2" s="1"/>
  <c r="E45" i="3"/>
  <c r="E46" i="3" s="1"/>
  <c r="F39" i="3"/>
  <c r="G39" i="3" s="1"/>
  <c r="C68" i="3"/>
  <c r="C45" i="3"/>
  <c r="C46" i="3" s="1"/>
  <c r="C67" i="3"/>
  <c r="E30" i="3"/>
  <c r="B67" i="2"/>
  <c r="E64" i="2"/>
  <c r="F64" i="2" s="1"/>
  <c r="E29" i="1"/>
  <c r="C51" i="1" s="1"/>
  <c r="D51" i="1" s="1"/>
  <c r="E30" i="1"/>
  <c r="F43" i="3"/>
  <c r="G43" i="3" s="1"/>
  <c r="D45" i="3"/>
  <c r="D46" i="3" s="1"/>
  <c r="F40" i="3"/>
  <c r="G40" i="3" s="1"/>
  <c r="F41" i="3"/>
  <c r="G41" i="3" s="1"/>
  <c r="E30" i="2"/>
  <c r="C68" i="2"/>
  <c r="F39" i="2"/>
  <c r="G39" i="2" s="1"/>
  <c r="E28" i="1"/>
  <c r="C50" i="1" s="1"/>
  <c r="D50" i="1" s="1"/>
  <c r="F51" i="3"/>
  <c r="E67" i="3"/>
  <c r="F60" i="3"/>
  <c r="F68" i="3" s="1"/>
  <c r="G38" i="3"/>
  <c r="G52" i="3"/>
  <c r="I56" i="3"/>
  <c r="G50" i="3"/>
  <c r="I57" i="3"/>
  <c r="G51" i="3"/>
  <c r="F52" i="3"/>
  <c r="G50" i="2"/>
  <c r="I57" i="2"/>
  <c r="I56" i="2"/>
  <c r="G51" i="2"/>
  <c r="F50" i="2"/>
  <c r="G52" i="2"/>
  <c r="F60" i="2"/>
  <c r="F52" i="2"/>
  <c r="F50" i="1"/>
  <c r="G46" i="1"/>
  <c r="G45" i="1"/>
  <c r="E67" i="1"/>
  <c r="F67" i="1" s="1"/>
  <c r="F60" i="1"/>
  <c r="F68" i="1" s="1"/>
  <c r="I57" i="1"/>
  <c r="I56" i="1"/>
  <c r="F51" i="1"/>
  <c r="G50" i="1"/>
  <c r="C46" i="1"/>
  <c r="F45" i="1"/>
  <c r="G52" i="1"/>
  <c r="F68" i="2" l="1"/>
  <c r="E29" i="2"/>
  <c r="C51" i="2" s="1"/>
  <c r="D51" i="2" s="1"/>
  <c r="E28" i="2"/>
  <c r="C50" i="2" s="1"/>
  <c r="D50" i="2" s="1"/>
  <c r="F45" i="2"/>
  <c r="E67" i="2"/>
  <c r="F67" i="2" s="1"/>
  <c r="G46" i="2"/>
  <c r="F67" i="3"/>
  <c r="E28" i="3"/>
  <c r="C50" i="3" s="1"/>
  <c r="D50" i="3" s="1"/>
  <c r="E29" i="3"/>
  <c r="C51" i="3" s="1"/>
  <c r="D51" i="3" s="1"/>
  <c r="E31" i="1"/>
  <c r="C52" i="1" s="1"/>
  <c r="D52" i="1" s="1"/>
  <c r="F45" i="3"/>
  <c r="G45" i="2"/>
  <c r="G46" i="3"/>
  <c r="G45" i="3"/>
  <c r="E31" i="2" l="1"/>
  <c r="C52" i="2" s="1"/>
  <c r="D52" i="2" s="1"/>
  <c r="E31" i="3"/>
  <c r="C52" i="3" s="1"/>
  <c r="E33" i="1"/>
  <c r="C53" i="1" s="1"/>
  <c r="D53" i="1" s="1"/>
  <c r="E33" i="2" l="1"/>
  <c r="C53" i="2" s="1"/>
  <c r="D53" i="2" s="1"/>
  <c r="I60" i="2" s="1"/>
  <c r="J60" i="2" s="1"/>
  <c r="K60" i="2" s="1"/>
  <c r="E33" i="3"/>
  <c r="C53" i="3" s="1"/>
  <c r="D53" i="3" s="1"/>
  <c r="I61" i="3" s="1"/>
  <c r="J61" i="3" s="1"/>
  <c r="K61" i="3" s="1"/>
  <c r="C54" i="1"/>
  <c r="D52" i="3"/>
  <c r="I63" i="1"/>
  <c r="I61" i="1"/>
  <c r="J61" i="1" s="1"/>
  <c r="K61" i="1" s="1"/>
  <c r="I60" i="1"/>
  <c r="J60" i="1" s="1"/>
  <c r="K60" i="1" s="1"/>
  <c r="I59" i="1"/>
  <c r="E51" i="1"/>
  <c r="E52" i="1"/>
  <c r="E50" i="1"/>
  <c r="I61" i="2" l="1"/>
  <c r="J61" i="2" s="1"/>
  <c r="K61" i="2" s="1"/>
  <c r="I59" i="2"/>
  <c r="J59" i="2" s="1"/>
  <c r="E50" i="2"/>
  <c r="I50" i="2" s="1"/>
  <c r="I63" i="2"/>
  <c r="C54" i="2"/>
  <c r="E52" i="2"/>
  <c r="H52" i="2" s="1"/>
  <c r="E51" i="2"/>
  <c r="I51" i="2" s="1"/>
  <c r="E51" i="3"/>
  <c r="I51" i="3" s="1"/>
  <c r="I59" i="3"/>
  <c r="J59" i="3" s="1"/>
  <c r="E50" i="3"/>
  <c r="H50" i="3" s="1"/>
  <c r="I63" i="3"/>
  <c r="C54" i="3"/>
  <c r="I60" i="3"/>
  <c r="J60" i="3" s="1"/>
  <c r="K60" i="3" s="1"/>
  <c r="E52" i="3"/>
  <c r="I52" i="3" s="1"/>
  <c r="J59" i="1"/>
  <c r="K59" i="1"/>
  <c r="I52" i="1"/>
  <c r="H52" i="1"/>
  <c r="I50" i="1"/>
  <c r="H50" i="1"/>
  <c r="I51" i="1"/>
  <c r="H51" i="1"/>
  <c r="H51" i="2" l="1"/>
  <c r="I52" i="2"/>
  <c r="K59" i="2"/>
  <c r="H50" i="2"/>
  <c r="I50" i="3"/>
  <c r="H52" i="3"/>
  <c r="H51" i="3"/>
  <c r="K59" i="3"/>
</calcChain>
</file>

<file path=xl/sharedStrings.xml><?xml version="1.0" encoding="utf-8"?>
<sst xmlns="http://schemas.openxmlformats.org/spreadsheetml/2006/main" count="312" uniqueCount="65">
  <si>
    <t>CRD FACTORIAL 7X3X3</t>
  </si>
  <si>
    <t>TEAT.</t>
  </si>
  <si>
    <t>COCENTRATION</t>
  </si>
  <si>
    <t>R-I</t>
  </si>
  <si>
    <t>R-II</t>
  </si>
  <si>
    <t>R-III</t>
  </si>
  <si>
    <t>TOTAL</t>
  </si>
  <si>
    <t>MEAN</t>
  </si>
  <si>
    <t>T1</t>
  </si>
  <si>
    <t>C1</t>
  </si>
  <si>
    <t>C2</t>
  </si>
  <si>
    <t>C3</t>
  </si>
  <si>
    <t>T2</t>
  </si>
  <si>
    <t>T3</t>
  </si>
  <si>
    <t>T4</t>
  </si>
  <si>
    <t>T5</t>
  </si>
  <si>
    <t>T6</t>
  </si>
  <si>
    <t>T7</t>
  </si>
  <si>
    <t>Repl</t>
  </si>
  <si>
    <t>CF</t>
  </si>
  <si>
    <t>Total SSS</t>
  </si>
  <si>
    <t>Error SS</t>
  </si>
  <si>
    <t>A x B Total Table</t>
  </si>
  <si>
    <t>TRAT.</t>
  </si>
  <si>
    <t>VAR</t>
  </si>
  <si>
    <t xml:space="preserve">TOTAL </t>
  </si>
  <si>
    <t xml:space="preserve">MEAN </t>
  </si>
  <si>
    <t>Source</t>
  </si>
  <si>
    <t>Df</t>
  </si>
  <si>
    <t>SS</t>
  </si>
  <si>
    <t>MS</t>
  </si>
  <si>
    <t>F cal</t>
  </si>
  <si>
    <t>F table 1%</t>
  </si>
  <si>
    <t>F table 5%</t>
  </si>
  <si>
    <t>Sig.(1%)</t>
  </si>
  <si>
    <t>Sig.(5%)</t>
  </si>
  <si>
    <t>Error</t>
  </si>
  <si>
    <t>Total</t>
  </si>
  <si>
    <t>t tab</t>
  </si>
  <si>
    <t>A x B Mean Table</t>
  </si>
  <si>
    <t>TRAT</t>
  </si>
  <si>
    <t>SE±</t>
  </si>
  <si>
    <t>CD 1 %</t>
  </si>
  <si>
    <t>CD 5 %</t>
  </si>
  <si>
    <t>Fact.A</t>
  </si>
  <si>
    <t>Fact. B</t>
  </si>
  <si>
    <t>A x B</t>
  </si>
  <si>
    <t>CV</t>
  </si>
  <si>
    <t>P0</t>
  </si>
  <si>
    <t>P1</t>
  </si>
  <si>
    <t>P2</t>
  </si>
  <si>
    <t>P3</t>
  </si>
  <si>
    <t>P4</t>
  </si>
  <si>
    <t>P5</t>
  </si>
  <si>
    <t>P6</t>
  </si>
  <si>
    <t>B0</t>
  </si>
  <si>
    <t>B1</t>
  </si>
  <si>
    <t>B2</t>
  </si>
  <si>
    <t>Factor P</t>
  </si>
  <si>
    <t>Factor B</t>
  </si>
  <si>
    <t>Fact P SS</t>
  </si>
  <si>
    <t>Fac B SS</t>
  </si>
  <si>
    <t>P * B total</t>
  </si>
  <si>
    <t>PB int SS</t>
  </si>
  <si>
    <t>P *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</si>
</sst>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4"/>
      <color indexed="63"/>
      <name val="Calibri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left"/>
    </xf>
    <xf numFmtId="0" fontId="2" fillId="0" borderId="3" xfId="0" applyFont="1" applyBorder="1"/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5" xfId="0" applyFont="1" applyBorder="1"/>
    <xf numFmtId="0" fontId="3" fillId="0" borderId="1" xfId="0" applyFont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4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2" fontId="0" fillId="0" borderId="0" xfId="0" applyNumberFormat="1"/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568A-C7DB-44FB-83ED-3B6C539DB5E0}">
  <dimension ref="A1:K68"/>
  <sheetViews>
    <sheetView tabSelected="1" topLeftCell="A46" zoomScale="80" zoomScaleNormal="80" workbookViewId="0">
      <selection activeCell="K61" sqref="K61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25">
        <v>81.615087530786738</v>
      </c>
      <c r="D4" s="25">
        <v>81.464386502709857</v>
      </c>
      <c r="E4" s="25">
        <v>81.68179171978997</v>
      </c>
      <c r="F4" s="4">
        <f>SUM(C4:E4)</f>
        <v>244.76126575328655</v>
      </c>
      <c r="G4" s="4">
        <f>AVERAGE(C4:E4)</f>
        <v>81.587088584428855</v>
      </c>
    </row>
    <row r="5" spans="1:8" x14ac:dyDescent="0.3">
      <c r="A5" s="2"/>
      <c r="B5" s="2" t="s">
        <v>56</v>
      </c>
      <c r="C5" s="25">
        <v>88.664745000836561</v>
      </c>
      <c r="D5" s="25">
        <v>88.669080150826062</v>
      </c>
      <c r="E5" s="25">
        <v>88.771023875668575</v>
      </c>
      <c r="F5" s="4">
        <f t="shared" ref="F5:F24" si="0">SUM(C5:E5)</f>
        <v>266.10484902733117</v>
      </c>
      <c r="G5" s="4">
        <f t="shared" ref="G5:G24" si="1">AVERAGE(C5:E5)</f>
        <v>88.701616342443728</v>
      </c>
    </row>
    <row r="6" spans="1:8" x14ac:dyDescent="0.3">
      <c r="A6" s="2"/>
      <c r="B6" s="2" t="s">
        <v>57</v>
      </c>
      <c r="C6" s="25">
        <v>86.190887714031547</v>
      </c>
      <c r="D6" s="25">
        <v>86.452878466945208</v>
      </c>
      <c r="E6" s="25">
        <v>86.471572641453065</v>
      </c>
      <c r="F6" s="4">
        <f t="shared" si="0"/>
        <v>259.11533882242981</v>
      </c>
      <c r="G6" s="4">
        <f t="shared" si="1"/>
        <v>86.371779607476597</v>
      </c>
    </row>
    <row r="7" spans="1:8" x14ac:dyDescent="0.3">
      <c r="A7" s="2" t="s">
        <v>49</v>
      </c>
      <c r="B7" s="2" t="s">
        <v>55</v>
      </c>
      <c r="C7" s="25">
        <v>90.599018893648136</v>
      </c>
      <c r="D7" s="25">
        <v>90.592299055197699</v>
      </c>
      <c r="E7" s="25">
        <v>90.623369447742135</v>
      </c>
      <c r="F7" s="4">
        <f t="shared" si="0"/>
        <v>271.81468739658794</v>
      </c>
      <c r="G7" s="4">
        <f t="shared" si="1"/>
        <v>90.604895798862643</v>
      </c>
    </row>
    <row r="8" spans="1:8" x14ac:dyDescent="0.3">
      <c r="A8" s="2"/>
      <c r="B8" s="2" t="s">
        <v>56</v>
      </c>
      <c r="C8" s="25">
        <v>82.72803266183837</v>
      </c>
      <c r="D8" s="25">
        <v>83.091505305831035</v>
      </c>
      <c r="E8" s="25">
        <v>82.988626076427678</v>
      </c>
      <c r="F8" s="4">
        <f t="shared" si="0"/>
        <v>248.80816404409711</v>
      </c>
      <c r="G8" s="4">
        <f t="shared" si="1"/>
        <v>82.936054681365704</v>
      </c>
    </row>
    <row r="9" spans="1:8" x14ac:dyDescent="0.3">
      <c r="A9" s="2"/>
      <c r="B9" s="2" t="s">
        <v>57</v>
      </c>
      <c r="C9" s="25">
        <v>82.527103951779566</v>
      </c>
      <c r="D9" s="25">
        <v>82.786726416896528</v>
      </c>
      <c r="E9" s="25">
        <v>82.651176796294664</v>
      </c>
      <c r="F9" s="4">
        <f t="shared" si="0"/>
        <v>247.96500716497076</v>
      </c>
      <c r="G9" s="4">
        <f t="shared" si="1"/>
        <v>82.655002388323581</v>
      </c>
    </row>
    <row r="10" spans="1:8" x14ac:dyDescent="0.3">
      <c r="A10" s="2" t="s">
        <v>50</v>
      </c>
      <c r="B10" s="2" t="s">
        <v>55</v>
      </c>
      <c r="C10" s="25">
        <v>88.875478176269425</v>
      </c>
      <c r="D10" s="25">
        <v>88.915983806675825</v>
      </c>
      <c r="E10" s="25">
        <v>88.991289421737164</v>
      </c>
      <c r="F10" s="4">
        <f t="shared" si="0"/>
        <v>266.78275140468241</v>
      </c>
      <c r="G10" s="4">
        <f t="shared" si="1"/>
        <v>88.9275838015608</v>
      </c>
    </row>
    <row r="11" spans="1:8" x14ac:dyDescent="0.3">
      <c r="A11" s="2"/>
      <c r="B11" s="2" t="s">
        <v>56</v>
      </c>
      <c r="C11" s="25">
        <v>102.70079598540291</v>
      </c>
      <c r="D11" s="25">
        <v>102.70336590470737</v>
      </c>
      <c r="E11" s="25">
        <v>102.79375058272073</v>
      </c>
      <c r="F11" s="4">
        <f t="shared" si="0"/>
        <v>308.19791247283104</v>
      </c>
      <c r="G11" s="4">
        <f t="shared" si="1"/>
        <v>102.73263749094367</v>
      </c>
    </row>
    <row r="12" spans="1:8" x14ac:dyDescent="0.3">
      <c r="A12" s="2"/>
      <c r="B12" s="2" t="s">
        <v>57</v>
      </c>
      <c r="C12" s="25">
        <v>98.938828866572578</v>
      </c>
      <c r="D12" s="25">
        <v>99.039065682573465</v>
      </c>
      <c r="E12" s="25">
        <v>99.043620660211374</v>
      </c>
      <c r="F12" s="4">
        <f t="shared" si="0"/>
        <v>297.0215152093574</v>
      </c>
      <c r="G12" s="4">
        <f t="shared" si="1"/>
        <v>99.007171736452463</v>
      </c>
    </row>
    <row r="13" spans="1:8" x14ac:dyDescent="0.3">
      <c r="A13" s="2" t="s">
        <v>51</v>
      </c>
      <c r="B13" s="2" t="s">
        <v>55</v>
      </c>
      <c r="C13" s="25">
        <v>89.759037009763574</v>
      </c>
      <c r="D13" s="25">
        <v>89.802447052803217</v>
      </c>
      <c r="E13" s="25">
        <v>89.854687465919838</v>
      </c>
      <c r="F13" s="4">
        <f t="shared" si="0"/>
        <v>269.41617152848664</v>
      </c>
      <c r="G13" s="4">
        <f t="shared" si="1"/>
        <v>89.805390509495552</v>
      </c>
    </row>
    <row r="14" spans="1:8" x14ac:dyDescent="0.3">
      <c r="A14" s="2"/>
      <c r="B14" s="2" t="s">
        <v>56</v>
      </c>
      <c r="C14" s="25">
        <v>95.399964551672383</v>
      </c>
      <c r="D14" s="25">
        <v>95.400228119260674</v>
      </c>
      <c r="E14" s="25">
        <v>95.446643358719797</v>
      </c>
      <c r="F14" s="4">
        <f t="shared" si="0"/>
        <v>286.24683602965285</v>
      </c>
      <c r="G14" s="4">
        <f t="shared" si="1"/>
        <v>95.415612009884285</v>
      </c>
    </row>
    <row r="15" spans="1:8" x14ac:dyDescent="0.3">
      <c r="A15" s="2"/>
      <c r="B15" s="2" t="s">
        <v>57</v>
      </c>
      <c r="C15" s="25">
        <v>97.085055250852946</v>
      </c>
      <c r="D15" s="25">
        <v>97.042403516318771</v>
      </c>
      <c r="E15" s="25">
        <v>97.112206388115069</v>
      </c>
      <c r="F15" s="4">
        <f t="shared" si="0"/>
        <v>291.23966515528679</v>
      </c>
      <c r="G15" s="4">
        <f t="shared" si="1"/>
        <v>97.0798883850956</v>
      </c>
    </row>
    <row r="16" spans="1:8" x14ac:dyDescent="0.3">
      <c r="A16" s="2" t="s">
        <v>52</v>
      </c>
      <c r="B16" s="2" t="s">
        <v>55</v>
      </c>
      <c r="C16" s="25">
        <v>90.861575301852099</v>
      </c>
      <c r="D16" s="25">
        <v>91.125773435149696</v>
      </c>
      <c r="E16" s="25">
        <v>91.122041173515314</v>
      </c>
      <c r="F16" s="4">
        <f t="shared" si="0"/>
        <v>273.10938991051711</v>
      </c>
      <c r="G16" s="4">
        <f t="shared" si="1"/>
        <v>91.036463303505698</v>
      </c>
    </row>
    <row r="17" spans="1:7" x14ac:dyDescent="0.3">
      <c r="A17" s="2"/>
      <c r="B17" s="2" t="s">
        <v>56</v>
      </c>
      <c r="C17" s="25">
        <v>93.458976555822829</v>
      </c>
      <c r="D17" s="25">
        <v>93.615766681989271</v>
      </c>
      <c r="E17" s="25">
        <v>93.587298541766813</v>
      </c>
      <c r="F17" s="4">
        <f t="shared" si="0"/>
        <v>280.66204177957889</v>
      </c>
      <c r="G17" s="4">
        <f t="shared" si="1"/>
        <v>93.554013926526295</v>
      </c>
    </row>
    <row r="18" spans="1:7" x14ac:dyDescent="0.3">
      <c r="A18" s="2"/>
      <c r="B18" s="2" t="s">
        <v>57</v>
      </c>
      <c r="C18" s="25">
        <v>96.084050342061516</v>
      </c>
      <c r="D18" s="25">
        <v>95.953139016758016</v>
      </c>
      <c r="E18" s="25">
        <v>95.82879818279612</v>
      </c>
      <c r="F18" s="4">
        <f t="shared" si="0"/>
        <v>287.86598754161565</v>
      </c>
      <c r="G18" s="4">
        <f t="shared" si="1"/>
        <v>95.955329180538556</v>
      </c>
    </row>
    <row r="19" spans="1:7" x14ac:dyDescent="0.3">
      <c r="A19" s="2" t="s">
        <v>53</v>
      </c>
      <c r="B19" s="2" t="s">
        <v>55</v>
      </c>
      <c r="C19" s="25">
        <v>98.883694535898812</v>
      </c>
      <c r="D19" s="25">
        <v>99.031423282656064</v>
      </c>
      <c r="E19" s="25">
        <v>99.028295467129993</v>
      </c>
      <c r="F19" s="4">
        <f t="shared" si="0"/>
        <v>296.94341328568487</v>
      </c>
      <c r="G19" s="4">
        <f t="shared" si="1"/>
        <v>98.981137761894956</v>
      </c>
    </row>
    <row r="20" spans="1:7" x14ac:dyDescent="0.3">
      <c r="A20" s="2"/>
      <c r="B20" s="2" t="s">
        <v>56</v>
      </c>
      <c r="C20" s="25">
        <v>97.442116231259703</v>
      </c>
      <c r="D20" s="25">
        <v>97.440574285823004</v>
      </c>
      <c r="E20" s="25">
        <v>97.459193682260675</v>
      </c>
      <c r="F20" s="4">
        <f t="shared" si="0"/>
        <v>292.34188419934338</v>
      </c>
      <c r="G20" s="4">
        <f t="shared" si="1"/>
        <v>97.447294733114461</v>
      </c>
    </row>
    <row r="21" spans="1:7" x14ac:dyDescent="0.3">
      <c r="A21" s="2"/>
      <c r="B21" s="2" t="s">
        <v>57</v>
      </c>
      <c r="C21" s="25">
        <v>96.204436660000056</v>
      </c>
      <c r="D21" s="25">
        <v>96.161895093454589</v>
      </c>
      <c r="E21" s="25">
        <v>96.213688198994447</v>
      </c>
      <c r="F21" s="4">
        <f t="shared" si="0"/>
        <v>288.58001995244911</v>
      </c>
      <c r="G21" s="4">
        <f t="shared" si="1"/>
        <v>96.193339984149702</v>
      </c>
    </row>
    <row r="22" spans="1:7" x14ac:dyDescent="0.3">
      <c r="A22" s="2" t="s">
        <v>54</v>
      </c>
      <c r="B22" s="2" t="s">
        <v>55</v>
      </c>
      <c r="C22" s="25">
        <v>90.424983220824373</v>
      </c>
      <c r="D22" s="25">
        <v>90.405455250149231</v>
      </c>
      <c r="E22" s="25">
        <v>90.504335433259016</v>
      </c>
      <c r="F22" s="4">
        <f t="shared" si="0"/>
        <v>271.33477390423263</v>
      </c>
      <c r="G22" s="4">
        <f t="shared" si="1"/>
        <v>90.444924634744211</v>
      </c>
    </row>
    <row r="23" spans="1:7" x14ac:dyDescent="0.3">
      <c r="A23" s="2"/>
      <c r="B23" s="2" t="s">
        <v>56</v>
      </c>
      <c r="C23" s="25">
        <v>91.002324297094191</v>
      </c>
      <c r="D23" s="25">
        <v>91.022784935980724</v>
      </c>
      <c r="E23" s="25">
        <v>91.06408583530289</v>
      </c>
      <c r="F23" s="4">
        <f t="shared" si="0"/>
        <v>273.08919506837782</v>
      </c>
      <c r="G23" s="4">
        <f t="shared" si="1"/>
        <v>91.029731689459268</v>
      </c>
    </row>
    <row r="24" spans="1:7" x14ac:dyDescent="0.3">
      <c r="A24" s="2"/>
      <c r="B24" s="2" t="s">
        <v>57</v>
      </c>
      <c r="C24" s="25">
        <v>92.36011016520375</v>
      </c>
      <c r="D24" s="25">
        <v>92.467887768626653</v>
      </c>
      <c r="E24" s="25">
        <v>92.454504187763789</v>
      </c>
      <c r="F24" s="4">
        <f t="shared" si="0"/>
        <v>277.28250212159418</v>
      </c>
      <c r="G24" s="4">
        <f t="shared" si="1"/>
        <v>92.427500707198064</v>
      </c>
    </row>
    <row r="25" spans="1:7" x14ac:dyDescent="0.3">
      <c r="A25" s="2"/>
      <c r="B25" s="2" t="s">
        <v>6</v>
      </c>
      <c r="C25" s="4">
        <f>SUM(C4:C24)</f>
        <v>1931.8063029034718</v>
      </c>
      <c r="D25" s="4">
        <f>SUM(D4:D24)</f>
        <v>1933.1850697313334</v>
      </c>
      <c r="E25" s="4">
        <f>SUM(E4:E24)</f>
        <v>1933.6919991375894</v>
      </c>
      <c r="F25" s="4">
        <f>SUM(C4:E24)</f>
        <v>5798.6833717723948</v>
      </c>
      <c r="G25" s="4">
        <f>AVERAGE(C4:E24)</f>
        <v>92.042593202736427</v>
      </c>
    </row>
    <row r="26" spans="1:7" ht="16.2" thickBot="1" x14ac:dyDescent="0.35"/>
    <row r="27" spans="1:7" x14ac:dyDescent="0.3">
      <c r="A27" s="5" t="s">
        <v>18</v>
      </c>
      <c r="B27" s="6">
        <v>3</v>
      </c>
      <c r="D27" s="7" t="s">
        <v>19</v>
      </c>
      <c r="E27" s="2">
        <f>F25^2/(B27*B28*B29)</f>
        <v>533725.85469951865</v>
      </c>
    </row>
    <row r="28" spans="1:7" x14ac:dyDescent="0.3">
      <c r="A28" s="8" t="s">
        <v>58</v>
      </c>
      <c r="B28" s="9">
        <v>7</v>
      </c>
      <c r="D28" s="10" t="s">
        <v>60</v>
      </c>
      <c r="E28" s="2">
        <f>((SUMSQ(F38:F44)/(B27*B29))-E27)</f>
        <v>1322.2851136808749</v>
      </c>
    </row>
    <row r="29" spans="1:7" x14ac:dyDescent="0.3">
      <c r="A29" s="7" t="s">
        <v>59</v>
      </c>
      <c r="B29" s="2">
        <v>3</v>
      </c>
      <c r="D29" s="10" t="s">
        <v>61</v>
      </c>
      <c r="E29" s="2">
        <f>SUMSQ(C45:E45)/(B27*B28)-E27</f>
        <v>108.12427673267666</v>
      </c>
    </row>
    <row r="30" spans="1:7" x14ac:dyDescent="0.3">
      <c r="A30" s="7" t="s">
        <v>6</v>
      </c>
      <c r="B30" s="4">
        <f>B29*B28*B27</f>
        <v>63</v>
      </c>
      <c r="D30" s="7" t="s">
        <v>62</v>
      </c>
      <c r="E30" s="2">
        <f>((SUMSQ(C38:E44))/(B27))-E27</f>
        <v>1970.7562382892938</v>
      </c>
    </row>
    <row r="31" spans="1:7" x14ac:dyDescent="0.3">
      <c r="D31" s="7" t="s">
        <v>63</v>
      </c>
      <c r="E31" s="2">
        <f>E30-E29-E28</f>
        <v>540.34684787574224</v>
      </c>
    </row>
    <row r="32" spans="1:7" x14ac:dyDescent="0.3">
      <c r="D32" s="7" t="s">
        <v>20</v>
      </c>
      <c r="E32" s="2">
        <f>SUMSQ(C4:E24)-E27</f>
        <v>1971.0928149643587</v>
      </c>
    </row>
    <row r="33" spans="2:7" x14ac:dyDescent="0.3">
      <c r="D33" s="7" t="s">
        <v>21</v>
      </c>
      <c r="E33" s="2">
        <f>E32-E31-E29-E28</f>
        <v>0.33657667506486177</v>
      </c>
    </row>
    <row r="35" spans="2:7" x14ac:dyDescent="0.3">
      <c r="B35" s="3"/>
      <c r="C35" s="11"/>
      <c r="D35" s="11" t="s">
        <v>22</v>
      </c>
      <c r="E35" s="12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3" t="s">
        <v>8</v>
      </c>
      <c r="C38" s="2">
        <f>F4</f>
        <v>244.76126575328655</v>
      </c>
      <c r="D38" s="2">
        <f>F5</f>
        <v>266.10484902733117</v>
      </c>
      <c r="E38" s="2">
        <f>F6</f>
        <v>259.11533882242981</v>
      </c>
      <c r="F38" s="2">
        <f t="shared" ref="F38:F45" si="2">SUM(C38:E38)</f>
        <v>769.98145360304761</v>
      </c>
      <c r="G38" s="2">
        <f t="shared" ref="G38:G44" si="3">F38/9</f>
        <v>85.553494844783074</v>
      </c>
    </row>
    <row r="39" spans="2:7" x14ac:dyDescent="0.3">
      <c r="B39" s="13" t="s">
        <v>12</v>
      </c>
      <c r="C39" s="2">
        <f>F7</f>
        <v>271.81468739658794</v>
      </c>
      <c r="D39" s="2">
        <f>F8</f>
        <v>248.80816404409711</v>
      </c>
      <c r="E39" s="2">
        <f>F9</f>
        <v>247.96500716497076</v>
      </c>
      <c r="F39" s="2">
        <f t="shared" si="2"/>
        <v>768.58785860565581</v>
      </c>
      <c r="G39" s="2">
        <f t="shared" si="3"/>
        <v>85.398650956183985</v>
      </c>
    </row>
    <row r="40" spans="2:7" x14ac:dyDescent="0.3">
      <c r="B40" s="13" t="s">
        <v>13</v>
      </c>
      <c r="C40" s="2">
        <f>F10</f>
        <v>266.78275140468241</v>
      </c>
      <c r="D40" s="2">
        <f>F11</f>
        <v>308.19791247283104</v>
      </c>
      <c r="E40" s="2">
        <f>F12</f>
        <v>297.0215152093574</v>
      </c>
      <c r="F40" s="2">
        <f t="shared" si="2"/>
        <v>872.00217908687091</v>
      </c>
      <c r="G40" s="2">
        <f t="shared" si="3"/>
        <v>96.889131009652317</v>
      </c>
    </row>
    <row r="41" spans="2:7" x14ac:dyDescent="0.3">
      <c r="B41" s="13" t="s">
        <v>14</v>
      </c>
      <c r="C41" s="2">
        <f>F13</f>
        <v>269.41617152848664</v>
      </c>
      <c r="D41" s="2">
        <f>F14</f>
        <v>286.24683602965285</v>
      </c>
      <c r="E41" s="2">
        <f>F15</f>
        <v>291.23966515528679</v>
      </c>
      <c r="F41" s="2">
        <f t="shared" si="2"/>
        <v>846.90267271342623</v>
      </c>
      <c r="G41" s="2">
        <f t="shared" si="3"/>
        <v>94.100296968158474</v>
      </c>
    </row>
    <row r="42" spans="2:7" x14ac:dyDescent="0.3">
      <c r="B42" s="13" t="s">
        <v>15</v>
      </c>
      <c r="C42" s="2">
        <f>F16</f>
        <v>273.10938991051711</v>
      </c>
      <c r="D42" s="2">
        <f>F17</f>
        <v>280.66204177957889</v>
      </c>
      <c r="E42" s="2">
        <f>F18</f>
        <v>287.86598754161565</v>
      </c>
      <c r="F42" s="2">
        <f t="shared" si="2"/>
        <v>841.63741923171165</v>
      </c>
      <c r="G42" s="2">
        <f t="shared" si="3"/>
        <v>93.515268803523512</v>
      </c>
    </row>
    <row r="43" spans="2:7" x14ac:dyDescent="0.3">
      <c r="B43" s="13" t="s">
        <v>16</v>
      </c>
      <c r="C43" s="2">
        <f>F19</f>
        <v>296.94341328568487</v>
      </c>
      <c r="D43" s="2">
        <f>F20</f>
        <v>292.34188419934338</v>
      </c>
      <c r="E43" s="2">
        <f>F21</f>
        <v>288.58001995244911</v>
      </c>
      <c r="F43" s="2">
        <f t="shared" si="2"/>
        <v>877.8653174374773</v>
      </c>
      <c r="G43" s="2">
        <f t="shared" si="3"/>
        <v>97.540590826386364</v>
      </c>
    </row>
    <row r="44" spans="2:7" x14ac:dyDescent="0.3">
      <c r="B44" s="13" t="s">
        <v>17</v>
      </c>
      <c r="C44" s="2">
        <f>F22</f>
        <v>271.33477390423263</v>
      </c>
      <c r="D44" s="2">
        <f>F23</f>
        <v>273.08919506837782</v>
      </c>
      <c r="E44" s="2">
        <f>F24</f>
        <v>277.28250212159418</v>
      </c>
      <c r="F44" s="2">
        <f t="shared" si="2"/>
        <v>821.70647109420474</v>
      </c>
      <c r="G44" s="2">
        <f t="shared" si="3"/>
        <v>91.300719010467191</v>
      </c>
    </row>
    <row r="45" spans="2:7" x14ac:dyDescent="0.3">
      <c r="B45" s="2" t="s">
        <v>6</v>
      </c>
      <c r="C45" s="2">
        <f>SUM(C38:C44)</f>
        <v>1894.1624531834784</v>
      </c>
      <c r="D45" s="2">
        <f>SUM(D38:D44)</f>
        <v>1955.4508826212125</v>
      </c>
      <c r="E45" s="2">
        <f>SUM(E38:E44)</f>
        <v>1949.0700359677037</v>
      </c>
      <c r="F45" s="2">
        <f t="shared" si="2"/>
        <v>5798.6833717723948</v>
      </c>
      <c r="G45" s="2">
        <f>AVERAGE(G38:G44)</f>
        <v>92.042593202736413</v>
      </c>
    </row>
    <row r="46" spans="2:7" x14ac:dyDescent="0.3">
      <c r="B46" s="13" t="s">
        <v>7</v>
      </c>
      <c r="C46" s="2">
        <f>C45/(B28*B27)</f>
        <v>90.198212056356112</v>
      </c>
      <c r="D46" s="2">
        <f>D45/(B28*B27)</f>
        <v>93.11670869624821</v>
      </c>
      <c r="E46" s="2">
        <f>E45/(B28*B27)</f>
        <v>92.812858855604944</v>
      </c>
      <c r="F46" s="2"/>
      <c r="G46" s="2">
        <f>AVERAGE(G38:G44)</f>
        <v>92.042593202736413</v>
      </c>
    </row>
    <row r="49" spans="1:11" x14ac:dyDescent="0.3">
      <c r="A49" s="14" t="s">
        <v>27</v>
      </c>
      <c r="B49" s="15" t="s">
        <v>28</v>
      </c>
      <c r="C49" s="15" t="s">
        <v>29</v>
      </c>
      <c r="D49" s="15" t="s">
        <v>30</v>
      </c>
      <c r="E49" s="15" t="s">
        <v>31</v>
      </c>
      <c r="F49" s="15" t="s">
        <v>32</v>
      </c>
      <c r="G49" s="15" t="s">
        <v>33</v>
      </c>
      <c r="H49" s="15" t="s">
        <v>34</v>
      </c>
      <c r="I49" s="15" t="s">
        <v>35</v>
      </c>
    </row>
    <row r="50" spans="1:11" x14ac:dyDescent="0.3">
      <c r="A50" s="10" t="s">
        <v>58</v>
      </c>
      <c r="B50" s="2">
        <f>B28-1</f>
        <v>6</v>
      </c>
      <c r="C50" s="2">
        <f>E28</f>
        <v>1322.2851136808749</v>
      </c>
      <c r="D50" s="2">
        <f>C50/B50</f>
        <v>220.38085228014583</v>
      </c>
      <c r="E50" s="2">
        <f>D50/D53</f>
        <v>27500.407727250858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0" t="s">
        <v>59</v>
      </c>
      <c r="B51" s="2">
        <f>B29-1</f>
        <v>2</v>
      </c>
      <c r="C51" s="2">
        <f>E29</f>
        <v>108.12427673267666</v>
      </c>
      <c r="D51" s="2">
        <f>C51/B51</f>
        <v>54.062138366338331</v>
      </c>
      <c r="E51" s="2">
        <f>D51/D53</f>
        <v>6746.1888467126855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0" t="s">
        <v>64</v>
      </c>
      <c r="B52" s="2">
        <f>B51*B50</f>
        <v>12</v>
      </c>
      <c r="C52" s="2">
        <f>E31</f>
        <v>540.34684787574224</v>
      </c>
      <c r="D52" s="2">
        <f>C52/B52</f>
        <v>45.028903989645187</v>
      </c>
      <c r="E52" s="2">
        <f>D52/D53</f>
        <v>5618.9691909002358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6" t="s">
        <v>36</v>
      </c>
      <c r="B53" s="17">
        <f>B54-B52-B51-B50</f>
        <v>42</v>
      </c>
      <c r="C53" s="17">
        <f>E33</f>
        <v>0.33657667506486177</v>
      </c>
      <c r="D53" s="17">
        <f>C53/B53</f>
        <v>8.0137303586871843E-3</v>
      </c>
      <c r="E53" s="17"/>
      <c r="F53" s="17"/>
      <c r="G53" s="17"/>
      <c r="H53" s="17"/>
      <c r="I53" s="17"/>
    </row>
    <row r="54" spans="1:11" ht="16.2" thickBot="1" x14ac:dyDescent="0.35">
      <c r="A54" s="18" t="s">
        <v>37</v>
      </c>
      <c r="B54" s="19">
        <f>B30-1</f>
        <v>62</v>
      </c>
      <c r="C54" s="19">
        <f>SUM(C50:C53)</f>
        <v>1971.0928149643587</v>
      </c>
      <c r="D54" s="19"/>
      <c r="E54" s="19"/>
      <c r="F54" s="19"/>
      <c r="G54" s="19"/>
      <c r="H54" s="19"/>
      <c r="I54" s="20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1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2"/>
      <c r="H58" s="23"/>
      <c r="I58" s="23" t="s">
        <v>41</v>
      </c>
      <c r="J58" s="23" t="s">
        <v>42</v>
      </c>
      <c r="K58" s="23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2" t="s">
        <v>26</v>
      </c>
      <c r="H59" s="24" t="s">
        <v>44</v>
      </c>
      <c r="I59" s="22">
        <f>SQRT(D53/(B29*B27))</f>
        <v>2.9839813744368043E-2</v>
      </c>
      <c r="J59" s="22">
        <f>I59*1.4142*I56</f>
        <v>0.11385694850652274</v>
      </c>
      <c r="K59" s="22">
        <f>I59*1.4142*I57</f>
        <v>8.5161967372516217E-2</v>
      </c>
    </row>
    <row r="60" spans="1:11" x14ac:dyDescent="0.3">
      <c r="A60" s="13" t="s">
        <v>8</v>
      </c>
      <c r="B60" s="2">
        <f>G4</f>
        <v>81.587088584428855</v>
      </c>
      <c r="C60" s="2">
        <f>G5</f>
        <v>88.701616342443728</v>
      </c>
      <c r="D60" s="2">
        <f>G6</f>
        <v>86.371779607476597</v>
      </c>
      <c r="E60" s="2">
        <f>SUM(B60:D60)</f>
        <v>256.66048453434917</v>
      </c>
      <c r="F60" s="22">
        <f>E60/3</f>
        <v>85.55349484478306</v>
      </c>
      <c r="H60" s="24" t="s">
        <v>45</v>
      </c>
      <c r="I60" s="22">
        <f>SQRT(D53/(B28*B27))</f>
        <v>1.9534743600992888E-2</v>
      </c>
      <c r="J60" s="22">
        <f>I60*1.4142*I56</f>
        <v>7.4536869275404247E-2</v>
      </c>
      <c r="K60" s="22">
        <f>J60*1.4142*I57</f>
        <v>0.21272607408548408</v>
      </c>
    </row>
    <row r="61" spans="1:11" x14ac:dyDescent="0.3">
      <c r="A61" s="13" t="s">
        <v>12</v>
      </c>
      <c r="B61" s="2">
        <f>G7</f>
        <v>90.604895798862643</v>
      </c>
      <c r="C61" s="2">
        <f>G8</f>
        <v>82.936054681365704</v>
      </c>
      <c r="D61" s="2">
        <f>G9</f>
        <v>82.655002388323581</v>
      </c>
      <c r="E61" s="2">
        <f t="shared" ref="E61:E66" si="4">SUM(B61:D61)</f>
        <v>256.1959528685519</v>
      </c>
      <c r="F61" s="22">
        <f t="shared" ref="F61:F66" si="5">E61/3</f>
        <v>85.398650956183971</v>
      </c>
      <c r="H61" s="24" t="s">
        <v>46</v>
      </c>
      <c r="I61" s="22">
        <f>SQRT(D53/(B27))</f>
        <v>5.1684073493637551E-2</v>
      </c>
      <c r="J61" s="22">
        <f>I61*1.4142*I56</f>
        <v>0.19720601960805079</v>
      </c>
      <c r="K61" s="22">
        <f>J61*1.4142*I57</f>
        <v>0.56282028940929274</v>
      </c>
    </row>
    <row r="62" spans="1:11" x14ac:dyDescent="0.3">
      <c r="A62" s="13" t="s">
        <v>13</v>
      </c>
      <c r="B62" s="2">
        <f>G10</f>
        <v>88.9275838015608</v>
      </c>
      <c r="C62" s="2">
        <f>G11</f>
        <v>102.73263749094367</v>
      </c>
      <c r="D62" s="2">
        <f>G12</f>
        <v>99.007171736452463</v>
      </c>
      <c r="E62" s="2">
        <f t="shared" si="4"/>
        <v>290.66739302895695</v>
      </c>
      <c r="F62" s="22">
        <f t="shared" si="5"/>
        <v>96.889131009652317</v>
      </c>
    </row>
    <row r="63" spans="1:11" x14ac:dyDescent="0.3">
      <c r="A63" s="13" t="s">
        <v>14</v>
      </c>
      <c r="B63" s="2">
        <f>G13</f>
        <v>89.805390509495552</v>
      </c>
      <c r="C63" s="2">
        <f>G14</f>
        <v>95.415612009884285</v>
      </c>
      <c r="D63" s="2">
        <f>G15</f>
        <v>97.0798883850956</v>
      </c>
      <c r="E63" s="2">
        <f t="shared" si="4"/>
        <v>282.30089090447547</v>
      </c>
      <c r="F63" s="22">
        <f t="shared" si="5"/>
        <v>94.100296968158489</v>
      </c>
      <c r="H63" s="24" t="s">
        <v>47</v>
      </c>
      <c r="I63" s="4">
        <f>SQRT(D53)*100/(G25)</f>
        <v>9.7258712643966141E-2</v>
      </c>
    </row>
    <row r="64" spans="1:11" x14ac:dyDescent="0.3">
      <c r="A64" s="13" t="s">
        <v>15</v>
      </c>
      <c r="B64" s="2">
        <f>G16</f>
        <v>91.036463303505698</v>
      </c>
      <c r="C64" s="2">
        <f>G17</f>
        <v>93.554013926526295</v>
      </c>
      <c r="D64" s="2">
        <f>G18</f>
        <v>95.955329180538556</v>
      </c>
      <c r="E64" s="2">
        <f t="shared" si="4"/>
        <v>280.54580641057055</v>
      </c>
      <c r="F64" s="22">
        <f t="shared" si="5"/>
        <v>93.515268803523512</v>
      </c>
    </row>
    <row r="65" spans="1:6" x14ac:dyDescent="0.3">
      <c r="A65" s="13" t="s">
        <v>16</v>
      </c>
      <c r="B65" s="2">
        <f>G19</f>
        <v>98.981137761894956</v>
      </c>
      <c r="C65" s="2">
        <f>G20</f>
        <v>97.447294733114461</v>
      </c>
      <c r="D65" s="2">
        <f>G21</f>
        <v>96.193339984149702</v>
      </c>
      <c r="E65" s="2">
        <f t="shared" si="4"/>
        <v>292.62177247915912</v>
      </c>
      <c r="F65" s="22">
        <f t="shared" si="5"/>
        <v>97.540590826386378</v>
      </c>
    </row>
    <row r="66" spans="1:6" x14ac:dyDescent="0.3">
      <c r="A66" s="13" t="s">
        <v>17</v>
      </c>
      <c r="B66" s="2">
        <f>G22</f>
        <v>90.444924634744211</v>
      </c>
      <c r="C66" s="2">
        <f>G23</f>
        <v>91.029731689459268</v>
      </c>
      <c r="D66" s="2">
        <f>G24</f>
        <v>92.427500707198064</v>
      </c>
      <c r="E66" s="2">
        <f t="shared" si="4"/>
        <v>273.90215703140154</v>
      </c>
      <c r="F66" s="22">
        <f t="shared" si="5"/>
        <v>91.300719010467176</v>
      </c>
    </row>
    <row r="67" spans="1:6" x14ac:dyDescent="0.3">
      <c r="A67" s="2" t="s">
        <v>6</v>
      </c>
      <c r="B67" s="2">
        <f>SUM(B60:B66)</f>
        <v>631.38748439449273</v>
      </c>
      <c r="C67" s="2">
        <f>SUM(C60:C66)</f>
        <v>651.81696087373746</v>
      </c>
      <c r="D67" s="2">
        <f>SUM(D60:D66)</f>
        <v>649.69001198923456</v>
      </c>
      <c r="E67" s="2">
        <f>SUM(E60:E66)</f>
        <v>1932.8944572574646</v>
      </c>
      <c r="F67" s="22">
        <f>SUM(C67:E67)</f>
        <v>3234.4014301204365</v>
      </c>
    </row>
    <row r="68" spans="1:6" x14ac:dyDescent="0.3">
      <c r="A68" s="13" t="s">
        <v>7</v>
      </c>
      <c r="B68" s="22">
        <f>AVERAGE(B60:B66)</f>
        <v>90.198212056356098</v>
      </c>
      <c r="C68" s="22">
        <f>AVERAGE(C60:C66)</f>
        <v>93.11670869624821</v>
      </c>
      <c r="D68" s="22">
        <f>AVERAGE(D60:D66)</f>
        <v>92.812858855604944</v>
      </c>
      <c r="E68" s="2"/>
      <c r="F68" s="22">
        <f>AVERAGE(F60:F66)</f>
        <v>92.042593202736413</v>
      </c>
    </row>
  </sheetData>
  <mergeCells count="1">
    <mergeCell ref="C57:D57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D6EEB-AB26-4F65-B7A1-C1692C08082E}">
  <dimension ref="A1:K68"/>
  <sheetViews>
    <sheetView zoomScale="80" zoomScaleNormal="80" workbookViewId="0">
      <selection activeCell="K61" sqref="K61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25">
        <v>85.839491758110668</v>
      </c>
      <c r="D4" s="25">
        <v>85.945845776022722</v>
      </c>
      <c r="E4" s="25">
        <v>86.068375002361847</v>
      </c>
      <c r="F4" s="4">
        <f>SUM(C4:E4)</f>
        <v>257.85371253649521</v>
      </c>
      <c r="G4" s="4">
        <f>AVERAGE(C4:E4)</f>
        <v>85.951237512165065</v>
      </c>
    </row>
    <row r="5" spans="1:8" x14ac:dyDescent="0.3">
      <c r="A5" s="2"/>
      <c r="B5" s="2" t="s">
        <v>56</v>
      </c>
      <c r="C5" s="25">
        <v>86.472762769311274</v>
      </c>
      <c r="D5" s="25">
        <v>86.580095127510418</v>
      </c>
      <c r="E5" s="25">
        <v>86.641584524521704</v>
      </c>
      <c r="F5" s="4">
        <f t="shared" ref="F5:F24" si="0">SUM(C5:E5)</f>
        <v>259.69444242134341</v>
      </c>
      <c r="G5" s="4">
        <f t="shared" ref="G5:G24" si="1">AVERAGE(C5:E5)</f>
        <v>86.564814140447808</v>
      </c>
    </row>
    <row r="6" spans="1:8" x14ac:dyDescent="0.3">
      <c r="A6" s="2"/>
      <c r="B6" s="2" t="s">
        <v>57</v>
      </c>
      <c r="C6" s="25">
        <v>86.370285330806425</v>
      </c>
      <c r="D6" s="25">
        <v>86.479835315311334</v>
      </c>
      <c r="E6" s="25">
        <v>86.490518912276556</v>
      </c>
      <c r="F6" s="4">
        <f t="shared" si="0"/>
        <v>259.34063955839434</v>
      </c>
      <c r="G6" s="4">
        <f t="shared" si="1"/>
        <v>86.446879852798119</v>
      </c>
    </row>
    <row r="7" spans="1:8" x14ac:dyDescent="0.3">
      <c r="A7" s="2" t="s">
        <v>49</v>
      </c>
      <c r="B7" s="2" t="s">
        <v>55</v>
      </c>
      <c r="C7" s="25">
        <v>88.274885828361803</v>
      </c>
      <c r="D7" s="25">
        <v>88.280395351631824</v>
      </c>
      <c r="E7" s="25">
        <v>88.4791686161347</v>
      </c>
      <c r="F7" s="4">
        <f t="shared" si="0"/>
        <v>265.03444979612834</v>
      </c>
      <c r="G7" s="4">
        <f t="shared" si="1"/>
        <v>88.344816598709443</v>
      </c>
    </row>
    <row r="8" spans="1:8" x14ac:dyDescent="0.3">
      <c r="A8" s="2"/>
      <c r="B8" s="2" t="s">
        <v>56</v>
      </c>
      <c r="C8" s="25">
        <v>87.772924033081765</v>
      </c>
      <c r="D8" s="25">
        <v>87.842737243525804</v>
      </c>
      <c r="E8" s="25">
        <v>87.943269418253649</v>
      </c>
      <c r="F8" s="4">
        <f t="shared" si="0"/>
        <v>263.5589306948612</v>
      </c>
      <c r="G8" s="4">
        <f t="shared" si="1"/>
        <v>87.852976898287068</v>
      </c>
    </row>
    <row r="9" spans="1:8" x14ac:dyDescent="0.3">
      <c r="A9" s="2"/>
      <c r="B9" s="2" t="s">
        <v>57</v>
      </c>
      <c r="C9" s="25">
        <v>88.366663384984449</v>
      </c>
      <c r="D9" s="25">
        <v>88.443199559714714</v>
      </c>
      <c r="E9" s="25">
        <v>88.479262563420875</v>
      </c>
      <c r="F9" s="4">
        <f t="shared" si="0"/>
        <v>265.28912550812004</v>
      </c>
      <c r="G9" s="4">
        <f t="shared" si="1"/>
        <v>88.429708502706674</v>
      </c>
    </row>
    <row r="10" spans="1:8" x14ac:dyDescent="0.3">
      <c r="A10" s="2" t="s">
        <v>50</v>
      </c>
      <c r="B10" s="2" t="s">
        <v>55</v>
      </c>
      <c r="C10" s="25">
        <v>96.697184400527746</v>
      </c>
      <c r="D10" s="25">
        <v>96.672799564761718</v>
      </c>
      <c r="E10" s="25">
        <v>96.630955666260064</v>
      </c>
      <c r="F10" s="4">
        <f t="shared" si="0"/>
        <v>290.0009396315495</v>
      </c>
      <c r="G10" s="4">
        <f t="shared" si="1"/>
        <v>96.666979877183167</v>
      </c>
    </row>
    <row r="11" spans="1:8" x14ac:dyDescent="0.3">
      <c r="A11" s="2"/>
      <c r="B11" s="2" t="s">
        <v>56</v>
      </c>
      <c r="C11" s="25">
        <v>104.11976254925899</v>
      </c>
      <c r="D11" s="25">
        <v>103.95556639681929</v>
      </c>
      <c r="E11" s="25">
        <v>103.9325786731944</v>
      </c>
      <c r="F11" s="4">
        <f t="shared" si="0"/>
        <v>312.00790761927271</v>
      </c>
      <c r="G11" s="4">
        <f t="shared" si="1"/>
        <v>104.00263587309091</v>
      </c>
    </row>
    <row r="12" spans="1:8" x14ac:dyDescent="0.3">
      <c r="A12" s="2"/>
      <c r="B12" s="2" t="s">
        <v>57</v>
      </c>
      <c r="C12" s="25">
        <v>105.18529499299991</v>
      </c>
      <c r="D12" s="25">
        <v>105.02100896972556</v>
      </c>
      <c r="E12" s="25">
        <v>104.98153169781311</v>
      </c>
      <c r="F12" s="4">
        <f t="shared" si="0"/>
        <v>315.18783566053861</v>
      </c>
      <c r="G12" s="4">
        <f t="shared" si="1"/>
        <v>105.0626118868462</v>
      </c>
    </row>
    <row r="13" spans="1:8" x14ac:dyDescent="0.3">
      <c r="A13" s="2" t="s">
        <v>51</v>
      </c>
      <c r="B13" s="2" t="s">
        <v>55</v>
      </c>
      <c r="C13" s="25">
        <v>96.48662467220737</v>
      </c>
      <c r="D13" s="25">
        <v>96.449502249073618</v>
      </c>
      <c r="E13" s="25">
        <v>96.414284014236074</v>
      </c>
      <c r="F13" s="4">
        <f t="shared" si="0"/>
        <v>289.35041093551706</v>
      </c>
      <c r="G13" s="4">
        <f t="shared" si="1"/>
        <v>96.450136978505682</v>
      </c>
    </row>
    <row r="14" spans="1:8" x14ac:dyDescent="0.3">
      <c r="A14" s="2"/>
      <c r="B14" s="2" t="s">
        <v>56</v>
      </c>
      <c r="C14" s="25">
        <v>97.268111004516456</v>
      </c>
      <c r="D14" s="25">
        <v>97.237511508144379</v>
      </c>
      <c r="E14" s="25">
        <v>97.189755938153453</v>
      </c>
      <c r="F14" s="4">
        <f t="shared" si="0"/>
        <v>291.6953784508143</v>
      </c>
      <c r="G14" s="4">
        <f t="shared" si="1"/>
        <v>97.231792816938096</v>
      </c>
    </row>
    <row r="15" spans="1:8" x14ac:dyDescent="0.3">
      <c r="A15" s="2"/>
      <c r="B15" s="2" t="s">
        <v>57</v>
      </c>
      <c r="C15" s="25">
        <v>97.627063172388901</v>
      </c>
      <c r="D15" s="25">
        <v>97.596792200439651</v>
      </c>
      <c r="E15" s="25">
        <v>97.559439606147222</v>
      </c>
      <c r="F15" s="4">
        <f t="shared" si="0"/>
        <v>292.78329497897579</v>
      </c>
      <c r="G15" s="4">
        <f t="shared" si="1"/>
        <v>97.594431659658596</v>
      </c>
    </row>
    <row r="16" spans="1:8" x14ac:dyDescent="0.3">
      <c r="A16" s="2" t="s">
        <v>52</v>
      </c>
      <c r="B16" s="2" t="s">
        <v>55</v>
      </c>
      <c r="C16" s="25">
        <v>89.491680784248715</v>
      </c>
      <c r="D16" s="25">
        <v>89.493277040609783</v>
      </c>
      <c r="E16" s="25">
        <v>89.627236501106054</v>
      </c>
      <c r="F16" s="4">
        <f t="shared" si="0"/>
        <v>268.61219432596454</v>
      </c>
      <c r="G16" s="4">
        <f t="shared" si="1"/>
        <v>89.537398108654841</v>
      </c>
    </row>
    <row r="17" spans="1:7" x14ac:dyDescent="0.3">
      <c r="A17" s="2"/>
      <c r="B17" s="2" t="s">
        <v>56</v>
      </c>
      <c r="C17" s="25">
        <v>105.71270208954734</v>
      </c>
      <c r="D17" s="25">
        <v>105.55769757810623</v>
      </c>
      <c r="E17" s="25">
        <v>105.48724726374788</v>
      </c>
      <c r="F17" s="4">
        <f t="shared" si="0"/>
        <v>316.75764693140144</v>
      </c>
      <c r="G17" s="4">
        <f t="shared" si="1"/>
        <v>105.58588231046714</v>
      </c>
    </row>
    <row r="18" spans="1:7" x14ac:dyDescent="0.3">
      <c r="A18" s="2"/>
      <c r="B18" s="2" t="s">
        <v>57</v>
      </c>
      <c r="C18" s="25">
        <v>103.36428194559802</v>
      </c>
      <c r="D18" s="25">
        <v>103.19652072785139</v>
      </c>
      <c r="E18" s="25">
        <v>103.18419505708304</v>
      </c>
      <c r="F18" s="4">
        <f t="shared" si="0"/>
        <v>309.74499773053248</v>
      </c>
      <c r="G18" s="4">
        <f t="shared" si="1"/>
        <v>103.24833257684416</v>
      </c>
    </row>
    <row r="19" spans="1:7" x14ac:dyDescent="0.3">
      <c r="A19" s="2" t="s">
        <v>53</v>
      </c>
      <c r="B19" s="2" t="s">
        <v>55</v>
      </c>
      <c r="C19" s="25">
        <v>102.73712169410533</v>
      </c>
      <c r="D19" s="25">
        <v>102.58437635725407</v>
      </c>
      <c r="E19" s="25">
        <v>102.57524844598974</v>
      </c>
      <c r="F19" s="4">
        <f t="shared" si="0"/>
        <v>307.89674649734917</v>
      </c>
      <c r="G19" s="4">
        <f t="shared" si="1"/>
        <v>102.63224883244972</v>
      </c>
    </row>
    <row r="20" spans="1:7" x14ac:dyDescent="0.3">
      <c r="A20" s="2"/>
      <c r="B20" s="2" t="s">
        <v>56</v>
      </c>
      <c r="C20" s="25">
        <v>104.37813096568888</v>
      </c>
      <c r="D20" s="25">
        <v>104.21173966727422</v>
      </c>
      <c r="E20" s="25">
        <v>104.18177300524177</v>
      </c>
      <c r="F20" s="4">
        <f t="shared" si="0"/>
        <v>312.77164363820486</v>
      </c>
      <c r="G20" s="4">
        <f t="shared" si="1"/>
        <v>104.25721454606828</v>
      </c>
    </row>
    <row r="21" spans="1:7" x14ac:dyDescent="0.3">
      <c r="A21" s="2"/>
      <c r="B21" s="2" t="s">
        <v>57</v>
      </c>
      <c r="C21" s="25">
        <v>103.07050400196958</v>
      </c>
      <c r="D21" s="25">
        <v>102.9187010633417</v>
      </c>
      <c r="E21" s="25">
        <v>102.90721560870676</v>
      </c>
      <c r="F21" s="4">
        <f t="shared" si="0"/>
        <v>308.89642067401803</v>
      </c>
      <c r="G21" s="4">
        <f t="shared" si="1"/>
        <v>102.96547355800601</v>
      </c>
    </row>
    <row r="22" spans="1:7" x14ac:dyDescent="0.3">
      <c r="A22" s="2" t="s">
        <v>54</v>
      </c>
      <c r="B22" s="2" t="s">
        <v>55</v>
      </c>
      <c r="C22" s="25">
        <v>93.545552181762801</v>
      </c>
      <c r="D22" s="25">
        <v>93.461326488574912</v>
      </c>
      <c r="E22" s="25">
        <v>93.543876771096848</v>
      </c>
      <c r="F22" s="4">
        <f t="shared" si="0"/>
        <v>280.55075544143455</v>
      </c>
      <c r="G22" s="4">
        <f t="shared" si="1"/>
        <v>93.516918480478182</v>
      </c>
    </row>
    <row r="23" spans="1:7" x14ac:dyDescent="0.3">
      <c r="A23" s="2"/>
      <c r="B23" s="2" t="s">
        <v>56</v>
      </c>
      <c r="C23" s="25">
        <v>93.64318614039621</v>
      </c>
      <c r="D23" s="25">
        <v>93.56416954089481</v>
      </c>
      <c r="E23" s="25">
        <v>93.636622053609756</v>
      </c>
      <c r="F23" s="4">
        <f t="shared" si="0"/>
        <v>280.84397773490076</v>
      </c>
      <c r="G23" s="4">
        <f t="shared" si="1"/>
        <v>93.614659244966916</v>
      </c>
    </row>
    <row r="24" spans="1:7" x14ac:dyDescent="0.3">
      <c r="A24" s="2"/>
      <c r="B24" s="2" t="s">
        <v>57</v>
      </c>
      <c r="C24" s="25">
        <v>91.415859024886458</v>
      </c>
      <c r="D24" s="25">
        <v>91.34898152392806</v>
      </c>
      <c r="E24" s="25">
        <v>91.489567553621612</v>
      </c>
      <c r="F24" s="4">
        <f t="shared" si="0"/>
        <v>274.25440810243612</v>
      </c>
      <c r="G24" s="4">
        <f t="shared" si="1"/>
        <v>91.418136034145377</v>
      </c>
    </row>
    <row r="25" spans="1:7" x14ac:dyDescent="0.3">
      <c r="A25" s="2"/>
      <c r="B25" s="2" t="s">
        <v>6</v>
      </c>
      <c r="C25" s="4">
        <f>SUM(C4:C24)</f>
        <v>2007.840072724759</v>
      </c>
      <c r="D25" s="4">
        <f>SUM(D4:D24)</f>
        <v>2006.8420792505165</v>
      </c>
      <c r="E25" s="4">
        <f>SUM(E4:E24)</f>
        <v>2007.4437068929769</v>
      </c>
      <c r="F25" s="4">
        <f>SUM(C4:E24)</f>
        <v>6022.1258588682531</v>
      </c>
      <c r="G25" s="4">
        <f>AVERAGE(C4:E24)</f>
        <v>95.58929934711513</v>
      </c>
    </row>
    <row r="26" spans="1:7" ht="16.2" thickBot="1" x14ac:dyDescent="0.35"/>
    <row r="27" spans="1:7" x14ac:dyDescent="0.3">
      <c r="A27" s="5" t="s">
        <v>18</v>
      </c>
      <c r="B27" s="6">
        <v>3</v>
      </c>
      <c r="D27" s="7" t="s">
        <v>19</v>
      </c>
      <c r="E27" s="2">
        <f>F25^2/(B27*B28*B29)</f>
        <v>575650.79142936028</v>
      </c>
    </row>
    <row r="28" spans="1:7" x14ac:dyDescent="0.3">
      <c r="A28" s="8" t="s">
        <v>58</v>
      </c>
      <c r="B28" s="9">
        <v>7</v>
      </c>
      <c r="D28" s="10" t="s">
        <v>60</v>
      </c>
      <c r="E28" s="2">
        <f>((SUMSQ(F38:F44)/(B27*B29))-E27)</f>
        <v>2378.4814588999143</v>
      </c>
    </row>
    <row r="29" spans="1:7" x14ac:dyDescent="0.3">
      <c r="A29" s="7" t="s">
        <v>59</v>
      </c>
      <c r="B29" s="2">
        <v>3</v>
      </c>
      <c r="D29" s="10" t="s">
        <v>61</v>
      </c>
      <c r="E29" s="2">
        <f>SUMSQ(C45:E45)/(B27*B28)-E27</f>
        <v>168.42743624572176</v>
      </c>
    </row>
    <row r="30" spans="1:7" x14ac:dyDescent="0.3">
      <c r="A30" s="7" t="s">
        <v>6</v>
      </c>
      <c r="B30" s="4">
        <f>B29*B28*B27</f>
        <v>63</v>
      </c>
      <c r="D30" s="7" t="s">
        <v>62</v>
      </c>
      <c r="E30" s="2">
        <f>((SUMSQ(C38:E44))/(B27))-E27</f>
        <v>2971.8401854756521</v>
      </c>
    </row>
    <row r="31" spans="1:7" x14ac:dyDescent="0.3">
      <c r="D31" s="7" t="s">
        <v>63</v>
      </c>
      <c r="E31" s="2">
        <f>E30-E29-E28</f>
        <v>424.93129033001605</v>
      </c>
    </row>
    <row r="32" spans="1:7" x14ac:dyDescent="0.3">
      <c r="D32" s="7" t="s">
        <v>20</v>
      </c>
      <c r="E32" s="2">
        <f>SUMSQ(C4:E24)-E27</f>
        <v>2972.1255841407692</v>
      </c>
    </row>
    <row r="33" spans="2:7" x14ac:dyDescent="0.3">
      <c r="D33" s="7" t="s">
        <v>21</v>
      </c>
      <c r="E33" s="2">
        <f>E32-E31-E29-E28</f>
        <v>0.28539866511709988</v>
      </c>
    </row>
    <row r="35" spans="2:7" x14ac:dyDescent="0.3">
      <c r="B35" s="3"/>
      <c r="C35" s="11"/>
      <c r="D35" s="11" t="s">
        <v>22</v>
      </c>
      <c r="E35" s="12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3" t="s">
        <v>8</v>
      </c>
      <c r="C38" s="2">
        <f>F4</f>
        <v>257.85371253649521</v>
      </c>
      <c r="D38" s="2">
        <f>F5</f>
        <v>259.69444242134341</v>
      </c>
      <c r="E38" s="2">
        <f>F6</f>
        <v>259.34063955839434</v>
      </c>
      <c r="F38" s="2">
        <f t="shared" ref="F38:F45" si="2">SUM(C38:E38)</f>
        <v>776.88879451623302</v>
      </c>
      <c r="G38" s="2">
        <f t="shared" ref="G38:G44" si="3">F38/9</f>
        <v>86.320977168470336</v>
      </c>
    </row>
    <row r="39" spans="2:7" x14ac:dyDescent="0.3">
      <c r="B39" s="13" t="s">
        <v>12</v>
      </c>
      <c r="C39" s="2">
        <f>F7</f>
        <v>265.03444979612834</v>
      </c>
      <c r="D39" s="2">
        <f>F8</f>
        <v>263.5589306948612</v>
      </c>
      <c r="E39" s="2">
        <f>F9</f>
        <v>265.28912550812004</v>
      </c>
      <c r="F39" s="2">
        <f t="shared" si="2"/>
        <v>793.88250599910964</v>
      </c>
      <c r="G39" s="2">
        <f t="shared" si="3"/>
        <v>88.209167333234404</v>
      </c>
    </row>
    <row r="40" spans="2:7" x14ac:dyDescent="0.3">
      <c r="B40" s="13" t="s">
        <v>13</v>
      </c>
      <c r="C40" s="2">
        <f>F10</f>
        <v>290.0009396315495</v>
      </c>
      <c r="D40" s="2">
        <f>F11</f>
        <v>312.00790761927271</v>
      </c>
      <c r="E40" s="2">
        <f>F12</f>
        <v>315.18783566053861</v>
      </c>
      <c r="F40" s="2">
        <f t="shared" si="2"/>
        <v>917.19668291136077</v>
      </c>
      <c r="G40" s="2">
        <f t="shared" si="3"/>
        <v>101.91074254570675</v>
      </c>
    </row>
    <row r="41" spans="2:7" x14ac:dyDescent="0.3">
      <c r="B41" s="13" t="s">
        <v>14</v>
      </c>
      <c r="C41" s="2">
        <f>F13</f>
        <v>289.35041093551706</v>
      </c>
      <c r="D41" s="2">
        <f>F14</f>
        <v>291.6953784508143</v>
      </c>
      <c r="E41" s="2">
        <f>F15</f>
        <v>292.78329497897579</v>
      </c>
      <c r="F41" s="2">
        <f t="shared" si="2"/>
        <v>873.82908436530715</v>
      </c>
      <c r="G41" s="2">
        <f t="shared" si="3"/>
        <v>97.09212048503413</v>
      </c>
    </row>
    <row r="42" spans="2:7" x14ac:dyDescent="0.3">
      <c r="B42" s="13" t="s">
        <v>15</v>
      </c>
      <c r="C42" s="2">
        <f>F16</f>
        <v>268.61219432596454</v>
      </c>
      <c r="D42" s="2">
        <f>F17</f>
        <v>316.75764693140144</v>
      </c>
      <c r="E42" s="2">
        <f>F18</f>
        <v>309.74499773053248</v>
      </c>
      <c r="F42" s="2">
        <f t="shared" si="2"/>
        <v>895.11483898789857</v>
      </c>
      <c r="G42" s="2">
        <f t="shared" si="3"/>
        <v>99.457204331988734</v>
      </c>
    </row>
    <row r="43" spans="2:7" x14ac:dyDescent="0.3">
      <c r="B43" s="13" t="s">
        <v>16</v>
      </c>
      <c r="C43" s="2">
        <f>F19</f>
        <v>307.89674649734917</v>
      </c>
      <c r="D43" s="2">
        <f>F20</f>
        <v>312.77164363820486</v>
      </c>
      <c r="E43" s="2">
        <f>F21</f>
        <v>308.89642067401803</v>
      </c>
      <c r="F43" s="2">
        <f t="shared" si="2"/>
        <v>929.56481080957212</v>
      </c>
      <c r="G43" s="2">
        <f t="shared" si="3"/>
        <v>103.28497897884135</v>
      </c>
    </row>
    <row r="44" spans="2:7" x14ac:dyDescent="0.3">
      <c r="B44" s="13" t="s">
        <v>17</v>
      </c>
      <c r="C44" s="2">
        <f>F22</f>
        <v>280.55075544143455</v>
      </c>
      <c r="D44" s="2">
        <f>F23</f>
        <v>280.84397773490076</v>
      </c>
      <c r="E44" s="2">
        <f>F24</f>
        <v>274.25440810243612</v>
      </c>
      <c r="F44" s="2">
        <f t="shared" si="2"/>
        <v>835.64914127877137</v>
      </c>
      <c r="G44" s="2">
        <f t="shared" si="3"/>
        <v>92.849904586530158</v>
      </c>
    </row>
    <row r="45" spans="2:7" x14ac:dyDescent="0.3">
      <c r="B45" s="2" t="s">
        <v>6</v>
      </c>
      <c r="C45" s="2">
        <f>SUM(C38:C44)</f>
        <v>1959.2992091644383</v>
      </c>
      <c r="D45" s="2">
        <f>SUM(D38:D44)</f>
        <v>2037.3299274907986</v>
      </c>
      <c r="E45" s="2">
        <f>SUM(E38:E44)</f>
        <v>2025.4967222130158</v>
      </c>
      <c r="F45" s="2">
        <f t="shared" si="2"/>
        <v>6022.1258588682522</v>
      </c>
      <c r="G45" s="2">
        <f>AVERAGE(G38:G44)</f>
        <v>95.58929934711513</v>
      </c>
    </row>
    <row r="46" spans="2:7" x14ac:dyDescent="0.3">
      <c r="B46" s="13" t="s">
        <v>7</v>
      </c>
      <c r="C46" s="2">
        <f>C45/(B28*B27)</f>
        <v>93.29996234116372</v>
      </c>
      <c r="D46" s="2">
        <f>D45/(B28*B27)</f>
        <v>97.015710832895167</v>
      </c>
      <c r="E46" s="2">
        <f>E45/(B28*B27)</f>
        <v>96.452224867286461</v>
      </c>
      <c r="F46" s="2"/>
      <c r="G46" s="2">
        <f>AVERAGE(G38:G44)</f>
        <v>95.58929934711513</v>
      </c>
    </row>
    <row r="49" spans="1:11" x14ac:dyDescent="0.3">
      <c r="A49" s="14" t="s">
        <v>27</v>
      </c>
      <c r="B49" s="15" t="s">
        <v>28</v>
      </c>
      <c r="C49" s="15" t="s">
        <v>29</v>
      </c>
      <c r="D49" s="15" t="s">
        <v>30</v>
      </c>
      <c r="E49" s="15" t="s">
        <v>31</v>
      </c>
      <c r="F49" s="15" t="s">
        <v>32</v>
      </c>
      <c r="G49" s="15" t="s">
        <v>33</v>
      </c>
      <c r="H49" s="15" t="s">
        <v>34</v>
      </c>
      <c r="I49" s="15" t="s">
        <v>35</v>
      </c>
    </row>
    <row r="50" spans="1:11" x14ac:dyDescent="0.3">
      <c r="A50" s="10" t="s">
        <v>58</v>
      </c>
      <c r="B50" s="2">
        <f>B28-1</f>
        <v>6</v>
      </c>
      <c r="C50" s="2">
        <f>E28</f>
        <v>2378.4814588999143</v>
      </c>
      <c r="D50" s="2">
        <f>C50/B50</f>
        <v>396.41357648331905</v>
      </c>
      <c r="E50" s="2">
        <f>D50/D53</f>
        <v>58337.239263078249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0" t="s">
        <v>59</v>
      </c>
      <c r="B51" s="2">
        <f>B29-1</f>
        <v>2</v>
      </c>
      <c r="C51" s="2">
        <f>E29</f>
        <v>168.42743624572176</v>
      </c>
      <c r="D51" s="2">
        <f>C51/B51</f>
        <v>84.213718122860882</v>
      </c>
      <c r="E51" s="2">
        <f>D51/D53</f>
        <v>12393.106883344832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0" t="s">
        <v>64</v>
      </c>
      <c r="B52" s="2">
        <f>B51*B50</f>
        <v>12</v>
      </c>
      <c r="C52" s="2">
        <f>E31</f>
        <v>424.93129033001605</v>
      </c>
      <c r="D52" s="2">
        <f>C52/B52</f>
        <v>35.410940860834671</v>
      </c>
      <c r="E52" s="2">
        <f>D52/D53</f>
        <v>5211.1649350035659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6" t="s">
        <v>36</v>
      </c>
      <c r="B53" s="17">
        <f>B54-B52-B51-B50</f>
        <v>42</v>
      </c>
      <c r="C53" s="17">
        <f>E33</f>
        <v>0.28539866511709988</v>
      </c>
      <c r="D53" s="17">
        <f>C53/B53</f>
        <v>6.7952063123119019E-3</v>
      </c>
      <c r="E53" s="17"/>
      <c r="F53" s="17"/>
      <c r="G53" s="17"/>
      <c r="H53" s="17"/>
      <c r="I53" s="17"/>
    </row>
    <row r="54" spans="1:11" ht="16.2" thickBot="1" x14ac:dyDescent="0.35">
      <c r="A54" s="18" t="s">
        <v>37</v>
      </c>
      <c r="B54" s="19">
        <f>B30-1</f>
        <v>62</v>
      </c>
      <c r="C54" s="19">
        <f>SUM(C50:C53)</f>
        <v>2972.1255841407692</v>
      </c>
      <c r="D54" s="19"/>
      <c r="E54" s="19"/>
      <c r="F54" s="19"/>
      <c r="G54" s="19"/>
      <c r="H54" s="19"/>
      <c r="I54" s="20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1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2"/>
      <c r="H58" s="23"/>
      <c r="I58" s="23" t="s">
        <v>41</v>
      </c>
      <c r="J58" s="23" t="s">
        <v>42</v>
      </c>
      <c r="K58" s="23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2" t="s">
        <v>26</v>
      </c>
      <c r="H59" s="24" t="s">
        <v>44</v>
      </c>
      <c r="I59" s="22">
        <f>SQRT(D53/(B29*B27))</f>
        <v>2.7477680462335449E-2</v>
      </c>
      <c r="J59" s="22">
        <f>I59*1.4142*I56</f>
        <v>0.1048439804712015</v>
      </c>
      <c r="K59" s="22">
        <f>I59*1.4142*I57</f>
        <v>7.8420507147015914E-2</v>
      </c>
    </row>
    <row r="60" spans="1:11" x14ac:dyDescent="0.3">
      <c r="A60" s="13" t="s">
        <v>8</v>
      </c>
      <c r="B60" s="2">
        <f>G4</f>
        <v>85.951237512165065</v>
      </c>
      <c r="C60" s="2">
        <f>G5</f>
        <v>86.564814140447808</v>
      </c>
      <c r="D60" s="2">
        <f>G6</f>
        <v>86.446879852798119</v>
      </c>
      <c r="E60" s="2">
        <f>SUM(B60:D60)</f>
        <v>258.96293150541101</v>
      </c>
      <c r="F60" s="22">
        <f>E60/3</f>
        <v>86.320977168470336</v>
      </c>
      <c r="H60" s="24" t="s">
        <v>45</v>
      </c>
      <c r="I60" s="22">
        <f>SQRT(D53/(B28*B27))</f>
        <v>1.7988364377208767E-2</v>
      </c>
      <c r="J60" s="22">
        <f>I60*1.4142*I56</f>
        <v>6.8636496667107527E-2</v>
      </c>
      <c r="K60" s="22">
        <f>J60*1.4142*I57</f>
        <v>0.19588658092181471</v>
      </c>
    </row>
    <row r="61" spans="1:11" x14ac:dyDescent="0.3">
      <c r="A61" s="13" t="s">
        <v>12</v>
      </c>
      <c r="B61" s="2">
        <f>G7</f>
        <v>88.344816598709443</v>
      </c>
      <c r="C61" s="2">
        <f>G8</f>
        <v>87.852976898287068</v>
      </c>
      <c r="D61" s="2">
        <f>G9</f>
        <v>88.429708502706674</v>
      </c>
      <c r="E61" s="2">
        <f t="shared" ref="E61:E66" si="4">SUM(B61:D61)</f>
        <v>264.62750199970316</v>
      </c>
      <c r="F61" s="22">
        <f t="shared" ref="F61:F66" si="5">E61/3</f>
        <v>88.20916733323439</v>
      </c>
      <c r="H61" s="24" t="s">
        <v>46</v>
      </c>
      <c r="I61" s="22">
        <f>SQRT(D53/(B27))</f>
        <v>4.7592738634907678E-2</v>
      </c>
      <c r="J61" s="22">
        <f>I61*1.4142*I56</f>
        <v>0.18159510104388016</v>
      </c>
      <c r="K61" s="22">
        <f>J61*1.4142*I57</f>
        <v>0.51826717829385127</v>
      </c>
    </row>
    <row r="62" spans="1:11" x14ac:dyDescent="0.3">
      <c r="A62" s="13" t="s">
        <v>13</v>
      </c>
      <c r="B62" s="2">
        <f>G10</f>
        <v>96.666979877183167</v>
      </c>
      <c r="C62" s="2">
        <f>G11</f>
        <v>104.00263587309091</v>
      </c>
      <c r="D62" s="2">
        <f>G12</f>
        <v>105.0626118868462</v>
      </c>
      <c r="E62" s="2">
        <f t="shared" si="4"/>
        <v>305.73222763712027</v>
      </c>
      <c r="F62" s="22">
        <f t="shared" si="5"/>
        <v>101.91074254570675</v>
      </c>
    </row>
    <row r="63" spans="1:11" x14ac:dyDescent="0.3">
      <c r="A63" s="13" t="s">
        <v>14</v>
      </c>
      <c r="B63" s="2">
        <f>G13</f>
        <v>96.450136978505682</v>
      </c>
      <c r="C63" s="2">
        <f>G14</f>
        <v>97.231792816938096</v>
      </c>
      <c r="D63" s="2">
        <f>G15</f>
        <v>97.594431659658596</v>
      </c>
      <c r="E63" s="2">
        <f t="shared" si="4"/>
        <v>291.27636145510235</v>
      </c>
      <c r="F63" s="22">
        <f t="shared" si="5"/>
        <v>97.092120485034116</v>
      </c>
      <c r="H63" s="24" t="s">
        <v>47</v>
      </c>
      <c r="I63" s="4">
        <f>SQRT(D53)*100/(G25)</f>
        <v>8.6236683342207354E-2</v>
      </c>
    </row>
    <row r="64" spans="1:11" x14ac:dyDescent="0.3">
      <c r="A64" s="13" t="s">
        <v>15</v>
      </c>
      <c r="B64" s="2">
        <f>G16</f>
        <v>89.537398108654841</v>
      </c>
      <c r="C64" s="2">
        <f>G17</f>
        <v>105.58588231046714</v>
      </c>
      <c r="D64" s="2">
        <f>G18</f>
        <v>103.24833257684416</v>
      </c>
      <c r="E64" s="2">
        <f t="shared" si="4"/>
        <v>298.37161299596613</v>
      </c>
      <c r="F64" s="22">
        <f t="shared" si="5"/>
        <v>99.457204331988706</v>
      </c>
    </row>
    <row r="65" spans="1:6" x14ac:dyDescent="0.3">
      <c r="A65" s="13" t="s">
        <v>16</v>
      </c>
      <c r="B65" s="2">
        <f>G19</f>
        <v>102.63224883244972</v>
      </c>
      <c r="C65" s="2">
        <f>G20</f>
        <v>104.25721454606828</v>
      </c>
      <c r="D65" s="2">
        <f>G21</f>
        <v>102.96547355800601</v>
      </c>
      <c r="E65" s="2">
        <f t="shared" si="4"/>
        <v>309.85493693652404</v>
      </c>
      <c r="F65" s="22">
        <f t="shared" si="5"/>
        <v>103.28497897884135</v>
      </c>
    </row>
    <row r="66" spans="1:6" x14ac:dyDescent="0.3">
      <c r="A66" s="13" t="s">
        <v>17</v>
      </c>
      <c r="B66" s="2">
        <f>G22</f>
        <v>93.516918480478182</v>
      </c>
      <c r="C66" s="2">
        <f>G23</f>
        <v>93.614659244966916</v>
      </c>
      <c r="D66" s="2">
        <f>G24</f>
        <v>91.418136034145377</v>
      </c>
      <c r="E66" s="2">
        <f t="shared" si="4"/>
        <v>278.54971375959047</v>
      </c>
      <c r="F66" s="22">
        <f t="shared" si="5"/>
        <v>92.849904586530158</v>
      </c>
    </row>
    <row r="67" spans="1:6" x14ac:dyDescent="0.3">
      <c r="A67" s="2" t="s">
        <v>6</v>
      </c>
      <c r="B67" s="2">
        <f>SUM(B60:B66)</f>
        <v>653.09973638814608</v>
      </c>
      <c r="C67" s="2">
        <f>SUM(C60:C66)</f>
        <v>679.10997583026619</v>
      </c>
      <c r="D67" s="2">
        <f>SUM(D60:D66)</f>
        <v>675.16557407100515</v>
      </c>
      <c r="E67" s="2">
        <f>SUM(E60:E66)</f>
        <v>2007.3752862894178</v>
      </c>
      <c r="F67" s="22">
        <f>SUM(C67:E67)</f>
        <v>3361.650836190689</v>
      </c>
    </row>
    <row r="68" spans="1:6" x14ac:dyDescent="0.3">
      <c r="A68" s="13" t="s">
        <v>7</v>
      </c>
      <c r="B68" s="22">
        <f>AVERAGE(B60:B66)</f>
        <v>93.29996234116372</v>
      </c>
      <c r="C68" s="22">
        <f>AVERAGE(C60:C66)</f>
        <v>97.015710832895167</v>
      </c>
      <c r="D68" s="22">
        <f>AVERAGE(D60:D66)</f>
        <v>96.452224867286446</v>
      </c>
      <c r="E68" s="2"/>
      <c r="F68" s="22">
        <f>AVERAGE(F60:F66)</f>
        <v>95.589299347115102</v>
      </c>
    </row>
  </sheetData>
  <mergeCells count="1">
    <mergeCell ref="C57:D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5438-1F31-4D76-B2E8-F9D5C894DCFE}">
  <dimension ref="A1:K68"/>
  <sheetViews>
    <sheetView topLeftCell="A52" zoomScale="80" zoomScaleNormal="80" workbookViewId="0">
      <selection activeCell="H16" sqref="H16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25">
        <v>87.124030384715866</v>
      </c>
      <c r="D4" s="25">
        <v>87.326737436666448</v>
      </c>
      <c r="E4" s="25">
        <v>86.910595637675144</v>
      </c>
      <c r="F4" s="4">
        <f>SUM(C4:E4)</f>
        <v>261.36136345905749</v>
      </c>
      <c r="G4" s="4">
        <f>AVERAGE(C4:E4)</f>
        <v>87.1204544863525</v>
      </c>
    </row>
    <row r="5" spans="1:8" x14ac:dyDescent="0.3">
      <c r="A5" s="2"/>
      <c r="B5" s="2" t="s">
        <v>56</v>
      </c>
      <c r="C5" s="25">
        <v>87.450340437015242</v>
      </c>
      <c r="D5" s="25">
        <v>87.50257114712538</v>
      </c>
      <c r="E5" s="25">
        <v>87.300796541322811</v>
      </c>
      <c r="F5" s="4">
        <f t="shared" ref="F5:F24" si="0">SUM(C5:E5)</f>
        <v>262.25370812546345</v>
      </c>
      <c r="G5" s="4">
        <f t="shared" ref="G5:G24" si="1">AVERAGE(C5:E5)</f>
        <v>87.417902708487816</v>
      </c>
    </row>
    <row r="6" spans="1:8" x14ac:dyDescent="0.3">
      <c r="A6" s="2"/>
      <c r="B6" s="2" t="s">
        <v>57</v>
      </c>
      <c r="C6" s="25">
        <v>91.983196018065243</v>
      </c>
      <c r="D6" s="25">
        <v>91.990710404094983</v>
      </c>
      <c r="E6" s="25">
        <v>91.876879362953247</v>
      </c>
      <c r="F6" s="4">
        <f t="shared" si="0"/>
        <v>275.85078578511343</v>
      </c>
      <c r="G6" s="4">
        <f t="shared" si="1"/>
        <v>91.950261928371148</v>
      </c>
    </row>
    <row r="7" spans="1:8" x14ac:dyDescent="0.3">
      <c r="A7" s="2" t="s">
        <v>49</v>
      </c>
      <c r="B7" s="2" t="s">
        <v>55</v>
      </c>
      <c r="C7" s="25">
        <v>91.364174768290297</v>
      </c>
      <c r="D7" s="25">
        <v>91.411384997549334</v>
      </c>
      <c r="E7" s="25">
        <v>91.3100429579912</v>
      </c>
      <c r="F7" s="4">
        <f t="shared" si="0"/>
        <v>274.08560272383085</v>
      </c>
      <c r="G7" s="4">
        <f t="shared" si="1"/>
        <v>91.361867574610287</v>
      </c>
    </row>
    <row r="8" spans="1:8" x14ac:dyDescent="0.3">
      <c r="A8" s="2"/>
      <c r="B8" s="2" t="s">
        <v>56</v>
      </c>
      <c r="C8" s="25">
        <v>88.413046181729001</v>
      </c>
      <c r="D8" s="25">
        <v>88.426166129698856</v>
      </c>
      <c r="E8" s="25">
        <v>88.349768929289141</v>
      </c>
      <c r="F8" s="4">
        <f t="shared" si="0"/>
        <v>265.188981240717</v>
      </c>
      <c r="G8" s="4">
        <f t="shared" si="1"/>
        <v>88.396327080239004</v>
      </c>
    </row>
    <row r="9" spans="1:8" x14ac:dyDescent="0.3">
      <c r="A9" s="2"/>
      <c r="B9" s="2" t="s">
        <v>57</v>
      </c>
      <c r="C9" s="25">
        <v>90.492373379394053</v>
      </c>
      <c r="D9" s="25">
        <v>90.479203117435532</v>
      </c>
      <c r="E9" s="25">
        <v>90.452759901392</v>
      </c>
      <c r="F9" s="4">
        <f t="shared" si="0"/>
        <v>271.42433639822161</v>
      </c>
      <c r="G9" s="4">
        <f t="shared" si="1"/>
        <v>90.474778799407204</v>
      </c>
    </row>
    <row r="10" spans="1:8" x14ac:dyDescent="0.3">
      <c r="A10" s="2" t="s">
        <v>50</v>
      </c>
      <c r="B10" s="2" t="s">
        <v>55</v>
      </c>
      <c r="C10" s="25">
        <v>90.81531969859536</v>
      </c>
      <c r="D10" s="25">
        <v>90.797843470485248</v>
      </c>
      <c r="E10" s="25">
        <v>90.785391025920816</v>
      </c>
      <c r="F10" s="4">
        <f t="shared" si="0"/>
        <v>272.39855419500145</v>
      </c>
      <c r="G10" s="4">
        <f t="shared" si="1"/>
        <v>90.799518065000484</v>
      </c>
    </row>
    <row r="11" spans="1:8" x14ac:dyDescent="0.3">
      <c r="A11" s="2"/>
      <c r="B11" s="2" t="s">
        <v>56</v>
      </c>
      <c r="C11" s="25">
        <v>106.73116642821859</v>
      </c>
      <c r="D11" s="25">
        <v>106.69622193186596</v>
      </c>
      <c r="E11" s="25">
        <v>106.7204360229879</v>
      </c>
      <c r="F11" s="4">
        <f t="shared" si="0"/>
        <v>320.14782438307242</v>
      </c>
      <c r="G11" s="4">
        <f t="shared" si="1"/>
        <v>106.71594146102414</v>
      </c>
    </row>
    <row r="12" spans="1:8" x14ac:dyDescent="0.3">
      <c r="A12" s="2"/>
      <c r="B12" s="2" t="s">
        <v>57</v>
      </c>
      <c r="C12" s="25">
        <v>98.84568289296908</v>
      </c>
      <c r="D12" s="25">
        <v>98.797987676642279</v>
      </c>
      <c r="E12" s="25">
        <v>98.850789198822739</v>
      </c>
      <c r="F12" s="4">
        <f t="shared" si="0"/>
        <v>296.49445976843407</v>
      </c>
      <c r="G12" s="4">
        <f t="shared" si="1"/>
        <v>98.831486589478018</v>
      </c>
    </row>
    <row r="13" spans="1:8" x14ac:dyDescent="0.3">
      <c r="A13" s="2" t="s">
        <v>51</v>
      </c>
      <c r="B13" s="2" t="s">
        <v>55</v>
      </c>
      <c r="C13" s="25">
        <v>102.48114459184283</v>
      </c>
      <c r="D13" s="25">
        <v>102.42580340252204</v>
      </c>
      <c r="E13" s="25">
        <v>102.49462949864498</v>
      </c>
      <c r="F13" s="4">
        <f t="shared" si="0"/>
        <v>307.40157749300988</v>
      </c>
      <c r="G13" s="4">
        <f t="shared" si="1"/>
        <v>102.46719249766996</v>
      </c>
    </row>
    <row r="14" spans="1:8" x14ac:dyDescent="0.3">
      <c r="A14" s="2"/>
      <c r="B14" s="2" t="s">
        <v>56</v>
      </c>
      <c r="C14" s="25">
        <v>90.681245536098103</v>
      </c>
      <c r="D14" s="25">
        <v>90.618547921795866</v>
      </c>
      <c r="E14" s="25">
        <v>90.707557564765821</v>
      </c>
      <c r="F14" s="4">
        <f t="shared" si="0"/>
        <v>272.0073510226598</v>
      </c>
      <c r="G14" s="4">
        <f t="shared" si="1"/>
        <v>90.669117007553268</v>
      </c>
    </row>
    <row r="15" spans="1:8" x14ac:dyDescent="0.3">
      <c r="A15" s="2"/>
      <c r="B15" s="2" t="s">
        <v>57</v>
      </c>
      <c r="C15" s="25">
        <v>94.831240701062029</v>
      </c>
      <c r="D15" s="25">
        <v>94.786948172933478</v>
      </c>
      <c r="E15" s="25">
        <v>94.86686255191249</v>
      </c>
      <c r="F15" s="4">
        <f t="shared" si="0"/>
        <v>284.48505142590801</v>
      </c>
      <c r="G15" s="4">
        <f t="shared" si="1"/>
        <v>94.82835047530267</v>
      </c>
    </row>
    <row r="16" spans="1:8" x14ac:dyDescent="0.3">
      <c r="A16" s="2" t="s">
        <v>52</v>
      </c>
      <c r="B16" s="2" t="s">
        <v>55</v>
      </c>
      <c r="C16" s="25">
        <v>84.886484217568224</v>
      </c>
      <c r="D16" s="25">
        <v>84.800914330447952</v>
      </c>
      <c r="E16" s="25">
        <v>84.92471147779456</v>
      </c>
      <c r="F16" s="4">
        <f t="shared" si="0"/>
        <v>254.61211002581075</v>
      </c>
      <c r="G16" s="4">
        <f t="shared" si="1"/>
        <v>84.870703341936917</v>
      </c>
    </row>
    <row r="17" spans="1:7" x14ac:dyDescent="0.3">
      <c r="A17" s="2"/>
      <c r="B17" s="2" t="s">
        <v>56</v>
      </c>
      <c r="C17" s="25">
        <v>106.82812816971676</v>
      </c>
      <c r="D17" s="25">
        <v>106.74408475400236</v>
      </c>
      <c r="E17" s="25">
        <v>106.87405494475482</v>
      </c>
      <c r="F17" s="4">
        <f t="shared" si="0"/>
        <v>320.44626786847391</v>
      </c>
      <c r="G17" s="4">
        <f t="shared" si="1"/>
        <v>106.81542262282464</v>
      </c>
    </row>
    <row r="18" spans="1:7" x14ac:dyDescent="0.3">
      <c r="A18" s="2"/>
      <c r="B18" s="2" t="s">
        <v>57</v>
      </c>
      <c r="C18" s="25">
        <v>100.1964826480105</v>
      </c>
      <c r="D18" s="25">
        <v>100.10753347617654</v>
      </c>
      <c r="E18" s="25">
        <v>100.25962163519851</v>
      </c>
      <c r="F18" s="4">
        <f t="shared" si="0"/>
        <v>300.56363775938559</v>
      </c>
      <c r="G18" s="4">
        <f t="shared" si="1"/>
        <v>100.18787925312853</v>
      </c>
    </row>
    <row r="19" spans="1:7" x14ac:dyDescent="0.3">
      <c r="A19" s="2" t="s">
        <v>53</v>
      </c>
      <c r="B19" s="2" t="s">
        <v>55</v>
      </c>
      <c r="C19" s="25">
        <v>93.002880585669985</v>
      </c>
      <c r="D19" s="25">
        <v>92.903982288747045</v>
      </c>
      <c r="E19" s="25">
        <v>93.020402586392478</v>
      </c>
      <c r="F19" s="4">
        <f t="shared" si="0"/>
        <v>278.92726546080951</v>
      </c>
      <c r="G19" s="4">
        <f t="shared" si="1"/>
        <v>92.975755153603174</v>
      </c>
    </row>
    <row r="20" spans="1:7" x14ac:dyDescent="0.3">
      <c r="A20" s="2"/>
      <c r="B20" s="2" t="s">
        <v>56</v>
      </c>
      <c r="C20" s="25">
        <v>101.04447153866245</v>
      </c>
      <c r="D20" s="25">
        <v>100.94776949082383</v>
      </c>
      <c r="E20" s="25">
        <v>101.10835454811294</v>
      </c>
      <c r="F20" s="4">
        <f t="shared" si="0"/>
        <v>303.10059557759922</v>
      </c>
      <c r="G20" s="4">
        <f t="shared" si="1"/>
        <v>101.03353185919974</v>
      </c>
    </row>
    <row r="21" spans="1:7" x14ac:dyDescent="0.3">
      <c r="A21" s="2"/>
      <c r="B21" s="2" t="s">
        <v>57</v>
      </c>
      <c r="C21" s="25">
        <v>102.5646512398701</v>
      </c>
      <c r="D21" s="25">
        <v>102.4643587831999</v>
      </c>
      <c r="E21" s="25">
        <v>102.63222222140369</v>
      </c>
      <c r="F21" s="4">
        <f t="shared" si="0"/>
        <v>307.66123224447369</v>
      </c>
      <c r="G21" s="4">
        <f t="shared" si="1"/>
        <v>102.55374408149123</v>
      </c>
    </row>
    <row r="22" spans="1:7" x14ac:dyDescent="0.3">
      <c r="A22" s="2" t="s">
        <v>54</v>
      </c>
      <c r="B22" s="2" t="s">
        <v>55</v>
      </c>
      <c r="C22" s="25">
        <v>87.270370106321536</v>
      </c>
      <c r="D22" s="25">
        <v>87.183887761797536</v>
      </c>
      <c r="E22" s="25">
        <v>87.303983697821877</v>
      </c>
      <c r="F22" s="4">
        <f t="shared" si="0"/>
        <v>261.75824156594092</v>
      </c>
      <c r="G22" s="4">
        <f t="shared" si="1"/>
        <v>87.252747188646978</v>
      </c>
    </row>
    <row r="23" spans="1:7" x14ac:dyDescent="0.3">
      <c r="A23" s="2"/>
      <c r="B23" s="2" t="s">
        <v>56</v>
      </c>
      <c r="C23" s="25">
        <v>98.269427515889944</v>
      </c>
      <c r="D23" s="25">
        <v>98.1730167683112</v>
      </c>
      <c r="E23" s="25">
        <v>98.336463078093971</v>
      </c>
      <c r="F23" s="4">
        <f t="shared" si="0"/>
        <v>294.77890736229512</v>
      </c>
      <c r="G23" s="4">
        <f t="shared" si="1"/>
        <v>98.259635787431705</v>
      </c>
    </row>
    <row r="24" spans="1:7" x14ac:dyDescent="0.3">
      <c r="A24" s="2"/>
      <c r="B24" s="2" t="s">
        <v>57</v>
      </c>
      <c r="C24" s="25">
        <v>93.586004035792257</v>
      </c>
      <c r="D24" s="25">
        <v>93.489048858335423</v>
      </c>
      <c r="E24" s="25">
        <v>93.656075724314334</v>
      </c>
      <c r="F24" s="4">
        <f t="shared" si="0"/>
        <v>280.73112861844203</v>
      </c>
      <c r="G24" s="4">
        <f t="shared" si="1"/>
        <v>93.577042872814005</v>
      </c>
    </row>
    <row r="25" spans="1:7" x14ac:dyDescent="0.3">
      <c r="A25" s="2"/>
      <c r="B25" s="2" t="s">
        <v>6</v>
      </c>
      <c r="C25" s="4">
        <f>SUM(C4:C24)</f>
        <v>1988.8618610754972</v>
      </c>
      <c r="D25" s="4">
        <f>SUM(D4:D24)</f>
        <v>1988.0747223206577</v>
      </c>
      <c r="E25" s="4">
        <f>SUM(E4:E24)</f>
        <v>1988.7423991075655</v>
      </c>
      <c r="F25" s="4">
        <f>SUM(C4:E24)</f>
        <v>5965.6789825037195</v>
      </c>
      <c r="G25" s="4">
        <f>AVERAGE(C4:E24)</f>
        <v>94.693317182598719</v>
      </c>
    </row>
    <row r="26" spans="1:7" ht="16.2" thickBot="1" x14ac:dyDescent="0.35"/>
    <row r="27" spans="1:7" x14ac:dyDescent="0.3">
      <c r="A27" s="5" t="s">
        <v>18</v>
      </c>
      <c r="B27" s="6">
        <v>3</v>
      </c>
      <c r="D27" s="7" t="s">
        <v>19</v>
      </c>
      <c r="E27" s="2">
        <f>F25^2/(B27*B28*B29)</f>
        <v>564909.93209978752</v>
      </c>
    </row>
    <row r="28" spans="1:7" x14ac:dyDescent="0.3">
      <c r="A28" s="8" t="s">
        <v>58</v>
      </c>
      <c r="B28" s="9">
        <v>7</v>
      </c>
      <c r="D28" s="10" t="s">
        <v>60</v>
      </c>
      <c r="E28" s="2">
        <f>((SUMSQ(F38:F44)/(B27*B29))-E27)</f>
        <v>908.24378845479805</v>
      </c>
    </row>
    <row r="29" spans="1:7" x14ac:dyDescent="0.3">
      <c r="A29" s="7" t="s">
        <v>59</v>
      </c>
      <c r="B29" s="2">
        <v>3</v>
      </c>
      <c r="D29" s="10" t="s">
        <v>61</v>
      </c>
      <c r="E29" s="2">
        <f>SUMSQ(C45:E45)/(B27*B28)-E27</f>
        <v>444.95294937770814</v>
      </c>
    </row>
    <row r="30" spans="1:7" x14ac:dyDescent="0.3">
      <c r="A30" s="7" t="s">
        <v>6</v>
      </c>
      <c r="B30" s="4">
        <f>B29*B28*B27</f>
        <v>63</v>
      </c>
      <c r="D30" s="7" t="s">
        <v>62</v>
      </c>
      <c r="E30" s="2">
        <f>((SUMSQ(C38:E44))/(B27))-E27</f>
        <v>2663.1208836662117</v>
      </c>
    </row>
    <row r="31" spans="1:7" x14ac:dyDescent="0.3">
      <c r="D31" s="7" t="s">
        <v>63</v>
      </c>
      <c r="E31" s="2">
        <f>E30-E29-E28</f>
        <v>1309.9241458337056</v>
      </c>
    </row>
    <row r="32" spans="1:7" x14ac:dyDescent="0.3">
      <c r="D32" s="7" t="s">
        <v>20</v>
      </c>
      <c r="E32" s="2">
        <f>SUMSQ(C4:E24)-E27</f>
        <v>2663.3585328775225</v>
      </c>
    </row>
    <row r="33" spans="2:7" x14ac:dyDescent="0.3">
      <c r="D33" s="7" t="s">
        <v>21</v>
      </c>
      <c r="E33" s="2">
        <f>E32-E31-E29-E28</f>
        <v>0.23764921131078154</v>
      </c>
    </row>
    <row r="35" spans="2:7" x14ac:dyDescent="0.3">
      <c r="B35" s="3"/>
      <c r="C35" s="11"/>
      <c r="D35" s="11" t="s">
        <v>22</v>
      </c>
      <c r="E35" s="12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3" t="s">
        <v>8</v>
      </c>
      <c r="C38" s="2">
        <f>F4</f>
        <v>261.36136345905749</v>
      </c>
      <c r="D38" s="2">
        <f>F5</f>
        <v>262.25370812546345</v>
      </c>
      <c r="E38" s="2">
        <f>F6</f>
        <v>275.85078578511343</v>
      </c>
      <c r="F38" s="2">
        <f t="shared" ref="F38:F45" si="2">SUM(C38:E38)</f>
        <v>799.46585736963436</v>
      </c>
      <c r="G38" s="2">
        <f t="shared" ref="G38:G44" si="3">F38/9</f>
        <v>88.829539707737155</v>
      </c>
    </row>
    <row r="39" spans="2:7" x14ac:dyDescent="0.3">
      <c r="B39" s="13" t="s">
        <v>12</v>
      </c>
      <c r="C39" s="2">
        <f>F7</f>
        <v>274.08560272383085</v>
      </c>
      <c r="D39" s="2">
        <f>F8</f>
        <v>265.188981240717</v>
      </c>
      <c r="E39" s="2">
        <f>F9</f>
        <v>271.42433639822161</v>
      </c>
      <c r="F39" s="2">
        <f t="shared" si="2"/>
        <v>810.69892036276951</v>
      </c>
      <c r="G39" s="2">
        <f t="shared" si="3"/>
        <v>90.077657818085498</v>
      </c>
    </row>
    <row r="40" spans="2:7" x14ac:dyDescent="0.3">
      <c r="B40" s="13" t="s">
        <v>13</v>
      </c>
      <c r="C40" s="2">
        <f>F10</f>
        <v>272.39855419500145</v>
      </c>
      <c r="D40" s="2">
        <f>F11</f>
        <v>320.14782438307242</v>
      </c>
      <c r="E40" s="2">
        <f>F12</f>
        <v>296.49445976843407</v>
      </c>
      <c r="F40" s="2">
        <f t="shared" si="2"/>
        <v>889.04083834650805</v>
      </c>
      <c r="G40" s="2">
        <f t="shared" si="3"/>
        <v>98.78231537183423</v>
      </c>
    </row>
    <row r="41" spans="2:7" x14ac:dyDescent="0.3">
      <c r="B41" s="13" t="s">
        <v>14</v>
      </c>
      <c r="C41" s="2">
        <f>F13</f>
        <v>307.40157749300988</v>
      </c>
      <c r="D41" s="2">
        <f>F14</f>
        <v>272.0073510226598</v>
      </c>
      <c r="E41" s="2">
        <f>F15</f>
        <v>284.48505142590801</v>
      </c>
      <c r="F41" s="2">
        <f t="shared" si="2"/>
        <v>863.89397994157775</v>
      </c>
      <c r="G41" s="2">
        <f t="shared" si="3"/>
        <v>95.988219993508636</v>
      </c>
    </row>
    <row r="42" spans="2:7" x14ac:dyDescent="0.3">
      <c r="B42" s="13" t="s">
        <v>15</v>
      </c>
      <c r="C42" s="2">
        <f>F16</f>
        <v>254.61211002581075</v>
      </c>
      <c r="D42" s="2">
        <f>F17</f>
        <v>320.44626786847391</v>
      </c>
      <c r="E42" s="2">
        <f>F18</f>
        <v>300.56363775938559</v>
      </c>
      <c r="F42" s="2">
        <f t="shared" si="2"/>
        <v>875.62201565367013</v>
      </c>
      <c r="G42" s="2">
        <f t="shared" si="3"/>
        <v>97.291335072630019</v>
      </c>
    </row>
    <row r="43" spans="2:7" x14ac:dyDescent="0.3">
      <c r="B43" s="13" t="s">
        <v>16</v>
      </c>
      <c r="C43" s="2">
        <f>F19</f>
        <v>278.92726546080951</v>
      </c>
      <c r="D43" s="2">
        <f>F20</f>
        <v>303.10059557759922</v>
      </c>
      <c r="E43" s="2">
        <f>F21</f>
        <v>307.66123224447369</v>
      </c>
      <c r="F43" s="2">
        <f t="shared" si="2"/>
        <v>889.68909328288237</v>
      </c>
      <c r="G43" s="2">
        <f t="shared" si="3"/>
        <v>98.854343698098035</v>
      </c>
    </row>
    <row r="44" spans="2:7" x14ac:dyDescent="0.3">
      <c r="B44" s="13" t="s">
        <v>17</v>
      </c>
      <c r="C44" s="2">
        <f>F22</f>
        <v>261.75824156594092</v>
      </c>
      <c r="D44" s="2">
        <f>F23</f>
        <v>294.77890736229512</v>
      </c>
      <c r="E44" s="2">
        <f>F24</f>
        <v>280.73112861844203</v>
      </c>
      <c r="F44" s="2">
        <f t="shared" si="2"/>
        <v>837.26827754667806</v>
      </c>
      <c r="G44" s="2">
        <f t="shared" si="3"/>
        <v>93.029808616297558</v>
      </c>
    </row>
    <row r="45" spans="2:7" x14ac:dyDescent="0.3">
      <c r="B45" s="2" t="s">
        <v>6</v>
      </c>
      <c r="C45" s="2">
        <f>SUM(C38:C44)</f>
        <v>1910.544714923461</v>
      </c>
      <c r="D45" s="2">
        <f>SUM(D38:D44)</f>
        <v>2037.9236355802809</v>
      </c>
      <c r="E45" s="2">
        <f>SUM(E38:E44)</f>
        <v>2017.2106319999784</v>
      </c>
      <c r="F45" s="2">
        <f t="shared" si="2"/>
        <v>5965.6789825037204</v>
      </c>
      <c r="G45" s="2">
        <f>AVERAGE(G38:G44)</f>
        <v>94.693317182598747</v>
      </c>
    </row>
    <row r="46" spans="2:7" x14ac:dyDescent="0.3">
      <c r="B46" s="13" t="s">
        <v>7</v>
      </c>
      <c r="C46" s="2">
        <f>C45/(B28*B27)</f>
        <v>90.978319758260042</v>
      </c>
      <c r="D46" s="2">
        <f>D45/(B28*B27)</f>
        <v>97.04398264668005</v>
      </c>
      <c r="E46" s="2">
        <f>E45/(B28*B27)</f>
        <v>96.057649142856121</v>
      </c>
      <c r="F46" s="2"/>
      <c r="G46" s="2">
        <f>AVERAGE(G38:G44)</f>
        <v>94.693317182598747</v>
      </c>
    </row>
    <row r="49" spans="1:11" x14ac:dyDescent="0.3">
      <c r="A49" s="14" t="s">
        <v>27</v>
      </c>
      <c r="B49" s="15" t="s">
        <v>28</v>
      </c>
      <c r="C49" s="15" t="s">
        <v>29</v>
      </c>
      <c r="D49" s="15" t="s">
        <v>30</v>
      </c>
      <c r="E49" s="15" t="s">
        <v>31</v>
      </c>
      <c r="F49" s="15" t="s">
        <v>32</v>
      </c>
      <c r="G49" s="15" t="s">
        <v>33</v>
      </c>
      <c r="H49" s="15" t="s">
        <v>34</v>
      </c>
      <c r="I49" s="15" t="s">
        <v>35</v>
      </c>
    </row>
    <row r="50" spans="1:11" x14ac:dyDescent="0.3">
      <c r="A50" s="10" t="s">
        <v>58</v>
      </c>
      <c r="B50" s="2">
        <f>B28-1</f>
        <v>6</v>
      </c>
      <c r="C50" s="2">
        <f>E28</f>
        <v>908.24378845479805</v>
      </c>
      <c r="D50" s="2">
        <f>C50/B50</f>
        <v>151.37396474246634</v>
      </c>
      <c r="E50" s="2">
        <f>D50/D53</f>
        <v>26752.483141504767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0" t="s">
        <v>59</v>
      </c>
      <c r="B51" s="2">
        <f>B29-1</f>
        <v>2</v>
      </c>
      <c r="C51" s="2">
        <f>E29</f>
        <v>444.95294937770814</v>
      </c>
      <c r="D51" s="2">
        <f>C51/B51</f>
        <v>222.47647468885407</v>
      </c>
      <c r="E51" s="2">
        <f>D51/D53</f>
        <v>39318.505983646653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0" t="s">
        <v>64</v>
      </c>
      <c r="B52" s="2">
        <f>B51*B50</f>
        <v>12</v>
      </c>
      <c r="C52" s="2">
        <f>E31</f>
        <v>1309.9241458337056</v>
      </c>
      <c r="D52" s="2">
        <f>C52/B52</f>
        <v>109.16034548614213</v>
      </c>
      <c r="E52" s="2">
        <f>D52/D53</f>
        <v>19292.024935114827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6" t="s">
        <v>36</v>
      </c>
      <c r="B53" s="17">
        <f>B54-B52-B51-B50</f>
        <v>42</v>
      </c>
      <c r="C53" s="17">
        <f>E33</f>
        <v>0.23764921131078154</v>
      </c>
      <c r="D53" s="17">
        <f>C53/B53</f>
        <v>5.6583145550186077E-3</v>
      </c>
      <c r="E53" s="17"/>
      <c r="F53" s="17"/>
      <c r="G53" s="17"/>
      <c r="H53" s="17"/>
      <c r="I53" s="17"/>
    </row>
    <row r="54" spans="1:11" ht="16.2" thickBot="1" x14ac:dyDescent="0.35">
      <c r="A54" s="18" t="s">
        <v>37</v>
      </c>
      <c r="B54" s="19">
        <f>B30-1</f>
        <v>62</v>
      </c>
      <c r="C54" s="19">
        <f>SUM(C50:C53)</f>
        <v>2663.3585328775225</v>
      </c>
      <c r="D54" s="19"/>
      <c r="E54" s="19"/>
      <c r="F54" s="19"/>
      <c r="G54" s="19"/>
      <c r="H54" s="19"/>
      <c r="I54" s="20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1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2"/>
      <c r="H58" s="23"/>
      <c r="I58" s="23" t="s">
        <v>41</v>
      </c>
      <c r="J58" s="23" t="s">
        <v>42</v>
      </c>
      <c r="K58" s="23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2" t="s">
        <v>26</v>
      </c>
      <c r="H59" s="24" t="s">
        <v>44</v>
      </c>
      <c r="I59" s="22">
        <f>SQRT(D53/(B29*B27))</f>
        <v>2.5073923052133063E-2</v>
      </c>
      <c r="J59" s="22">
        <f>I59*1.4142*I56</f>
        <v>9.5672191195967149E-2</v>
      </c>
      <c r="K59" s="22">
        <f>I59*1.4142*I57</f>
        <v>7.1560252860819629E-2</v>
      </c>
    </row>
    <row r="60" spans="1:11" x14ac:dyDescent="0.3">
      <c r="A60" s="13" t="s">
        <v>8</v>
      </c>
      <c r="B60" s="2">
        <f>G4</f>
        <v>87.1204544863525</v>
      </c>
      <c r="C60" s="2">
        <f>G5</f>
        <v>87.417902708487816</v>
      </c>
      <c r="D60" s="2">
        <f>G6</f>
        <v>91.950261928371148</v>
      </c>
      <c r="E60" s="2">
        <f>SUM(B60:D60)</f>
        <v>266.48861912321149</v>
      </c>
      <c r="F60" s="22">
        <f>E60/3</f>
        <v>88.829539707737169</v>
      </c>
      <c r="H60" s="24" t="s">
        <v>45</v>
      </c>
      <c r="I60" s="22">
        <f>SQRT(D53/(B28*B27))</f>
        <v>1.6414735765128273E-2</v>
      </c>
      <c r="J60" s="22">
        <f>I60*1.4142*I56</f>
        <v>6.2632151151115298E-2</v>
      </c>
      <c r="K60" s="22">
        <f>J60*1.4142*I57</f>
        <v>0.17875035207981146</v>
      </c>
    </row>
    <row r="61" spans="1:11" x14ac:dyDescent="0.3">
      <c r="A61" s="13" t="s">
        <v>12</v>
      </c>
      <c r="B61" s="2">
        <f>G7</f>
        <v>91.361867574610287</v>
      </c>
      <c r="C61" s="2">
        <f>G8</f>
        <v>88.396327080239004</v>
      </c>
      <c r="D61" s="2">
        <f>G9</f>
        <v>90.474778799407204</v>
      </c>
      <c r="E61" s="2">
        <f t="shared" ref="E61:E66" si="4">SUM(B61:D61)</f>
        <v>270.23297345425647</v>
      </c>
      <c r="F61" s="22">
        <f t="shared" ref="F61:F66" si="5">E61/3</f>
        <v>90.077657818085484</v>
      </c>
      <c r="H61" s="24" t="s">
        <v>46</v>
      </c>
      <c r="I61" s="22">
        <f>SQRT(D53/(B27))</f>
        <v>4.3429308671366955E-2</v>
      </c>
      <c r="J61" s="22">
        <f>I61*1.4142*I56</f>
        <v>0.16570909602285891</v>
      </c>
      <c r="K61" s="22">
        <f>J61*1.4142*I57</f>
        <v>0.47292897836841841</v>
      </c>
    </row>
    <row r="62" spans="1:11" x14ac:dyDescent="0.3">
      <c r="A62" s="13" t="s">
        <v>13</v>
      </c>
      <c r="B62" s="2">
        <f>G10</f>
        <v>90.799518065000484</v>
      </c>
      <c r="C62" s="2">
        <f>G11</f>
        <v>106.71594146102414</v>
      </c>
      <c r="D62" s="2">
        <f>G12</f>
        <v>98.831486589478018</v>
      </c>
      <c r="E62" s="2">
        <f t="shared" si="4"/>
        <v>296.34694611550265</v>
      </c>
      <c r="F62" s="22">
        <f t="shared" si="5"/>
        <v>98.782315371834216</v>
      </c>
    </row>
    <row r="63" spans="1:11" x14ac:dyDescent="0.3">
      <c r="A63" s="13" t="s">
        <v>14</v>
      </c>
      <c r="B63" s="2">
        <f>G13</f>
        <v>102.46719249766996</v>
      </c>
      <c r="C63" s="2">
        <f>G14</f>
        <v>90.669117007553268</v>
      </c>
      <c r="D63" s="2">
        <f>G15</f>
        <v>94.82835047530267</v>
      </c>
      <c r="E63" s="2">
        <f t="shared" si="4"/>
        <v>287.96465998052588</v>
      </c>
      <c r="F63" s="22">
        <f t="shared" si="5"/>
        <v>95.988219993508622</v>
      </c>
      <c r="H63" s="24" t="s">
        <v>47</v>
      </c>
      <c r="I63" s="4">
        <f>SQRT(D53)*100/(G25)</f>
        <v>7.9437252167803743E-2</v>
      </c>
    </row>
    <row r="64" spans="1:11" x14ac:dyDescent="0.3">
      <c r="A64" s="13" t="s">
        <v>15</v>
      </c>
      <c r="B64" s="2">
        <f>G16</f>
        <v>84.870703341936917</v>
      </c>
      <c r="C64" s="2">
        <f>G17</f>
        <v>106.81542262282464</v>
      </c>
      <c r="D64" s="2">
        <f>G18</f>
        <v>100.18787925312853</v>
      </c>
      <c r="E64" s="2">
        <f t="shared" si="4"/>
        <v>291.8740052178901</v>
      </c>
      <c r="F64" s="22">
        <f t="shared" si="5"/>
        <v>97.291335072630034</v>
      </c>
    </row>
    <row r="65" spans="1:6" x14ac:dyDescent="0.3">
      <c r="A65" s="13" t="s">
        <v>16</v>
      </c>
      <c r="B65" s="2">
        <f>G19</f>
        <v>92.975755153603174</v>
      </c>
      <c r="C65" s="2">
        <f>G20</f>
        <v>101.03353185919974</v>
      </c>
      <c r="D65" s="2">
        <f>G21</f>
        <v>102.55374408149123</v>
      </c>
      <c r="E65" s="2">
        <f t="shared" si="4"/>
        <v>296.56303109429416</v>
      </c>
      <c r="F65" s="22">
        <f t="shared" si="5"/>
        <v>98.854343698098049</v>
      </c>
    </row>
    <row r="66" spans="1:6" x14ac:dyDescent="0.3">
      <c r="A66" s="13" t="s">
        <v>17</v>
      </c>
      <c r="B66" s="2">
        <f>G22</f>
        <v>87.252747188646978</v>
      </c>
      <c r="C66" s="2">
        <f>G23</f>
        <v>98.259635787431705</v>
      </c>
      <c r="D66" s="2">
        <f>G24</f>
        <v>93.577042872814005</v>
      </c>
      <c r="E66" s="2">
        <f t="shared" si="4"/>
        <v>279.08942584889269</v>
      </c>
      <c r="F66" s="22">
        <f t="shared" si="5"/>
        <v>93.029808616297558</v>
      </c>
    </row>
    <row r="67" spans="1:6" x14ac:dyDescent="0.3">
      <c r="A67" s="2" t="s">
        <v>6</v>
      </c>
      <c r="B67" s="2">
        <f>SUM(B60:B66)</f>
        <v>636.84823830782022</v>
      </c>
      <c r="C67" s="2">
        <f>SUM(C60:C66)</f>
        <v>679.30787852676031</v>
      </c>
      <c r="D67" s="2">
        <f>SUM(D60:D66)</f>
        <v>672.40354399999273</v>
      </c>
      <c r="E67" s="2">
        <f>SUM(E60:E66)</f>
        <v>1988.5596608345734</v>
      </c>
      <c r="F67" s="22">
        <f>SUM(C67:E67)</f>
        <v>3340.2710833613264</v>
      </c>
    </row>
    <row r="68" spans="1:6" x14ac:dyDescent="0.3">
      <c r="A68" s="13" t="s">
        <v>7</v>
      </c>
      <c r="B68" s="22">
        <f>AVERAGE(B60:B66)</f>
        <v>90.978319758260028</v>
      </c>
      <c r="C68" s="22">
        <f>AVERAGE(C60:C66)</f>
        <v>97.04398264668005</v>
      </c>
      <c r="D68" s="22">
        <f>AVERAGE(D60:D66)</f>
        <v>96.057649142856107</v>
      </c>
      <c r="E68" s="2"/>
      <c r="F68" s="22">
        <f>AVERAGE(F60:F66)</f>
        <v>94.693317182598747</v>
      </c>
    </row>
  </sheetData>
  <mergeCells count="1">
    <mergeCell ref="C57:D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Germination stage</vt:lpstr>
      <vt:lpstr>Floweing stage</vt:lpstr>
      <vt:lpstr>Harvesting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Gadhavi himanshu</dc:creator>
  <cp:lastModifiedBy>Gadhavi himanshu</cp:lastModifiedBy>
  <dcterms:created xsi:type="dcterms:W3CDTF">2023-07-10T11:49:18Z</dcterms:created>
  <dcterms:modified xsi:type="dcterms:W3CDTF">2023-07-20T13:00:27Z</dcterms:modified>
</cp:coreProperties>
</file>