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7. Free lancing analysis\ID 108 anuragini CRD analysis\Results\"/>
    </mc:Choice>
  </mc:AlternateContent>
  <xr:revisionPtr revIDLastSave="0" documentId="13_ncr:1_{108BB7BA-1F45-4BB5-A352-334B0A5E29E6}" xr6:coauthVersionLast="47" xr6:coauthVersionMax="47" xr10:uidLastSave="{00000000-0000-0000-0000-000000000000}"/>
  <bookViews>
    <workbookView xWindow="-108" yWindow="-108" windowWidth="23256" windowHeight="12456" xr2:uid="{2AD597ED-E3D8-4950-BA75-2BD3234D3A47}"/>
  </bookViews>
  <sheets>
    <sheet name="Aval N germination" sheetId="1" r:id="rId1"/>
    <sheet name="Aval N flowering" sheetId="2" r:id="rId2"/>
    <sheet name="Aval N harvest" sheetId="3" r:id="rId3"/>
    <sheet name="Aval P germination" sheetId="4" r:id="rId4"/>
    <sheet name="Aval P flowering" sheetId="5" r:id="rId5"/>
    <sheet name="Aval P harvest" sheetId="6" r:id="rId6"/>
    <sheet name="Aval K germination" sheetId="7" r:id="rId7"/>
    <sheet name="Aval K flowering" sheetId="8" r:id="rId8"/>
    <sheet name="Aval K harvest" sheetId="9" r:id="rId9"/>
  </sheets>
  <definedNames>
    <definedName name="solver_adj" localSheetId="7" hidden="1">'Aval K flowering'!$C$4:$E$24</definedName>
    <definedName name="solver_adj" localSheetId="6" hidden="1">'Aval K germination'!$C$4:$E$24</definedName>
    <definedName name="solver_adj" localSheetId="8" hidden="1">'Aval K harvest'!$C$4:$E$24</definedName>
    <definedName name="solver_adj" localSheetId="1" hidden="1">'Aval N flowering'!$C$4:$E$24</definedName>
    <definedName name="solver_adj" localSheetId="0" hidden="1">'Aval N germination'!$C$4:$E$24</definedName>
    <definedName name="solver_adj" localSheetId="2" hidden="1">'Aval N harvest'!$C$4:$E$24</definedName>
    <definedName name="solver_adj" localSheetId="4" hidden="1">'Aval P flowering'!$C$4:$E$24</definedName>
    <definedName name="solver_adj" localSheetId="3" hidden="1">'Aval P germination'!$C$4:$E$24</definedName>
    <definedName name="solver_adj" localSheetId="5" hidden="1">'Aval P harvest'!$C$4:$E$24</definedName>
    <definedName name="solver_cvg" localSheetId="7" hidden="1">0.0001</definedName>
    <definedName name="solver_cvg" localSheetId="6" hidden="1">0.0001</definedName>
    <definedName name="solver_cvg" localSheetId="8" hidden="1">0.0001</definedName>
    <definedName name="solver_cvg" localSheetId="1" hidden="1">0.0001</definedName>
    <definedName name="solver_cvg" localSheetId="0" hidden="1">0.0001</definedName>
    <definedName name="solver_cvg" localSheetId="2" hidden="1">0.0001</definedName>
    <definedName name="solver_cvg" localSheetId="4" hidden="1">0.0001</definedName>
    <definedName name="solver_cvg" localSheetId="3" hidden="1">0.0001</definedName>
    <definedName name="solver_cvg" localSheetId="5" hidden="1">0.0001</definedName>
    <definedName name="solver_drv" localSheetId="7" hidden="1">1</definedName>
    <definedName name="solver_drv" localSheetId="6" hidden="1">1</definedName>
    <definedName name="solver_drv" localSheetId="8" hidden="1">1</definedName>
    <definedName name="solver_drv" localSheetId="1" hidden="1">1</definedName>
    <definedName name="solver_drv" localSheetId="0" hidden="1">1</definedName>
    <definedName name="solver_drv" localSheetId="2" hidden="1">1</definedName>
    <definedName name="solver_drv" localSheetId="4" hidden="1">1</definedName>
    <definedName name="solver_drv" localSheetId="3" hidden="1">2</definedName>
    <definedName name="solver_drv" localSheetId="5" hidden="1">1</definedName>
    <definedName name="solver_eng" localSheetId="7" hidden="1">1</definedName>
    <definedName name="solver_eng" localSheetId="6" hidden="1">1</definedName>
    <definedName name="solver_eng" localSheetId="8" hidden="1">1</definedName>
    <definedName name="solver_eng" localSheetId="1" hidden="1">1</definedName>
    <definedName name="solver_eng" localSheetId="0" hidden="1">1</definedName>
    <definedName name="solver_eng" localSheetId="2" hidden="1">1</definedName>
    <definedName name="solver_eng" localSheetId="4" hidden="1">1</definedName>
    <definedName name="solver_eng" localSheetId="3" hidden="1">1</definedName>
    <definedName name="solver_eng" localSheetId="5" hidden="1">1</definedName>
    <definedName name="solver_est" localSheetId="7" hidden="1">1</definedName>
    <definedName name="solver_est" localSheetId="6" hidden="1">1</definedName>
    <definedName name="solver_est" localSheetId="8" hidden="1">1</definedName>
    <definedName name="solver_est" localSheetId="1" hidden="1">1</definedName>
    <definedName name="solver_est" localSheetId="0" hidden="1">1</definedName>
    <definedName name="solver_est" localSheetId="2" hidden="1">1</definedName>
    <definedName name="solver_est" localSheetId="4" hidden="1">1</definedName>
    <definedName name="solver_est" localSheetId="3" hidden="1">1</definedName>
    <definedName name="solver_est" localSheetId="5" hidden="1">1</definedName>
    <definedName name="solver_itr" localSheetId="7" hidden="1">2147483647</definedName>
    <definedName name="solver_itr" localSheetId="6" hidden="1">2147483647</definedName>
    <definedName name="solver_itr" localSheetId="8" hidden="1">2147483647</definedName>
    <definedName name="solver_itr" localSheetId="1" hidden="1">2147483647</definedName>
    <definedName name="solver_itr" localSheetId="0" hidden="1">2147483647</definedName>
    <definedName name="solver_itr" localSheetId="2" hidden="1">2147483647</definedName>
    <definedName name="solver_itr" localSheetId="4" hidden="1">2147483647</definedName>
    <definedName name="solver_itr" localSheetId="3" hidden="1">2147483647</definedName>
    <definedName name="solver_itr" localSheetId="5" hidden="1">2147483647</definedName>
    <definedName name="solver_lhs1" localSheetId="8" hidden="1">'Aval K harvest'!$K$60</definedName>
    <definedName name="solver_lhs1" localSheetId="1" hidden="1">'Aval N flowering'!$E$50</definedName>
    <definedName name="solver_lhs1" localSheetId="0" hidden="1">'Aval N germination'!$E$50</definedName>
    <definedName name="solver_lhs2" localSheetId="0" hidden="1">'Aval N germination'!$E$51</definedName>
    <definedName name="solver_lhs3" localSheetId="0" hidden="1">'Aval N germination'!$E$52</definedName>
    <definedName name="solver_mip" localSheetId="7" hidden="1">2147483647</definedName>
    <definedName name="solver_mip" localSheetId="6" hidden="1">2147483647</definedName>
    <definedName name="solver_mip" localSheetId="8" hidden="1">2147483647</definedName>
    <definedName name="solver_mip" localSheetId="1" hidden="1">2147483647</definedName>
    <definedName name="solver_mip" localSheetId="0" hidden="1">2147483647</definedName>
    <definedName name="solver_mip" localSheetId="2" hidden="1">2147483647</definedName>
    <definedName name="solver_mip" localSheetId="4" hidden="1">2147483647</definedName>
    <definedName name="solver_mip" localSheetId="3" hidden="1">2147483647</definedName>
    <definedName name="solver_mip" localSheetId="5" hidden="1">2147483647</definedName>
    <definedName name="solver_mni" localSheetId="7" hidden="1">30</definedName>
    <definedName name="solver_mni" localSheetId="6" hidden="1">30</definedName>
    <definedName name="solver_mni" localSheetId="8" hidden="1">30</definedName>
    <definedName name="solver_mni" localSheetId="1" hidden="1">30</definedName>
    <definedName name="solver_mni" localSheetId="0" hidden="1">30</definedName>
    <definedName name="solver_mni" localSheetId="2" hidden="1">30</definedName>
    <definedName name="solver_mni" localSheetId="4" hidden="1">30</definedName>
    <definedName name="solver_mni" localSheetId="3" hidden="1">30</definedName>
    <definedName name="solver_mni" localSheetId="5" hidden="1">30</definedName>
    <definedName name="solver_mrt" localSheetId="7" hidden="1">0.075</definedName>
    <definedName name="solver_mrt" localSheetId="6" hidden="1">0.075</definedName>
    <definedName name="solver_mrt" localSheetId="8" hidden="1">0.075</definedName>
    <definedName name="solver_mrt" localSheetId="1" hidden="1">0.075</definedName>
    <definedName name="solver_mrt" localSheetId="0" hidden="1">0.075</definedName>
    <definedName name="solver_mrt" localSheetId="2" hidden="1">0.075</definedName>
    <definedName name="solver_mrt" localSheetId="4" hidden="1">0.075</definedName>
    <definedName name="solver_mrt" localSheetId="3" hidden="1">0.075</definedName>
    <definedName name="solver_mrt" localSheetId="5" hidden="1">0.075</definedName>
    <definedName name="solver_msl" localSheetId="7" hidden="1">2</definedName>
    <definedName name="solver_msl" localSheetId="6" hidden="1">2</definedName>
    <definedName name="solver_msl" localSheetId="8" hidden="1">2</definedName>
    <definedName name="solver_msl" localSheetId="1" hidden="1">2</definedName>
    <definedName name="solver_msl" localSheetId="0" hidden="1">2</definedName>
    <definedName name="solver_msl" localSheetId="2" hidden="1">2</definedName>
    <definedName name="solver_msl" localSheetId="4" hidden="1">2</definedName>
    <definedName name="solver_msl" localSheetId="3" hidden="1">2</definedName>
    <definedName name="solver_msl" localSheetId="5" hidden="1">2</definedName>
    <definedName name="solver_neg" localSheetId="7" hidden="1">1</definedName>
    <definedName name="solver_neg" localSheetId="6" hidden="1">1</definedName>
    <definedName name="solver_neg" localSheetId="8" hidden="1">1</definedName>
    <definedName name="solver_neg" localSheetId="1" hidden="1">1</definedName>
    <definedName name="solver_neg" localSheetId="0" hidden="1">1</definedName>
    <definedName name="solver_neg" localSheetId="2" hidden="1">1</definedName>
    <definedName name="solver_neg" localSheetId="4" hidden="1">1</definedName>
    <definedName name="solver_neg" localSheetId="3" hidden="1">1</definedName>
    <definedName name="solver_neg" localSheetId="5" hidden="1">1</definedName>
    <definedName name="solver_nod" localSheetId="7" hidden="1">2147483647</definedName>
    <definedName name="solver_nod" localSheetId="6" hidden="1">2147483647</definedName>
    <definedName name="solver_nod" localSheetId="8" hidden="1">2147483647</definedName>
    <definedName name="solver_nod" localSheetId="1" hidden="1">2147483647</definedName>
    <definedName name="solver_nod" localSheetId="0" hidden="1">2147483647</definedName>
    <definedName name="solver_nod" localSheetId="2" hidden="1">2147483647</definedName>
    <definedName name="solver_nod" localSheetId="4" hidden="1">2147483647</definedName>
    <definedName name="solver_nod" localSheetId="3" hidden="1">2147483647</definedName>
    <definedName name="solver_nod" localSheetId="5" hidden="1">2147483647</definedName>
    <definedName name="solver_num" localSheetId="7" hidden="1">0</definedName>
    <definedName name="solver_num" localSheetId="6" hidden="1">0</definedName>
    <definedName name="solver_num" localSheetId="8" hidden="1">1</definedName>
    <definedName name="solver_num" localSheetId="1" hidden="1">1</definedName>
    <definedName name="solver_num" localSheetId="0" hidden="1">3</definedName>
    <definedName name="solver_num" localSheetId="2" hidden="1">0</definedName>
    <definedName name="solver_num" localSheetId="4" hidden="1">0</definedName>
    <definedName name="solver_num" localSheetId="3" hidden="1">1</definedName>
    <definedName name="solver_num" localSheetId="5" hidden="1">0</definedName>
    <definedName name="solver_nwt" localSheetId="7" hidden="1">1</definedName>
    <definedName name="solver_nwt" localSheetId="6" hidden="1">1</definedName>
    <definedName name="solver_nwt" localSheetId="8" hidden="1">1</definedName>
    <definedName name="solver_nwt" localSheetId="1" hidden="1">1</definedName>
    <definedName name="solver_nwt" localSheetId="0" hidden="1">1</definedName>
    <definedName name="solver_nwt" localSheetId="2" hidden="1">1</definedName>
    <definedName name="solver_nwt" localSheetId="4" hidden="1">1</definedName>
    <definedName name="solver_nwt" localSheetId="3" hidden="1">1</definedName>
    <definedName name="solver_nwt" localSheetId="5" hidden="1">1</definedName>
    <definedName name="solver_opt" localSheetId="7" hidden="1">'Aval K flowering'!$K$61</definedName>
    <definedName name="solver_opt" localSheetId="6" hidden="1">'Aval K germination'!$K$61</definedName>
    <definedName name="solver_opt" localSheetId="8" hidden="1">'Aval K harvest'!$K$61</definedName>
    <definedName name="solver_opt" localSheetId="1" hidden="1">'Aval N flowering'!$K$61</definedName>
    <definedName name="solver_opt" localSheetId="0" hidden="1">'Aval N germination'!$K$61</definedName>
    <definedName name="solver_opt" localSheetId="2" hidden="1">'Aval N harvest'!$K$61</definedName>
    <definedName name="solver_opt" localSheetId="4" hidden="1">'Aval P flowering'!$K$61</definedName>
    <definedName name="solver_opt" localSheetId="3" hidden="1">'Aval P germination'!$K$60</definedName>
    <definedName name="solver_opt" localSheetId="5" hidden="1">'Aval P harvest'!$K$61</definedName>
    <definedName name="solver_pre" localSheetId="7" hidden="1">0.000001</definedName>
    <definedName name="solver_pre" localSheetId="6" hidden="1">0.000001</definedName>
    <definedName name="solver_pre" localSheetId="8" hidden="1">0.000001</definedName>
    <definedName name="solver_pre" localSheetId="1" hidden="1">0.000001</definedName>
    <definedName name="solver_pre" localSheetId="0" hidden="1">0.000001</definedName>
    <definedName name="solver_pre" localSheetId="2" hidden="1">0.000001</definedName>
    <definedName name="solver_pre" localSheetId="4" hidden="1">0.000001</definedName>
    <definedName name="solver_pre" localSheetId="3" hidden="1">0.000001</definedName>
    <definedName name="solver_pre" localSheetId="5" hidden="1">0.000001</definedName>
    <definedName name="solver_rbv" localSheetId="7" hidden="1">1</definedName>
    <definedName name="solver_rbv" localSheetId="6" hidden="1">1</definedName>
    <definedName name="solver_rbv" localSheetId="8" hidden="1">1</definedName>
    <definedName name="solver_rbv" localSheetId="1" hidden="1">1</definedName>
    <definedName name="solver_rbv" localSheetId="0" hidden="1">1</definedName>
    <definedName name="solver_rbv" localSheetId="2" hidden="1">1</definedName>
    <definedName name="solver_rbv" localSheetId="4" hidden="1">1</definedName>
    <definedName name="solver_rbv" localSheetId="3" hidden="1">2</definedName>
    <definedName name="solver_rbv" localSheetId="5" hidden="1">1</definedName>
    <definedName name="solver_rel1" localSheetId="8" hidden="1">1</definedName>
    <definedName name="solver_rel1" localSheetId="1" hidden="1">2</definedName>
    <definedName name="solver_rel1" localSheetId="0" hidden="1">1</definedName>
    <definedName name="solver_rel2" localSheetId="0" hidden="1">1</definedName>
    <definedName name="solver_rel3" localSheetId="0" hidden="1">1</definedName>
    <definedName name="solver_rhs1" localSheetId="8" hidden="1">1.25781</definedName>
    <definedName name="solver_rhs1" localSheetId="1" hidden="1">'Aval N flowering'!$F$50</definedName>
    <definedName name="solver_rhs1" localSheetId="0" hidden="1">'Aval N germination'!$G$50</definedName>
    <definedName name="solver_rhs2" localSheetId="0" hidden="1">'Aval N germination'!$G$51</definedName>
    <definedName name="solver_rhs3" localSheetId="0" hidden="1">'Aval N germination'!$G$52</definedName>
    <definedName name="solver_rlx" localSheetId="7" hidden="1">2</definedName>
    <definedName name="solver_rlx" localSheetId="6" hidden="1">2</definedName>
    <definedName name="solver_rlx" localSheetId="8" hidden="1">2</definedName>
    <definedName name="solver_rlx" localSheetId="1" hidden="1">2</definedName>
    <definedName name="solver_rlx" localSheetId="0" hidden="1">2</definedName>
    <definedName name="solver_rlx" localSheetId="2" hidden="1">2</definedName>
    <definedName name="solver_rlx" localSheetId="4" hidden="1">2</definedName>
    <definedName name="solver_rlx" localSheetId="3" hidden="1">2</definedName>
    <definedName name="solver_rlx" localSheetId="5" hidden="1">2</definedName>
    <definedName name="solver_rsd" localSheetId="7" hidden="1">0</definedName>
    <definedName name="solver_rsd" localSheetId="6" hidden="1">0</definedName>
    <definedName name="solver_rsd" localSheetId="8" hidden="1">0</definedName>
    <definedName name="solver_rsd" localSheetId="1" hidden="1">0</definedName>
    <definedName name="solver_rsd" localSheetId="0" hidden="1">0</definedName>
    <definedName name="solver_rsd" localSheetId="2" hidden="1">0</definedName>
    <definedName name="solver_rsd" localSheetId="4" hidden="1">0</definedName>
    <definedName name="solver_rsd" localSheetId="3" hidden="1">0</definedName>
    <definedName name="solver_rsd" localSheetId="5" hidden="1">0</definedName>
    <definedName name="solver_scl" localSheetId="7" hidden="1">1</definedName>
    <definedName name="solver_scl" localSheetId="6" hidden="1">1</definedName>
    <definedName name="solver_scl" localSheetId="8" hidden="1">1</definedName>
    <definedName name="solver_scl" localSheetId="1" hidden="1">1</definedName>
    <definedName name="solver_scl" localSheetId="0" hidden="1">1</definedName>
    <definedName name="solver_scl" localSheetId="2" hidden="1">1</definedName>
    <definedName name="solver_scl" localSheetId="4" hidden="1">1</definedName>
    <definedName name="solver_scl" localSheetId="3" hidden="1">2</definedName>
    <definedName name="solver_scl" localSheetId="5" hidden="1">1</definedName>
    <definedName name="solver_sho" localSheetId="7" hidden="1">2</definedName>
    <definedName name="solver_sho" localSheetId="6" hidden="1">2</definedName>
    <definedName name="solver_sho" localSheetId="8" hidden="1">2</definedName>
    <definedName name="solver_sho" localSheetId="1" hidden="1">2</definedName>
    <definedName name="solver_sho" localSheetId="0" hidden="1">2</definedName>
    <definedName name="solver_sho" localSheetId="2" hidden="1">2</definedName>
    <definedName name="solver_sho" localSheetId="4" hidden="1">2</definedName>
    <definedName name="solver_sho" localSheetId="3" hidden="1">2</definedName>
    <definedName name="solver_sho" localSheetId="5" hidden="1">2</definedName>
    <definedName name="solver_ssz" localSheetId="7" hidden="1">100</definedName>
    <definedName name="solver_ssz" localSheetId="6" hidden="1">100</definedName>
    <definedName name="solver_ssz" localSheetId="8" hidden="1">100</definedName>
    <definedName name="solver_ssz" localSheetId="1" hidden="1">100</definedName>
    <definedName name="solver_ssz" localSheetId="0" hidden="1">100</definedName>
    <definedName name="solver_ssz" localSheetId="2" hidden="1">100</definedName>
    <definedName name="solver_ssz" localSheetId="4" hidden="1">100</definedName>
    <definedName name="solver_ssz" localSheetId="3" hidden="1">100</definedName>
    <definedName name="solver_ssz" localSheetId="5" hidden="1">100</definedName>
    <definedName name="solver_tim" localSheetId="7" hidden="1">2147483647</definedName>
    <definedName name="solver_tim" localSheetId="6" hidden="1">2147483647</definedName>
    <definedName name="solver_tim" localSheetId="8" hidden="1">2147483647</definedName>
    <definedName name="solver_tim" localSheetId="1" hidden="1">2147483647</definedName>
    <definedName name="solver_tim" localSheetId="0" hidden="1">2147483647</definedName>
    <definedName name="solver_tim" localSheetId="2" hidden="1">2147483647</definedName>
    <definedName name="solver_tim" localSheetId="4" hidden="1">2147483647</definedName>
    <definedName name="solver_tim" localSheetId="3" hidden="1">2147483647</definedName>
    <definedName name="solver_tim" localSheetId="5" hidden="1">2147483647</definedName>
    <definedName name="solver_tol" localSheetId="7" hidden="1">0.01</definedName>
    <definedName name="solver_tol" localSheetId="6" hidden="1">0.01</definedName>
    <definedName name="solver_tol" localSheetId="8" hidden="1">0.01</definedName>
    <definedName name="solver_tol" localSheetId="1" hidden="1">0.01</definedName>
    <definedName name="solver_tol" localSheetId="0" hidden="1">0.01</definedName>
    <definedName name="solver_tol" localSheetId="2" hidden="1">0.01</definedName>
    <definedName name="solver_tol" localSheetId="4" hidden="1">0.01</definedName>
    <definedName name="solver_tol" localSheetId="3" hidden="1">0.01</definedName>
    <definedName name="solver_tol" localSheetId="5" hidden="1">0.01</definedName>
    <definedName name="solver_typ" localSheetId="7" hidden="1">3</definedName>
    <definedName name="solver_typ" localSheetId="6" hidden="1">3</definedName>
    <definedName name="solver_typ" localSheetId="8" hidden="1">3</definedName>
    <definedName name="solver_typ" localSheetId="1" hidden="1">3</definedName>
    <definedName name="solver_typ" localSheetId="0" hidden="1">3</definedName>
    <definedName name="solver_typ" localSheetId="2" hidden="1">3</definedName>
    <definedName name="solver_typ" localSheetId="4" hidden="1">3</definedName>
    <definedName name="solver_typ" localSheetId="3" hidden="1">3</definedName>
    <definedName name="solver_typ" localSheetId="5" hidden="1">3</definedName>
    <definedName name="solver_val" localSheetId="7" hidden="1">1.614577</definedName>
    <definedName name="solver_val" localSheetId="6" hidden="1">1.567437</definedName>
    <definedName name="solver_val" localSheetId="8" hidden="1">1.62517</definedName>
    <definedName name="solver_val" localSheetId="1" hidden="1">1.52892</definedName>
    <definedName name="solver_val" localSheetId="0" hidden="1">1.567282</definedName>
    <definedName name="solver_val" localSheetId="2" hidden="1">1.499272</definedName>
    <definedName name="solver_val" localSheetId="4" hidden="1">1.38748</definedName>
    <definedName name="solver_val" localSheetId="3" hidden="1">0.768557</definedName>
    <definedName name="solver_val" localSheetId="5" hidden="1">1.57746</definedName>
    <definedName name="solver_ver" localSheetId="7" hidden="1">3</definedName>
    <definedName name="solver_ver" localSheetId="6" hidden="1">3</definedName>
    <definedName name="solver_ver" localSheetId="8" hidden="1">3</definedName>
    <definedName name="solver_ver" localSheetId="1" hidden="1">3</definedName>
    <definedName name="solver_ver" localSheetId="0" hidden="1">3</definedName>
    <definedName name="solver_ver" localSheetId="2" hidden="1">3</definedName>
    <definedName name="solver_ver" localSheetId="4" hidden="1">3</definedName>
    <definedName name="solver_ver" localSheetId="3" hidden="1">3</definedName>
    <definedName name="solver_ver" localSheetId="5" hidden="1">3</definedName>
  </definedNames>
  <calcPr calcId="18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3" i="1" l="1"/>
  <c r="C66" i="1" s="1"/>
  <c r="G21" i="1"/>
  <c r="D65" i="1" s="1"/>
  <c r="G19" i="1"/>
  <c r="B65" i="1" s="1"/>
  <c r="G17" i="1"/>
  <c r="C64" i="1" s="1"/>
  <c r="G15" i="1"/>
  <c r="D63" i="1" s="1"/>
  <c r="G13" i="1"/>
  <c r="B63" i="1" s="1"/>
  <c r="G11" i="1"/>
  <c r="C62" i="1" s="1"/>
  <c r="G9" i="1"/>
  <c r="D61" i="1" s="1"/>
  <c r="G7" i="1"/>
  <c r="B61" i="1" s="1"/>
  <c r="E25" i="1"/>
  <c r="G5" i="1"/>
  <c r="C60" i="1" s="1"/>
  <c r="B51" i="9"/>
  <c r="B52" i="9" s="1"/>
  <c r="B50" i="9"/>
  <c r="B30" i="9"/>
  <c r="B54" i="9" s="1"/>
  <c r="G25" i="9"/>
  <c r="F25" i="9"/>
  <c r="E27" i="9" s="1"/>
  <c r="E25" i="9"/>
  <c r="D25" i="9"/>
  <c r="C25" i="9"/>
  <c r="G24" i="9"/>
  <c r="D66" i="9" s="1"/>
  <c r="F24" i="9"/>
  <c r="E44" i="9" s="1"/>
  <c r="G23" i="9"/>
  <c r="C66" i="9" s="1"/>
  <c r="F23" i="9"/>
  <c r="D44" i="9" s="1"/>
  <c r="G22" i="9"/>
  <c r="B66" i="9" s="1"/>
  <c r="F22" i="9"/>
  <c r="C44" i="9" s="1"/>
  <c r="G21" i="9"/>
  <c r="D65" i="9" s="1"/>
  <c r="F21" i="9"/>
  <c r="E43" i="9" s="1"/>
  <c r="G20" i="9"/>
  <c r="C65" i="9" s="1"/>
  <c r="F20" i="9"/>
  <c r="D43" i="9" s="1"/>
  <c r="G19" i="9"/>
  <c r="B65" i="9" s="1"/>
  <c r="F19" i="9"/>
  <c r="C43" i="9" s="1"/>
  <c r="G18" i="9"/>
  <c r="D64" i="9" s="1"/>
  <c r="F18" i="9"/>
  <c r="E42" i="9" s="1"/>
  <c r="G17" i="9"/>
  <c r="C64" i="9" s="1"/>
  <c r="F17" i="9"/>
  <c r="D42" i="9" s="1"/>
  <c r="G16" i="9"/>
  <c r="B64" i="9" s="1"/>
  <c r="F16" i="9"/>
  <c r="C42" i="9" s="1"/>
  <c r="G15" i="9"/>
  <c r="D63" i="9" s="1"/>
  <c r="F15" i="9"/>
  <c r="E41" i="9" s="1"/>
  <c r="G14" i="9"/>
  <c r="C63" i="9" s="1"/>
  <c r="F14" i="9"/>
  <c r="D41" i="9" s="1"/>
  <c r="G13" i="9"/>
  <c r="B63" i="9" s="1"/>
  <c r="F13" i="9"/>
  <c r="C41" i="9" s="1"/>
  <c r="G12" i="9"/>
  <c r="D62" i="9" s="1"/>
  <c r="F12" i="9"/>
  <c r="E40" i="9" s="1"/>
  <c r="G11" i="9"/>
  <c r="C62" i="9" s="1"/>
  <c r="F11" i="9"/>
  <c r="D40" i="9" s="1"/>
  <c r="G10" i="9"/>
  <c r="B62" i="9" s="1"/>
  <c r="F10" i="9"/>
  <c r="C40" i="9" s="1"/>
  <c r="G9" i="9"/>
  <c r="D61" i="9" s="1"/>
  <c r="F9" i="9"/>
  <c r="E39" i="9" s="1"/>
  <c r="G8" i="9"/>
  <c r="C61" i="9" s="1"/>
  <c r="F8" i="9"/>
  <c r="D39" i="9" s="1"/>
  <c r="G7" i="9"/>
  <c r="B61" i="9" s="1"/>
  <c r="F7" i="9"/>
  <c r="C39" i="9" s="1"/>
  <c r="G6" i="9"/>
  <c r="D60" i="9" s="1"/>
  <c r="F6" i="9"/>
  <c r="E38" i="9" s="1"/>
  <c r="G5" i="9"/>
  <c r="C60" i="9" s="1"/>
  <c r="F5" i="9"/>
  <c r="D38" i="9" s="1"/>
  <c r="G4" i="9"/>
  <c r="B60" i="9" s="1"/>
  <c r="F4" i="9"/>
  <c r="C38" i="9" s="1"/>
  <c r="B51" i="8"/>
  <c r="B52" i="8" s="1"/>
  <c r="B50" i="8"/>
  <c r="B30" i="8"/>
  <c r="B54" i="8" s="1"/>
  <c r="G25" i="8"/>
  <c r="F25" i="8"/>
  <c r="E27" i="8" s="1"/>
  <c r="E25" i="8"/>
  <c r="D25" i="8"/>
  <c r="C25" i="8"/>
  <c r="G24" i="8"/>
  <c r="D66" i="8" s="1"/>
  <c r="F24" i="8"/>
  <c r="E44" i="8" s="1"/>
  <c r="G23" i="8"/>
  <c r="C66" i="8" s="1"/>
  <c r="F23" i="8"/>
  <c r="D44" i="8" s="1"/>
  <c r="G22" i="8"/>
  <c r="B66" i="8" s="1"/>
  <c r="F22" i="8"/>
  <c r="C44" i="8" s="1"/>
  <c r="G21" i="8"/>
  <c r="D65" i="8" s="1"/>
  <c r="F21" i="8"/>
  <c r="E43" i="8" s="1"/>
  <c r="G20" i="8"/>
  <c r="C65" i="8" s="1"/>
  <c r="F20" i="8"/>
  <c r="D43" i="8" s="1"/>
  <c r="G19" i="8"/>
  <c r="B65" i="8" s="1"/>
  <c r="F19" i="8"/>
  <c r="C43" i="8" s="1"/>
  <c r="G18" i="8"/>
  <c r="D64" i="8" s="1"/>
  <c r="F18" i="8"/>
  <c r="E42" i="8" s="1"/>
  <c r="G17" i="8"/>
  <c r="C64" i="8" s="1"/>
  <c r="F17" i="8"/>
  <c r="D42" i="8" s="1"/>
  <c r="G16" i="8"/>
  <c r="B64" i="8" s="1"/>
  <c r="F16" i="8"/>
  <c r="C42" i="8" s="1"/>
  <c r="G15" i="8"/>
  <c r="D63" i="8" s="1"/>
  <c r="F15" i="8"/>
  <c r="E41" i="8" s="1"/>
  <c r="G14" i="8"/>
  <c r="C63" i="8" s="1"/>
  <c r="F14" i="8"/>
  <c r="D41" i="8" s="1"/>
  <c r="G13" i="8"/>
  <c r="B63" i="8" s="1"/>
  <c r="F13" i="8"/>
  <c r="C41" i="8" s="1"/>
  <c r="G12" i="8"/>
  <c r="D62" i="8" s="1"/>
  <c r="F12" i="8"/>
  <c r="E40" i="8" s="1"/>
  <c r="G11" i="8"/>
  <c r="C62" i="8" s="1"/>
  <c r="F11" i="8"/>
  <c r="D40" i="8" s="1"/>
  <c r="G10" i="8"/>
  <c r="B62" i="8" s="1"/>
  <c r="F10" i="8"/>
  <c r="C40" i="8" s="1"/>
  <c r="G9" i="8"/>
  <c r="D61" i="8" s="1"/>
  <c r="F9" i="8"/>
  <c r="E39" i="8" s="1"/>
  <c r="G8" i="8"/>
  <c r="C61" i="8" s="1"/>
  <c r="F8" i="8"/>
  <c r="D39" i="8" s="1"/>
  <c r="G7" i="8"/>
  <c r="B61" i="8" s="1"/>
  <c r="F7" i="8"/>
  <c r="C39" i="8" s="1"/>
  <c r="G6" i="8"/>
  <c r="D60" i="8" s="1"/>
  <c r="F6" i="8"/>
  <c r="E38" i="8" s="1"/>
  <c r="G5" i="8"/>
  <c r="C60" i="8" s="1"/>
  <c r="F5" i="8"/>
  <c r="D38" i="8" s="1"/>
  <c r="G4" i="8"/>
  <c r="B60" i="8" s="1"/>
  <c r="F4" i="8"/>
  <c r="C38" i="8" s="1"/>
  <c r="I56" i="7"/>
  <c r="G51" i="7"/>
  <c r="B51" i="7"/>
  <c r="B52" i="7" s="1"/>
  <c r="G50" i="7"/>
  <c r="B50" i="7"/>
  <c r="B30" i="7"/>
  <c r="B54" i="7" s="1"/>
  <c r="B53" i="7" s="1"/>
  <c r="I57" i="7" s="1"/>
  <c r="G25" i="7"/>
  <c r="F25" i="7"/>
  <c r="E27" i="7" s="1"/>
  <c r="E32" i="7" s="1"/>
  <c r="E25" i="7"/>
  <c r="D25" i="7"/>
  <c r="C25" i="7"/>
  <c r="G24" i="7"/>
  <c r="D66" i="7" s="1"/>
  <c r="F24" i="7"/>
  <c r="E44" i="7" s="1"/>
  <c r="G23" i="7"/>
  <c r="C66" i="7" s="1"/>
  <c r="F23" i="7"/>
  <c r="D44" i="7" s="1"/>
  <c r="G22" i="7"/>
  <c r="B66" i="7" s="1"/>
  <c r="F22" i="7"/>
  <c r="C44" i="7" s="1"/>
  <c r="G21" i="7"/>
  <c r="D65" i="7" s="1"/>
  <c r="F21" i="7"/>
  <c r="E43" i="7" s="1"/>
  <c r="G20" i="7"/>
  <c r="C65" i="7" s="1"/>
  <c r="F20" i="7"/>
  <c r="D43" i="7" s="1"/>
  <c r="G19" i="7"/>
  <c r="B65" i="7" s="1"/>
  <c r="F19" i="7"/>
  <c r="C43" i="7" s="1"/>
  <c r="G18" i="7"/>
  <c r="D64" i="7" s="1"/>
  <c r="F18" i="7"/>
  <c r="E42" i="7" s="1"/>
  <c r="G17" i="7"/>
  <c r="C64" i="7" s="1"/>
  <c r="F17" i="7"/>
  <c r="D42" i="7" s="1"/>
  <c r="G16" i="7"/>
  <c r="B64" i="7" s="1"/>
  <c r="F16" i="7"/>
  <c r="C42" i="7" s="1"/>
  <c r="G15" i="7"/>
  <c r="D63" i="7" s="1"/>
  <c r="F15" i="7"/>
  <c r="E41" i="7" s="1"/>
  <c r="G14" i="7"/>
  <c r="C63" i="7" s="1"/>
  <c r="F14" i="7"/>
  <c r="D41" i="7" s="1"/>
  <c r="G13" i="7"/>
  <c r="B63" i="7" s="1"/>
  <c r="F13" i="7"/>
  <c r="C41" i="7" s="1"/>
  <c r="G12" i="7"/>
  <c r="D62" i="7" s="1"/>
  <c r="F12" i="7"/>
  <c r="E40" i="7" s="1"/>
  <c r="G11" i="7"/>
  <c r="C62" i="7" s="1"/>
  <c r="F11" i="7"/>
  <c r="D40" i="7" s="1"/>
  <c r="G10" i="7"/>
  <c r="B62" i="7" s="1"/>
  <c r="F10" i="7"/>
  <c r="C40" i="7" s="1"/>
  <c r="G9" i="7"/>
  <c r="D61" i="7" s="1"/>
  <c r="F9" i="7"/>
  <c r="E39" i="7" s="1"/>
  <c r="G8" i="7"/>
  <c r="C61" i="7" s="1"/>
  <c r="F8" i="7"/>
  <c r="D39" i="7" s="1"/>
  <c r="G7" i="7"/>
  <c r="B61" i="7" s="1"/>
  <c r="F7" i="7"/>
  <c r="C39" i="7" s="1"/>
  <c r="G6" i="7"/>
  <c r="D60" i="7" s="1"/>
  <c r="F6" i="7"/>
  <c r="E38" i="7" s="1"/>
  <c r="G5" i="7"/>
  <c r="C60" i="7" s="1"/>
  <c r="F5" i="7"/>
  <c r="D38" i="7" s="1"/>
  <c r="G4" i="7"/>
  <c r="B60" i="7" s="1"/>
  <c r="F4" i="7"/>
  <c r="C38" i="7" s="1"/>
  <c r="B51" i="6"/>
  <c r="B52" i="6" s="1"/>
  <c r="B50" i="6"/>
  <c r="B30" i="6"/>
  <c r="B54" i="6" s="1"/>
  <c r="G25" i="6"/>
  <c r="F25" i="6"/>
  <c r="E27" i="6" s="1"/>
  <c r="E25" i="6"/>
  <c r="D25" i="6"/>
  <c r="C25" i="6"/>
  <c r="G24" i="6"/>
  <c r="D66" i="6" s="1"/>
  <c r="F24" i="6"/>
  <c r="E44" i="6" s="1"/>
  <c r="G23" i="6"/>
  <c r="C66" i="6" s="1"/>
  <c r="F23" i="6"/>
  <c r="D44" i="6" s="1"/>
  <c r="G22" i="6"/>
  <c r="B66" i="6" s="1"/>
  <c r="F22" i="6"/>
  <c r="C44" i="6" s="1"/>
  <c r="G21" i="6"/>
  <c r="D65" i="6" s="1"/>
  <c r="F21" i="6"/>
  <c r="E43" i="6" s="1"/>
  <c r="G20" i="6"/>
  <c r="C65" i="6" s="1"/>
  <c r="F20" i="6"/>
  <c r="D43" i="6" s="1"/>
  <c r="G19" i="6"/>
  <c r="B65" i="6" s="1"/>
  <c r="F19" i="6"/>
  <c r="C43" i="6" s="1"/>
  <c r="G18" i="6"/>
  <c r="D64" i="6" s="1"/>
  <c r="F18" i="6"/>
  <c r="E42" i="6" s="1"/>
  <c r="G17" i="6"/>
  <c r="C64" i="6" s="1"/>
  <c r="F17" i="6"/>
  <c r="D42" i="6" s="1"/>
  <c r="G16" i="6"/>
  <c r="B64" i="6" s="1"/>
  <c r="F16" i="6"/>
  <c r="C42" i="6" s="1"/>
  <c r="G15" i="6"/>
  <c r="D63" i="6" s="1"/>
  <c r="F15" i="6"/>
  <c r="E41" i="6" s="1"/>
  <c r="G14" i="6"/>
  <c r="C63" i="6" s="1"/>
  <c r="F14" i="6"/>
  <c r="D41" i="6" s="1"/>
  <c r="G13" i="6"/>
  <c r="B63" i="6" s="1"/>
  <c r="F13" i="6"/>
  <c r="C41" i="6" s="1"/>
  <c r="G12" i="6"/>
  <c r="D62" i="6" s="1"/>
  <c r="F12" i="6"/>
  <c r="E40" i="6" s="1"/>
  <c r="G11" i="6"/>
  <c r="C62" i="6" s="1"/>
  <c r="F11" i="6"/>
  <c r="D40" i="6" s="1"/>
  <c r="G10" i="6"/>
  <c r="B62" i="6" s="1"/>
  <c r="F10" i="6"/>
  <c r="C40" i="6" s="1"/>
  <c r="G9" i="6"/>
  <c r="D61" i="6" s="1"/>
  <c r="F9" i="6"/>
  <c r="E39" i="6" s="1"/>
  <c r="G8" i="6"/>
  <c r="C61" i="6" s="1"/>
  <c r="F8" i="6"/>
  <c r="D39" i="6" s="1"/>
  <c r="G7" i="6"/>
  <c r="B61" i="6" s="1"/>
  <c r="F7" i="6"/>
  <c r="C39" i="6" s="1"/>
  <c r="G6" i="6"/>
  <c r="D60" i="6" s="1"/>
  <c r="F6" i="6"/>
  <c r="E38" i="6" s="1"/>
  <c r="G5" i="6"/>
  <c r="C60" i="6" s="1"/>
  <c r="F5" i="6"/>
  <c r="D38" i="6" s="1"/>
  <c r="G4" i="6"/>
  <c r="B60" i="6" s="1"/>
  <c r="F4" i="6"/>
  <c r="C38" i="6" s="1"/>
  <c r="G51" i="5"/>
  <c r="B51" i="5"/>
  <c r="B52" i="5" s="1"/>
  <c r="G50" i="5"/>
  <c r="B50" i="5"/>
  <c r="F50" i="5" s="1"/>
  <c r="B30" i="5"/>
  <c r="B54" i="5" s="1"/>
  <c r="B53" i="5" s="1"/>
  <c r="G25" i="5"/>
  <c r="F25" i="5"/>
  <c r="E27" i="5" s="1"/>
  <c r="E25" i="5"/>
  <c r="D25" i="5"/>
  <c r="C25" i="5"/>
  <c r="G24" i="5"/>
  <c r="D66" i="5" s="1"/>
  <c r="F24" i="5"/>
  <c r="E44" i="5" s="1"/>
  <c r="G23" i="5"/>
  <c r="C66" i="5" s="1"/>
  <c r="F23" i="5"/>
  <c r="D44" i="5" s="1"/>
  <c r="G22" i="5"/>
  <c r="B66" i="5" s="1"/>
  <c r="F22" i="5"/>
  <c r="C44" i="5" s="1"/>
  <c r="G21" i="5"/>
  <c r="D65" i="5" s="1"/>
  <c r="F21" i="5"/>
  <c r="E43" i="5" s="1"/>
  <c r="G20" i="5"/>
  <c r="C65" i="5" s="1"/>
  <c r="F20" i="5"/>
  <c r="D43" i="5" s="1"/>
  <c r="G19" i="5"/>
  <c r="B65" i="5" s="1"/>
  <c r="F19" i="5"/>
  <c r="C43" i="5" s="1"/>
  <c r="G18" i="5"/>
  <c r="D64" i="5" s="1"/>
  <c r="F18" i="5"/>
  <c r="E42" i="5" s="1"/>
  <c r="G17" i="5"/>
  <c r="C64" i="5" s="1"/>
  <c r="F17" i="5"/>
  <c r="D42" i="5" s="1"/>
  <c r="G16" i="5"/>
  <c r="B64" i="5" s="1"/>
  <c r="F16" i="5"/>
  <c r="C42" i="5" s="1"/>
  <c r="G15" i="5"/>
  <c r="D63" i="5" s="1"/>
  <c r="F15" i="5"/>
  <c r="E41" i="5" s="1"/>
  <c r="G14" i="5"/>
  <c r="C63" i="5" s="1"/>
  <c r="F14" i="5"/>
  <c r="D41" i="5" s="1"/>
  <c r="G13" i="5"/>
  <c r="B63" i="5" s="1"/>
  <c r="F13" i="5"/>
  <c r="C41" i="5" s="1"/>
  <c r="G12" i="5"/>
  <c r="D62" i="5" s="1"/>
  <c r="F12" i="5"/>
  <c r="E40" i="5" s="1"/>
  <c r="G11" i="5"/>
  <c r="C62" i="5" s="1"/>
  <c r="F11" i="5"/>
  <c r="D40" i="5" s="1"/>
  <c r="G10" i="5"/>
  <c r="B62" i="5" s="1"/>
  <c r="F10" i="5"/>
  <c r="C40" i="5" s="1"/>
  <c r="G9" i="5"/>
  <c r="D61" i="5" s="1"/>
  <c r="F9" i="5"/>
  <c r="E39" i="5" s="1"/>
  <c r="G8" i="5"/>
  <c r="C61" i="5" s="1"/>
  <c r="F8" i="5"/>
  <c r="D39" i="5" s="1"/>
  <c r="G7" i="5"/>
  <c r="B61" i="5" s="1"/>
  <c r="F7" i="5"/>
  <c r="C39" i="5" s="1"/>
  <c r="G6" i="5"/>
  <c r="D60" i="5" s="1"/>
  <c r="F6" i="5"/>
  <c r="E38" i="5" s="1"/>
  <c r="G5" i="5"/>
  <c r="C60" i="5" s="1"/>
  <c r="F5" i="5"/>
  <c r="D38" i="5" s="1"/>
  <c r="G4" i="5"/>
  <c r="B60" i="5" s="1"/>
  <c r="F4" i="5"/>
  <c r="C38" i="5" s="1"/>
  <c r="D66" i="4"/>
  <c r="C65" i="4"/>
  <c r="B64" i="4"/>
  <c r="C61" i="4"/>
  <c r="B51" i="4"/>
  <c r="B52" i="4" s="1"/>
  <c r="B50" i="4"/>
  <c r="C43" i="4"/>
  <c r="D38" i="4"/>
  <c r="B30" i="4"/>
  <c r="B54" i="4" s="1"/>
  <c r="B53" i="4" s="1"/>
  <c r="G25" i="4"/>
  <c r="F25" i="4"/>
  <c r="E27" i="4" s="1"/>
  <c r="E25" i="4"/>
  <c r="D25" i="4"/>
  <c r="C25" i="4"/>
  <c r="G24" i="4"/>
  <c r="F24" i="4"/>
  <c r="E44" i="4" s="1"/>
  <c r="G23" i="4"/>
  <c r="C66" i="4" s="1"/>
  <c r="F23" i="4"/>
  <c r="D44" i="4" s="1"/>
  <c r="G22" i="4"/>
  <c r="B66" i="4" s="1"/>
  <c r="F22" i="4"/>
  <c r="C44" i="4" s="1"/>
  <c r="F44" i="4" s="1"/>
  <c r="G44" i="4" s="1"/>
  <c r="G21" i="4"/>
  <c r="D65" i="4" s="1"/>
  <c r="F21" i="4"/>
  <c r="E43" i="4" s="1"/>
  <c r="G20" i="4"/>
  <c r="F20" i="4"/>
  <c r="D43" i="4" s="1"/>
  <c r="G19" i="4"/>
  <c r="B65" i="4" s="1"/>
  <c r="E65" i="4" s="1"/>
  <c r="F65" i="4" s="1"/>
  <c r="F19" i="4"/>
  <c r="G18" i="4"/>
  <c r="D64" i="4" s="1"/>
  <c r="F18" i="4"/>
  <c r="E42" i="4" s="1"/>
  <c r="G17" i="4"/>
  <c r="C64" i="4" s="1"/>
  <c r="F17" i="4"/>
  <c r="D42" i="4" s="1"/>
  <c r="G16" i="4"/>
  <c r="F16" i="4"/>
  <c r="C42" i="4" s="1"/>
  <c r="G15" i="4"/>
  <c r="D63" i="4" s="1"/>
  <c r="F15" i="4"/>
  <c r="E41" i="4" s="1"/>
  <c r="G14" i="4"/>
  <c r="C63" i="4" s="1"/>
  <c r="F14" i="4"/>
  <c r="D41" i="4" s="1"/>
  <c r="G13" i="4"/>
  <c r="B63" i="4" s="1"/>
  <c r="F13" i="4"/>
  <c r="C41" i="4" s="1"/>
  <c r="G12" i="4"/>
  <c r="D62" i="4" s="1"/>
  <c r="F12" i="4"/>
  <c r="E40" i="4" s="1"/>
  <c r="G11" i="4"/>
  <c r="C62" i="4" s="1"/>
  <c r="F11" i="4"/>
  <c r="D40" i="4" s="1"/>
  <c r="G10" i="4"/>
  <c r="B62" i="4" s="1"/>
  <c r="F10" i="4"/>
  <c r="C40" i="4" s="1"/>
  <c r="F40" i="4" s="1"/>
  <c r="G40" i="4" s="1"/>
  <c r="G9" i="4"/>
  <c r="D61" i="4" s="1"/>
  <c r="F9" i="4"/>
  <c r="E39" i="4" s="1"/>
  <c r="G8" i="4"/>
  <c r="F8" i="4"/>
  <c r="D39" i="4" s="1"/>
  <c r="G7" i="4"/>
  <c r="B61" i="4" s="1"/>
  <c r="F7" i="4"/>
  <c r="C39" i="4" s="1"/>
  <c r="G6" i="4"/>
  <c r="D60" i="4" s="1"/>
  <c r="F6" i="4"/>
  <c r="E38" i="4" s="1"/>
  <c r="G5" i="4"/>
  <c r="C60" i="4" s="1"/>
  <c r="F5" i="4"/>
  <c r="G4" i="4"/>
  <c r="B60" i="4" s="1"/>
  <c r="F4" i="4"/>
  <c r="C38" i="4" s="1"/>
  <c r="B51" i="3"/>
  <c r="B52" i="3" s="1"/>
  <c r="G50" i="3"/>
  <c r="B50" i="3"/>
  <c r="B30" i="3"/>
  <c r="B54" i="3" s="1"/>
  <c r="B53" i="3" s="1"/>
  <c r="I57" i="3" s="1"/>
  <c r="G25" i="3"/>
  <c r="F25" i="3"/>
  <c r="E27" i="3" s="1"/>
  <c r="E25" i="3"/>
  <c r="D25" i="3"/>
  <c r="C25" i="3"/>
  <c r="G24" i="3"/>
  <c r="D66" i="3" s="1"/>
  <c r="F24" i="3"/>
  <c r="E44" i="3" s="1"/>
  <c r="G23" i="3"/>
  <c r="C66" i="3" s="1"/>
  <c r="F23" i="3"/>
  <c r="D44" i="3" s="1"/>
  <c r="G22" i="3"/>
  <c r="B66" i="3" s="1"/>
  <c r="F22" i="3"/>
  <c r="C44" i="3" s="1"/>
  <c r="G21" i="3"/>
  <c r="D65" i="3" s="1"/>
  <c r="F21" i="3"/>
  <c r="E43" i="3" s="1"/>
  <c r="G20" i="3"/>
  <c r="C65" i="3" s="1"/>
  <c r="F20" i="3"/>
  <c r="D43" i="3" s="1"/>
  <c r="G19" i="3"/>
  <c r="B65" i="3" s="1"/>
  <c r="F19" i="3"/>
  <c r="C43" i="3" s="1"/>
  <c r="G18" i="3"/>
  <c r="D64" i="3" s="1"/>
  <c r="F18" i="3"/>
  <c r="E42" i="3" s="1"/>
  <c r="G17" i="3"/>
  <c r="C64" i="3" s="1"/>
  <c r="F17" i="3"/>
  <c r="D42" i="3" s="1"/>
  <c r="G16" i="3"/>
  <c r="B64" i="3" s="1"/>
  <c r="F16" i="3"/>
  <c r="C42" i="3" s="1"/>
  <c r="G15" i="3"/>
  <c r="D63" i="3" s="1"/>
  <c r="F15" i="3"/>
  <c r="E41" i="3" s="1"/>
  <c r="G14" i="3"/>
  <c r="C63" i="3" s="1"/>
  <c r="F14" i="3"/>
  <c r="D41" i="3" s="1"/>
  <c r="G13" i="3"/>
  <c r="B63" i="3" s="1"/>
  <c r="F13" i="3"/>
  <c r="C41" i="3" s="1"/>
  <c r="G12" i="3"/>
  <c r="D62" i="3" s="1"/>
  <c r="F12" i="3"/>
  <c r="E40" i="3" s="1"/>
  <c r="G11" i="3"/>
  <c r="C62" i="3" s="1"/>
  <c r="F11" i="3"/>
  <c r="D40" i="3" s="1"/>
  <c r="G10" i="3"/>
  <c r="B62" i="3" s="1"/>
  <c r="F10" i="3"/>
  <c r="C40" i="3" s="1"/>
  <c r="G9" i="3"/>
  <c r="D61" i="3" s="1"/>
  <c r="F9" i="3"/>
  <c r="E39" i="3" s="1"/>
  <c r="G8" i="3"/>
  <c r="C61" i="3" s="1"/>
  <c r="F8" i="3"/>
  <c r="D39" i="3" s="1"/>
  <c r="G7" i="3"/>
  <c r="B61" i="3" s="1"/>
  <c r="F7" i="3"/>
  <c r="C39" i="3" s="1"/>
  <c r="G6" i="3"/>
  <c r="D60" i="3" s="1"/>
  <c r="F6" i="3"/>
  <c r="E38" i="3" s="1"/>
  <c r="G5" i="3"/>
  <c r="C60" i="3" s="1"/>
  <c r="F5" i="3"/>
  <c r="D38" i="3" s="1"/>
  <c r="G4" i="3"/>
  <c r="B60" i="3" s="1"/>
  <c r="F4" i="3"/>
  <c r="C38" i="3" s="1"/>
  <c r="B51" i="2"/>
  <c r="B52" i="2" s="1"/>
  <c r="B50" i="2"/>
  <c r="B30" i="2"/>
  <c r="B54" i="2" s="1"/>
  <c r="G25" i="2"/>
  <c r="F25" i="2"/>
  <c r="E27" i="2" s="1"/>
  <c r="E25" i="2"/>
  <c r="D25" i="2"/>
  <c r="C25" i="2"/>
  <c r="G24" i="2"/>
  <c r="D66" i="2" s="1"/>
  <c r="F24" i="2"/>
  <c r="E44" i="2" s="1"/>
  <c r="G23" i="2"/>
  <c r="C66" i="2" s="1"/>
  <c r="F23" i="2"/>
  <c r="D44" i="2" s="1"/>
  <c r="G22" i="2"/>
  <c r="B66" i="2" s="1"/>
  <c r="F22" i="2"/>
  <c r="C44" i="2" s="1"/>
  <c r="G21" i="2"/>
  <c r="D65" i="2" s="1"/>
  <c r="F21" i="2"/>
  <c r="E43" i="2" s="1"/>
  <c r="G20" i="2"/>
  <c r="C65" i="2" s="1"/>
  <c r="F20" i="2"/>
  <c r="D43" i="2" s="1"/>
  <c r="G19" i="2"/>
  <c r="B65" i="2" s="1"/>
  <c r="F19" i="2"/>
  <c r="C43" i="2" s="1"/>
  <c r="G18" i="2"/>
  <c r="D64" i="2" s="1"/>
  <c r="F18" i="2"/>
  <c r="E42" i="2" s="1"/>
  <c r="G17" i="2"/>
  <c r="C64" i="2" s="1"/>
  <c r="F17" i="2"/>
  <c r="D42" i="2" s="1"/>
  <c r="G16" i="2"/>
  <c r="B64" i="2" s="1"/>
  <c r="F16" i="2"/>
  <c r="C42" i="2" s="1"/>
  <c r="G15" i="2"/>
  <c r="D63" i="2" s="1"/>
  <c r="F15" i="2"/>
  <c r="E41" i="2" s="1"/>
  <c r="G14" i="2"/>
  <c r="C63" i="2" s="1"/>
  <c r="F14" i="2"/>
  <c r="D41" i="2" s="1"/>
  <c r="G13" i="2"/>
  <c r="B63" i="2" s="1"/>
  <c r="F13" i="2"/>
  <c r="C41" i="2" s="1"/>
  <c r="G12" i="2"/>
  <c r="D62" i="2" s="1"/>
  <c r="F12" i="2"/>
  <c r="E40" i="2" s="1"/>
  <c r="G11" i="2"/>
  <c r="C62" i="2" s="1"/>
  <c r="F11" i="2"/>
  <c r="D40" i="2" s="1"/>
  <c r="G10" i="2"/>
  <c r="B62" i="2" s="1"/>
  <c r="F10" i="2"/>
  <c r="C40" i="2" s="1"/>
  <c r="G9" i="2"/>
  <c r="D61" i="2" s="1"/>
  <c r="F9" i="2"/>
  <c r="E39" i="2" s="1"/>
  <c r="G8" i="2"/>
  <c r="C61" i="2" s="1"/>
  <c r="F8" i="2"/>
  <c r="D39" i="2" s="1"/>
  <c r="G7" i="2"/>
  <c r="B61" i="2" s="1"/>
  <c r="F7" i="2"/>
  <c r="C39" i="2" s="1"/>
  <c r="G6" i="2"/>
  <c r="D60" i="2" s="1"/>
  <c r="F6" i="2"/>
  <c r="E38" i="2" s="1"/>
  <c r="G5" i="2"/>
  <c r="C60" i="2" s="1"/>
  <c r="F5" i="2"/>
  <c r="D38" i="2" s="1"/>
  <c r="G4" i="2"/>
  <c r="B60" i="2" s="1"/>
  <c r="F4" i="2"/>
  <c r="C38" i="2" s="1"/>
  <c r="B51" i="1"/>
  <c r="B52" i="1" s="1"/>
  <c r="B50" i="1"/>
  <c r="B30" i="1"/>
  <c r="B54" i="1" s="1"/>
  <c r="C25" i="1"/>
  <c r="G24" i="1"/>
  <c r="D66" i="1" s="1"/>
  <c r="F24" i="1"/>
  <c r="E44" i="1" s="1"/>
  <c r="F23" i="1"/>
  <c r="D44" i="1" s="1"/>
  <c r="G22" i="1"/>
  <c r="B66" i="1" s="1"/>
  <c r="F22" i="1"/>
  <c r="C44" i="1" s="1"/>
  <c r="F21" i="1"/>
  <c r="E43" i="1" s="1"/>
  <c r="G20" i="1"/>
  <c r="C65" i="1" s="1"/>
  <c r="F20" i="1"/>
  <c r="D43" i="1" s="1"/>
  <c r="F19" i="1"/>
  <c r="C43" i="1" s="1"/>
  <c r="G18" i="1"/>
  <c r="D64" i="1" s="1"/>
  <c r="F18" i="1"/>
  <c r="E42" i="1" s="1"/>
  <c r="F17" i="1"/>
  <c r="D42" i="1" s="1"/>
  <c r="G16" i="1"/>
  <c r="B64" i="1" s="1"/>
  <c r="F16" i="1"/>
  <c r="C42" i="1" s="1"/>
  <c r="F15" i="1"/>
  <c r="E41" i="1" s="1"/>
  <c r="G14" i="1"/>
  <c r="C63" i="1" s="1"/>
  <c r="F14" i="1"/>
  <c r="D41" i="1" s="1"/>
  <c r="F13" i="1"/>
  <c r="C41" i="1" s="1"/>
  <c r="G12" i="1"/>
  <c r="D62" i="1" s="1"/>
  <c r="F12" i="1"/>
  <c r="E40" i="1" s="1"/>
  <c r="F11" i="1"/>
  <c r="D40" i="1" s="1"/>
  <c r="G10" i="1"/>
  <c r="B62" i="1" s="1"/>
  <c r="F10" i="1"/>
  <c r="C40" i="1" s="1"/>
  <c r="F9" i="1"/>
  <c r="E39" i="1" s="1"/>
  <c r="G8" i="1"/>
  <c r="C61" i="1" s="1"/>
  <c r="F8" i="1"/>
  <c r="D39" i="1" s="1"/>
  <c r="F7" i="1"/>
  <c r="C39" i="1" s="1"/>
  <c r="G6" i="1"/>
  <c r="D60" i="1" s="1"/>
  <c r="F6" i="1"/>
  <c r="E38" i="1" s="1"/>
  <c r="F5" i="1"/>
  <c r="D38" i="1" s="1"/>
  <c r="G4" i="1"/>
  <c r="B60" i="1" s="1"/>
  <c r="F4" i="1"/>
  <c r="C38" i="1" s="1"/>
  <c r="E62" i="6" l="1"/>
  <c r="F62" i="6" s="1"/>
  <c r="F39" i="6"/>
  <c r="G39" i="6" s="1"/>
  <c r="F40" i="5"/>
  <c r="G40" i="5" s="1"/>
  <c r="E61" i="8"/>
  <c r="F61" i="8" s="1"/>
  <c r="F40" i="8"/>
  <c r="G40" i="8" s="1"/>
  <c r="E65" i="8"/>
  <c r="F65" i="8" s="1"/>
  <c r="F40" i="7"/>
  <c r="G40" i="7" s="1"/>
  <c r="E62" i="3"/>
  <c r="F62" i="3" s="1"/>
  <c r="E64" i="3"/>
  <c r="F64" i="3" s="1"/>
  <c r="E62" i="2"/>
  <c r="F62" i="2" s="1"/>
  <c r="E66" i="2"/>
  <c r="F66" i="2" s="1"/>
  <c r="F39" i="2"/>
  <c r="G39" i="2" s="1"/>
  <c r="E62" i="9"/>
  <c r="F62" i="9" s="1"/>
  <c r="F44" i="7"/>
  <c r="G44" i="7" s="1"/>
  <c r="F41" i="9"/>
  <c r="G41" i="9" s="1"/>
  <c r="F42" i="9"/>
  <c r="G42" i="9" s="1"/>
  <c r="E61" i="9"/>
  <c r="F61" i="9" s="1"/>
  <c r="E65" i="9"/>
  <c r="F65" i="9" s="1"/>
  <c r="E66" i="9"/>
  <c r="F66" i="9" s="1"/>
  <c r="F39" i="9"/>
  <c r="G39" i="9" s="1"/>
  <c r="E63" i="8"/>
  <c r="F63" i="8" s="1"/>
  <c r="E45" i="8"/>
  <c r="E46" i="8" s="1"/>
  <c r="F42" i="8"/>
  <c r="G42" i="8" s="1"/>
  <c r="F44" i="8"/>
  <c r="G44" i="8" s="1"/>
  <c r="E30" i="8"/>
  <c r="E62" i="7"/>
  <c r="F62" i="7" s="1"/>
  <c r="E64" i="7"/>
  <c r="F64" i="7" s="1"/>
  <c r="E65" i="7"/>
  <c r="F65" i="7" s="1"/>
  <c r="E45" i="7"/>
  <c r="E46" i="7" s="1"/>
  <c r="F41" i="7"/>
  <c r="G41" i="7" s="1"/>
  <c r="E63" i="7"/>
  <c r="F63" i="7" s="1"/>
  <c r="F42" i="6"/>
  <c r="G42" i="6" s="1"/>
  <c r="E61" i="6"/>
  <c r="F61" i="6" s="1"/>
  <c r="E65" i="6"/>
  <c r="F65" i="6" s="1"/>
  <c r="E66" i="6"/>
  <c r="F66" i="6" s="1"/>
  <c r="F41" i="6"/>
  <c r="G41" i="6" s="1"/>
  <c r="E62" i="5"/>
  <c r="F62" i="5" s="1"/>
  <c r="E63" i="5"/>
  <c r="F63" i="5" s="1"/>
  <c r="E65" i="5"/>
  <c r="F65" i="5" s="1"/>
  <c r="E66" i="5"/>
  <c r="F66" i="5" s="1"/>
  <c r="E45" i="5"/>
  <c r="E46" i="5" s="1"/>
  <c r="F41" i="5"/>
  <c r="G41" i="5" s="1"/>
  <c r="F44" i="5"/>
  <c r="G44" i="5" s="1"/>
  <c r="E45" i="4"/>
  <c r="E46" i="4" s="1"/>
  <c r="E62" i="4"/>
  <c r="F62" i="4" s="1"/>
  <c r="F42" i="4"/>
  <c r="G42" i="4" s="1"/>
  <c r="E61" i="4"/>
  <c r="F61" i="4" s="1"/>
  <c r="C68" i="3"/>
  <c r="E63" i="3"/>
  <c r="F63" i="3" s="1"/>
  <c r="E65" i="3"/>
  <c r="F65" i="3" s="1"/>
  <c r="E45" i="3"/>
  <c r="E46" i="3" s="1"/>
  <c r="F40" i="3"/>
  <c r="G40" i="3" s="1"/>
  <c r="F41" i="3"/>
  <c r="G41" i="3" s="1"/>
  <c r="F44" i="3"/>
  <c r="G44" i="3" s="1"/>
  <c r="F41" i="2"/>
  <c r="G41" i="2" s="1"/>
  <c r="F42" i="2"/>
  <c r="G42" i="2" s="1"/>
  <c r="E61" i="2"/>
  <c r="F61" i="2" s="1"/>
  <c r="E65" i="2"/>
  <c r="F65" i="2" s="1"/>
  <c r="D25" i="1"/>
  <c r="G25" i="1"/>
  <c r="F39" i="1"/>
  <c r="G39" i="1" s="1"/>
  <c r="F41" i="1"/>
  <c r="G41" i="1" s="1"/>
  <c r="F43" i="1"/>
  <c r="G43" i="1" s="1"/>
  <c r="D45" i="1"/>
  <c r="D46" i="1" s="1"/>
  <c r="E62" i="1"/>
  <c r="F62" i="1" s="1"/>
  <c r="F25" i="1"/>
  <c r="E27" i="1" s="1"/>
  <c r="E30" i="1" s="1"/>
  <c r="E64" i="1"/>
  <c r="F64" i="1" s="1"/>
  <c r="E66" i="1"/>
  <c r="F66" i="1" s="1"/>
  <c r="B67" i="9"/>
  <c r="E60" i="9"/>
  <c r="B68" i="9"/>
  <c r="D68" i="9"/>
  <c r="D67" i="9"/>
  <c r="E30" i="9"/>
  <c r="E32" i="9"/>
  <c r="F50" i="9"/>
  <c r="E64" i="9"/>
  <c r="F64" i="9" s="1"/>
  <c r="F52" i="9"/>
  <c r="C67" i="9"/>
  <c r="C68" i="9"/>
  <c r="E63" i="9"/>
  <c r="F63" i="9" s="1"/>
  <c r="B53" i="9"/>
  <c r="C45" i="9"/>
  <c r="F38" i="9"/>
  <c r="G38" i="9" s="1"/>
  <c r="E45" i="9"/>
  <c r="E46" i="9" s="1"/>
  <c r="F40" i="9"/>
  <c r="G40" i="9" s="1"/>
  <c r="F44" i="9"/>
  <c r="G44" i="9" s="1"/>
  <c r="D45" i="9"/>
  <c r="D46" i="9" s="1"/>
  <c r="F43" i="9"/>
  <c r="G43" i="9" s="1"/>
  <c r="F51" i="9"/>
  <c r="C45" i="8"/>
  <c r="F38" i="8"/>
  <c r="B53" i="8"/>
  <c r="G52" i="8" s="1"/>
  <c r="B67" i="8"/>
  <c r="B68" i="8"/>
  <c r="E60" i="8"/>
  <c r="D68" i="8"/>
  <c r="D67" i="8"/>
  <c r="E62" i="8"/>
  <c r="F62" i="8" s="1"/>
  <c r="E66" i="8"/>
  <c r="F66" i="8" s="1"/>
  <c r="D45" i="8"/>
  <c r="D46" i="8" s="1"/>
  <c r="F43" i="8"/>
  <c r="G43" i="8" s="1"/>
  <c r="E64" i="8"/>
  <c r="F64" i="8" s="1"/>
  <c r="C68" i="8"/>
  <c r="C67" i="8"/>
  <c r="F41" i="8"/>
  <c r="G41" i="8" s="1"/>
  <c r="F39" i="8"/>
  <c r="G39" i="8" s="1"/>
  <c r="F50" i="8"/>
  <c r="E32" i="8"/>
  <c r="F51" i="8"/>
  <c r="C45" i="7"/>
  <c r="F38" i="7"/>
  <c r="F42" i="7"/>
  <c r="G42" i="7" s="1"/>
  <c r="D45" i="7"/>
  <c r="D46" i="7" s="1"/>
  <c r="F43" i="7"/>
  <c r="G43" i="7" s="1"/>
  <c r="B67" i="7"/>
  <c r="D68" i="7"/>
  <c r="D67" i="7"/>
  <c r="C68" i="7"/>
  <c r="E66" i="7"/>
  <c r="F66" i="7" s="1"/>
  <c r="E30" i="7"/>
  <c r="F52" i="7"/>
  <c r="G52" i="7"/>
  <c r="E61" i="7"/>
  <c r="F61" i="7" s="1"/>
  <c r="C67" i="7"/>
  <c r="F39" i="7"/>
  <c r="G39" i="7" s="1"/>
  <c r="F50" i="7"/>
  <c r="E60" i="7"/>
  <c r="B68" i="7"/>
  <c r="F51" i="7"/>
  <c r="B53" i="6"/>
  <c r="B67" i="6"/>
  <c r="B68" i="6"/>
  <c r="E60" i="6"/>
  <c r="D67" i="6"/>
  <c r="D68" i="6"/>
  <c r="E30" i="6"/>
  <c r="E32" i="6"/>
  <c r="E64" i="6"/>
  <c r="F64" i="6" s="1"/>
  <c r="C68" i="6"/>
  <c r="C67" i="6"/>
  <c r="E63" i="6"/>
  <c r="F63" i="6" s="1"/>
  <c r="C45" i="6"/>
  <c r="F38" i="6"/>
  <c r="G38" i="6" s="1"/>
  <c r="E45" i="6"/>
  <c r="E46" i="6" s="1"/>
  <c r="F40" i="6"/>
  <c r="G40" i="6" s="1"/>
  <c r="F44" i="6"/>
  <c r="G44" i="6" s="1"/>
  <c r="D45" i="6"/>
  <c r="D46" i="6" s="1"/>
  <c r="F43" i="6"/>
  <c r="G43" i="6" s="1"/>
  <c r="B67" i="5"/>
  <c r="E60" i="5"/>
  <c r="B68" i="5"/>
  <c r="D68" i="5"/>
  <c r="D67" i="5"/>
  <c r="C67" i="5"/>
  <c r="E61" i="5"/>
  <c r="F61" i="5" s="1"/>
  <c r="C68" i="5"/>
  <c r="E30" i="5"/>
  <c r="E32" i="5"/>
  <c r="E64" i="5"/>
  <c r="F64" i="5" s="1"/>
  <c r="D45" i="5"/>
  <c r="D46" i="5" s="1"/>
  <c r="F39" i="5"/>
  <c r="G39" i="5" s="1"/>
  <c r="C45" i="5"/>
  <c r="F38" i="5"/>
  <c r="G38" i="5" s="1"/>
  <c r="F42" i="5"/>
  <c r="G42" i="5" s="1"/>
  <c r="I57" i="5"/>
  <c r="I56" i="5"/>
  <c r="F43" i="5"/>
  <c r="G43" i="5" s="1"/>
  <c r="F52" i="5"/>
  <c r="G52" i="5"/>
  <c r="F51" i="5"/>
  <c r="I57" i="4"/>
  <c r="I56" i="4"/>
  <c r="G51" i="4"/>
  <c r="G50" i="4"/>
  <c r="C68" i="4"/>
  <c r="E66" i="4"/>
  <c r="F66" i="4" s="1"/>
  <c r="C45" i="4"/>
  <c r="F38" i="4"/>
  <c r="G38" i="4" s="1"/>
  <c r="D45" i="4"/>
  <c r="D46" i="4" s="1"/>
  <c r="F43" i="4"/>
  <c r="G43" i="4" s="1"/>
  <c r="E64" i="4"/>
  <c r="F64" i="4" s="1"/>
  <c r="B67" i="4"/>
  <c r="B68" i="4"/>
  <c r="E60" i="4"/>
  <c r="D68" i="4"/>
  <c r="D67" i="4"/>
  <c r="C67" i="4"/>
  <c r="E30" i="4"/>
  <c r="E32" i="4"/>
  <c r="E29" i="4"/>
  <c r="C51" i="4" s="1"/>
  <c r="D51" i="4" s="1"/>
  <c r="F39" i="4"/>
  <c r="G39" i="4" s="1"/>
  <c r="F50" i="4"/>
  <c r="F41" i="4"/>
  <c r="G41" i="4" s="1"/>
  <c r="F52" i="4"/>
  <c r="G52" i="4"/>
  <c r="E63" i="4"/>
  <c r="F63" i="4" s="1"/>
  <c r="F51" i="4"/>
  <c r="C45" i="3"/>
  <c r="F38" i="3"/>
  <c r="G38" i="3" s="1"/>
  <c r="F42" i="3"/>
  <c r="G42" i="3" s="1"/>
  <c r="D45" i="3"/>
  <c r="D46" i="3" s="1"/>
  <c r="F43" i="3"/>
  <c r="G43" i="3" s="1"/>
  <c r="B67" i="3"/>
  <c r="D68" i="3"/>
  <c r="D67" i="3"/>
  <c r="E66" i="3"/>
  <c r="F66" i="3" s="1"/>
  <c r="E30" i="3"/>
  <c r="F52" i="3"/>
  <c r="G52" i="3"/>
  <c r="E61" i="3"/>
  <c r="F61" i="3" s="1"/>
  <c r="C67" i="3"/>
  <c r="F39" i="3"/>
  <c r="G39" i="3" s="1"/>
  <c r="F50" i="3"/>
  <c r="E60" i="3"/>
  <c r="B68" i="3"/>
  <c r="E32" i="3"/>
  <c r="G51" i="3"/>
  <c r="I56" i="3"/>
  <c r="F51" i="3"/>
  <c r="B67" i="2"/>
  <c r="B68" i="2"/>
  <c r="E60" i="2"/>
  <c r="D67" i="2"/>
  <c r="D68" i="2"/>
  <c r="E64" i="2"/>
  <c r="F64" i="2" s="1"/>
  <c r="F52" i="2"/>
  <c r="G52" i="2"/>
  <c r="E63" i="2"/>
  <c r="F63" i="2" s="1"/>
  <c r="B53" i="2"/>
  <c r="E30" i="2"/>
  <c r="E32" i="2"/>
  <c r="F50" i="2"/>
  <c r="C67" i="2"/>
  <c r="C68" i="2"/>
  <c r="C45" i="2"/>
  <c r="F38" i="2"/>
  <c r="G38" i="2" s="1"/>
  <c r="E45" i="2"/>
  <c r="E46" i="2" s="1"/>
  <c r="F40" i="2"/>
  <c r="G40" i="2" s="1"/>
  <c r="F44" i="2"/>
  <c r="G44" i="2" s="1"/>
  <c r="D45" i="2"/>
  <c r="D46" i="2" s="1"/>
  <c r="F43" i="2"/>
  <c r="G43" i="2" s="1"/>
  <c r="F51" i="2"/>
  <c r="F52" i="1"/>
  <c r="C68" i="1"/>
  <c r="C67" i="1"/>
  <c r="E61" i="1"/>
  <c r="F61" i="1" s="1"/>
  <c r="E63" i="1"/>
  <c r="F63" i="1" s="1"/>
  <c r="E65" i="1"/>
  <c r="F65" i="1" s="1"/>
  <c r="B67" i="1"/>
  <c r="B68" i="1"/>
  <c r="E60" i="1"/>
  <c r="D68" i="1"/>
  <c r="D67" i="1"/>
  <c r="C45" i="1"/>
  <c r="F38" i="1"/>
  <c r="G38" i="1" s="1"/>
  <c r="E45" i="1"/>
  <c r="E46" i="1" s="1"/>
  <c r="F40" i="1"/>
  <c r="G40" i="1" s="1"/>
  <c r="F42" i="1"/>
  <c r="G42" i="1" s="1"/>
  <c r="F44" i="1"/>
  <c r="G44" i="1" s="1"/>
  <c r="B53" i="1"/>
  <c r="G51" i="1" s="1"/>
  <c r="E28" i="3" l="1"/>
  <c r="C50" i="3" s="1"/>
  <c r="D50" i="3" s="1"/>
  <c r="E32" i="1"/>
  <c r="E28" i="1"/>
  <c r="C50" i="1" s="1"/>
  <c r="D50" i="1" s="1"/>
  <c r="E29" i="1"/>
  <c r="C51" i="1" s="1"/>
  <c r="D51" i="1" s="1"/>
  <c r="E29" i="9"/>
  <c r="C51" i="9" s="1"/>
  <c r="D51" i="9" s="1"/>
  <c r="G46" i="9"/>
  <c r="G45" i="9"/>
  <c r="C46" i="9"/>
  <c r="F45" i="9"/>
  <c r="E67" i="9"/>
  <c r="F67" i="9" s="1"/>
  <c r="F60" i="9"/>
  <c r="F68" i="9" s="1"/>
  <c r="I56" i="9"/>
  <c r="G51" i="9"/>
  <c r="I57" i="9"/>
  <c r="G50" i="9"/>
  <c r="G52" i="9"/>
  <c r="E28" i="9"/>
  <c r="C50" i="9" s="1"/>
  <c r="C46" i="8"/>
  <c r="F45" i="8"/>
  <c r="E29" i="8"/>
  <c r="G50" i="8"/>
  <c r="I57" i="8"/>
  <c r="I56" i="8"/>
  <c r="G51" i="8"/>
  <c r="F52" i="8"/>
  <c r="E67" i="8"/>
  <c r="F67" i="8" s="1"/>
  <c r="F60" i="8"/>
  <c r="F68" i="8" s="1"/>
  <c r="G38" i="8"/>
  <c r="E28" i="8"/>
  <c r="C50" i="8" s="1"/>
  <c r="E67" i="7"/>
  <c r="F67" i="7" s="1"/>
  <c r="F60" i="7"/>
  <c r="F68" i="7" s="1"/>
  <c r="G38" i="7"/>
  <c r="E28" i="7"/>
  <c r="C50" i="7" s="1"/>
  <c r="C46" i="7"/>
  <c r="F45" i="7"/>
  <c r="E29" i="7"/>
  <c r="C51" i="7" s="1"/>
  <c r="D51" i="7" s="1"/>
  <c r="I57" i="6"/>
  <c r="I56" i="6"/>
  <c r="G50" i="6"/>
  <c r="G51" i="6"/>
  <c r="G46" i="6"/>
  <c r="G45" i="6"/>
  <c r="E29" i="6"/>
  <c r="C51" i="6" s="1"/>
  <c r="D51" i="6" s="1"/>
  <c r="E67" i="6"/>
  <c r="F67" i="6" s="1"/>
  <c r="F60" i="6"/>
  <c r="F68" i="6" s="1"/>
  <c r="C46" i="6"/>
  <c r="F45" i="6"/>
  <c r="F52" i="6"/>
  <c r="G52" i="6"/>
  <c r="F51" i="6"/>
  <c r="E28" i="6"/>
  <c r="C50" i="6" s="1"/>
  <c r="F50" i="6"/>
  <c r="E28" i="5"/>
  <c r="C50" i="5" s="1"/>
  <c r="E67" i="5"/>
  <c r="F67" i="5" s="1"/>
  <c r="F60" i="5"/>
  <c r="F68" i="5" s="1"/>
  <c r="C46" i="5"/>
  <c r="F45" i="5"/>
  <c r="E29" i="5"/>
  <c r="C51" i="5" s="1"/>
  <c r="D51" i="5" s="1"/>
  <c r="G46" i="5"/>
  <c r="G45" i="5"/>
  <c r="G46" i="4"/>
  <c r="G45" i="4"/>
  <c r="E28" i="4"/>
  <c r="C50" i="4" s="1"/>
  <c r="C46" i="4"/>
  <c r="F45" i="4"/>
  <c r="E67" i="4"/>
  <c r="F67" i="4" s="1"/>
  <c r="F60" i="4"/>
  <c r="F68" i="4" s="1"/>
  <c r="E31" i="4"/>
  <c r="C52" i="4" s="1"/>
  <c r="D52" i="4" s="1"/>
  <c r="G46" i="3"/>
  <c r="G45" i="3"/>
  <c r="E67" i="3"/>
  <c r="F67" i="3" s="1"/>
  <c r="F60" i="3"/>
  <c r="F68" i="3" s="1"/>
  <c r="C46" i="3"/>
  <c r="F45" i="3"/>
  <c r="E29" i="3"/>
  <c r="C51" i="3" s="1"/>
  <c r="D51" i="3" s="1"/>
  <c r="G46" i="2"/>
  <c r="G45" i="2"/>
  <c r="F60" i="2"/>
  <c r="F68" i="2" s="1"/>
  <c r="E67" i="2"/>
  <c r="F67" i="2" s="1"/>
  <c r="C46" i="2"/>
  <c r="F45" i="2"/>
  <c r="E28" i="2"/>
  <c r="C50" i="2" s="1"/>
  <c r="G50" i="2"/>
  <c r="I57" i="2"/>
  <c r="I56" i="2"/>
  <c r="G51" i="2"/>
  <c r="E29" i="2"/>
  <c r="C51" i="2" s="1"/>
  <c r="D51" i="2" s="1"/>
  <c r="F50" i="1"/>
  <c r="G46" i="1"/>
  <c r="G45" i="1"/>
  <c r="E67" i="1"/>
  <c r="F67" i="1" s="1"/>
  <c r="F60" i="1"/>
  <c r="F68" i="1" s="1"/>
  <c r="I57" i="1"/>
  <c r="I56" i="1"/>
  <c r="F51" i="1"/>
  <c r="G50" i="1"/>
  <c r="C46" i="1"/>
  <c r="F45" i="1"/>
  <c r="G52" i="1"/>
  <c r="E31" i="3" l="1"/>
  <c r="E31" i="1"/>
  <c r="C52" i="1" s="1"/>
  <c r="D52" i="1" s="1"/>
  <c r="E31" i="9"/>
  <c r="D50" i="9"/>
  <c r="C51" i="8"/>
  <c r="D51" i="8" s="1"/>
  <c r="E31" i="8"/>
  <c r="D50" i="8"/>
  <c r="G46" i="8"/>
  <c r="G45" i="8"/>
  <c r="D50" i="7"/>
  <c r="E31" i="7"/>
  <c r="G46" i="7"/>
  <c r="G45" i="7"/>
  <c r="D50" i="6"/>
  <c r="E31" i="6"/>
  <c r="E31" i="5"/>
  <c r="D50" i="5"/>
  <c r="E33" i="4"/>
  <c r="C53" i="4" s="1"/>
  <c r="D53" i="4" s="1"/>
  <c r="D50" i="4"/>
  <c r="D50" i="2"/>
  <c r="E31" i="2"/>
  <c r="E33" i="1" l="1"/>
  <c r="C53" i="1" s="1"/>
  <c r="C54" i="1" s="1"/>
  <c r="C52" i="3"/>
  <c r="E33" i="3"/>
  <c r="C53" i="3" s="1"/>
  <c r="D53" i="3" s="1"/>
  <c r="C52" i="9"/>
  <c r="E33" i="9"/>
  <c r="C53" i="9" s="1"/>
  <c r="D53" i="9" s="1"/>
  <c r="C52" i="8"/>
  <c r="E33" i="8"/>
  <c r="C53" i="8" s="1"/>
  <c r="D53" i="8" s="1"/>
  <c r="E51" i="8" s="1"/>
  <c r="C52" i="7"/>
  <c r="E33" i="7"/>
  <c r="C53" i="7" s="1"/>
  <c r="D53" i="7" s="1"/>
  <c r="E50" i="7" s="1"/>
  <c r="C52" i="6"/>
  <c r="E33" i="6"/>
  <c r="C53" i="6" s="1"/>
  <c r="D53" i="6" s="1"/>
  <c r="E50" i="6" s="1"/>
  <c r="C52" i="5"/>
  <c r="E33" i="5"/>
  <c r="C53" i="5" s="1"/>
  <c r="D53" i="5" s="1"/>
  <c r="I63" i="4"/>
  <c r="I61" i="4"/>
  <c r="J61" i="4" s="1"/>
  <c r="K61" i="4" s="1"/>
  <c r="I60" i="4"/>
  <c r="J60" i="4" s="1"/>
  <c r="K60" i="4" s="1"/>
  <c r="I59" i="4"/>
  <c r="E51" i="4"/>
  <c r="E52" i="4"/>
  <c r="E50" i="4"/>
  <c r="C54" i="4"/>
  <c r="C52" i="2"/>
  <c r="E33" i="2"/>
  <c r="C53" i="2" s="1"/>
  <c r="D53" i="2" s="1"/>
  <c r="E50" i="2" s="1"/>
  <c r="D53" i="1" l="1"/>
  <c r="I61" i="1" s="1"/>
  <c r="J61" i="1" s="1"/>
  <c r="K61" i="1" s="1"/>
  <c r="E51" i="3"/>
  <c r="I60" i="3"/>
  <c r="J60" i="3" s="1"/>
  <c r="K60" i="3" s="1"/>
  <c r="E50" i="3"/>
  <c r="I59" i="3"/>
  <c r="I63" i="3"/>
  <c r="I61" i="3"/>
  <c r="J61" i="3" s="1"/>
  <c r="K61" i="3" s="1"/>
  <c r="D52" i="3"/>
  <c r="E52" i="3" s="1"/>
  <c r="C54" i="3"/>
  <c r="I63" i="9"/>
  <c r="I61" i="9"/>
  <c r="J61" i="9" s="1"/>
  <c r="K61" i="9" s="1"/>
  <c r="I60" i="9"/>
  <c r="J60" i="9" s="1"/>
  <c r="K60" i="9" s="1"/>
  <c r="I59" i="9"/>
  <c r="E51" i="9"/>
  <c r="D52" i="9"/>
  <c r="E52" i="9" s="1"/>
  <c r="C54" i="9"/>
  <c r="E50" i="9"/>
  <c r="I51" i="8"/>
  <c r="H51" i="8"/>
  <c r="D52" i="8"/>
  <c r="E52" i="8" s="1"/>
  <c r="C54" i="8"/>
  <c r="I63" i="8"/>
  <c r="I61" i="8"/>
  <c r="J61" i="8" s="1"/>
  <c r="K61" i="8" s="1"/>
  <c r="I60" i="8"/>
  <c r="J60" i="8" s="1"/>
  <c r="K60" i="8" s="1"/>
  <c r="I59" i="8"/>
  <c r="E50" i="8"/>
  <c r="I50" i="7"/>
  <c r="H50" i="7"/>
  <c r="I63" i="7"/>
  <c r="I61" i="7"/>
  <c r="J61" i="7" s="1"/>
  <c r="K61" i="7" s="1"/>
  <c r="I60" i="7"/>
  <c r="J60" i="7" s="1"/>
  <c r="K60" i="7" s="1"/>
  <c r="I59" i="7"/>
  <c r="E51" i="7"/>
  <c r="D52" i="7"/>
  <c r="E52" i="7" s="1"/>
  <c r="C54" i="7"/>
  <c r="H50" i="6"/>
  <c r="I50" i="6"/>
  <c r="I63" i="6"/>
  <c r="I61" i="6"/>
  <c r="J61" i="6" s="1"/>
  <c r="K61" i="6" s="1"/>
  <c r="I60" i="6"/>
  <c r="J60" i="6" s="1"/>
  <c r="K60" i="6" s="1"/>
  <c r="I59" i="6"/>
  <c r="E51" i="6"/>
  <c r="D52" i="6"/>
  <c r="E52" i="6" s="1"/>
  <c r="C54" i="6"/>
  <c r="I63" i="5"/>
  <c r="I61" i="5"/>
  <c r="J61" i="5" s="1"/>
  <c r="K61" i="5" s="1"/>
  <c r="I60" i="5"/>
  <c r="J60" i="5" s="1"/>
  <c r="K60" i="5" s="1"/>
  <c r="I59" i="5"/>
  <c r="E51" i="5"/>
  <c r="D52" i="5"/>
  <c r="E52" i="5" s="1"/>
  <c r="C54" i="5"/>
  <c r="E50" i="5"/>
  <c r="I52" i="4"/>
  <c r="H52" i="4"/>
  <c r="I51" i="4"/>
  <c r="H51" i="4"/>
  <c r="J59" i="4"/>
  <c r="K59" i="4"/>
  <c r="I50" i="4"/>
  <c r="H50" i="4"/>
  <c r="H50" i="2"/>
  <c r="I50" i="2"/>
  <c r="I63" i="2"/>
  <c r="I61" i="2"/>
  <c r="J61" i="2" s="1"/>
  <c r="K61" i="2" s="1"/>
  <c r="I60" i="2"/>
  <c r="J60" i="2" s="1"/>
  <c r="K60" i="2" s="1"/>
  <c r="I59" i="2"/>
  <c r="E51" i="2"/>
  <c r="D52" i="2"/>
  <c r="E52" i="2" s="1"/>
  <c r="C54" i="2"/>
  <c r="E51" i="1" l="1"/>
  <c r="I51" i="1" s="1"/>
  <c r="I59" i="1"/>
  <c r="J59" i="1" s="1"/>
  <c r="I63" i="1"/>
  <c r="E50" i="1"/>
  <c r="I50" i="1" s="1"/>
  <c r="I60" i="1"/>
  <c r="J60" i="1" s="1"/>
  <c r="K60" i="1" s="1"/>
  <c r="E52" i="1"/>
  <c r="I52" i="1" s="1"/>
  <c r="J59" i="3"/>
  <c r="K59" i="3"/>
  <c r="I52" i="3"/>
  <c r="H52" i="3"/>
  <c r="I50" i="3"/>
  <c r="H50" i="3"/>
  <c r="H51" i="3"/>
  <c r="I51" i="3"/>
  <c r="I50" i="9"/>
  <c r="H50" i="9"/>
  <c r="J59" i="9"/>
  <c r="K59" i="9"/>
  <c r="I52" i="9"/>
  <c r="H52" i="9"/>
  <c r="I51" i="9"/>
  <c r="H51" i="9"/>
  <c r="J59" i="8"/>
  <c r="K59" i="8"/>
  <c r="I52" i="8"/>
  <c r="H52" i="8"/>
  <c r="I50" i="8"/>
  <c r="H50" i="8"/>
  <c r="I52" i="7"/>
  <c r="H52" i="7"/>
  <c r="I51" i="7"/>
  <c r="H51" i="7"/>
  <c r="J59" i="7"/>
  <c r="K59" i="7"/>
  <c r="H52" i="6"/>
  <c r="I52" i="6"/>
  <c r="H51" i="6"/>
  <c r="I51" i="6"/>
  <c r="J59" i="6"/>
  <c r="K59" i="6"/>
  <c r="J59" i="5"/>
  <c r="K59" i="5"/>
  <c r="I50" i="5"/>
  <c r="H50" i="5"/>
  <c r="I52" i="5"/>
  <c r="H52" i="5"/>
  <c r="I51" i="5"/>
  <c r="H51" i="5"/>
  <c r="H51" i="2"/>
  <c r="I51" i="2"/>
  <c r="J59" i="2"/>
  <c r="K59" i="2"/>
  <c r="I52" i="2"/>
  <c r="H52" i="2"/>
  <c r="H50" i="1" l="1"/>
  <c r="H52" i="1"/>
  <c r="K59" i="1"/>
  <c r="H51" i="1"/>
</calcChain>
</file>

<file path=xl/sharedStrings.xml><?xml version="1.0" encoding="utf-8"?>
<sst xmlns="http://schemas.openxmlformats.org/spreadsheetml/2006/main" count="936" uniqueCount="65">
  <si>
    <t>CRD FACTORIAL 7X3X3</t>
  </si>
  <si>
    <t>TEAT.</t>
  </si>
  <si>
    <t>COCENTRATION</t>
  </si>
  <si>
    <t>R-I</t>
  </si>
  <si>
    <t>R-II</t>
  </si>
  <si>
    <t>R-III</t>
  </si>
  <si>
    <t>TOTAL</t>
  </si>
  <si>
    <t>MEAN</t>
  </si>
  <si>
    <t>T1</t>
  </si>
  <si>
    <t>C1</t>
  </si>
  <si>
    <t>C2</t>
  </si>
  <si>
    <t>C3</t>
  </si>
  <si>
    <t>T2</t>
  </si>
  <si>
    <t>T3</t>
  </si>
  <si>
    <t>T4</t>
  </si>
  <si>
    <t>T5</t>
  </si>
  <si>
    <t>T6</t>
  </si>
  <si>
    <t>T7</t>
  </si>
  <si>
    <t>Repl</t>
  </si>
  <si>
    <t>CF</t>
  </si>
  <si>
    <t>Total SSS</t>
  </si>
  <si>
    <t>Error SS</t>
  </si>
  <si>
    <t>A x B Total Table</t>
  </si>
  <si>
    <t>TRAT.</t>
  </si>
  <si>
    <t>VAR</t>
  </si>
  <si>
    <t xml:space="preserve">TOTAL </t>
  </si>
  <si>
    <t xml:space="preserve">MEAN </t>
  </si>
  <si>
    <t>Source</t>
  </si>
  <si>
    <t>Df</t>
  </si>
  <si>
    <t>SS</t>
  </si>
  <si>
    <t>MS</t>
  </si>
  <si>
    <t>F cal</t>
  </si>
  <si>
    <t>F table 1%</t>
  </si>
  <si>
    <t>F table 5%</t>
  </si>
  <si>
    <t>Sig.(1%)</t>
  </si>
  <si>
    <t>Sig.(5%)</t>
  </si>
  <si>
    <t>Error</t>
  </si>
  <si>
    <t>Total</t>
  </si>
  <si>
    <t>t tab</t>
  </si>
  <si>
    <t>A x B Mean Table</t>
  </si>
  <si>
    <t>TRAT</t>
  </si>
  <si>
    <t>SE±</t>
  </si>
  <si>
    <t>CD 1 %</t>
  </si>
  <si>
    <t>CD 5 %</t>
  </si>
  <si>
    <t>Fact.A</t>
  </si>
  <si>
    <t>Fact. B</t>
  </si>
  <si>
    <t>A x B</t>
  </si>
  <si>
    <t>CV</t>
  </si>
  <si>
    <t>P0</t>
  </si>
  <si>
    <t>P1</t>
  </si>
  <si>
    <t>P2</t>
  </si>
  <si>
    <t>P3</t>
  </si>
  <si>
    <t>P4</t>
  </si>
  <si>
    <t>P5</t>
  </si>
  <si>
    <t>P6</t>
  </si>
  <si>
    <t>B0</t>
  </si>
  <si>
    <t>B1</t>
  </si>
  <si>
    <t>B2</t>
  </si>
  <si>
    <t>Factor P</t>
  </si>
  <si>
    <t>Factor B</t>
  </si>
  <si>
    <t>Fact P SS</t>
  </si>
  <si>
    <t>Fac B SS</t>
  </si>
  <si>
    <t>P * B total</t>
  </si>
  <si>
    <t>PB int SS</t>
  </si>
  <si>
    <t>P *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</si>
</sst>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sz val="14"/>
      <color indexed="63"/>
      <name val="Calibri"/>
      <family val="2"/>
    </font>
    <font>
      <sz val="10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3"/>
        <bgColor indexed="8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2" borderId="0" xfId="0" applyFont="1" applyFill="1"/>
    <xf numFmtId="0" fontId="2" fillId="0" borderId="1" xfId="0" applyFont="1" applyBorder="1"/>
    <xf numFmtId="0" fontId="2" fillId="0" borderId="0" xfId="0" applyFont="1"/>
    <xf numFmtId="0" fontId="2" fillId="3" borderId="1" xfId="0" applyFont="1" applyFill="1" applyBorder="1"/>
    <xf numFmtId="0" fontId="0" fillId="0" borderId="1" xfId="0" applyBorder="1"/>
    <xf numFmtId="0" fontId="3" fillId="0" borderId="2" xfId="0" applyFont="1" applyBorder="1" applyAlignment="1">
      <alignment horizontal="left"/>
    </xf>
    <xf numFmtId="0" fontId="2" fillId="0" borderId="3" xfId="0" applyFont="1" applyBorder="1"/>
    <xf numFmtId="0" fontId="3" fillId="0" borderId="1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2" fillId="0" borderId="5" xfId="0" applyFont="1" applyBorder="1"/>
    <xf numFmtId="0" fontId="3" fillId="0" borderId="1" xfId="0" applyFont="1" applyBorder="1"/>
    <xf numFmtId="0" fontId="4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3" fillId="0" borderId="6" xfId="0" applyFont="1" applyBorder="1"/>
    <xf numFmtId="0" fontId="2" fillId="0" borderId="6" xfId="0" applyFont="1" applyBorder="1"/>
    <xf numFmtId="0" fontId="4" fillId="0" borderId="7" xfId="0" applyFont="1" applyBorder="1"/>
    <xf numFmtId="0" fontId="5" fillId="0" borderId="8" xfId="0" applyFont="1" applyBorder="1"/>
    <xf numFmtId="0" fontId="5" fillId="0" borderId="9" xfId="0" applyFont="1" applyBorder="1"/>
    <xf numFmtId="0" fontId="6" fillId="0" borderId="0" xfId="0" applyFont="1"/>
    <xf numFmtId="0" fontId="7" fillId="0" borderId="1" xfId="0" applyFont="1" applyBorder="1"/>
    <xf numFmtId="0" fontId="8" fillId="0" borderId="1" xfId="0" applyFont="1" applyBorder="1" applyAlignment="1">
      <alignment horizontal="center"/>
    </xf>
    <xf numFmtId="0" fontId="8" fillId="0" borderId="1" xfId="0" applyFont="1" applyBorder="1" applyAlignment="1">
      <alignment horizontal="left"/>
    </xf>
    <xf numFmtId="0" fontId="4" fillId="0" borderId="1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F568A-C7DB-44FB-83ED-3B6C539DB5E0}">
  <dimension ref="A1:K68"/>
  <sheetViews>
    <sheetView tabSelected="1" topLeftCell="A23" zoomScale="80" zoomScaleNormal="80" workbookViewId="0">
      <selection activeCell="J54" sqref="J54"/>
    </sheetView>
  </sheetViews>
  <sheetFormatPr defaultRowHeight="15.6" x14ac:dyDescent="0.3"/>
  <sheetData>
    <row r="1" spans="1:8" ht="18" x14ac:dyDescent="0.35">
      <c r="B1" s="1" t="s">
        <v>0</v>
      </c>
      <c r="C1" s="1"/>
      <c r="D1" s="1"/>
    </row>
    <row r="3" spans="1:8" x14ac:dyDescent="0.3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3"/>
    </row>
    <row r="4" spans="1:8" x14ac:dyDescent="0.3">
      <c r="A4" s="2" t="s">
        <v>48</v>
      </c>
      <c r="B4" s="2" t="s">
        <v>55</v>
      </c>
      <c r="C4" s="4">
        <v>78.735661117969258</v>
      </c>
      <c r="D4" s="4">
        <v>78.655961385832057</v>
      </c>
      <c r="E4" s="4">
        <v>79.42791799854912</v>
      </c>
      <c r="F4" s="5">
        <f>SUM(C4:E4)</f>
        <v>236.81954050235043</v>
      </c>
      <c r="G4" s="5">
        <f>AVERAGE(C4:E4)</f>
        <v>78.939846834116807</v>
      </c>
    </row>
    <row r="5" spans="1:8" x14ac:dyDescent="0.3">
      <c r="A5" s="2"/>
      <c r="B5" s="2" t="s">
        <v>56</v>
      </c>
      <c r="C5" s="4">
        <v>78.215097381572008</v>
      </c>
      <c r="D5" s="4">
        <v>78.128987795632028</v>
      </c>
      <c r="E5" s="4">
        <v>78.307879177082484</v>
      </c>
      <c r="F5" s="5">
        <f t="shared" ref="F5:F24" si="0">SUM(C5:E5)</f>
        <v>234.65196435428652</v>
      </c>
      <c r="G5" s="5">
        <f t="shared" ref="G5:G24" si="1">AVERAGE(C5:E5)</f>
        <v>78.217321451428845</v>
      </c>
    </row>
    <row r="6" spans="1:8" x14ac:dyDescent="0.3">
      <c r="A6" s="2"/>
      <c r="B6" s="2" t="s">
        <v>57</v>
      </c>
      <c r="C6" s="4">
        <v>77.964177240981456</v>
      </c>
      <c r="D6" s="4">
        <v>77.901036028879417</v>
      </c>
      <c r="E6" s="4">
        <v>78.617327495093804</v>
      </c>
      <c r="F6" s="5">
        <f t="shared" si="0"/>
        <v>234.48254076495468</v>
      </c>
      <c r="G6" s="5">
        <f t="shared" si="1"/>
        <v>78.160846921651554</v>
      </c>
    </row>
    <row r="7" spans="1:8" x14ac:dyDescent="0.3">
      <c r="A7" s="2" t="s">
        <v>49</v>
      </c>
      <c r="B7" s="2" t="s">
        <v>55</v>
      </c>
      <c r="C7" s="4">
        <v>81.182977479975278</v>
      </c>
      <c r="D7" s="4">
        <v>81.172554729368329</v>
      </c>
      <c r="E7" s="4">
        <v>81.511160107116027</v>
      </c>
      <c r="F7" s="5">
        <f t="shared" si="0"/>
        <v>243.86669231645965</v>
      </c>
      <c r="G7" s="5">
        <f t="shared" si="1"/>
        <v>81.288897438819887</v>
      </c>
    </row>
    <row r="8" spans="1:8" x14ac:dyDescent="0.3">
      <c r="A8" s="2"/>
      <c r="B8" s="2" t="s">
        <v>56</v>
      </c>
      <c r="C8" s="4">
        <v>80.746256807733033</v>
      </c>
      <c r="D8" s="4">
        <v>80.719248667007975</v>
      </c>
      <c r="E8" s="4">
        <v>81.144949313598758</v>
      </c>
      <c r="F8" s="5">
        <f t="shared" si="0"/>
        <v>242.61045478833978</v>
      </c>
      <c r="G8" s="5">
        <f t="shared" si="1"/>
        <v>80.87015159611326</v>
      </c>
    </row>
    <row r="9" spans="1:8" x14ac:dyDescent="0.3">
      <c r="A9" s="2"/>
      <c r="B9" s="2" t="s">
        <v>57</v>
      </c>
      <c r="C9" s="4">
        <v>80.513736838254346</v>
      </c>
      <c r="D9" s="4">
        <v>80.493305353162199</v>
      </c>
      <c r="E9" s="4">
        <v>80.88618037825762</v>
      </c>
      <c r="F9" s="5">
        <f t="shared" si="0"/>
        <v>241.89322256967415</v>
      </c>
      <c r="G9" s="5">
        <f t="shared" si="1"/>
        <v>80.631074189891379</v>
      </c>
    </row>
    <row r="10" spans="1:8" x14ac:dyDescent="0.3">
      <c r="A10" s="2" t="s">
        <v>50</v>
      </c>
      <c r="B10" s="2" t="s">
        <v>55</v>
      </c>
      <c r="C10" s="4">
        <v>84.906694728266288</v>
      </c>
      <c r="D10" s="4">
        <v>84.880965031666776</v>
      </c>
      <c r="E10" s="4">
        <v>84.954456310910146</v>
      </c>
      <c r="F10" s="5">
        <f t="shared" si="0"/>
        <v>254.74211607084322</v>
      </c>
      <c r="G10" s="5">
        <f t="shared" si="1"/>
        <v>84.914038690281075</v>
      </c>
    </row>
    <row r="11" spans="1:8" x14ac:dyDescent="0.3">
      <c r="A11" s="2"/>
      <c r="B11" s="2" t="s">
        <v>56</v>
      </c>
      <c r="C11" s="4">
        <v>95.324721891667878</v>
      </c>
      <c r="D11" s="4">
        <v>95.069525912246533</v>
      </c>
      <c r="E11" s="4">
        <v>95.314378163415967</v>
      </c>
      <c r="F11" s="5">
        <f t="shared" si="0"/>
        <v>285.70862596733036</v>
      </c>
      <c r="G11" s="5">
        <f t="shared" si="1"/>
        <v>95.236208655776792</v>
      </c>
    </row>
    <row r="12" spans="1:8" x14ac:dyDescent="0.3">
      <c r="A12" s="2"/>
      <c r="B12" s="2" t="s">
        <v>57</v>
      </c>
      <c r="C12" s="4">
        <v>93.327768305982985</v>
      </c>
      <c r="D12" s="4">
        <v>92.902621659054091</v>
      </c>
      <c r="E12" s="4">
        <v>93.726692074328156</v>
      </c>
      <c r="F12" s="5">
        <f t="shared" si="0"/>
        <v>279.95708203936522</v>
      </c>
      <c r="G12" s="5">
        <f t="shared" si="1"/>
        <v>93.319027346455073</v>
      </c>
    </row>
    <row r="13" spans="1:8" x14ac:dyDescent="0.3">
      <c r="A13" s="2" t="s">
        <v>51</v>
      </c>
      <c r="B13" s="2" t="s">
        <v>55</v>
      </c>
      <c r="C13" s="4">
        <v>81.904181476263659</v>
      </c>
      <c r="D13" s="4">
        <v>81.896183037739362</v>
      </c>
      <c r="E13" s="4">
        <v>82.131720372349065</v>
      </c>
      <c r="F13" s="5">
        <f t="shared" si="0"/>
        <v>245.9320848863521</v>
      </c>
      <c r="G13" s="5">
        <f t="shared" si="1"/>
        <v>81.977361628784038</v>
      </c>
    </row>
    <row r="14" spans="1:8" x14ac:dyDescent="0.3">
      <c r="A14" s="2"/>
      <c r="B14" s="2" t="s">
        <v>56</v>
      </c>
      <c r="C14" s="4">
        <v>86.047873421582253</v>
      </c>
      <c r="D14" s="4">
        <v>86.13254153378513</v>
      </c>
      <c r="E14" s="4">
        <v>86.02361639786524</v>
      </c>
      <c r="F14" s="5">
        <f t="shared" si="0"/>
        <v>258.20403135323261</v>
      </c>
      <c r="G14" s="5">
        <f t="shared" si="1"/>
        <v>86.068010451077541</v>
      </c>
    </row>
    <row r="15" spans="1:8" x14ac:dyDescent="0.3">
      <c r="A15" s="2"/>
      <c r="B15" s="2" t="s">
        <v>57</v>
      </c>
      <c r="C15" s="4">
        <v>84.188730957395421</v>
      </c>
      <c r="D15" s="4">
        <v>84.247752107563713</v>
      </c>
      <c r="E15" s="4">
        <v>84.111547367428216</v>
      </c>
      <c r="F15" s="5">
        <f t="shared" si="0"/>
        <v>252.54803043238735</v>
      </c>
      <c r="G15" s="5">
        <f t="shared" si="1"/>
        <v>84.182676810795783</v>
      </c>
    </row>
    <row r="16" spans="1:8" x14ac:dyDescent="0.3">
      <c r="A16" s="2" t="s">
        <v>52</v>
      </c>
      <c r="B16" s="2" t="s">
        <v>55</v>
      </c>
      <c r="C16" s="4">
        <v>77.816659997621841</v>
      </c>
      <c r="D16" s="4">
        <v>77.857550029065791</v>
      </c>
      <c r="E16" s="4">
        <v>77.836256504656092</v>
      </c>
      <c r="F16" s="5">
        <f t="shared" si="0"/>
        <v>233.51046653134372</v>
      </c>
      <c r="G16" s="5">
        <f t="shared" si="1"/>
        <v>77.83682217711457</v>
      </c>
    </row>
    <row r="17" spans="1:7" x14ac:dyDescent="0.3">
      <c r="A17" s="2"/>
      <c r="B17" s="2" t="s">
        <v>56</v>
      </c>
      <c r="C17" s="4">
        <v>88.969117049930546</v>
      </c>
      <c r="D17" s="4">
        <v>88.316532080826207</v>
      </c>
      <c r="E17" s="4">
        <v>88.916198239753641</v>
      </c>
      <c r="F17" s="5">
        <f t="shared" si="0"/>
        <v>266.20184737051039</v>
      </c>
      <c r="G17" s="5">
        <f t="shared" si="1"/>
        <v>88.733949123503464</v>
      </c>
    </row>
    <row r="18" spans="1:7" x14ac:dyDescent="0.3">
      <c r="A18" s="2"/>
      <c r="B18" s="2" t="s">
        <v>57</v>
      </c>
      <c r="C18" s="4">
        <v>86.546126721645834</v>
      </c>
      <c r="D18" s="4">
        <v>86.197860751744528</v>
      </c>
      <c r="E18" s="4">
        <v>86.46988412398386</v>
      </c>
      <c r="F18" s="5">
        <f t="shared" si="0"/>
        <v>259.21387159737424</v>
      </c>
      <c r="G18" s="5">
        <f t="shared" si="1"/>
        <v>86.404623865791407</v>
      </c>
    </row>
    <row r="19" spans="1:7" x14ac:dyDescent="0.3">
      <c r="A19" s="2" t="s">
        <v>53</v>
      </c>
      <c r="B19" s="2" t="s">
        <v>55</v>
      </c>
      <c r="C19" s="4">
        <v>90.996697070781011</v>
      </c>
      <c r="D19" s="4">
        <v>90.32771499891625</v>
      </c>
      <c r="E19" s="4">
        <v>90.995917070590139</v>
      </c>
      <c r="F19" s="5">
        <f t="shared" si="0"/>
        <v>272.32032914028741</v>
      </c>
      <c r="G19" s="5">
        <f t="shared" si="1"/>
        <v>90.773443046762466</v>
      </c>
    </row>
    <row r="20" spans="1:7" x14ac:dyDescent="0.3">
      <c r="A20" s="2"/>
      <c r="B20" s="2" t="s">
        <v>56</v>
      </c>
      <c r="C20" s="4">
        <v>95.101951180222017</v>
      </c>
      <c r="D20" s="4">
        <v>95.390480239603434</v>
      </c>
      <c r="E20" s="4">
        <v>95.676256127290941</v>
      </c>
      <c r="F20" s="5">
        <f t="shared" si="0"/>
        <v>286.16868754711641</v>
      </c>
      <c r="G20" s="5">
        <f t="shared" si="1"/>
        <v>95.389562515705464</v>
      </c>
    </row>
    <row r="21" spans="1:7" x14ac:dyDescent="0.3">
      <c r="A21" s="2"/>
      <c r="B21" s="2" t="s">
        <v>57</v>
      </c>
      <c r="C21" s="4">
        <v>93.04974701897855</v>
      </c>
      <c r="D21" s="4">
        <v>92.990885430291286</v>
      </c>
      <c r="E21" s="4">
        <v>93.553438119366689</v>
      </c>
      <c r="F21" s="5">
        <f t="shared" si="0"/>
        <v>279.59407056863654</v>
      </c>
      <c r="G21" s="5">
        <f t="shared" si="1"/>
        <v>93.198023522878842</v>
      </c>
    </row>
    <row r="22" spans="1:7" x14ac:dyDescent="0.3">
      <c r="A22" s="2" t="s">
        <v>54</v>
      </c>
      <c r="B22" s="2" t="s">
        <v>55</v>
      </c>
      <c r="C22" s="4">
        <v>79.542423192751031</v>
      </c>
      <c r="D22" s="4">
        <v>79.546835434552804</v>
      </c>
      <c r="E22" s="4">
        <v>79.87617270125331</v>
      </c>
      <c r="F22" s="5">
        <f t="shared" si="0"/>
        <v>238.96543132855714</v>
      </c>
      <c r="G22" s="5">
        <f t="shared" si="1"/>
        <v>79.65514377618571</v>
      </c>
    </row>
    <row r="23" spans="1:7" x14ac:dyDescent="0.3">
      <c r="A23" s="2"/>
      <c r="B23" s="2" t="s">
        <v>56</v>
      </c>
      <c r="C23" s="4">
        <v>79.99060684350215</v>
      </c>
      <c r="D23" s="4">
        <v>79.990760225713615</v>
      </c>
      <c r="E23" s="4">
        <v>80.304403334470877</v>
      </c>
      <c r="F23" s="5">
        <f t="shared" si="0"/>
        <v>240.28577040368663</v>
      </c>
      <c r="G23" s="5">
        <f t="shared" si="1"/>
        <v>80.095256801228871</v>
      </c>
    </row>
    <row r="24" spans="1:7" x14ac:dyDescent="0.3">
      <c r="A24" s="2"/>
      <c r="B24" s="2" t="s">
        <v>57</v>
      </c>
      <c r="C24" s="4">
        <v>78.515375302015414</v>
      </c>
      <c r="D24" s="4">
        <v>78.52208324331626</v>
      </c>
      <c r="E24" s="4">
        <v>78.851480088554311</v>
      </c>
      <c r="F24" s="5">
        <f t="shared" si="0"/>
        <v>235.88893863388597</v>
      </c>
      <c r="G24" s="5">
        <f t="shared" si="1"/>
        <v>78.629646211295324</v>
      </c>
    </row>
    <row r="25" spans="1:7" x14ac:dyDescent="0.3">
      <c r="A25" s="2"/>
      <c r="B25" s="2" t="s">
        <v>6</v>
      </c>
      <c r="C25" s="5">
        <f>SUM(C4:C24)</f>
        <v>1773.586582025092</v>
      </c>
      <c r="D25" s="5">
        <f>SUM(D4:D24)</f>
        <v>1771.3413856759673</v>
      </c>
      <c r="E25" s="5">
        <f>SUM(E4:E24)</f>
        <v>1778.6378314659146</v>
      </c>
      <c r="F25" s="5">
        <f>SUM(C4:E24)</f>
        <v>5323.565799166975</v>
      </c>
      <c r="G25" s="5">
        <f>AVERAGE(C4:E24)</f>
        <v>84.501044431221828</v>
      </c>
    </row>
    <row r="26" spans="1:7" ht="16.2" thickBot="1" x14ac:dyDescent="0.35"/>
    <row r="27" spans="1:7" x14ac:dyDescent="0.3">
      <c r="A27" s="6" t="s">
        <v>18</v>
      </c>
      <c r="B27" s="7">
        <v>3</v>
      </c>
      <c r="D27" s="8" t="s">
        <v>19</v>
      </c>
      <c r="E27" s="2">
        <f>F25^2/(B27*B28*B29)</f>
        <v>449846.87012794148</v>
      </c>
    </row>
    <row r="28" spans="1:7" x14ac:dyDescent="0.3">
      <c r="A28" s="9" t="s">
        <v>58</v>
      </c>
      <c r="B28" s="10">
        <v>7</v>
      </c>
      <c r="D28" s="11" t="s">
        <v>60</v>
      </c>
      <c r="E28" s="2">
        <f>((SUMSQ(F38:F44)/(B27*B29))-E27)</f>
        <v>1743.3567748881178</v>
      </c>
    </row>
    <row r="29" spans="1:7" x14ac:dyDescent="0.3">
      <c r="A29" s="8" t="s">
        <v>59</v>
      </c>
      <c r="B29" s="2">
        <v>3</v>
      </c>
      <c r="D29" s="11" t="s">
        <v>61</v>
      </c>
      <c r="E29" s="2">
        <f>SUMSQ(C45:E45)/(B27*B28)-E27</f>
        <v>188.87810772442026</v>
      </c>
    </row>
    <row r="30" spans="1:7" x14ac:dyDescent="0.3">
      <c r="A30" s="8" t="s">
        <v>6</v>
      </c>
      <c r="B30" s="5">
        <f>B29*B28*B27</f>
        <v>63</v>
      </c>
      <c r="D30" s="8" t="s">
        <v>62</v>
      </c>
      <c r="E30" s="2">
        <f>((SUMSQ(C38:E44))/(B27))-E27</f>
        <v>2184.1357119649765</v>
      </c>
    </row>
    <row r="31" spans="1:7" x14ac:dyDescent="0.3">
      <c r="D31" s="8" t="s">
        <v>63</v>
      </c>
      <c r="E31" s="2">
        <f>E30-E29-E28</f>
        <v>251.90082935243845</v>
      </c>
    </row>
    <row r="32" spans="1:7" x14ac:dyDescent="0.3">
      <c r="D32" s="8" t="s">
        <v>20</v>
      </c>
      <c r="E32" s="2">
        <f>SUMSQ(C4:E24)-E27</f>
        <v>2186.7457070230157</v>
      </c>
    </row>
    <row r="33" spans="2:7" x14ac:dyDescent="0.3">
      <c r="D33" s="8" t="s">
        <v>21</v>
      </c>
      <c r="E33" s="2">
        <f>E32-E31-E29-E28</f>
        <v>2.6099950580392033</v>
      </c>
    </row>
    <row r="35" spans="2:7" x14ac:dyDescent="0.3">
      <c r="B35" s="3"/>
      <c r="C35" s="12"/>
      <c r="D35" s="12" t="s">
        <v>22</v>
      </c>
      <c r="E35" s="13"/>
      <c r="F35" s="3"/>
      <c r="G35" s="3"/>
    </row>
    <row r="36" spans="2:7" x14ac:dyDescent="0.3">
      <c r="B36" s="2" t="s">
        <v>23</v>
      </c>
      <c r="C36" s="2" t="s">
        <v>24</v>
      </c>
      <c r="D36" s="2"/>
      <c r="E36" s="2"/>
      <c r="F36" s="2"/>
      <c r="G36" s="2"/>
    </row>
    <row r="37" spans="2:7" x14ac:dyDescent="0.3">
      <c r="B37" s="2"/>
      <c r="C37" s="2" t="s">
        <v>9</v>
      </c>
      <c r="D37" s="2" t="s">
        <v>10</v>
      </c>
      <c r="E37" s="2" t="s">
        <v>11</v>
      </c>
      <c r="F37" s="2" t="s">
        <v>25</v>
      </c>
      <c r="G37" s="2" t="s">
        <v>26</v>
      </c>
    </row>
    <row r="38" spans="2:7" x14ac:dyDescent="0.3">
      <c r="B38" s="14" t="s">
        <v>8</v>
      </c>
      <c r="C38" s="2">
        <f>F4</f>
        <v>236.81954050235043</v>
      </c>
      <c r="D38" s="2">
        <f>F5</f>
        <v>234.65196435428652</v>
      </c>
      <c r="E38" s="2">
        <f>F6</f>
        <v>234.48254076495468</v>
      </c>
      <c r="F38" s="2">
        <f t="shared" ref="F38:F45" si="2">SUM(C38:E38)</f>
        <v>705.9540456215916</v>
      </c>
      <c r="G38" s="2">
        <f t="shared" ref="G38:G44" si="3">F38/9</f>
        <v>78.439338402399073</v>
      </c>
    </row>
    <row r="39" spans="2:7" x14ac:dyDescent="0.3">
      <c r="B39" s="14" t="s">
        <v>12</v>
      </c>
      <c r="C39" s="2">
        <f>F7</f>
        <v>243.86669231645965</v>
      </c>
      <c r="D39" s="2">
        <f>F8</f>
        <v>242.61045478833978</v>
      </c>
      <c r="E39" s="2">
        <f>F9</f>
        <v>241.89322256967415</v>
      </c>
      <c r="F39" s="2">
        <f t="shared" si="2"/>
        <v>728.37036967447352</v>
      </c>
      <c r="G39" s="2">
        <f t="shared" si="3"/>
        <v>80.930041074941499</v>
      </c>
    </row>
    <row r="40" spans="2:7" x14ac:dyDescent="0.3">
      <c r="B40" s="14" t="s">
        <v>13</v>
      </c>
      <c r="C40" s="2">
        <f>F10</f>
        <v>254.74211607084322</v>
      </c>
      <c r="D40" s="2">
        <f>F11</f>
        <v>285.70862596733036</v>
      </c>
      <c r="E40" s="2">
        <f>F12</f>
        <v>279.95708203936522</v>
      </c>
      <c r="F40" s="2">
        <f t="shared" si="2"/>
        <v>820.40782407753875</v>
      </c>
      <c r="G40" s="2">
        <f t="shared" si="3"/>
        <v>91.156424897504309</v>
      </c>
    </row>
    <row r="41" spans="2:7" x14ac:dyDescent="0.3">
      <c r="B41" s="14" t="s">
        <v>14</v>
      </c>
      <c r="C41" s="2">
        <f>F13</f>
        <v>245.9320848863521</v>
      </c>
      <c r="D41" s="2">
        <f>F14</f>
        <v>258.20403135323261</v>
      </c>
      <c r="E41" s="2">
        <f>F15</f>
        <v>252.54803043238735</v>
      </c>
      <c r="F41" s="2">
        <f t="shared" si="2"/>
        <v>756.68414667197203</v>
      </c>
      <c r="G41" s="2">
        <f t="shared" si="3"/>
        <v>84.076016296885783</v>
      </c>
    </row>
    <row r="42" spans="2:7" x14ac:dyDescent="0.3">
      <c r="B42" s="14" t="s">
        <v>15</v>
      </c>
      <c r="C42" s="2">
        <f>F16</f>
        <v>233.51046653134372</v>
      </c>
      <c r="D42" s="2">
        <f>F17</f>
        <v>266.20184737051039</v>
      </c>
      <c r="E42" s="2">
        <f>F18</f>
        <v>259.21387159737424</v>
      </c>
      <c r="F42" s="2">
        <f t="shared" si="2"/>
        <v>758.92618549922838</v>
      </c>
      <c r="G42" s="2">
        <f t="shared" si="3"/>
        <v>84.32513172213649</v>
      </c>
    </row>
    <row r="43" spans="2:7" x14ac:dyDescent="0.3">
      <c r="B43" s="14" t="s">
        <v>16</v>
      </c>
      <c r="C43" s="2">
        <f>F19</f>
        <v>272.32032914028741</v>
      </c>
      <c r="D43" s="2">
        <f>F20</f>
        <v>286.16868754711641</v>
      </c>
      <c r="E43" s="2">
        <f>F21</f>
        <v>279.59407056863654</v>
      </c>
      <c r="F43" s="2">
        <f t="shared" si="2"/>
        <v>838.08308725604036</v>
      </c>
      <c r="G43" s="2">
        <f t="shared" si="3"/>
        <v>93.120343028448929</v>
      </c>
    </row>
    <row r="44" spans="2:7" x14ac:dyDescent="0.3">
      <c r="B44" s="14" t="s">
        <v>17</v>
      </c>
      <c r="C44" s="2">
        <f>F22</f>
        <v>238.96543132855714</v>
      </c>
      <c r="D44" s="2">
        <f>F23</f>
        <v>240.28577040368663</v>
      </c>
      <c r="E44" s="2">
        <f>F24</f>
        <v>235.88893863388597</v>
      </c>
      <c r="F44" s="2">
        <f t="shared" si="2"/>
        <v>715.1401403661298</v>
      </c>
      <c r="G44" s="2">
        <f t="shared" si="3"/>
        <v>79.460015596236644</v>
      </c>
    </row>
    <row r="45" spans="2:7" x14ac:dyDescent="0.3">
      <c r="B45" s="2" t="s">
        <v>6</v>
      </c>
      <c r="C45" s="2">
        <f>SUM(C38:C44)</f>
        <v>1726.1566607761936</v>
      </c>
      <c r="D45" s="2">
        <f>SUM(D38:D44)</f>
        <v>1813.8313817845028</v>
      </c>
      <c r="E45" s="2">
        <f>SUM(E38:E44)</f>
        <v>1783.5777566062784</v>
      </c>
      <c r="F45" s="2">
        <f t="shared" si="2"/>
        <v>5323.5657991669741</v>
      </c>
      <c r="G45" s="2">
        <f>AVERAGE(G38:G44)</f>
        <v>84.501044431221814</v>
      </c>
    </row>
    <row r="46" spans="2:7" x14ac:dyDescent="0.3">
      <c r="B46" s="14" t="s">
        <v>7</v>
      </c>
      <c r="C46" s="2">
        <f>C45/(B28*B27)</f>
        <v>82.197936227437793</v>
      </c>
      <c r="D46" s="2">
        <f>D45/(B28*B27)</f>
        <v>86.372922942119175</v>
      </c>
      <c r="E46" s="2">
        <f>E45/(B28*B27)</f>
        <v>84.932274124108488</v>
      </c>
      <c r="F46" s="2"/>
      <c r="G46" s="2">
        <f>AVERAGE(G38:G44)</f>
        <v>84.501044431221814</v>
      </c>
    </row>
    <row r="49" spans="1:11" x14ac:dyDescent="0.3">
      <c r="A49" s="15" t="s">
        <v>27</v>
      </c>
      <c r="B49" s="16" t="s">
        <v>28</v>
      </c>
      <c r="C49" s="16" t="s">
        <v>29</v>
      </c>
      <c r="D49" s="16" t="s">
        <v>30</v>
      </c>
      <c r="E49" s="16" t="s">
        <v>31</v>
      </c>
      <c r="F49" s="16" t="s">
        <v>32</v>
      </c>
      <c r="G49" s="16" t="s">
        <v>33</v>
      </c>
      <c r="H49" s="16" t="s">
        <v>34</v>
      </c>
      <c r="I49" s="16" t="s">
        <v>35</v>
      </c>
    </row>
    <row r="50" spans="1:11" x14ac:dyDescent="0.3">
      <c r="A50" s="11" t="s">
        <v>58</v>
      </c>
      <c r="B50" s="2">
        <f>B28-1</f>
        <v>6</v>
      </c>
      <c r="C50" s="2">
        <f>E28</f>
        <v>1743.3567748881178</v>
      </c>
      <c r="D50" s="2">
        <f>C50/B50</f>
        <v>290.55946248135297</v>
      </c>
      <c r="E50" s="2">
        <f>D50/D53</f>
        <v>4675.6783644582374</v>
      </c>
      <c r="F50" s="2">
        <f>FINV(0.01,B50,B53)</f>
        <v>3.265787316835457</v>
      </c>
      <c r="G50" s="2">
        <f>FINV(0.05,B50,B53)</f>
        <v>2.3239937973118296</v>
      </c>
      <c r="H50" s="2" t="str">
        <f>IF(E50&gt;F50,"Significant","NS")</f>
        <v>Significant</v>
      </c>
      <c r="I50" s="2" t="str">
        <f>IF(E50&gt;G50,"Significant","NS")</f>
        <v>Significant</v>
      </c>
    </row>
    <row r="51" spans="1:11" x14ac:dyDescent="0.3">
      <c r="A51" s="11" t="s">
        <v>59</v>
      </c>
      <c r="B51" s="2">
        <f>B29-1</f>
        <v>2</v>
      </c>
      <c r="C51" s="2">
        <f>E29</f>
        <v>188.87810772442026</v>
      </c>
      <c r="D51" s="2">
        <f>C51/B51</f>
        <v>94.43905386221013</v>
      </c>
      <c r="E51" s="2">
        <f>D51/D53</f>
        <v>1519.7117902562895</v>
      </c>
      <c r="F51" s="2">
        <f>FINV(0.01,B51,B53)</f>
        <v>5.1491387794356873</v>
      </c>
      <c r="G51" s="2">
        <f>FINV(0.05,B51,B53)</f>
        <v>3.2199422931761248</v>
      </c>
      <c r="H51" s="2" t="str">
        <f>IF(E51&gt;F51,"Significant","NS")</f>
        <v>Significant</v>
      </c>
      <c r="I51" s="2" t="str">
        <f>IF(E51&gt;G51,"Significant","NS")</f>
        <v>Significant</v>
      </c>
    </row>
    <row r="52" spans="1:11" x14ac:dyDescent="0.3">
      <c r="A52" s="11" t="s">
        <v>64</v>
      </c>
      <c r="B52" s="2">
        <f>B51*B50</f>
        <v>12</v>
      </c>
      <c r="C52" s="2">
        <f>E31</f>
        <v>251.90082935243845</v>
      </c>
      <c r="D52" s="2">
        <f>C52/B52</f>
        <v>20.991735779369872</v>
      </c>
      <c r="E52" s="2">
        <f>D52/D53</f>
        <v>337.79868663655219</v>
      </c>
      <c r="F52" s="2">
        <f>FINV(0.01,B52,B53)</f>
        <v>2.6401564075289268</v>
      </c>
      <c r="G52" s="2">
        <f>FINV(0.05,B52,B53)</f>
        <v>1.9910131582278783</v>
      </c>
      <c r="H52" s="2" t="str">
        <f>IF(E52&gt;F52,"Significant","NS")</f>
        <v>Significant</v>
      </c>
      <c r="I52" s="2" t="str">
        <f>IF(E52&gt;G52,"Significant","NS")</f>
        <v>Significant</v>
      </c>
    </row>
    <row r="53" spans="1:11" ht="16.2" thickBot="1" x14ac:dyDescent="0.35">
      <c r="A53" s="17" t="s">
        <v>36</v>
      </c>
      <c r="B53" s="18">
        <f>B54-B52-B51-B50</f>
        <v>42</v>
      </c>
      <c r="C53" s="18">
        <f>E33</f>
        <v>2.6099950580392033</v>
      </c>
      <c r="D53" s="18">
        <f>C53/B53</f>
        <v>6.2142739477123884E-2</v>
      </c>
      <c r="E53" s="18"/>
      <c r="F53" s="18"/>
      <c r="G53" s="18"/>
      <c r="H53" s="18"/>
      <c r="I53" s="18"/>
    </row>
    <row r="54" spans="1:11" ht="16.2" thickBot="1" x14ac:dyDescent="0.35">
      <c r="A54" s="19" t="s">
        <v>37</v>
      </c>
      <c r="B54" s="20">
        <f>B30-1</f>
        <v>62</v>
      </c>
      <c r="C54" s="20">
        <f>SUM(C50:C53)</f>
        <v>2186.7457070230157</v>
      </c>
      <c r="D54" s="20"/>
      <c r="E54" s="20"/>
      <c r="F54" s="20"/>
      <c r="G54" s="20"/>
      <c r="H54" s="20"/>
      <c r="I54" s="21"/>
    </row>
    <row r="56" spans="1:11" x14ac:dyDescent="0.3">
      <c r="H56" t="s">
        <v>38</v>
      </c>
      <c r="I56">
        <f>TINV(0.01,B53)</f>
        <v>2.6980661862199842</v>
      </c>
    </row>
    <row r="57" spans="1:11" x14ac:dyDescent="0.3">
      <c r="A57" s="3"/>
      <c r="B57" s="22"/>
      <c r="C57" s="26" t="s">
        <v>39</v>
      </c>
      <c r="D57" s="26"/>
      <c r="E57" s="3"/>
      <c r="F57" s="3"/>
      <c r="I57">
        <f>TINV(0.05,B53)</f>
        <v>2.0180817028184461</v>
      </c>
    </row>
    <row r="58" spans="1:11" x14ac:dyDescent="0.3">
      <c r="A58" s="2" t="s">
        <v>40</v>
      </c>
      <c r="B58" s="2" t="s">
        <v>24</v>
      </c>
      <c r="C58" s="2"/>
      <c r="D58" s="2"/>
      <c r="E58" s="2"/>
      <c r="F58" s="23"/>
      <c r="H58" s="24"/>
      <c r="I58" s="24" t="s">
        <v>41</v>
      </c>
      <c r="J58" s="24" t="s">
        <v>42</v>
      </c>
      <c r="K58" s="24" t="s">
        <v>43</v>
      </c>
    </row>
    <row r="59" spans="1:11" x14ac:dyDescent="0.3">
      <c r="A59" s="2"/>
      <c r="B59" s="2" t="s">
        <v>9</v>
      </c>
      <c r="C59" s="2" t="s">
        <v>10</v>
      </c>
      <c r="D59" s="2" t="s">
        <v>11</v>
      </c>
      <c r="E59" s="2" t="s">
        <v>25</v>
      </c>
      <c r="F59" s="23" t="s">
        <v>26</v>
      </c>
      <c r="H59" s="25" t="s">
        <v>44</v>
      </c>
      <c r="I59" s="23">
        <f>SQRT(D53/(B29*B27))</f>
        <v>8.3094818314931901E-2</v>
      </c>
      <c r="J59" s="23">
        <f>I59*1.4142*I56</f>
        <v>0.31705702090140275</v>
      </c>
      <c r="K59" s="23">
        <f>I59*1.4142*I57</f>
        <v>0.23715021369719552</v>
      </c>
    </row>
    <row r="60" spans="1:11" x14ac:dyDescent="0.3">
      <c r="A60" s="14" t="s">
        <v>8</v>
      </c>
      <c r="B60" s="2">
        <f>G4</f>
        <v>78.939846834116807</v>
      </c>
      <c r="C60" s="2">
        <f>G5</f>
        <v>78.217321451428845</v>
      </c>
      <c r="D60" s="2">
        <f>G6</f>
        <v>78.160846921651554</v>
      </c>
      <c r="E60" s="2">
        <f>SUM(B60:D60)</f>
        <v>235.31801520719722</v>
      </c>
      <c r="F60" s="23">
        <f>E60/3</f>
        <v>78.439338402399073</v>
      </c>
      <c r="H60" s="25" t="s">
        <v>45</v>
      </c>
      <c r="I60" s="23">
        <f>SQRT(D53/(B28*B27))</f>
        <v>5.4398327826682621E-2</v>
      </c>
      <c r="J60" s="23">
        <f>I60*1.4142*I56</f>
        <v>0.20756254255683917</v>
      </c>
      <c r="K60" s="23">
        <f>J60*1.4142*I57</f>
        <v>0.59237750705861192</v>
      </c>
    </row>
    <row r="61" spans="1:11" x14ac:dyDescent="0.3">
      <c r="A61" s="14" t="s">
        <v>12</v>
      </c>
      <c r="B61" s="2">
        <f>G7</f>
        <v>81.288897438819887</v>
      </c>
      <c r="C61" s="2">
        <f>G8</f>
        <v>80.87015159611326</v>
      </c>
      <c r="D61" s="2">
        <f>G9</f>
        <v>80.631074189891379</v>
      </c>
      <c r="E61" s="2">
        <f t="shared" ref="E61:E66" si="4">SUM(B61:D61)</f>
        <v>242.79012322482453</v>
      </c>
      <c r="F61" s="23">
        <f t="shared" ref="F61:F66" si="5">E61/3</f>
        <v>80.930041074941514</v>
      </c>
      <c r="H61" s="25" t="s">
        <v>46</v>
      </c>
      <c r="I61" s="23">
        <f>SQRT(D53/(B27))</f>
        <v>0.14392444716716696</v>
      </c>
      <c r="J61" s="23">
        <f>I61*1.4142*I56</f>
        <v>0.54915886909765721</v>
      </c>
      <c r="K61" s="23">
        <f>J61*1.4142*I57</f>
        <v>1.5672835659454967</v>
      </c>
    </row>
    <row r="62" spans="1:11" x14ac:dyDescent="0.3">
      <c r="A62" s="14" t="s">
        <v>13</v>
      </c>
      <c r="B62" s="2">
        <f>G10</f>
        <v>84.914038690281075</v>
      </c>
      <c r="C62" s="2">
        <f>G11</f>
        <v>95.236208655776792</v>
      </c>
      <c r="D62" s="2">
        <f>G12</f>
        <v>93.319027346455073</v>
      </c>
      <c r="E62" s="2">
        <f t="shared" si="4"/>
        <v>273.46927469251295</v>
      </c>
      <c r="F62" s="23">
        <f t="shared" si="5"/>
        <v>91.156424897504323</v>
      </c>
    </row>
    <row r="63" spans="1:11" x14ac:dyDescent="0.3">
      <c r="A63" s="14" t="s">
        <v>14</v>
      </c>
      <c r="B63" s="2">
        <f>G13</f>
        <v>81.977361628784038</v>
      </c>
      <c r="C63" s="2">
        <f>G14</f>
        <v>86.068010451077541</v>
      </c>
      <c r="D63" s="2">
        <f>G15</f>
        <v>84.182676810795783</v>
      </c>
      <c r="E63" s="2">
        <f t="shared" si="4"/>
        <v>252.22804889065736</v>
      </c>
      <c r="F63" s="23">
        <f t="shared" si="5"/>
        <v>84.076016296885783</v>
      </c>
      <c r="H63" s="25" t="s">
        <v>47</v>
      </c>
      <c r="I63" s="5">
        <f>SQRT(D53)*100/(G25)</f>
        <v>0.29500754295137321</v>
      </c>
    </row>
    <row r="64" spans="1:11" x14ac:dyDescent="0.3">
      <c r="A64" s="14" t="s">
        <v>15</v>
      </c>
      <c r="B64" s="2">
        <f>G16</f>
        <v>77.83682217711457</v>
      </c>
      <c r="C64" s="2">
        <f>G17</f>
        <v>88.733949123503464</v>
      </c>
      <c r="D64" s="2">
        <f>G18</f>
        <v>86.404623865791407</v>
      </c>
      <c r="E64" s="2">
        <f t="shared" si="4"/>
        <v>252.97539516640944</v>
      </c>
      <c r="F64" s="23">
        <f t="shared" si="5"/>
        <v>84.325131722136476</v>
      </c>
    </row>
    <row r="65" spans="1:6" x14ac:dyDescent="0.3">
      <c r="A65" s="14" t="s">
        <v>16</v>
      </c>
      <c r="B65" s="2">
        <f>G19</f>
        <v>90.773443046762466</v>
      </c>
      <c r="C65" s="2">
        <f>G20</f>
        <v>95.389562515705464</v>
      </c>
      <c r="D65" s="2">
        <f>G21</f>
        <v>93.198023522878842</v>
      </c>
      <c r="E65" s="2">
        <f t="shared" si="4"/>
        <v>279.36102908534679</v>
      </c>
      <c r="F65" s="23">
        <f t="shared" si="5"/>
        <v>93.120343028448929</v>
      </c>
    </row>
    <row r="66" spans="1:6" x14ac:dyDescent="0.3">
      <c r="A66" s="14" t="s">
        <v>17</v>
      </c>
      <c r="B66" s="2">
        <f>G22</f>
        <v>79.65514377618571</v>
      </c>
      <c r="C66" s="2">
        <f>G23</f>
        <v>80.095256801228871</v>
      </c>
      <c r="D66" s="2">
        <f>G24</f>
        <v>78.629646211295324</v>
      </c>
      <c r="E66" s="2">
        <f t="shared" si="4"/>
        <v>238.3800467887099</v>
      </c>
      <c r="F66" s="23">
        <f t="shared" si="5"/>
        <v>79.46001559623663</v>
      </c>
    </row>
    <row r="67" spans="1:6" x14ac:dyDescent="0.3">
      <c r="A67" s="2" t="s">
        <v>6</v>
      </c>
      <c r="B67" s="2">
        <f>SUM(B60:B66)</f>
        <v>575.38555359206453</v>
      </c>
      <c r="C67" s="2">
        <f>SUM(C60:C66)</f>
        <v>604.61046059483431</v>
      </c>
      <c r="D67" s="2">
        <f>SUM(D60:D66)</f>
        <v>594.52591886875939</v>
      </c>
      <c r="E67" s="2">
        <f>SUM(E60:E66)</f>
        <v>1774.5219330556583</v>
      </c>
      <c r="F67" s="23">
        <f>SUM(C67:E67)</f>
        <v>2973.6583125192519</v>
      </c>
    </row>
    <row r="68" spans="1:6" x14ac:dyDescent="0.3">
      <c r="A68" s="14" t="s">
        <v>7</v>
      </c>
      <c r="B68" s="23">
        <f>AVERAGE(B60:B66)</f>
        <v>82.197936227437793</v>
      </c>
      <c r="C68" s="23">
        <f>AVERAGE(C60:C66)</f>
        <v>86.372922942119189</v>
      </c>
      <c r="D68" s="23">
        <f>AVERAGE(D60:D66)</f>
        <v>84.932274124108488</v>
      </c>
      <c r="E68" s="2"/>
      <c r="F68" s="23">
        <f>AVERAGE(F60:F66)</f>
        <v>84.501044431221814</v>
      </c>
    </row>
  </sheetData>
  <mergeCells count="1">
    <mergeCell ref="C57:D57"/>
  </mergeCells>
  <phoneticPr fontId="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E7097-B1A0-4D2C-B9CA-E97740EF8E62}">
  <dimension ref="A1:K68"/>
  <sheetViews>
    <sheetView topLeftCell="A40" zoomScale="80" zoomScaleNormal="80" workbookViewId="0">
      <selection activeCell="K61" sqref="K61"/>
    </sheetView>
  </sheetViews>
  <sheetFormatPr defaultRowHeight="15.6" x14ac:dyDescent="0.3"/>
  <sheetData>
    <row r="1" spans="1:8" ht="18" x14ac:dyDescent="0.35">
      <c r="B1" s="1" t="s">
        <v>0</v>
      </c>
      <c r="C1" s="1"/>
      <c r="D1" s="1"/>
    </row>
    <row r="3" spans="1:8" x14ac:dyDescent="0.3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3"/>
    </row>
    <row r="4" spans="1:8" x14ac:dyDescent="0.3">
      <c r="A4" s="2" t="s">
        <v>48</v>
      </c>
      <c r="B4" s="2" t="s">
        <v>55</v>
      </c>
      <c r="C4" s="4">
        <v>81.851630832407039</v>
      </c>
      <c r="D4" s="4">
        <v>81.724975989102447</v>
      </c>
      <c r="E4" s="4">
        <v>82.305640447787368</v>
      </c>
      <c r="F4" s="5">
        <f>SUM(C4:E4)</f>
        <v>245.88224726929684</v>
      </c>
      <c r="G4" s="5">
        <f>AVERAGE(C4:E4)</f>
        <v>81.960749089765613</v>
      </c>
    </row>
    <row r="5" spans="1:8" x14ac:dyDescent="0.3">
      <c r="A5" s="2"/>
      <c r="B5" s="2" t="s">
        <v>56</v>
      </c>
      <c r="C5" s="4">
        <v>82.438968843559152</v>
      </c>
      <c r="D5" s="4">
        <v>82.125025778036616</v>
      </c>
      <c r="E5" s="4">
        <v>82.283067024272938</v>
      </c>
      <c r="F5" s="5">
        <f t="shared" ref="F5:F24" si="0">SUM(C5:E5)</f>
        <v>246.84706164586873</v>
      </c>
      <c r="G5" s="5">
        <f t="shared" ref="G5:G24" si="1">AVERAGE(C5:E5)</f>
        <v>82.28235388195624</v>
      </c>
    </row>
    <row r="6" spans="1:8" x14ac:dyDescent="0.3">
      <c r="A6" s="2"/>
      <c r="B6" s="2" t="s">
        <v>57</v>
      </c>
      <c r="C6" s="4">
        <v>80.685378887853219</v>
      </c>
      <c r="D6" s="4">
        <v>80.595912025559059</v>
      </c>
      <c r="E6" s="4">
        <v>81.520026169008005</v>
      </c>
      <c r="F6" s="5">
        <f t="shared" si="0"/>
        <v>242.80131708242027</v>
      </c>
      <c r="G6" s="5">
        <f t="shared" si="1"/>
        <v>80.933772360806756</v>
      </c>
    </row>
    <row r="7" spans="1:8" x14ac:dyDescent="0.3">
      <c r="A7" s="2" t="s">
        <v>49</v>
      </c>
      <c r="B7" s="2" t="s">
        <v>55</v>
      </c>
      <c r="C7" s="4">
        <v>84.219502228463924</v>
      </c>
      <c r="D7" s="4">
        <v>84.183745360438067</v>
      </c>
      <c r="E7" s="4">
        <v>84.607939288722974</v>
      </c>
      <c r="F7" s="5">
        <f t="shared" si="0"/>
        <v>253.01118687762497</v>
      </c>
      <c r="G7" s="5">
        <f t="shared" si="1"/>
        <v>84.33706229254166</v>
      </c>
    </row>
    <row r="8" spans="1:8" x14ac:dyDescent="0.3">
      <c r="A8" s="2"/>
      <c r="B8" s="2" t="s">
        <v>56</v>
      </c>
      <c r="C8" s="4">
        <v>82.910010068281395</v>
      </c>
      <c r="D8" s="4">
        <v>82.896220863998664</v>
      </c>
      <c r="E8" s="4">
        <v>83.04836286746368</v>
      </c>
      <c r="F8" s="5">
        <f t="shared" si="0"/>
        <v>248.85459379974375</v>
      </c>
      <c r="G8" s="5">
        <f t="shared" si="1"/>
        <v>82.951531266581256</v>
      </c>
    </row>
    <row r="9" spans="1:8" x14ac:dyDescent="0.3">
      <c r="A9" s="2"/>
      <c r="B9" s="2" t="s">
        <v>57</v>
      </c>
      <c r="C9" s="4">
        <v>83.258202629480238</v>
      </c>
      <c r="D9" s="4">
        <v>83.247884503319696</v>
      </c>
      <c r="E9" s="4">
        <v>83.449316489993194</v>
      </c>
      <c r="F9" s="5">
        <f t="shared" si="0"/>
        <v>249.95540362279314</v>
      </c>
      <c r="G9" s="5">
        <f t="shared" si="1"/>
        <v>83.318467874264385</v>
      </c>
    </row>
    <row r="10" spans="1:8" x14ac:dyDescent="0.3">
      <c r="A10" s="2" t="s">
        <v>50</v>
      </c>
      <c r="B10" s="2" t="s">
        <v>55</v>
      </c>
      <c r="C10" s="4">
        <v>81.180503311167328</v>
      </c>
      <c r="D10" s="4">
        <v>80.966699242625268</v>
      </c>
      <c r="E10" s="4">
        <v>81.399319632119116</v>
      </c>
      <c r="F10" s="5">
        <f t="shared" si="0"/>
        <v>243.54652218591173</v>
      </c>
      <c r="G10" s="5">
        <f t="shared" si="1"/>
        <v>81.182174061970571</v>
      </c>
    </row>
    <row r="11" spans="1:8" x14ac:dyDescent="0.3">
      <c r="A11" s="2"/>
      <c r="B11" s="2" t="s">
        <v>56</v>
      </c>
      <c r="C11" s="4">
        <v>93.170107010482596</v>
      </c>
      <c r="D11" s="4">
        <v>93.075287008502443</v>
      </c>
      <c r="E11" s="4">
        <v>93.014344629131372</v>
      </c>
      <c r="F11" s="5">
        <f t="shared" si="0"/>
        <v>279.25973864811641</v>
      </c>
      <c r="G11" s="5">
        <f t="shared" si="1"/>
        <v>93.086579549372132</v>
      </c>
    </row>
    <row r="12" spans="1:8" x14ac:dyDescent="0.3">
      <c r="A12" s="2"/>
      <c r="B12" s="2" t="s">
        <v>57</v>
      </c>
      <c r="C12" s="4">
        <v>90.946423168873977</v>
      </c>
      <c r="D12" s="4">
        <v>90.531230407980075</v>
      </c>
      <c r="E12" s="4">
        <v>91.235822087662697</v>
      </c>
      <c r="F12" s="5">
        <f t="shared" si="0"/>
        <v>272.71347566451675</v>
      </c>
      <c r="G12" s="5">
        <f t="shared" si="1"/>
        <v>90.904491888172245</v>
      </c>
    </row>
    <row r="13" spans="1:8" x14ac:dyDescent="0.3">
      <c r="A13" s="2" t="s">
        <v>51</v>
      </c>
      <c r="B13" s="2" t="s">
        <v>55</v>
      </c>
      <c r="C13" s="4">
        <v>82.713068469657458</v>
      </c>
      <c r="D13" s="4">
        <v>82.666899723464141</v>
      </c>
      <c r="E13" s="4">
        <v>83.094739026469213</v>
      </c>
      <c r="F13" s="5">
        <f t="shared" si="0"/>
        <v>248.47470721959081</v>
      </c>
      <c r="G13" s="5">
        <f t="shared" si="1"/>
        <v>82.824902406530271</v>
      </c>
    </row>
    <row r="14" spans="1:8" x14ac:dyDescent="0.3">
      <c r="A14" s="2"/>
      <c r="B14" s="2" t="s">
        <v>56</v>
      </c>
      <c r="C14" s="4">
        <v>86.962162538167632</v>
      </c>
      <c r="D14" s="4">
        <v>87.018333206620923</v>
      </c>
      <c r="E14" s="4">
        <v>86.928916828922993</v>
      </c>
      <c r="F14" s="5">
        <f t="shared" si="0"/>
        <v>260.90941257371156</v>
      </c>
      <c r="G14" s="5">
        <f t="shared" si="1"/>
        <v>86.969804191237188</v>
      </c>
    </row>
    <row r="15" spans="1:8" x14ac:dyDescent="0.3">
      <c r="A15" s="2"/>
      <c r="B15" s="2" t="s">
        <v>57</v>
      </c>
      <c r="C15" s="4">
        <v>84.936548512349475</v>
      </c>
      <c r="D15" s="4">
        <v>84.770149855201524</v>
      </c>
      <c r="E15" s="4">
        <v>85.25604113780706</v>
      </c>
      <c r="F15" s="5">
        <f t="shared" si="0"/>
        <v>254.96273950535806</v>
      </c>
      <c r="G15" s="5">
        <f t="shared" si="1"/>
        <v>84.987579835119348</v>
      </c>
    </row>
    <row r="16" spans="1:8" x14ac:dyDescent="0.3">
      <c r="A16" s="2" t="s">
        <v>52</v>
      </c>
      <c r="B16" s="2" t="s">
        <v>55</v>
      </c>
      <c r="C16" s="4">
        <v>79.154854662262764</v>
      </c>
      <c r="D16" s="4">
        <v>79.156743124472598</v>
      </c>
      <c r="E16" s="4">
        <v>79.181243597247956</v>
      </c>
      <c r="F16" s="5">
        <f t="shared" si="0"/>
        <v>237.49284138398332</v>
      </c>
      <c r="G16" s="5">
        <f t="shared" si="1"/>
        <v>79.164280461327778</v>
      </c>
    </row>
    <row r="17" spans="1:7" x14ac:dyDescent="0.3">
      <c r="A17" s="2"/>
      <c r="B17" s="2" t="s">
        <v>56</v>
      </c>
      <c r="C17" s="4">
        <v>91.578070414094725</v>
      </c>
      <c r="D17" s="4">
        <v>91.13243029126707</v>
      </c>
      <c r="E17" s="4">
        <v>91.690411815529217</v>
      </c>
      <c r="F17" s="5">
        <f t="shared" si="0"/>
        <v>274.40091252089098</v>
      </c>
      <c r="G17" s="5">
        <f t="shared" si="1"/>
        <v>91.466970840296995</v>
      </c>
    </row>
    <row r="18" spans="1:7" x14ac:dyDescent="0.3">
      <c r="A18" s="2"/>
      <c r="B18" s="2" t="s">
        <v>57</v>
      </c>
      <c r="C18" s="4">
        <v>89.090646438719503</v>
      </c>
      <c r="D18" s="4">
        <v>88.898471099105222</v>
      </c>
      <c r="E18" s="4">
        <v>89.154671308441579</v>
      </c>
      <c r="F18" s="5">
        <f t="shared" si="0"/>
        <v>267.14378884626626</v>
      </c>
      <c r="G18" s="5">
        <f t="shared" si="1"/>
        <v>89.047929615422092</v>
      </c>
    </row>
    <row r="19" spans="1:7" x14ac:dyDescent="0.3">
      <c r="A19" s="2" t="s">
        <v>53</v>
      </c>
      <c r="B19" s="2" t="s">
        <v>55</v>
      </c>
      <c r="C19" s="4">
        <v>87.62233431333172</v>
      </c>
      <c r="D19" s="4">
        <v>87.234985715597787</v>
      </c>
      <c r="E19" s="4">
        <v>87.831361922559083</v>
      </c>
      <c r="F19" s="5">
        <f t="shared" si="0"/>
        <v>262.6886819514886</v>
      </c>
      <c r="G19" s="5">
        <f t="shared" si="1"/>
        <v>87.562893983829539</v>
      </c>
    </row>
    <row r="20" spans="1:7" x14ac:dyDescent="0.3">
      <c r="A20" s="2"/>
      <c r="B20" s="2" t="s">
        <v>56</v>
      </c>
      <c r="C20" s="4">
        <v>93.658326647277647</v>
      </c>
      <c r="D20" s="4">
        <v>93.262742901516077</v>
      </c>
      <c r="E20" s="4">
        <v>93.816440065231177</v>
      </c>
      <c r="F20" s="5">
        <f t="shared" si="0"/>
        <v>280.73750961402493</v>
      </c>
      <c r="G20" s="5">
        <f t="shared" si="1"/>
        <v>93.579169871341648</v>
      </c>
    </row>
    <row r="21" spans="1:7" x14ac:dyDescent="0.3">
      <c r="A21" s="2"/>
      <c r="B21" s="2" t="s">
        <v>57</v>
      </c>
      <c r="C21" s="4">
        <v>90.551114442927286</v>
      </c>
      <c r="D21" s="4">
        <v>90.148019936472295</v>
      </c>
      <c r="E21" s="4">
        <v>90.769617449054806</v>
      </c>
      <c r="F21" s="5">
        <f t="shared" si="0"/>
        <v>271.4687518284544</v>
      </c>
      <c r="G21" s="5">
        <f t="shared" si="1"/>
        <v>90.489583942818129</v>
      </c>
    </row>
    <row r="22" spans="1:7" x14ac:dyDescent="0.3">
      <c r="A22" s="2" t="s">
        <v>54</v>
      </c>
      <c r="B22" s="2" t="s">
        <v>55</v>
      </c>
      <c r="C22" s="4">
        <v>83.034073708064795</v>
      </c>
      <c r="D22" s="4">
        <v>83.024106735315371</v>
      </c>
      <c r="E22" s="4">
        <v>83.230658540372417</v>
      </c>
      <c r="F22" s="5">
        <f t="shared" si="0"/>
        <v>249.28883898375258</v>
      </c>
      <c r="G22" s="5">
        <f t="shared" si="1"/>
        <v>83.096279661250861</v>
      </c>
    </row>
    <row r="23" spans="1:7" x14ac:dyDescent="0.3">
      <c r="A23" s="2"/>
      <c r="B23" s="2" t="s">
        <v>56</v>
      </c>
      <c r="C23" s="4">
        <v>84.16592820074581</v>
      </c>
      <c r="D23" s="4">
        <v>84.121085616519565</v>
      </c>
      <c r="E23" s="4">
        <v>84.57681850752158</v>
      </c>
      <c r="F23" s="5">
        <f t="shared" si="0"/>
        <v>252.86383232478696</v>
      </c>
      <c r="G23" s="5">
        <f t="shared" si="1"/>
        <v>84.287944108262323</v>
      </c>
    </row>
    <row r="24" spans="1:7" x14ac:dyDescent="0.3">
      <c r="A24" s="2"/>
      <c r="B24" s="2" t="s">
        <v>57</v>
      </c>
      <c r="C24" s="4">
        <v>83.738614960663597</v>
      </c>
      <c r="D24" s="4">
        <v>83.706247938699619</v>
      </c>
      <c r="E24" s="4">
        <v>84.060360373532674</v>
      </c>
      <c r="F24" s="5">
        <f t="shared" si="0"/>
        <v>251.50522327289588</v>
      </c>
      <c r="G24" s="5">
        <f t="shared" si="1"/>
        <v>83.835074424298625</v>
      </c>
    </row>
    <row r="25" spans="1:7" x14ac:dyDescent="0.3">
      <c r="A25" s="2"/>
      <c r="B25" s="2" t="s">
        <v>6</v>
      </c>
      <c r="C25" s="5">
        <f>SUM(C4:C24)</f>
        <v>1797.8664702888311</v>
      </c>
      <c r="D25" s="5">
        <f>SUM(D4:D24)</f>
        <v>1794.4871973238148</v>
      </c>
      <c r="E25" s="5">
        <f>SUM(E4:E24)</f>
        <v>1802.4551192088506</v>
      </c>
      <c r="F25" s="5">
        <f>SUM(C4:E24)</f>
        <v>5394.808786821498</v>
      </c>
      <c r="G25" s="5">
        <f>AVERAGE(C4:E24)</f>
        <v>85.631885505103142</v>
      </c>
    </row>
    <row r="26" spans="1:7" ht="16.2" thickBot="1" x14ac:dyDescent="0.35"/>
    <row r="27" spans="1:7" x14ac:dyDescent="0.3">
      <c r="A27" s="6" t="s">
        <v>18</v>
      </c>
      <c r="B27" s="7">
        <v>3</v>
      </c>
      <c r="D27" s="8" t="s">
        <v>19</v>
      </c>
      <c r="E27" s="2">
        <f>F25^2/(B27*B28*B29)</f>
        <v>461967.64835502289</v>
      </c>
    </row>
    <row r="28" spans="1:7" x14ac:dyDescent="0.3">
      <c r="A28" s="9" t="s">
        <v>58</v>
      </c>
      <c r="B28" s="10">
        <v>7</v>
      </c>
      <c r="D28" s="11" t="s">
        <v>60</v>
      </c>
      <c r="E28" s="2">
        <f>((SUMSQ(F38:F44)/(B27*B29))-E27)</f>
        <v>506.97956398309907</v>
      </c>
    </row>
    <row r="29" spans="1:7" x14ac:dyDescent="0.3">
      <c r="A29" s="8" t="s">
        <v>59</v>
      </c>
      <c r="B29" s="2">
        <v>3</v>
      </c>
      <c r="D29" s="11" t="s">
        <v>61</v>
      </c>
      <c r="E29" s="2">
        <f>SUMSQ(C45:E45)/(B27*B28)-E27</f>
        <v>265.76785722124623</v>
      </c>
    </row>
    <row r="30" spans="1:7" x14ac:dyDescent="0.3">
      <c r="A30" s="8" t="s">
        <v>6</v>
      </c>
      <c r="B30" s="5">
        <f>B29*B28*B27</f>
        <v>63</v>
      </c>
      <c r="D30" s="8" t="s">
        <v>62</v>
      </c>
      <c r="E30" s="2">
        <f>((SUMSQ(C38:E44))/(B27))-E27</f>
        <v>1091.2067338766647</v>
      </c>
    </row>
    <row r="31" spans="1:7" x14ac:dyDescent="0.3">
      <c r="D31" s="8" t="s">
        <v>63</v>
      </c>
      <c r="E31" s="2">
        <f>E30-E29-E28</f>
        <v>318.45931267231936</v>
      </c>
    </row>
    <row r="32" spans="1:7" x14ac:dyDescent="0.3">
      <c r="D32" s="8" t="s">
        <v>20</v>
      </c>
      <c r="E32" s="2">
        <f>SUMSQ(C4:E24)-E27</f>
        <v>1093.6905241248896</v>
      </c>
    </row>
    <row r="33" spans="2:7" x14ac:dyDescent="0.3">
      <c r="D33" s="8" t="s">
        <v>21</v>
      </c>
      <c r="E33" s="2">
        <f>E32-E31-E29-E28</f>
        <v>2.4837902482249774</v>
      </c>
    </row>
    <row r="35" spans="2:7" x14ac:dyDescent="0.3">
      <c r="B35" s="3"/>
      <c r="C35" s="12"/>
      <c r="D35" s="12" t="s">
        <v>22</v>
      </c>
      <c r="E35" s="13"/>
      <c r="F35" s="3"/>
      <c r="G35" s="3"/>
    </row>
    <row r="36" spans="2:7" x14ac:dyDescent="0.3">
      <c r="B36" s="2" t="s">
        <v>23</v>
      </c>
      <c r="C36" s="2" t="s">
        <v>24</v>
      </c>
      <c r="D36" s="2"/>
      <c r="E36" s="2"/>
      <c r="F36" s="2"/>
      <c r="G36" s="2"/>
    </row>
    <row r="37" spans="2:7" x14ac:dyDescent="0.3">
      <c r="B37" s="2"/>
      <c r="C37" s="2" t="s">
        <v>9</v>
      </c>
      <c r="D37" s="2" t="s">
        <v>10</v>
      </c>
      <c r="E37" s="2" t="s">
        <v>11</v>
      </c>
      <c r="F37" s="2" t="s">
        <v>25</v>
      </c>
      <c r="G37" s="2" t="s">
        <v>26</v>
      </c>
    </row>
    <row r="38" spans="2:7" x14ac:dyDescent="0.3">
      <c r="B38" s="14" t="s">
        <v>8</v>
      </c>
      <c r="C38" s="2">
        <f>F4</f>
        <v>245.88224726929684</v>
      </c>
      <c r="D38" s="2">
        <f>F5</f>
        <v>246.84706164586873</v>
      </c>
      <c r="E38" s="2">
        <f>F6</f>
        <v>242.80131708242027</v>
      </c>
      <c r="F38" s="2">
        <f t="shared" ref="F38:F45" si="2">SUM(C38:E38)</f>
        <v>735.53062599758584</v>
      </c>
      <c r="G38" s="2">
        <f t="shared" ref="G38:G44" si="3">F38/9</f>
        <v>81.72562511084287</v>
      </c>
    </row>
    <row r="39" spans="2:7" x14ac:dyDescent="0.3">
      <c r="B39" s="14" t="s">
        <v>12</v>
      </c>
      <c r="C39" s="2">
        <f>F7</f>
        <v>253.01118687762497</v>
      </c>
      <c r="D39" s="2">
        <f>F8</f>
        <v>248.85459379974375</v>
      </c>
      <c r="E39" s="2">
        <f>F9</f>
        <v>249.95540362279314</v>
      </c>
      <c r="F39" s="2">
        <f t="shared" si="2"/>
        <v>751.8211843001618</v>
      </c>
      <c r="G39" s="2">
        <f t="shared" si="3"/>
        <v>83.535687144462429</v>
      </c>
    </row>
    <row r="40" spans="2:7" x14ac:dyDescent="0.3">
      <c r="B40" s="14" t="s">
        <v>13</v>
      </c>
      <c r="C40" s="2">
        <f>F10</f>
        <v>243.54652218591173</v>
      </c>
      <c r="D40" s="2">
        <f>F11</f>
        <v>279.25973864811641</v>
      </c>
      <c r="E40" s="2">
        <f>F12</f>
        <v>272.71347566451675</v>
      </c>
      <c r="F40" s="2">
        <f t="shared" si="2"/>
        <v>795.51973649854483</v>
      </c>
      <c r="G40" s="2">
        <f t="shared" si="3"/>
        <v>88.391081833171654</v>
      </c>
    </row>
    <row r="41" spans="2:7" x14ac:dyDescent="0.3">
      <c r="B41" s="14" t="s">
        <v>14</v>
      </c>
      <c r="C41" s="2">
        <f>F13</f>
        <v>248.47470721959081</v>
      </c>
      <c r="D41" s="2">
        <f>F14</f>
        <v>260.90941257371156</v>
      </c>
      <c r="E41" s="2">
        <f>F15</f>
        <v>254.96273950535806</v>
      </c>
      <c r="F41" s="2">
        <f t="shared" si="2"/>
        <v>764.34685929866043</v>
      </c>
      <c r="G41" s="2">
        <f t="shared" si="3"/>
        <v>84.927428810962269</v>
      </c>
    </row>
    <row r="42" spans="2:7" x14ac:dyDescent="0.3">
      <c r="B42" s="14" t="s">
        <v>15</v>
      </c>
      <c r="C42" s="2">
        <f>F16</f>
        <v>237.49284138398332</v>
      </c>
      <c r="D42" s="2">
        <f>F17</f>
        <v>274.40091252089098</v>
      </c>
      <c r="E42" s="2">
        <f>F18</f>
        <v>267.14378884626626</v>
      </c>
      <c r="F42" s="2">
        <f t="shared" si="2"/>
        <v>779.03754275114056</v>
      </c>
      <c r="G42" s="2">
        <f t="shared" si="3"/>
        <v>86.559726972348955</v>
      </c>
    </row>
    <row r="43" spans="2:7" x14ac:dyDescent="0.3">
      <c r="B43" s="14" t="s">
        <v>16</v>
      </c>
      <c r="C43" s="2">
        <f>F19</f>
        <v>262.6886819514886</v>
      </c>
      <c r="D43" s="2">
        <f>F20</f>
        <v>280.73750961402493</v>
      </c>
      <c r="E43" s="2">
        <f>F21</f>
        <v>271.4687518284544</v>
      </c>
      <c r="F43" s="2">
        <f t="shared" si="2"/>
        <v>814.89494339396799</v>
      </c>
      <c r="G43" s="2">
        <f t="shared" si="3"/>
        <v>90.543882599329777</v>
      </c>
    </row>
    <row r="44" spans="2:7" x14ac:dyDescent="0.3">
      <c r="B44" s="14" t="s">
        <v>17</v>
      </c>
      <c r="C44" s="2">
        <f>F22</f>
        <v>249.28883898375258</v>
      </c>
      <c r="D44" s="2">
        <f>F23</f>
        <v>252.86383232478696</v>
      </c>
      <c r="E44" s="2">
        <f>F24</f>
        <v>251.50522327289588</v>
      </c>
      <c r="F44" s="2">
        <f t="shared" si="2"/>
        <v>753.65789458143536</v>
      </c>
      <c r="G44" s="2">
        <f t="shared" si="3"/>
        <v>83.739766064603927</v>
      </c>
    </row>
    <row r="45" spans="2:7" x14ac:dyDescent="0.3">
      <c r="B45" s="2" t="s">
        <v>6</v>
      </c>
      <c r="C45" s="2">
        <f>SUM(C38:C44)</f>
        <v>1740.3850258716491</v>
      </c>
      <c r="D45" s="2">
        <f>SUM(D38:D44)</f>
        <v>1843.873061127143</v>
      </c>
      <c r="E45" s="2">
        <f>SUM(E38:E44)</f>
        <v>1810.5506998227047</v>
      </c>
      <c r="F45" s="2">
        <f t="shared" si="2"/>
        <v>5394.8087868214971</v>
      </c>
      <c r="G45" s="2">
        <f>AVERAGE(G38:G44)</f>
        <v>85.631885505103128</v>
      </c>
    </row>
    <row r="46" spans="2:7" x14ac:dyDescent="0.3">
      <c r="B46" s="14" t="s">
        <v>7</v>
      </c>
      <c r="C46" s="2">
        <f>C45/(B28*B27)</f>
        <v>82.875477422459483</v>
      </c>
      <c r="D46" s="2">
        <f>D45/(B28*B27)</f>
        <v>87.803479101292524</v>
      </c>
      <c r="E46" s="2">
        <f>E45/(B28*B27)</f>
        <v>86.216699991557363</v>
      </c>
      <c r="F46" s="2"/>
      <c r="G46" s="2">
        <f>AVERAGE(G38:G44)</f>
        <v>85.631885505103128</v>
      </c>
    </row>
    <row r="49" spans="1:11" x14ac:dyDescent="0.3">
      <c r="A49" s="15" t="s">
        <v>27</v>
      </c>
      <c r="B49" s="16" t="s">
        <v>28</v>
      </c>
      <c r="C49" s="16" t="s">
        <v>29</v>
      </c>
      <c r="D49" s="16" t="s">
        <v>30</v>
      </c>
      <c r="E49" s="16" t="s">
        <v>31</v>
      </c>
      <c r="F49" s="16" t="s">
        <v>32</v>
      </c>
      <c r="G49" s="16" t="s">
        <v>33</v>
      </c>
      <c r="H49" s="16" t="s">
        <v>34</v>
      </c>
      <c r="I49" s="16" t="s">
        <v>35</v>
      </c>
    </row>
    <row r="50" spans="1:11" x14ac:dyDescent="0.3">
      <c r="A50" s="11" t="s">
        <v>58</v>
      </c>
      <c r="B50" s="2">
        <f>B28-1</f>
        <v>6</v>
      </c>
      <c r="C50" s="2">
        <f>E28</f>
        <v>506.97956398309907</v>
      </c>
      <c r="D50" s="2">
        <f>C50/B50</f>
        <v>84.496593997183183</v>
      </c>
      <c r="E50" s="2">
        <f>D50/D53</f>
        <v>1428.8070220172008</v>
      </c>
      <c r="F50" s="2">
        <f>FINV(0.01,B50,B53)</f>
        <v>3.265787316835457</v>
      </c>
      <c r="G50" s="2">
        <f>FINV(0.05,B50,B53)</f>
        <v>2.3239937973118296</v>
      </c>
      <c r="H50" s="2" t="str">
        <f>IF(E50&gt;F50,"Significant","NS")</f>
        <v>Significant</v>
      </c>
      <c r="I50" s="2" t="str">
        <f>IF(E50&gt;G50,"Significant","NS")</f>
        <v>Significant</v>
      </c>
    </row>
    <row r="51" spans="1:11" x14ac:dyDescent="0.3">
      <c r="A51" s="11" t="s">
        <v>59</v>
      </c>
      <c r="B51" s="2">
        <f>B29-1</f>
        <v>2</v>
      </c>
      <c r="C51" s="2">
        <f>E29</f>
        <v>265.76785722124623</v>
      </c>
      <c r="D51" s="2">
        <f>C51/B51</f>
        <v>132.88392861062312</v>
      </c>
      <c r="E51" s="2">
        <f>D51/D53</f>
        <v>2247.0194516765982</v>
      </c>
      <c r="F51" s="2">
        <f>FINV(0.01,B51,B53)</f>
        <v>5.1491387794356873</v>
      </c>
      <c r="G51" s="2">
        <f>FINV(0.05,B51,B53)</f>
        <v>3.2199422931761248</v>
      </c>
      <c r="H51" s="2" t="str">
        <f>IF(E51&gt;F51,"Significant","NS")</f>
        <v>Significant</v>
      </c>
      <c r="I51" s="2" t="str">
        <f>IF(E51&gt;G51,"Significant","NS")</f>
        <v>Significant</v>
      </c>
    </row>
    <row r="52" spans="1:11" x14ac:dyDescent="0.3">
      <c r="A52" s="11" t="s">
        <v>64</v>
      </c>
      <c r="B52" s="2">
        <f>B51*B50</f>
        <v>12</v>
      </c>
      <c r="C52" s="2">
        <f>E31</f>
        <v>318.45931267231936</v>
      </c>
      <c r="D52" s="2">
        <f>C52/B52</f>
        <v>26.538276056026614</v>
      </c>
      <c r="E52" s="2">
        <f>D52/D53</f>
        <v>448.7527057285389</v>
      </c>
      <c r="F52" s="2">
        <f>FINV(0.01,B52,B53)</f>
        <v>2.6401564075289268</v>
      </c>
      <c r="G52" s="2">
        <f>FINV(0.05,B52,B53)</f>
        <v>1.9910131582278783</v>
      </c>
      <c r="H52" s="2" t="str">
        <f>IF(E52&gt;F52,"Significant","NS")</f>
        <v>Significant</v>
      </c>
      <c r="I52" s="2" t="str">
        <f>IF(E52&gt;G52,"Significant","NS")</f>
        <v>Significant</v>
      </c>
    </row>
    <row r="53" spans="1:11" ht="16.2" thickBot="1" x14ac:dyDescent="0.35">
      <c r="A53" s="17" t="s">
        <v>36</v>
      </c>
      <c r="B53" s="18">
        <f>B54-B52-B51-B50</f>
        <v>42</v>
      </c>
      <c r="C53" s="18">
        <f>E33</f>
        <v>2.4837902482249774</v>
      </c>
      <c r="D53" s="18">
        <f>C53/B53</f>
        <v>5.913786305297565E-2</v>
      </c>
      <c r="E53" s="18"/>
      <c r="F53" s="18"/>
      <c r="G53" s="18"/>
      <c r="H53" s="18"/>
      <c r="I53" s="18"/>
    </row>
    <row r="54" spans="1:11" ht="16.2" thickBot="1" x14ac:dyDescent="0.35">
      <c r="A54" s="19" t="s">
        <v>37</v>
      </c>
      <c r="B54" s="20">
        <f>B30-1</f>
        <v>62</v>
      </c>
      <c r="C54" s="20">
        <f>SUM(C50:C53)</f>
        <v>1093.6905241248896</v>
      </c>
      <c r="D54" s="20"/>
      <c r="E54" s="20"/>
      <c r="F54" s="20"/>
      <c r="G54" s="20"/>
      <c r="H54" s="20"/>
      <c r="I54" s="21"/>
    </row>
    <row r="56" spans="1:11" x14ac:dyDescent="0.3">
      <c r="H56" t="s">
        <v>38</v>
      </c>
      <c r="I56">
        <f>TINV(0.01,B53)</f>
        <v>2.6980661862199842</v>
      </c>
    </row>
    <row r="57" spans="1:11" x14ac:dyDescent="0.3">
      <c r="A57" s="3"/>
      <c r="B57" s="22"/>
      <c r="C57" s="26" t="s">
        <v>39</v>
      </c>
      <c r="D57" s="26"/>
      <c r="E57" s="3"/>
      <c r="F57" s="3"/>
      <c r="I57">
        <f>TINV(0.05,B53)</f>
        <v>2.0180817028184461</v>
      </c>
    </row>
    <row r="58" spans="1:11" x14ac:dyDescent="0.3">
      <c r="A58" s="2" t="s">
        <v>40</v>
      </c>
      <c r="B58" s="2" t="s">
        <v>24</v>
      </c>
      <c r="C58" s="2"/>
      <c r="D58" s="2"/>
      <c r="E58" s="2"/>
      <c r="F58" s="23"/>
      <c r="H58" s="24"/>
      <c r="I58" s="24" t="s">
        <v>41</v>
      </c>
      <c r="J58" s="24" t="s">
        <v>42</v>
      </c>
      <c r="K58" s="24" t="s">
        <v>43</v>
      </c>
    </row>
    <row r="59" spans="1:11" x14ac:dyDescent="0.3">
      <c r="A59" s="2"/>
      <c r="B59" s="2" t="s">
        <v>9</v>
      </c>
      <c r="C59" s="2" t="s">
        <v>10</v>
      </c>
      <c r="D59" s="2" t="s">
        <v>11</v>
      </c>
      <c r="E59" s="2" t="s">
        <v>25</v>
      </c>
      <c r="F59" s="23" t="s">
        <v>26</v>
      </c>
      <c r="H59" s="25" t="s">
        <v>44</v>
      </c>
      <c r="I59" s="23">
        <f>SQRT(D53/(B29*B27))</f>
        <v>8.1060925682802626E-2</v>
      </c>
      <c r="J59" s="23">
        <f>I59*1.4142*I56</f>
        <v>0.30929648959688533</v>
      </c>
      <c r="K59" s="23">
        <f>I59*1.4142*I57</f>
        <v>0.2313455428148484</v>
      </c>
    </row>
    <row r="60" spans="1:11" x14ac:dyDescent="0.3">
      <c r="A60" s="14" t="s">
        <v>8</v>
      </c>
      <c r="B60" s="2">
        <f>G4</f>
        <v>81.960749089765613</v>
      </c>
      <c r="C60" s="2">
        <f>G5</f>
        <v>82.28235388195624</v>
      </c>
      <c r="D60" s="2">
        <f>G6</f>
        <v>80.933772360806756</v>
      </c>
      <c r="E60" s="2">
        <f>SUM(B60:D60)</f>
        <v>245.1768753325286</v>
      </c>
      <c r="F60" s="23">
        <f>E60/3</f>
        <v>81.72562511084287</v>
      </c>
      <c r="H60" s="25" t="s">
        <v>45</v>
      </c>
      <c r="I60" s="23">
        <f>SQRT(D53/(B28*B27))</f>
        <v>5.3066832549233278E-2</v>
      </c>
      <c r="J60" s="23">
        <f>I60*1.4142*I56</f>
        <v>0.20248208225169265</v>
      </c>
      <c r="K60" s="23">
        <f>J60*1.4142*I57</f>
        <v>0.57787801994884691</v>
      </c>
    </row>
    <row r="61" spans="1:11" x14ac:dyDescent="0.3">
      <c r="A61" s="14" t="s">
        <v>12</v>
      </c>
      <c r="B61" s="2">
        <f>G7</f>
        <v>84.33706229254166</v>
      </c>
      <c r="C61" s="2">
        <f>G8</f>
        <v>82.951531266581256</v>
      </c>
      <c r="D61" s="2">
        <f>G9</f>
        <v>83.318467874264385</v>
      </c>
      <c r="E61" s="2">
        <f t="shared" ref="E61:E66" si="4">SUM(B61:D61)</f>
        <v>250.60706143338729</v>
      </c>
      <c r="F61" s="23">
        <f t="shared" ref="F61:F66" si="5">E61/3</f>
        <v>83.535687144462429</v>
      </c>
      <c r="H61" s="25" t="s">
        <v>46</v>
      </c>
      <c r="I61" s="23">
        <f>SQRT(D53/(B27))</f>
        <v>0.14040164179117903</v>
      </c>
      <c r="J61" s="23">
        <f>I61*1.4142*I56</f>
        <v>0.53571723458450404</v>
      </c>
      <c r="K61" s="23">
        <f>J61*1.4142*I57</f>
        <v>1.5289215289150713</v>
      </c>
    </row>
    <row r="62" spans="1:11" x14ac:dyDescent="0.3">
      <c r="A62" s="14" t="s">
        <v>13</v>
      </c>
      <c r="B62" s="2">
        <f>G10</f>
        <v>81.182174061970571</v>
      </c>
      <c r="C62" s="2">
        <f>G11</f>
        <v>93.086579549372132</v>
      </c>
      <c r="D62" s="2">
        <f>G12</f>
        <v>90.904491888172245</v>
      </c>
      <c r="E62" s="2">
        <f t="shared" si="4"/>
        <v>265.17324549951496</v>
      </c>
      <c r="F62" s="23">
        <f t="shared" si="5"/>
        <v>88.391081833171654</v>
      </c>
    </row>
    <row r="63" spans="1:11" x14ac:dyDescent="0.3">
      <c r="A63" s="14" t="s">
        <v>14</v>
      </c>
      <c r="B63" s="2">
        <f>G13</f>
        <v>82.824902406530271</v>
      </c>
      <c r="C63" s="2">
        <f>G14</f>
        <v>86.969804191237188</v>
      </c>
      <c r="D63" s="2">
        <f>G15</f>
        <v>84.987579835119348</v>
      </c>
      <c r="E63" s="2">
        <f t="shared" si="4"/>
        <v>254.78228643288679</v>
      </c>
      <c r="F63" s="23">
        <f t="shared" si="5"/>
        <v>84.927428810962269</v>
      </c>
      <c r="H63" s="25" t="s">
        <v>47</v>
      </c>
      <c r="I63" s="5">
        <f>SQRT(D53)*100/(G25)</f>
        <v>0.28398624602738154</v>
      </c>
    </row>
    <row r="64" spans="1:11" x14ac:dyDescent="0.3">
      <c r="A64" s="14" t="s">
        <v>15</v>
      </c>
      <c r="B64" s="2">
        <f>G16</f>
        <v>79.164280461327778</v>
      </c>
      <c r="C64" s="2">
        <f>G17</f>
        <v>91.466970840296995</v>
      </c>
      <c r="D64" s="2">
        <f>G18</f>
        <v>89.047929615422092</v>
      </c>
      <c r="E64" s="2">
        <f t="shared" si="4"/>
        <v>259.67918091704689</v>
      </c>
      <c r="F64" s="23">
        <f t="shared" si="5"/>
        <v>86.559726972348969</v>
      </c>
    </row>
    <row r="65" spans="1:6" x14ac:dyDescent="0.3">
      <c r="A65" s="14" t="s">
        <v>16</v>
      </c>
      <c r="B65" s="2">
        <f>G19</f>
        <v>87.562893983829539</v>
      </c>
      <c r="C65" s="2">
        <f>G20</f>
        <v>93.579169871341648</v>
      </c>
      <c r="D65" s="2">
        <f>G21</f>
        <v>90.489583942818129</v>
      </c>
      <c r="E65" s="2">
        <f t="shared" si="4"/>
        <v>271.63164779798933</v>
      </c>
      <c r="F65" s="23">
        <f t="shared" si="5"/>
        <v>90.543882599329777</v>
      </c>
    </row>
    <row r="66" spans="1:6" x14ac:dyDescent="0.3">
      <c r="A66" s="14" t="s">
        <v>17</v>
      </c>
      <c r="B66" s="2">
        <f>G22</f>
        <v>83.096279661250861</v>
      </c>
      <c r="C66" s="2">
        <f>G23</f>
        <v>84.287944108262323</v>
      </c>
      <c r="D66" s="2">
        <f>G24</f>
        <v>83.835074424298625</v>
      </c>
      <c r="E66" s="2">
        <f t="shared" si="4"/>
        <v>251.21929819381182</v>
      </c>
      <c r="F66" s="23">
        <f t="shared" si="5"/>
        <v>83.739766064603941</v>
      </c>
    </row>
    <row r="67" spans="1:6" x14ac:dyDescent="0.3">
      <c r="A67" s="2" t="s">
        <v>6</v>
      </c>
      <c r="B67" s="2">
        <f>SUM(B60:B66)</f>
        <v>580.12834195721632</v>
      </c>
      <c r="C67" s="2">
        <f>SUM(C60:C66)</f>
        <v>614.6243537090478</v>
      </c>
      <c r="D67" s="2">
        <f>SUM(D60:D66)</f>
        <v>603.51689994090157</v>
      </c>
      <c r="E67" s="2">
        <f>SUM(E60:E66)</f>
        <v>1798.2695956071661</v>
      </c>
      <c r="F67" s="23">
        <f>SUM(C67:E67)</f>
        <v>3016.4108492571154</v>
      </c>
    </row>
    <row r="68" spans="1:6" x14ac:dyDescent="0.3">
      <c r="A68" s="14" t="s">
        <v>7</v>
      </c>
      <c r="B68" s="23">
        <f>AVERAGE(B60:B66)</f>
        <v>82.875477422459468</v>
      </c>
      <c r="C68" s="23">
        <f>AVERAGE(C60:C66)</f>
        <v>87.803479101292538</v>
      </c>
      <c r="D68" s="23">
        <f>AVERAGE(D60:D66)</f>
        <v>86.216699991557363</v>
      </c>
      <c r="E68" s="2"/>
      <c r="F68" s="23">
        <f>AVERAGE(F60:F66)</f>
        <v>85.631885505103142</v>
      </c>
    </row>
  </sheetData>
  <mergeCells count="1">
    <mergeCell ref="C57:D5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A847E-3F47-490A-B867-9049EA11003C}">
  <dimension ref="A1:K68"/>
  <sheetViews>
    <sheetView topLeftCell="A34" zoomScale="80" zoomScaleNormal="80" workbookViewId="0">
      <selection activeCell="K61" sqref="K61"/>
    </sheetView>
  </sheetViews>
  <sheetFormatPr defaultRowHeight="15.6" x14ac:dyDescent="0.3"/>
  <sheetData>
    <row r="1" spans="1:8" ht="18" x14ac:dyDescent="0.35">
      <c r="B1" s="1" t="s">
        <v>0</v>
      </c>
      <c r="C1" s="1"/>
      <c r="D1" s="1"/>
    </row>
    <row r="3" spans="1:8" x14ac:dyDescent="0.3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3"/>
    </row>
    <row r="4" spans="1:8" x14ac:dyDescent="0.3">
      <c r="A4" s="2" t="s">
        <v>48</v>
      </c>
      <c r="B4" s="2" t="s">
        <v>55</v>
      </c>
      <c r="C4" s="4">
        <v>76.245478844102649</v>
      </c>
      <c r="D4" s="4">
        <v>76.800877416084717</v>
      </c>
      <c r="E4" s="4">
        <v>76.128960703357777</v>
      </c>
      <c r="F4" s="5">
        <f>SUM(C4:E4)</f>
        <v>229.17531696354513</v>
      </c>
      <c r="G4" s="5">
        <f>AVERAGE(C4:E4)</f>
        <v>76.391772321181705</v>
      </c>
    </row>
    <row r="5" spans="1:8" x14ac:dyDescent="0.3">
      <c r="A5" s="2"/>
      <c r="B5" s="2" t="s">
        <v>56</v>
      </c>
      <c r="C5" s="4">
        <v>75.925191652340416</v>
      </c>
      <c r="D5" s="4">
        <v>76.484990405366958</v>
      </c>
      <c r="E5" s="4">
        <v>75.794106985551508</v>
      </c>
      <c r="F5" s="5">
        <f t="shared" ref="F5:F24" si="0">SUM(C5:E5)</f>
        <v>228.20428904325888</v>
      </c>
      <c r="G5" s="5">
        <f t="shared" ref="G5:G24" si="1">AVERAGE(C5:E5)</f>
        <v>76.068096347752956</v>
      </c>
    </row>
    <row r="6" spans="1:8" x14ac:dyDescent="0.3">
      <c r="A6" s="2"/>
      <c r="B6" s="2" t="s">
        <v>57</v>
      </c>
      <c r="C6" s="4">
        <v>76.222187197191843</v>
      </c>
      <c r="D6" s="4">
        <v>76.766031916365577</v>
      </c>
      <c r="E6" s="4">
        <v>76.103183389601838</v>
      </c>
      <c r="F6" s="5">
        <f t="shared" si="0"/>
        <v>229.09140250315926</v>
      </c>
      <c r="G6" s="5">
        <f t="shared" si="1"/>
        <v>76.363800834386424</v>
      </c>
    </row>
    <row r="7" spans="1:8" x14ac:dyDescent="0.3">
      <c r="A7" s="2" t="s">
        <v>49</v>
      </c>
      <c r="B7" s="2" t="s">
        <v>55</v>
      </c>
      <c r="C7" s="4">
        <v>80.923788892158584</v>
      </c>
      <c r="D7" s="4">
        <v>81.171078544244381</v>
      </c>
      <c r="E7" s="4">
        <v>80.893538686690846</v>
      </c>
      <c r="F7" s="5">
        <f t="shared" si="0"/>
        <v>242.98840612309382</v>
      </c>
      <c r="G7" s="5">
        <f t="shared" si="1"/>
        <v>80.996135374364613</v>
      </c>
    </row>
    <row r="8" spans="1:8" x14ac:dyDescent="0.3">
      <c r="A8" s="2"/>
      <c r="B8" s="2" t="s">
        <v>56</v>
      </c>
      <c r="C8" s="4">
        <v>79.02924346993187</v>
      </c>
      <c r="D8" s="4">
        <v>79.373215523111782</v>
      </c>
      <c r="E8" s="4">
        <v>78.983541368142184</v>
      </c>
      <c r="F8" s="5">
        <f t="shared" si="0"/>
        <v>237.38600036118584</v>
      </c>
      <c r="G8" s="5">
        <f t="shared" si="1"/>
        <v>79.128666787061945</v>
      </c>
    </row>
    <row r="9" spans="1:8" x14ac:dyDescent="0.3">
      <c r="A9" s="2"/>
      <c r="B9" s="2" t="s">
        <v>57</v>
      </c>
      <c r="C9" s="4">
        <v>79.326464576349551</v>
      </c>
      <c r="D9" s="4">
        <v>79.656051365668532</v>
      </c>
      <c r="E9" s="4">
        <v>79.285575139558262</v>
      </c>
      <c r="F9" s="5">
        <f t="shared" si="0"/>
        <v>238.26809108157636</v>
      </c>
      <c r="G9" s="5">
        <f t="shared" si="1"/>
        <v>79.422697027192115</v>
      </c>
    </row>
    <row r="10" spans="1:8" x14ac:dyDescent="0.3">
      <c r="A10" s="2" t="s">
        <v>50</v>
      </c>
      <c r="B10" s="2" t="s">
        <v>55</v>
      </c>
      <c r="C10" s="4">
        <v>84.724115861199607</v>
      </c>
      <c r="D10" s="4">
        <v>84.806439140200638</v>
      </c>
      <c r="E10" s="4">
        <v>84.639191095798694</v>
      </c>
      <c r="F10" s="5">
        <f t="shared" si="0"/>
        <v>254.16974609719892</v>
      </c>
      <c r="G10" s="5">
        <f t="shared" si="1"/>
        <v>84.723248699066303</v>
      </c>
    </row>
    <row r="11" spans="1:8" x14ac:dyDescent="0.3">
      <c r="A11" s="2"/>
      <c r="B11" s="2" t="s">
        <v>56</v>
      </c>
      <c r="C11" s="4">
        <v>97.453873612206806</v>
      </c>
      <c r="D11" s="4">
        <v>97.841710265082313</v>
      </c>
      <c r="E11" s="4">
        <v>97.254110382724562</v>
      </c>
      <c r="F11" s="5">
        <f t="shared" si="0"/>
        <v>292.54969426001367</v>
      </c>
      <c r="G11" s="5">
        <f t="shared" si="1"/>
        <v>97.516564753337889</v>
      </c>
    </row>
    <row r="12" spans="1:8" x14ac:dyDescent="0.3">
      <c r="A12" s="2"/>
      <c r="B12" s="2" t="s">
        <v>57</v>
      </c>
      <c r="C12" s="4">
        <v>95.664425246843834</v>
      </c>
      <c r="D12" s="4">
        <v>95.948936536042808</v>
      </c>
      <c r="E12" s="4">
        <v>95.322807388940419</v>
      </c>
      <c r="F12" s="5">
        <f t="shared" si="0"/>
        <v>286.93616917182703</v>
      </c>
      <c r="G12" s="5">
        <f t="shared" si="1"/>
        <v>95.645389723942344</v>
      </c>
    </row>
    <row r="13" spans="1:8" x14ac:dyDescent="0.3">
      <c r="A13" s="2" t="s">
        <v>51</v>
      </c>
      <c r="B13" s="2" t="s">
        <v>55</v>
      </c>
      <c r="C13" s="4">
        <v>80.985043542411205</v>
      </c>
      <c r="D13" s="4">
        <v>81.222485747824905</v>
      </c>
      <c r="E13" s="4">
        <v>80.954070280002966</v>
      </c>
      <c r="F13" s="5">
        <f t="shared" si="0"/>
        <v>243.16159957023905</v>
      </c>
      <c r="G13" s="5">
        <f t="shared" si="1"/>
        <v>81.053866523413021</v>
      </c>
    </row>
    <row r="14" spans="1:8" x14ac:dyDescent="0.3">
      <c r="A14" s="2"/>
      <c r="B14" s="2" t="s">
        <v>56</v>
      </c>
      <c r="C14" s="4">
        <v>85.803661284751655</v>
      </c>
      <c r="D14" s="4">
        <v>85.865339148173078</v>
      </c>
      <c r="E14" s="4">
        <v>85.679726537381967</v>
      </c>
      <c r="F14" s="5">
        <f t="shared" si="0"/>
        <v>257.3487269703067</v>
      </c>
      <c r="G14" s="5">
        <f t="shared" si="1"/>
        <v>85.782908990102229</v>
      </c>
    </row>
    <row r="15" spans="1:8" x14ac:dyDescent="0.3">
      <c r="A15" s="2"/>
      <c r="B15" s="2" t="s">
        <v>57</v>
      </c>
      <c r="C15" s="4">
        <v>83.405286234258185</v>
      </c>
      <c r="D15" s="4">
        <v>83.531774577673445</v>
      </c>
      <c r="E15" s="4">
        <v>83.348388576116363</v>
      </c>
      <c r="F15" s="5">
        <f t="shared" si="0"/>
        <v>250.28544938804799</v>
      </c>
      <c r="G15" s="5">
        <f t="shared" si="1"/>
        <v>83.428483129349331</v>
      </c>
    </row>
    <row r="16" spans="1:8" x14ac:dyDescent="0.3">
      <c r="A16" s="2" t="s">
        <v>52</v>
      </c>
      <c r="B16" s="2" t="s">
        <v>55</v>
      </c>
      <c r="C16" s="4">
        <v>79.794937203370793</v>
      </c>
      <c r="D16" s="4">
        <v>80.087149017647334</v>
      </c>
      <c r="E16" s="4">
        <v>79.757727589726372</v>
      </c>
      <c r="F16" s="5">
        <f t="shared" si="0"/>
        <v>239.6398138107445</v>
      </c>
      <c r="G16" s="5">
        <f t="shared" si="1"/>
        <v>79.879937936914828</v>
      </c>
    </row>
    <row r="17" spans="1:7" x14ac:dyDescent="0.3">
      <c r="A17" s="2"/>
      <c r="B17" s="2" t="s">
        <v>56</v>
      </c>
      <c r="C17" s="4">
        <v>92.810167004690427</v>
      </c>
      <c r="D17" s="4">
        <v>92.955611322708378</v>
      </c>
      <c r="E17" s="4">
        <v>92.430043525681512</v>
      </c>
      <c r="F17" s="5">
        <f t="shared" si="0"/>
        <v>278.1958218530803</v>
      </c>
      <c r="G17" s="5">
        <f t="shared" si="1"/>
        <v>92.731940617693439</v>
      </c>
    </row>
    <row r="18" spans="1:7" x14ac:dyDescent="0.3">
      <c r="A18" s="2"/>
      <c r="B18" s="2" t="s">
        <v>57</v>
      </c>
      <c r="C18" s="4">
        <v>90.535499543465093</v>
      </c>
      <c r="D18" s="4">
        <v>90.608455966756694</v>
      </c>
      <c r="E18" s="4">
        <v>90.220562956086809</v>
      </c>
      <c r="F18" s="5">
        <f t="shared" si="0"/>
        <v>271.3645184663086</v>
      </c>
      <c r="G18" s="5">
        <f t="shared" si="1"/>
        <v>90.454839488769537</v>
      </c>
    </row>
    <row r="19" spans="1:7" x14ac:dyDescent="0.3">
      <c r="A19" s="2" t="s">
        <v>53</v>
      </c>
      <c r="B19" s="2" t="s">
        <v>55</v>
      </c>
      <c r="C19" s="4">
        <v>93.442202266429931</v>
      </c>
      <c r="D19" s="4">
        <v>93.613324249908786</v>
      </c>
      <c r="E19" s="4">
        <v>93.067251373126226</v>
      </c>
      <c r="F19" s="5">
        <f t="shared" si="0"/>
        <v>280.12277788946494</v>
      </c>
      <c r="G19" s="5">
        <f t="shared" si="1"/>
        <v>93.374259296488319</v>
      </c>
    </row>
    <row r="20" spans="1:7" x14ac:dyDescent="0.3">
      <c r="A20" s="2"/>
      <c r="B20" s="2" t="s">
        <v>56</v>
      </c>
      <c r="C20" s="4">
        <v>99.460454935639859</v>
      </c>
      <c r="D20" s="4">
        <v>99.947440323161373</v>
      </c>
      <c r="E20" s="4">
        <v>99.587351546294201</v>
      </c>
      <c r="F20" s="5">
        <f t="shared" si="0"/>
        <v>298.99524680509546</v>
      </c>
      <c r="G20" s="5">
        <f t="shared" si="1"/>
        <v>99.665082268365154</v>
      </c>
    </row>
    <row r="21" spans="1:7" x14ac:dyDescent="0.3">
      <c r="A21" s="2"/>
      <c r="B21" s="2" t="s">
        <v>57</v>
      </c>
      <c r="C21" s="4">
        <v>96.828977747991786</v>
      </c>
      <c r="D21" s="4">
        <v>97.172719409439836</v>
      </c>
      <c r="E21" s="4">
        <v>96.567082587193312</v>
      </c>
      <c r="F21" s="5">
        <f t="shared" si="0"/>
        <v>290.56877974462498</v>
      </c>
      <c r="G21" s="5">
        <f t="shared" si="1"/>
        <v>96.856259914874997</v>
      </c>
    </row>
    <row r="22" spans="1:7" x14ac:dyDescent="0.3">
      <c r="A22" s="2" t="s">
        <v>54</v>
      </c>
      <c r="B22" s="2" t="s">
        <v>55</v>
      </c>
      <c r="C22" s="4">
        <v>80.343863145121247</v>
      </c>
      <c r="D22" s="4">
        <v>80.621347888492394</v>
      </c>
      <c r="E22" s="4">
        <v>80.3126692346883</v>
      </c>
      <c r="F22" s="5">
        <f t="shared" si="0"/>
        <v>241.27788026830194</v>
      </c>
      <c r="G22" s="5">
        <f t="shared" si="1"/>
        <v>80.425960089433985</v>
      </c>
    </row>
    <row r="23" spans="1:7" x14ac:dyDescent="0.3">
      <c r="A23" s="2"/>
      <c r="B23" s="2" t="s">
        <v>56</v>
      </c>
      <c r="C23" s="4">
        <v>80.878891663154334</v>
      </c>
      <c r="D23" s="4">
        <v>81.117973745197219</v>
      </c>
      <c r="E23" s="4">
        <v>80.847601936306759</v>
      </c>
      <c r="F23" s="5">
        <f t="shared" si="0"/>
        <v>242.84446734465831</v>
      </c>
      <c r="G23" s="5">
        <f t="shared" si="1"/>
        <v>80.948155781552771</v>
      </c>
    </row>
    <row r="24" spans="1:7" x14ac:dyDescent="0.3">
      <c r="A24" s="2"/>
      <c r="B24" s="2" t="s">
        <v>57</v>
      </c>
      <c r="C24" s="4">
        <v>80.254458333438123</v>
      </c>
      <c r="D24" s="4">
        <v>80.529294060873738</v>
      </c>
      <c r="E24" s="4">
        <v>80.221808228820848</v>
      </c>
      <c r="F24" s="5">
        <f t="shared" si="0"/>
        <v>241.00556062313274</v>
      </c>
      <c r="G24" s="5">
        <f t="shared" si="1"/>
        <v>80.335186874377584</v>
      </c>
    </row>
    <row r="25" spans="1:7" x14ac:dyDescent="0.3">
      <c r="A25" s="2"/>
      <c r="B25" s="2" t="s">
        <v>6</v>
      </c>
      <c r="C25" s="5">
        <f>SUM(C4:C24)</f>
        <v>1790.0582122570474</v>
      </c>
      <c r="D25" s="5">
        <f>SUM(D4:D24)</f>
        <v>1796.1222465700253</v>
      </c>
      <c r="E25" s="5">
        <f>SUM(E4:E24)</f>
        <v>1787.3992995117915</v>
      </c>
      <c r="F25" s="5">
        <f>SUM(C4:E24)</f>
        <v>5373.5797583388658</v>
      </c>
      <c r="G25" s="5">
        <f>AVERAGE(C4:E24)</f>
        <v>85.294916799029622</v>
      </c>
    </row>
    <row r="26" spans="1:7" ht="16.2" thickBot="1" x14ac:dyDescent="0.35"/>
    <row r="27" spans="1:7" x14ac:dyDescent="0.3">
      <c r="A27" s="6" t="s">
        <v>18</v>
      </c>
      <c r="B27" s="7">
        <v>3</v>
      </c>
      <c r="D27" s="8" t="s">
        <v>19</v>
      </c>
      <c r="E27" s="2">
        <f>F25^2/(B27*B28*B29)</f>
        <v>458339.03840046324</v>
      </c>
    </row>
    <row r="28" spans="1:7" x14ac:dyDescent="0.3">
      <c r="A28" s="9" t="s">
        <v>58</v>
      </c>
      <c r="B28" s="10">
        <v>7</v>
      </c>
      <c r="D28" s="11" t="s">
        <v>60</v>
      </c>
      <c r="E28" s="2">
        <f>((SUMSQ(F38:F44)/(B27*B29))-E27)</f>
        <v>2924.0684530202416</v>
      </c>
    </row>
    <row r="29" spans="1:7" x14ac:dyDescent="0.3">
      <c r="A29" s="8" t="s">
        <v>59</v>
      </c>
      <c r="B29" s="2">
        <v>3</v>
      </c>
      <c r="D29" s="11" t="s">
        <v>61</v>
      </c>
      <c r="E29" s="2">
        <f>SUMSQ(C45:E45)/(B27*B28)-E27</f>
        <v>281.48365597985685</v>
      </c>
    </row>
    <row r="30" spans="1:7" x14ac:dyDescent="0.3">
      <c r="A30" s="8" t="s">
        <v>6</v>
      </c>
      <c r="B30" s="5">
        <f>B29*B28*B27</f>
        <v>63</v>
      </c>
      <c r="D30" s="8" t="s">
        <v>62</v>
      </c>
      <c r="E30" s="2">
        <f>((SUMSQ(C38:E44))/(B27))-E27</f>
        <v>3592.753036947106</v>
      </c>
    </row>
    <row r="31" spans="1:7" x14ac:dyDescent="0.3">
      <c r="D31" s="8" t="s">
        <v>63</v>
      </c>
      <c r="E31" s="2">
        <f>E30-E29-E28</f>
        <v>387.20092794700759</v>
      </c>
    </row>
    <row r="32" spans="1:7" x14ac:dyDescent="0.3">
      <c r="D32" s="8" t="s">
        <v>20</v>
      </c>
      <c r="E32" s="2">
        <f>SUMSQ(C4:E24)-E27</f>
        <v>3595.141371870588</v>
      </c>
    </row>
    <row r="33" spans="2:7" x14ac:dyDescent="0.3">
      <c r="D33" s="8" t="s">
        <v>21</v>
      </c>
      <c r="E33" s="2">
        <f>E32-E31-E29-E28</f>
        <v>2.3883349234820344</v>
      </c>
    </row>
    <row r="35" spans="2:7" x14ac:dyDescent="0.3">
      <c r="B35" s="3"/>
      <c r="C35" s="12"/>
      <c r="D35" s="12" t="s">
        <v>22</v>
      </c>
      <c r="E35" s="13"/>
      <c r="F35" s="3"/>
      <c r="G35" s="3"/>
    </row>
    <row r="36" spans="2:7" x14ac:dyDescent="0.3">
      <c r="B36" s="2" t="s">
        <v>23</v>
      </c>
      <c r="C36" s="2" t="s">
        <v>24</v>
      </c>
      <c r="D36" s="2"/>
      <c r="E36" s="2"/>
      <c r="F36" s="2"/>
      <c r="G36" s="2"/>
    </row>
    <row r="37" spans="2:7" x14ac:dyDescent="0.3">
      <c r="B37" s="2"/>
      <c r="C37" s="2" t="s">
        <v>9</v>
      </c>
      <c r="D37" s="2" t="s">
        <v>10</v>
      </c>
      <c r="E37" s="2" t="s">
        <v>11</v>
      </c>
      <c r="F37" s="2" t="s">
        <v>25</v>
      </c>
      <c r="G37" s="2" t="s">
        <v>26</v>
      </c>
    </row>
    <row r="38" spans="2:7" x14ac:dyDescent="0.3">
      <c r="B38" s="14" t="s">
        <v>8</v>
      </c>
      <c r="C38" s="2">
        <f>F4</f>
        <v>229.17531696354513</v>
      </c>
      <c r="D38" s="2">
        <f>F5</f>
        <v>228.20428904325888</v>
      </c>
      <c r="E38" s="2">
        <f>F6</f>
        <v>229.09140250315926</v>
      </c>
      <c r="F38" s="2">
        <f t="shared" ref="F38:F45" si="2">SUM(C38:E38)</f>
        <v>686.47100850996321</v>
      </c>
      <c r="G38" s="2">
        <f t="shared" ref="G38:G44" si="3">F38/9</f>
        <v>76.274556501107028</v>
      </c>
    </row>
    <row r="39" spans="2:7" x14ac:dyDescent="0.3">
      <c r="B39" s="14" t="s">
        <v>12</v>
      </c>
      <c r="C39" s="2">
        <f>F7</f>
        <v>242.98840612309382</v>
      </c>
      <c r="D39" s="2">
        <f>F8</f>
        <v>237.38600036118584</v>
      </c>
      <c r="E39" s="2">
        <f>F9</f>
        <v>238.26809108157636</v>
      </c>
      <c r="F39" s="2">
        <f t="shared" si="2"/>
        <v>718.64249756585605</v>
      </c>
      <c r="G39" s="2">
        <f t="shared" si="3"/>
        <v>79.849166396206229</v>
      </c>
    </row>
    <row r="40" spans="2:7" x14ac:dyDescent="0.3">
      <c r="B40" s="14" t="s">
        <v>13</v>
      </c>
      <c r="C40" s="2">
        <f>F10</f>
        <v>254.16974609719892</v>
      </c>
      <c r="D40" s="2">
        <f>F11</f>
        <v>292.54969426001367</v>
      </c>
      <c r="E40" s="2">
        <f>F12</f>
        <v>286.93616917182703</v>
      </c>
      <c r="F40" s="2">
        <f t="shared" si="2"/>
        <v>833.65560952903957</v>
      </c>
      <c r="G40" s="2">
        <f t="shared" si="3"/>
        <v>92.628401058782174</v>
      </c>
    </row>
    <row r="41" spans="2:7" x14ac:dyDescent="0.3">
      <c r="B41" s="14" t="s">
        <v>14</v>
      </c>
      <c r="C41" s="2">
        <f>F13</f>
        <v>243.16159957023905</v>
      </c>
      <c r="D41" s="2">
        <f>F14</f>
        <v>257.3487269703067</v>
      </c>
      <c r="E41" s="2">
        <f>F15</f>
        <v>250.28544938804799</v>
      </c>
      <c r="F41" s="2">
        <f t="shared" si="2"/>
        <v>750.79577592859368</v>
      </c>
      <c r="G41" s="2">
        <f t="shared" si="3"/>
        <v>83.421752880954855</v>
      </c>
    </row>
    <row r="42" spans="2:7" x14ac:dyDescent="0.3">
      <c r="B42" s="14" t="s">
        <v>15</v>
      </c>
      <c r="C42" s="2">
        <f>F16</f>
        <v>239.6398138107445</v>
      </c>
      <c r="D42" s="2">
        <f>F17</f>
        <v>278.1958218530803</v>
      </c>
      <c r="E42" s="2">
        <f>F18</f>
        <v>271.3645184663086</v>
      </c>
      <c r="F42" s="2">
        <f t="shared" si="2"/>
        <v>789.20015413013346</v>
      </c>
      <c r="G42" s="2">
        <f t="shared" si="3"/>
        <v>87.688906014459278</v>
      </c>
    </row>
    <row r="43" spans="2:7" x14ac:dyDescent="0.3">
      <c r="B43" s="14" t="s">
        <v>16</v>
      </c>
      <c r="C43" s="2">
        <f>F19</f>
        <v>280.12277788946494</v>
      </c>
      <c r="D43" s="2">
        <f>F20</f>
        <v>298.99524680509546</v>
      </c>
      <c r="E43" s="2">
        <f>F21</f>
        <v>290.56877974462498</v>
      </c>
      <c r="F43" s="2">
        <f t="shared" si="2"/>
        <v>869.68680443918538</v>
      </c>
      <c r="G43" s="2">
        <f t="shared" si="3"/>
        <v>96.63186715990949</v>
      </c>
    </row>
    <row r="44" spans="2:7" x14ac:dyDescent="0.3">
      <c r="B44" s="14" t="s">
        <v>17</v>
      </c>
      <c r="C44" s="2">
        <f>F22</f>
        <v>241.27788026830194</v>
      </c>
      <c r="D44" s="2">
        <f>F23</f>
        <v>242.84446734465831</v>
      </c>
      <c r="E44" s="2">
        <f>F24</f>
        <v>241.00556062313274</v>
      </c>
      <c r="F44" s="2">
        <f t="shared" si="2"/>
        <v>725.12790823609294</v>
      </c>
      <c r="G44" s="2">
        <f t="shared" si="3"/>
        <v>80.569767581788099</v>
      </c>
    </row>
    <row r="45" spans="2:7" x14ac:dyDescent="0.3">
      <c r="B45" s="2" t="s">
        <v>6</v>
      </c>
      <c r="C45" s="2">
        <f>SUM(C38:C44)</f>
        <v>1730.5355407225884</v>
      </c>
      <c r="D45" s="2">
        <f>SUM(D38:D44)</f>
        <v>1835.5242466375994</v>
      </c>
      <c r="E45" s="2">
        <f>SUM(E38:E44)</f>
        <v>1807.5199709786766</v>
      </c>
      <c r="F45" s="2">
        <f t="shared" si="2"/>
        <v>5373.5797583388648</v>
      </c>
      <c r="G45" s="2">
        <f>AVERAGE(G38:G44)</f>
        <v>85.294916799029593</v>
      </c>
    </row>
    <row r="46" spans="2:7" x14ac:dyDescent="0.3">
      <c r="B46" s="14" t="s">
        <v>7</v>
      </c>
      <c r="C46" s="2">
        <f>C45/(B28*B27)</f>
        <v>82.40645432012326</v>
      </c>
      <c r="D46" s="2">
        <f>D45/(B28*B27)</f>
        <v>87.405916506552359</v>
      </c>
      <c r="E46" s="2">
        <f>E45/(B28*B27)</f>
        <v>86.072379570413176</v>
      </c>
      <c r="F46" s="2"/>
      <c r="G46" s="2">
        <f>AVERAGE(G38:G44)</f>
        <v>85.294916799029593</v>
      </c>
    </row>
    <row r="49" spans="1:11" x14ac:dyDescent="0.3">
      <c r="A49" s="15" t="s">
        <v>27</v>
      </c>
      <c r="B49" s="16" t="s">
        <v>28</v>
      </c>
      <c r="C49" s="16" t="s">
        <v>29</v>
      </c>
      <c r="D49" s="16" t="s">
        <v>30</v>
      </c>
      <c r="E49" s="16" t="s">
        <v>31</v>
      </c>
      <c r="F49" s="16" t="s">
        <v>32</v>
      </c>
      <c r="G49" s="16" t="s">
        <v>33</v>
      </c>
      <c r="H49" s="16" t="s">
        <v>34</v>
      </c>
      <c r="I49" s="16" t="s">
        <v>35</v>
      </c>
    </row>
    <row r="50" spans="1:11" x14ac:dyDescent="0.3">
      <c r="A50" s="11" t="s">
        <v>58</v>
      </c>
      <c r="B50" s="2">
        <f>B28-1</f>
        <v>6</v>
      </c>
      <c r="C50" s="2">
        <f>E28</f>
        <v>2924.0684530202416</v>
      </c>
      <c r="D50" s="2">
        <f>C50/B50</f>
        <v>487.34474217004026</v>
      </c>
      <c r="E50" s="2">
        <f>D50/D53</f>
        <v>8570.1879455415747</v>
      </c>
      <c r="F50" s="2">
        <f>FINV(0.01,B50,B53)</f>
        <v>3.265787316835457</v>
      </c>
      <c r="G50" s="2">
        <f>FINV(0.05,B50,B53)</f>
        <v>2.3239937973118296</v>
      </c>
      <c r="H50" s="2" t="str">
        <f>IF(E50&gt;F50,"Significant","NS")</f>
        <v>Significant</v>
      </c>
      <c r="I50" s="2" t="str">
        <f>IF(E50&gt;G50,"Significant","NS")</f>
        <v>Significant</v>
      </c>
    </row>
    <row r="51" spans="1:11" x14ac:dyDescent="0.3">
      <c r="A51" s="11" t="s">
        <v>59</v>
      </c>
      <c r="B51" s="2">
        <f>B29-1</f>
        <v>2</v>
      </c>
      <c r="C51" s="2">
        <f>E29</f>
        <v>281.48365597985685</v>
      </c>
      <c r="D51" s="2">
        <f>C51/B51</f>
        <v>140.74182798992842</v>
      </c>
      <c r="E51" s="2">
        <f>D51/D53</f>
        <v>2475.0116566393958</v>
      </c>
      <c r="F51" s="2">
        <f>FINV(0.01,B51,B53)</f>
        <v>5.1491387794356873</v>
      </c>
      <c r="G51" s="2">
        <f>FINV(0.05,B51,B53)</f>
        <v>3.2199422931761248</v>
      </c>
      <c r="H51" s="2" t="str">
        <f>IF(E51&gt;F51,"Significant","NS")</f>
        <v>Significant</v>
      </c>
      <c r="I51" s="2" t="str">
        <f>IF(E51&gt;G51,"Significant","NS")</f>
        <v>Significant</v>
      </c>
    </row>
    <row r="52" spans="1:11" x14ac:dyDescent="0.3">
      <c r="A52" s="11" t="s">
        <v>64</v>
      </c>
      <c r="B52" s="2">
        <f>B51*B50</f>
        <v>12</v>
      </c>
      <c r="C52" s="2">
        <f>E31</f>
        <v>387.20092794700759</v>
      </c>
      <c r="D52" s="2">
        <f>C52/B52</f>
        <v>32.266743995583965</v>
      </c>
      <c r="E52" s="2">
        <f>D52/D53</f>
        <v>567.42596462925303</v>
      </c>
      <c r="F52" s="2">
        <f>FINV(0.01,B52,B53)</f>
        <v>2.6401564075289268</v>
      </c>
      <c r="G52" s="2">
        <f>FINV(0.05,B52,B53)</f>
        <v>1.9910131582278783</v>
      </c>
      <c r="H52" s="2" t="str">
        <f>IF(E52&gt;F52,"Significant","NS")</f>
        <v>Significant</v>
      </c>
      <c r="I52" s="2" t="str">
        <f>IF(E52&gt;G52,"Significant","NS")</f>
        <v>Significant</v>
      </c>
    </row>
    <row r="53" spans="1:11" ht="16.2" thickBot="1" x14ac:dyDescent="0.35">
      <c r="A53" s="17" t="s">
        <v>36</v>
      </c>
      <c r="B53" s="18">
        <f>B54-B52-B51-B50</f>
        <v>42</v>
      </c>
      <c r="C53" s="18">
        <f>E33</f>
        <v>2.3883349234820344</v>
      </c>
      <c r="D53" s="18">
        <f>C53/B53</f>
        <v>5.6865117225762721E-2</v>
      </c>
      <c r="E53" s="18"/>
      <c r="F53" s="18"/>
      <c r="G53" s="18"/>
      <c r="H53" s="18"/>
      <c r="I53" s="18"/>
    </row>
    <row r="54" spans="1:11" ht="16.2" thickBot="1" x14ac:dyDescent="0.35">
      <c r="A54" s="19" t="s">
        <v>37</v>
      </c>
      <c r="B54" s="20">
        <f>B30-1</f>
        <v>62</v>
      </c>
      <c r="C54" s="20">
        <f>SUM(C50:C53)</f>
        <v>3595.141371870588</v>
      </c>
      <c r="D54" s="20"/>
      <c r="E54" s="20"/>
      <c r="F54" s="20"/>
      <c r="G54" s="20"/>
      <c r="H54" s="20"/>
      <c r="I54" s="21"/>
    </row>
    <row r="56" spans="1:11" x14ac:dyDescent="0.3">
      <c r="H56" t="s">
        <v>38</v>
      </c>
      <c r="I56">
        <f>TINV(0.01,B53)</f>
        <v>2.6980661862199842</v>
      </c>
    </row>
    <row r="57" spans="1:11" x14ac:dyDescent="0.3">
      <c r="A57" s="3"/>
      <c r="B57" s="22"/>
      <c r="C57" s="26" t="s">
        <v>39</v>
      </c>
      <c r="D57" s="26"/>
      <c r="E57" s="3"/>
      <c r="F57" s="3"/>
      <c r="I57">
        <f>TINV(0.05,B53)</f>
        <v>2.0180817028184461</v>
      </c>
    </row>
    <row r="58" spans="1:11" x14ac:dyDescent="0.3">
      <c r="A58" s="2" t="s">
        <v>40</v>
      </c>
      <c r="B58" s="2" t="s">
        <v>24</v>
      </c>
      <c r="C58" s="2"/>
      <c r="D58" s="2"/>
      <c r="E58" s="2"/>
      <c r="F58" s="23"/>
      <c r="H58" s="24"/>
      <c r="I58" s="24" t="s">
        <v>41</v>
      </c>
      <c r="J58" s="24" t="s">
        <v>42</v>
      </c>
      <c r="K58" s="24" t="s">
        <v>43</v>
      </c>
    </row>
    <row r="59" spans="1:11" x14ac:dyDescent="0.3">
      <c r="A59" s="2"/>
      <c r="B59" s="2" t="s">
        <v>9</v>
      </c>
      <c r="C59" s="2" t="s">
        <v>10</v>
      </c>
      <c r="D59" s="2" t="s">
        <v>11</v>
      </c>
      <c r="E59" s="2" t="s">
        <v>25</v>
      </c>
      <c r="F59" s="23" t="s">
        <v>26</v>
      </c>
      <c r="H59" s="25" t="s">
        <v>44</v>
      </c>
      <c r="I59" s="23">
        <f>SQRT(D53/(B29*B27))</f>
        <v>7.9488026509771145E-2</v>
      </c>
      <c r="J59" s="23">
        <f>I59*1.4142*I56</f>
        <v>0.303294927332322</v>
      </c>
      <c r="K59" s="23">
        <f>I59*1.4142*I57</f>
        <v>0.22685653396239716</v>
      </c>
    </row>
    <row r="60" spans="1:11" x14ac:dyDescent="0.3">
      <c r="A60" s="14" t="s">
        <v>8</v>
      </c>
      <c r="B60" s="2">
        <f>G4</f>
        <v>76.391772321181705</v>
      </c>
      <c r="C60" s="2">
        <f>G5</f>
        <v>76.068096347752956</v>
      </c>
      <c r="D60" s="2">
        <f>G6</f>
        <v>76.363800834386424</v>
      </c>
      <c r="E60" s="2">
        <f>SUM(B60:D60)</f>
        <v>228.82366950332107</v>
      </c>
      <c r="F60" s="23">
        <f>E60/3</f>
        <v>76.274556501107028</v>
      </c>
      <c r="H60" s="25" t="s">
        <v>45</v>
      </c>
      <c r="I60" s="23">
        <f>SQRT(D53/(B28*B27))</f>
        <v>5.2037128331954674E-2</v>
      </c>
      <c r="J60" s="23">
        <f>I60*1.4142*I56</f>
        <v>0.19855313748521375</v>
      </c>
      <c r="K60" s="23">
        <f>J60*1.4142*I57</f>
        <v>0.566664924958452</v>
      </c>
    </row>
    <row r="61" spans="1:11" x14ac:dyDescent="0.3">
      <c r="A61" s="14" t="s">
        <v>12</v>
      </c>
      <c r="B61" s="2">
        <f>G7</f>
        <v>80.996135374364613</v>
      </c>
      <c r="C61" s="2">
        <f>G8</f>
        <v>79.128666787061945</v>
      </c>
      <c r="D61" s="2">
        <f>G9</f>
        <v>79.422697027192115</v>
      </c>
      <c r="E61" s="2">
        <f t="shared" ref="E61:E66" si="4">SUM(B61:D61)</f>
        <v>239.54749918861864</v>
      </c>
      <c r="F61" s="23">
        <f t="shared" ref="F61:F66" si="5">E61/3</f>
        <v>79.849166396206215</v>
      </c>
      <c r="H61" s="25" t="s">
        <v>46</v>
      </c>
      <c r="I61" s="23">
        <f>SQRT(D53/(B27))</f>
        <v>0.13767730050830543</v>
      </c>
      <c r="J61" s="23">
        <f>I61*1.4142*I56</f>
        <v>0.52532222381749216</v>
      </c>
      <c r="K61" s="23">
        <f>J61*1.4142*I57</f>
        <v>1.4992544681431421</v>
      </c>
    </row>
    <row r="62" spans="1:11" x14ac:dyDescent="0.3">
      <c r="A62" s="14" t="s">
        <v>13</v>
      </c>
      <c r="B62" s="2">
        <f>G10</f>
        <v>84.723248699066303</v>
      </c>
      <c r="C62" s="2">
        <f>G11</f>
        <v>97.516564753337889</v>
      </c>
      <c r="D62" s="2">
        <f>G12</f>
        <v>95.645389723942344</v>
      </c>
      <c r="E62" s="2">
        <f t="shared" si="4"/>
        <v>277.88520317634652</v>
      </c>
      <c r="F62" s="23">
        <f t="shared" si="5"/>
        <v>92.628401058782174</v>
      </c>
    </row>
    <row r="63" spans="1:11" x14ac:dyDescent="0.3">
      <c r="A63" s="14" t="s">
        <v>14</v>
      </c>
      <c r="B63" s="2">
        <f>G13</f>
        <v>81.053866523413021</v>
      </c>
      <c r="C63" s="2">
        <f>G14</f>
        <v>85.782908990102229</v>
      </c>
      <c r="D63" s="2">
        <f>G15</f>
        <v>83.428483129349331</v>
      </c>
      <c r="E63" s="2">
        <f t="shared" si="4"/>
        <v>250.26525864286458</v>
      </c>
      <c r="F63" s="23">
        <f t="shared" si="5"/>
        <v>83.421752880954855</v>
      </c>
      <c r="H63" s="25" t="s">
        <v>47</v>
      </c>
      <c r="I63" s="5">
        <f>SQRT(D53)*100/(G25)</f>
        <v>0.27957595654988243</v>
      </c>
    </row>
    <row r="64" spans="1:11" x14ac:dyDescent="0.3">
      <c r="A64" s="14" t="s">
        <v>15</v>
      </c>
      <c r="B64" s="2">
        <f>G16</f>
        <v>79.879937936914828</v>
      </c>
      <c r="C64" s="2">
        <f>G17</f>
        <v>92.731940617693439</v>
      </c>
      <c r="D64" s="2">
        <f>G18</f>
        <v>90.454839488769537</v>
      </c>
      <c r="E64" s="2">
        <f t="shared" si="4"/>
        <v>263.06671804337782</v>
      </c>
      <c r="F64" s="23">
        <f t="shared" si="5"/>
        <v>87.688906014459278</v>
      </c>
    </row>
    <row r="65" spans="1:6" x14ac:dyDescent="0.3">
      <c r="A65" s="14" t="s">
        <v>16</v>
      </c>
      <c r="B65" s="2">
        <f>G19</f>
        <v>93.374259296488319</v>
      </c>
      <c r="C65" s="2">
        <f>G20</f>
        <v>99.665082268365154</v>
      </c>
      <c r="D65" s="2">
        <f>G21</f>
        <v>96.856259914874997</v>
      </c>
      <c r="E65" s="2">
        <f t="shared" si="4"/>
        <v>289.8956014797285</v>
      </c>
      <c r="F65" s="23">
        <f t="shared" si="5"/>
        <v>96.631867159909504</v>
      </c>
    </row>
    <row r="66" spans="1:6" x14ac:dyDescent="0.3">
      <c r="A66" s="14" t="s">
        <v>17</v>
      </c>
      <c r="B66" s="2">
        <f>G22</f>
        <v>80.425960089433985</v>
      </c>
      <c r="C66" s="2">
        <f>G23</f>
        <v>80.948155781552771</v>
      </c>
      <c r="D66" s="2">
        <f>G24</f>
        <v>80.335186874377584</v>
      </c>
      <c r="E66" s="2">
        <f t="shared" si="4"/>
        <v>241.70930274536437</v>
      </c>
      <c r="F66" s="23">
        <f t="shared" si="5"/>
        <v>80.569767581788128</v>
      </c>
    </row>
    <row r="67" spans="1:6" x14ac:dyDescent="0.3">
      <c r="A67" s="2" t="s">
        <v>6</v>
      </c>
      <c r="B67" s="2">
        <f>SUM(B60:B66)</f>
        <v>576.84518024086276</v>
      </c>
      <c r="C67" s="2">
        <f>SUM(C60:C66)</f>
        <v>611.84141554586631</v>
      </c>
      <c r="D67" s="2">
        <f>SUM(D60:D66)</f>
        <v>602.50665699289232</v>
      </c>
      <c r="E67" s="2">
        <f>SUM(E60:E66)</f>
        <v>1791.1932527796216</v>
      </c>
      <c r="F67" s="23">
        <f>SUM(C67:E67)</f>
        <v>3005.5413253183801</v>
      </c>
    </row>
    <row r="68" spans="1:6" x14ac:dyDescent="0.3">
      <c r="A68" s="14" t="s">
        <v>7</v>
      </c>
      <c r="B68" s="23">
        <f>AVERAGE(B60:B66)</f>
        <v>82.406454320123245</v>
      </c>
      <c r="C68" s="23">
        <f>AVERAGE(C60:C66)</f>
        <v>87.40591650655233</v>
      </c>
      <c r="D68" s="23">
        <f>AVERAGE(D60:D66)</f>
        <v>86.07237957041319</v>
      </c>
      <c r="E68" s="2"/>
      <c r="F68" s="23">
        <f>AVERAGE(F60:F66)</f>
        <v>85.294916799029593</v>
      </c>
    </row>
  </sheetData>
  <mergeCells count="1">
    <mergeCell ref="C57:D5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2878D-CA65-4469-95A0-9487C9A27EAC}">
  <dimension ref="A1:K68"/>
  <sheetViews>
    <sheetView topLeftCell="A40" zoomScale="80" zoomScaleNormal="80" workbookViewId="0">
      <selection activeCell="L55" sqref="L55"/>
    </sheetView>
  </sheetViews>
  <sheetFormatPr defaultRowHeight="15.6" x14ac:dyDescent="0.3"/>
  <sheetData>
    <row r="1" spans="1:8" ht="18" x14ac:dyDescent="0.35">
      <c r="B1" s="1" t="s">
        <v>0</v>
      </c>
      <c r="C1" s="1"/>
      <c r="D1" s="1"/>
    </row>
    <row r="3" spans="1:8" x14ac:dyDescent="0.3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3"/>
    </row>
    <row r="4" spans="1:8" x14ac:dyDescent="0.3">
      <c r="A4" s="2" t="s">
        <v>48</v>
      </c>
      <c r="B4" s="2" t="s">
        <v>55</v>
      </c>
      <c r="C4" s="4">
        <v>7.9905000000000008</v>
      </c>
      <c r="D4" s="4">
        <v>7.61</v>
      </c>
      <c r="E4" s="4">
        <v>7.2294999999999998</v>
      </c>
      <c r="F4" s="5">
        <f>SUM(C4:E4)</f>
        <v>22.83</v>
      </c>
      <c r="G4" s="5">
        <f>AVERAGE(C4:E4)</f>
        <v>7.6099999999999994</v>
      </c>
    </row>
    <row r="5" spans="1:8" x14ac:dyDescent="0.3">
      <c r="A5" s="2"/>
      <c r="B5" s="2" t="s">
        <v>56</v>
      </c>
      <c r="C5" s="4">
        <v>9.2505000000000006</v>
      </c>
      <c r="D5" s="4">
        <v>8.81</v>
      </c>
      <c r="E5" s="4">
        <v>8.3695000000000004</v>
      </c>
      <c r="F5" s="5">
        <f t="shared" ref="F5:F24" si="0">SUM(C5:E5)</f>
        <v>26.43</v>
      </c>
      <c r="G5" s="5">
        <f t="shared" ref="G5:G24" si="1">AVERAGE(C5:E5)</f>
        <v>8.81</v>
      </c>
    </row>
    <row r="6" spans="1:8" x14ac:dyDescent="0.3">
      <c r="A6" s="2"/>
      <c r="B6" s="2" t="s">
        <v>57</v>
      </c>
      <c r="C6" s="4">
        <v>10.4475</v>
      </c>
      <c r="D6" s="4">
        <v>9.9499999999999993</v>
      </c>
      <c r="E6" s="4">
        <v>9.4524999999999988</v>
      </c>
      <c r="F6" s="5">
        <f t="shared" si="0"/>
        <v>29.85</v>
      </c>
      <c r="G6" s="5">
        <f t="shared" si="1"/>
        <v>9.9500000000000011</v>
      </c>
    </row>
    <row r="7" spans="1:8" x14ac:dyDescent="0.3">
      <c r="A7" s="2" t="s">
        <v>49</v>
      </c>
      <c r="B7" s="2" t="s">
        <v>55</v>
      </c>
      <c r="C7" s="4">
        <v>10.573500000000001</v>
      </c>
      <c r="D7" s="4">
        <v>10.07</v>
      </c>
      <c r="E7" s="4">
        <v>9.5664999999999996</v>
      </c>
      <c r="F7" s="5">
        <f t="shared" si="0"/>
        <v>30.21</v>
      </c>
      <c r="G7" s="5">
        <f t="shared" si="1"/>
        <v>10.07</v>
      </c>
    </row>
    <row r="8" spans="1:8" x14ac:dyDescent="0.3">
      <c r="A8" s="2"/>
      <c r="B8" s="2" t="s">
        <v>56</v>
      </c>
      <c r="C8" s="4">
        <v>12.116999999999999</v>
      </c>
      <c r="D8" s="4">
        <v>11.54</v>
      </c>
      <c r="E8" s="4">
        <v>10.962999999999999</v>
      </c>
      <c r="F8" s="5">
        <f t="shared" si="0"/>
        <v>34.619999999999997</v>
      </c>
      <c r="G8" s="5">
        <f t="shared" si="1"/>
        <v>11.54</v>
      </c>
    </row>
    <row r="9" spans="1:8" x14ac:dyDescent="0.3">
      <c r="A9" s="2"/>
      <c r="B9" s="2" t="s">
        <v>57</v>
      </c>
      <c r="C9" s="4">
        <v>11.843999999999999</v>
      </c>
      <c r="D9" s="4">
        <v>11.28</v>
      </c>
      <c r="E9" s="4">
        <v>10.715999999999999</v>
      </c>
      <c r="F9" s="5">
        <f t="shared" si="0"/>
        <v>33.839999999999996</v>
      </c>
      <c r="G9" s="5">
        <f t="shared" si="1"/>
        <v>11.28</v>
      </c>
    </row>
    <row r="10" spans="1:8" x14ac:dyDescent="0.3">
      <c r="A10" s="2" t="s">
        <v>50</v>
      </c>
      <c r="B10" s="2" t="s">
        <v>55</v>
      </c>
      <c r="C10" s="4">
        <v>16.716000000000001</v>
      </c>
      <c r="D10" s="4">
        <v>15.92</v>
      </c>
      <c r="E10" s="4">
        <v>15.124000000000001</v>
      </c>
      <c r="F10" s="5">
        <f t="shared" si="0"/>
        <v>47.760000000000005</v>
      </c>
      <c r="G10" s="5">
        <f t="shared" si="1"/>
        <v>15.920000000000002</v>
      </c>
    </row>
    <row r="11" spans="1:8" x14ac:dyDescent="0.3">
      <c r="A11" s="2"/>
      <c r="B11" s="2" t="s">
        <v>56</v>
      </c>
      <c r="C11" s="4">
        <v>18.039000000000001</v>
      </c>
      <c r="D11" s="4">
        <v>17.18</v>
      </c>
      <c r="E11" s="4">
        <v>16.320999999999998</v>
      </c>
      <c r="F11" s="5">
        <f t="shared" si="0"/>
        <v>51.54</v>
      </c>
      <c r="G11" s="5">
        <f t="shared" si="1"/>
        <v>17.18</v>
      </c>
    </row>
    <row r="12" spans="1:8" x14ac:dyDescent="0.3">
      <c r="A12" s="2"/>
      <c r="B12" s="2" t="s">
        <v>57</v>
      </c>
      <c r="C12" s="4">
        <v>17.576999999999998</v>
      </c>
      <c r="D12" s="4">
        <v>16.739999999999998</v>
      </c>
      <c r="E12" s="4">
        <v>15.902999999999999</v>
      </c>
      <c r="F12" s="5">
        <f t="shared" si="0"/>
        <v>50.219999999999992</v>
      </c>
      <c r="G12" s="5">
        <f t="shared" si="1"/>
        <v>16.739999999999998</v>
      </c>
    </row>
    <row r="13" spans="1:8" x14ac:dyDescent="0.3">
      <c r="A13" s="2" t="s">
        <v>51</v>
      </c>
      <c r="B13" s="2" t="s">
        <v>55</v>
      </c>
      <c r="C13" s="4">
        <v>15.770999999999999</v>
      </c>
      <c r="D13" s="4">
        <v>15.02</v>
      </c>
      <c r="E13" s="4">
        <v>14.269</v>
      </c>
      <c r="F13" s="5">
        <f t="shared" si="0"/>
        <v>45.059999999999995</v>
      </c>
      <c r="G13" s="5">
        <f t="shared" si="1"/>
        <v>15.019999999999998</v>
      </c>
    </row>
    <row r="14" spans="1:8" x14ac:dyDescent="0.3">
      <c r="A14" s="2"/>
      <c r="B14" s="2" t="s">
        <v>56</v>
      </c>
      <c r="C14" s="4">
        <v>16.537500000000001</v>
      </c>
      <c r="D14" s="4">
        <v>15.75</v>
      </c>
      <c r="E14" s="4">
        <v>14.9625</v>
      </c>
      <c r="F14" s="5">
        <f t="shared" si="0"/>
        <v>47.25</v>
      </c>
      <c r="G14" s="5">
        <f t="shared" si="1"/>
        <v>15.75</v>
      </c>
    </row>
    <row r="15" spans="1:8" x14ac:dyDescent="0.3">
      <c r="A15" s="2"/>
      <c r="B15" s="2" t="s">
        <v>57</v>
      </c>
      <c r="C15" s="4">
        <v>16.38</v>
      </c>
      <c r="D15" s="4">
        <v>15.6</v>
      </c>
      <c r="E15" s="4">
        <v>14.82</v>
      </c>
      <c r="F15" s="5">
        <f t="shared" si="0"/>
        <v>46.8</v>
      </c>
      <c r="G15" s="5">
        <f t="shared" si="1"/>
        <v>15.6</v>
      </c>
    </row>
    <row r="16" spans="1:8" x14ac:dyDescent="0.3">
      <c r="A16" s="2" t="s">
        <v>52</v>
      </c>
      <c r="B16" s="2" t="s">
        <v>55</v>
      </c>
      <c r="C16" s="4">
        <v>13.9755</v>
      </c>
      <c r="D16" s="4">
        <v>13.31</v>
      </c>
      <c r="E16" s="4">
        <v>12.644500000000001</v>
      </c>
      <c r="F16" s="5">
        <f t="shared" si="0"/>
        <v>39.93</v>
      </c>
      <c r="G16" s="5">
        <f t="shared" si="1"/>
        <v>13.31</v>
      </c>
    </row>
    <row r="17" spans="1:7" x14ac:dyDescent="0.3">
      <c r="A17" s="2"/>
      <c r="B17" s="2" t="s">
        <v>56</v>
      </c>
      <c r="C17" s="4">
        <v>17.43</v>
      </c>
      <c r="D17" s="4">
        <v>16.600000000000001</v>
      </c>
      <c r="E17" s="4">
        <v>15.770000000000001</v>
      </c>
      <c r="F17" s="5">
        <f t="shared" si="0"/>
        <v>49.800000000000004</v>
      </c>
      <c r="G17" s="5">
        <f t="shared" si="1"/>
        <v>16.600000000000001</v>
      </c>
    </row>
    <row r="18" spans="1:7" x14ac:dyDescent="0.3">
      <c r="A18" s="2"/>
      <c r="B18" s="2" t="s">
        <v>57</v>
      </c>
      <c r="C18" s="4">
        <v>17.1465</v>
      </c>
      <c r="D18" s="4">
        <v>16.329999999999998</v>
      </c>
      <c r="E18" s="4">
        <v>15.513499999999999</v>
      </c>
      <c r="F18" s="5">
        <f t="shared" si="0"/>
        <v>48.99</v>
      </c>
      <c r="G18" s="5">
        <f t="shared" si="1"/>
        <v>16.330000000000002</v>
      </c>
    </row>
    <row r="19" spans="1:7" x14ac:dyDescent="0.3">
      <c r="A19" s="2" t="s">
        <v>53</v>
      </c>
      <c r="B19" s="2" t="s">
        <v>55</v>
      </c>
      <c r="C19" s="4">
        <v>17.366999999999997</v>
      </c>
      <c r="D19" s="4">
        <v>16.54</v>
      </c>
      <c r="E19" s="4">
        <v>15.712999999999999</v>
      </c>
      <c r="F19" s="5">
        <f t="shared" si="0"/>
        <v>49.62</v>
      </c>
      <c r="G19" s="5">
        <f t="shared" si="1"/>
        <v>16.54</v>
      </c>
    </row>
    <row r="20" spans="1:7" x14ac:dyDescent="0.3">
      <c r="A20" s="2"/>
      <c r="B20" s="2" t="s">
        <v>56</v>
      </c>
      <c r="C20" s="4">
        <v>19.341000000000001</v>
      </c>
      <c r="D20" s="4">
        <v>18.420000000000002</v>
      </c>
      <c r="E20" s="4">
        <v>17.499000000000002</v>
      </c>
      <c r="F20" s="5">
        <f t="shared" si="0"/>
        <v>55.260000000000005</v>
      </c>
      <c r="G20" s="5">
        <f t="shared" si="1"/>
        <v>18.420000000000002</v>
      </c>
    </row>
    <row r="21" spans="1:7" x14ac:dyDescent="0.3">
      <c r="A21" s="2"/>
      <c r="B21" s="2" t="s">
        <v>57</v>
      </c>
      <c r="C21" s="4">
        <v>18.259499999999999</v>
      </c>
      <c r="D21" s="4">
        <v>17.39</v>
      </c>
      <c r="E21" s="4">
        <v>16.520500000000002</v>
      </c>
      <c r="F21" s="5">
        <f t="shared" si="0"/>
        <v>52.17</v>
      </c>
      <c r="G21" s="5">
        <f t="shared" si="1"/>
        <v>17.39</v>
      </c>
    </row>
    <row r="22" spans="1:7" x14ac:dyDescent="0.3">
      <c r="A22" s="2" t="s">
        <v>54</v>
      </c>
      <c r="B22" s="2" t="s">
        <v>55</v>
      </c>
      <c r="C22" s="4">
        <v>13.702500000000001</v>
      </c>
      <c r="D22" s="4">
        <v>13.05</v>
      </c>
      <c r="E22" s="4">
        <v>12.397500000000001</v>
      </c>
      <c r="F22" s="5">
        <f t="shared" si="0"/>
        <v>39.150000000000006</v>
      </c>
      <c r="G22" s="5">
        <f t="shared" si="1"/>
        <v>13.050000000000002</v>
      </c>
    </row>
    <row r="23" spans="1:7" x14ac:dyDescent="0.3">
      <c r="A23" s="2"/>
      <c r="B23" s="2" t="s">
        <v>56</v>
      </c>
      <c r="C23" s="4">
        <v>14.7</v>
      </c>
      <c r="D23" s="4">
        <v>14</v>
      </c>
      <c r="E23" s="4">
        <v>13.3</v>
      </c>
      <c r="F23" s="5">
        <f t="shared" si="0"/>
        <v>42</v>
      </c>
      <c r="G23" s="5">
        <f t="shared" si="1"/>
        <v>14</v>
      </c>
    </row>
    <row r="24" spans="1:7" x14ac:dyDescent="0.3">
      <c r="A24" s="2"/>
      <c r="B24" s="2" t="s">
        <v>57</v>
      </c>
      <c r="C24" s="4">
        <v>13.334999999999999</v>
      </c>
      <c r="D24" s="4">
        <v>12.7</v>
      </c>
      <c r="E24" s="4">
        <v>12.065</v>
      </c>
      <c r="F24" s="5">
        <f t="shared" si="0"/>
        <v>38.099999999999994</v>
      </c>
      <c r="G24" s="5">
        <f t="shared" si="1"/>
        <v>12.699999999999998</v>
      </c>
    </row>
    <row r="25" spans="1:7" x14ac:dyDescent="0.3">
      <c r="A25" s="2"/>
      <c r="B25" s="2" t="s">
        <v>6</v>
      </c>
      <c r="C25" s="5">
        <f>SUM(C4:C24)</f>
        <v>308.50049999999993</v>
      </c>
      <c r="D25" s="5">
        <f>SUM(D4:D24)</f>
        <v>293.80999999999995</v>
      </c>
      <c r="E25" s="5">
        <f>SUM(E4:E24)</f>
        <v>279.11949999999996</v>
      </c>
      <c r="F25" s="5">
        <f>SUM(C4:E24)</f>
        <v>881.43000000000006</v>
      </c>
      <c r="G25" s="5">
        <f>AVERAGE(C4:E24)</f>
        <v>13.990952380952383</v>
      </c>
    </row>
    <row r="26" spans="1:7" ht="16.2" thickBot="1" x14ac:dyDescent="0.35"/>
    <row r="27" spans="1:7" x14ac:dyDescent="0.3">
      <c r="A27" s="6" t="s">
        <v>18</v>
      </c>
      <c r="B27" s="7">
        <v>3</v>
      </c>
      <c r="D27" s="8" t="s">
        <v>19</v>
      </c>
      <c r="E27" s="2">
        <f>F25^2/(B27*B28*B29)</f>
        <v>12332.04515714286</v>
      </c>
    </row>
    <row r="28" spans="1:7" x14ac:dyDescent="0.3">
      <c r="A28" s="9" t="s">
        <v>58</v>
      </c>
      <c r="B28" s="10">
        <v>7</v>
      </c>
      <c r="D28" s="11" t="s">
        <v>60</v>
      </c>
      <c r="E28" s="2">
        <f>((SUMSQ(F38:F44)/(B27*B29))-E27)</f>
        <v>538.00894285714094</v>
      </c>
    </row>
    <row r="29" spans="1:7" x14ac:dyDescent="0.3">
      <c r="A29" s="8" t="s">
        <v>59</v>
      </c>
      <c r="B29" s="2">
        <v>3</v>
      </c>
      <c r="D29" s="11" t="s">
        <v>61</v>
      </c>
      <c r="E29" s="2">
        <f>SUMSQ(C45:E45)/(B27*B28)-E27</f>
        <v>27.612199999999575</v>
      </c>
    </row>
    <row r="30" spans="1:7" x14ac:dyDescent="0.3">
      <c r="A30" s="8" t="s">
        <v>6</v>
      </c>
      <c r="B30" s="5">
        <f>B29*B28*B27</f>
        <v>63</v>
      </c>
      <c r="D30" s="8" t="s">
        <v>62</v>
      </c>
      <c r="E30" s="2">
        <f>((SUMSQ(C38:E44))/(B27))-E27</f>
        <v>581.31234285714345</v>
      </c>
    </row>
    <row r="31" spans="1:7" x14ac:dyDescent="0.3">
      <c r="D31" s="8" t="s">
        <v>63</v>
      </c>
      <c r="E31" s="2">
        <f>E30-E29-E28</f>
        <v>15.691200000002937</v>
      </c>
    </row>
    <row r="32" spans="1:7" x14ac:dyDescent="0.3">
      <c r="D32" s="8" t="s">
        <v>20</v>
      </c>
      <c r="E32" s="2">
        <f>SUMSQ(C4:E24)-E27</f>
        <v>602.83460535714039</v>
      </c>
    </row>
    <row r="33" spans="2:7" x14ac:dyDescent="0.3">
      <c r="D33" s="8" t="s">
        <v>21</v>
      </c>
      <c r="E33" s="2">
        <f>E32-E31-E29-E28</f>
        <v>21.522262499996941</v>
      </c>
    </row>
    <row r="35" spans="2:7" x14ac:dyDescent="0.3">
      <c r="B35" s="3"/>
      <c r="C35" s="12"/>
      <c r="D35" s="12" t="s">
        <v>22</v>
      </c>
      <c r="E35" s="13"/>
      <c r="F35" s="3"/>
      <c r="G35" s="3"/>
    </row>
    <row r="36" spans="2:7" x14ac:dyDescent="0.3">
      <c r="B36" s="2" t="s">
        <v>23</v>
      </c>
      <c r="C36" s="2" t="s">
        <v>24</v>
      </c>
      <c r="D36" s="2"/>
      <c r="E36" s="2"/>
      <c r="F36" s="2"/>
      <c r="G36" s="2"/>
    </row>
    <row r="37" spans="2:7" x14ac:dyDescent="0.3">
      <c r="B37" s="2"/>
      <c r="C37" s="2" t="s">
        <v>9</v>
      </c>
      <c r="D37" s="2" t="s">
        <v>10</v>
      </c>
      <c r="E37" s="2" t="s">
        <v>11</v>
      </c>
      <c r="F37" s="2" t="s">
        <v>25</v>
      </c>
      <c r="G37" s="2" t="s">
        <v>26</v>
      </c>
    </row>
    <row r="38" spans="2:7" x14ac:dyDescent="0.3">
      <c r="B38" s="14" t="s">
        <v>8</v>
      </c>
      <c r="C38" s="2">
        <f>F4</f>
        <v>22.83</v>
      </c>
      <c r="D38" s="2">
        <f>F5</f>
        <v>26.43</v>
      </c>
      <c r="E38" s="2">
        <f>F6</f>
        <v>29.85</v>
      </c>
      <c r="F38" s="2">
        <f t="shared" ref="F38:F45" si="2">SUM(C38:E38)</f>
        <v>79.11</v>
      </c>
      <c r="G38" s="2">
        <f t="shared" ref="G38:G44" si="3">F38/9</f>
        <v>8.7899999999999991</v>
      </c>
    </row>
    <row r="39" spans="2:7" x14ac:dyDescent="0.3">
      <c r="B39" s="14" t="s">
        <v>12</v>
      </c>
      <c r="C39" s="2">
        <f>F7</f>
        <v>30.21</v>
      </c>
      <c r="D39" s="2">
        <f>F8</f>
        <v>34.619999999999997</v>
      </c>
      <c r="E39" s="2">
        <f>F9</f>
        <v>33.839999999999996</v>
      </c>
      <c r="F39" s="2">
        <f t="shared" si="2"/>
        <v>98.669999999999987</v>
      </c>
      <c r="G39" s="2">
        <f t="shared" si="3"/>
        <v>10.963333333333331</v>
      </c>
    </row>
    <row r="40" spans="2:7" x14ac:dyDescent="0.3">
      <c r="B40" s="14" t="s">
        <v>13</v>
      </c>
      <c r="C40" s="2">
        <f>F10</f>
        <v>47.760000000000005</v>
      </c>
      <c r="D40" s="2">
        <f>F11</f>
        <v>51.54</v>
      </c>
      <c r="E40" s="2">
        <f>F12</f>
        <v>50.219999999999992</v>
      </c>
      <c r="F40" s="2">
        <f t="shared" si="2"/>
        <v>149.52000000000001</v>
      </c>
      <c r="G40" s="2">
        <f t="shared" si="3"/>
        <v>16.613333333333333</v>
      </c>
    </row>
    <row r="41" spans="2:7" x14ac:dyDescent="0.3">
      <c r="B41" s="14" t="s">
        <v>14</v>
      </c>
      <c r="C41" s="2">
        <f>F13</f>
        <v>45.059999999999995</v>
      </c>
      <c r="D41" s="2">
        <f>F14</f>
        <v>47.25</v>
      </c>
      <c r="E41" s="2">
        <f>F15</f>
        <v>46.8</v>
      </c>
      <c r="F41" s="2">
        <f t="shared" si="2"/>
        <v>139.11000000000001</v>
      </c>
      <c r="G41" s="2">
        <f t="shared" si="3"/>
        <v>15.456666666666669</v>
      </c>
    </row>
    <row r="42" spans="2:7" x14ac:dyDescent="0.3">
      <c r="B42" s="14" t="s">
        <v>15</v>
      </c>
      <c r="C42" s="2">
        <f>F16</f>
        <v>39.93</v>
      </c>
      <c r="D42" s="2">
        <f>F17</f>
        <v>49.800000000000004</v>
      </c>
      <c r="E42" s="2">
        <f>F18</f>
        <v>48.99</v>
      </c>
      <c r="F42" s="2">
        <f t="shared" si="2"/>
        <v>138.72</v>
      </c>
      <c r="G42" s="2">
        <f t="shared" si="3"/>
        <v>15.413333333333334</v>
      </c>
    </row>
    <row r="43" spans="2:7" x14ac:dyDescent="0.3">
      <c r="B43" s="14" t="s">
        <v>16</v>
      </c>
      <c r="C43" s="2">
        <f>F19</f>
        <v>49.62</v>
      </c>
      <c r="D43" s="2">
        <f>F20</f>
        <v>55.260000000000005</v>
      </c>
      <c r="E43" s="2">
        <f>F21</f>
        <v>52.17</v>
      </c>
      <c r="F43" s="2">
        <f t="shared" si="2"/>
        <v>157.05000000000001</v>
      </c>
      <c r="G43" s="2">
        <f t="shared" si="3"/>
        <v>17.450000000000003</v>
      </c>
    </row>
    <row r="44" spans="2:7" x14ac:dyDescent="0.3">
      <c r="B44" s="14" t="s">
        <v>17</v>
      </c>
      <c r="C44" s="2">
        <f>F22</f>
        <v>39.150000000000006</v>
      </c>
      <c r="D44" s="2">
        <f>F23</f>
        <v>42</v>
      </c>
      <c r="E44" s="2">
        <f>F24</f>
        <v>38.099999999999994</v>
      </c>
      <c r="F44" s="2">
        <f t="shared" si="2"/>
        <v>119.25</v>
      </c>
      <c r="G44" s="2">
        <f t="shared" si="3"/>
        <v>13.25</v>
      </c>
    </row>
    <row r="45" spans="2:7" x14ac:dyDescent="0.3">
      <c r="B45" s="2" t="s">
        <v>6</v>
      </c>
      <c r="C45" s="2">
        <f>SUM(C38:C44)</f>
        <v>274.56000000000006</v>
      </c>
      <c r="D45" s="2">
        <f>SUM(D38:D44)</f>
        <v>306.90000000000003</v>
      </c>
      <c r="E45" s="2">
        <f>SUM(E38:E44)</f>
        <v>299.97000000000003</v>
      </c>
      <c r="F45" s="2">
        <f t="shared" si="2"/>
        <v>881.43000000000006</v>
      </c>
      <c r="G45" s="2">
        <f>AVERAGE(G38:G44)</f>
        <v>13.990952380952381</v>
      </c>
    </row>
    <row r="46" spans="2:7" x14ac:dyDescent="0.3">
      <c r="B46" s="14" t="s">
        <v>7</v>
      </c>
      <c r="C46" s="2">
        <f>C45/(B28*B27)</f>
        <v>13.074285714285717</v>
      </c>
      <c r="D46" s="2">
        <f>D45/(B28*B27)</f>
        <v>14.614285714285716</v>
      </c>
      <c r="E46" s="2">
        <f>E45/(B28*B27)</f>
        <v>14.284285714285716</v>
      </c>
      <c r="F46" s="2"/>
      <c r="G46" s="2">
        <f>AVERAGE(G38:G44)</f>
        <v>13.990952380952381</v>
      </c>
    </row>
    <row r="49" spans="1:11" x14ac:dyDescent="0.3">
      <c r="A49" s="15" t="s">
        <v>27</v>
      </c>
      <c r="B49" s="16" t="s">
        <v>28</v>
      </c>
      <c r="C49" s="16" t="s">
        <v>29</v>
      </c>
      <c r="D49" s="16" t="s">
        <v>30</v>
      </c>
      <c r="E49" s="16" t="s">
        <v>31</v>
      </c>
      <c r="F49" s="16" t="s">
        <v>32</v>
      </c>
      <c r="G49" s="16" t="s">
        <v>33</v>
      </c>
      <c r="H49" s="16" t="s">
        <v>34</v>
      </c>
      <c r="I49" s="16" t="s">
        <v>35</v>
      </c>
    </row>
    <row r="50" spans="1:11" x14ac:dyDescent="0.3">
      <c r="A50" s="11" t="s">
        <v>58</v>
      </c>
      <c r="B50" s="2">
        <f>B28-1</f>
        <v>6</v>
      </c>
      <c r="C50" s="2">
        <f>E28</f>
        <v>538.00894285714094</v>
      </c>
      <c r="D50" s="2">
        <f>C50/B50</f>
        <v>89.668157142856828</v>
      </c>
      <c r="E50" s="2">
        <f>D50/D53</f>
        <v>174.98451196757412</v>
      </c>
      <c r="F50" s="2">
        <f>FINV(0.01,B50,B53)</f>
        <v>3.265787316835457</v>
      </c>
      <c r="G50" s="2">
        <f>FINV(0.05,B50,B53)</f>
        <v>2.3239937973118296</v>
      </c>
      <c r="H50" s="2" t="str">
        <f>IF(E50&gt;F50,"Significant","NS")</f>
        <v>Significant</v>
      </c>
      <c r="I50" s="2" t="str">
        <f>IF(E50&gt;G50,"Significant","NS")</f>
        <v>Significant</v>
      </c>
    </row>
    <row r="51" spans="1:11" x14ac:dyDescent="0.3">
      <c r="A51" s="11" t="s">
        <v>59</v>
      </c>
      <c r="B51" s="2">
        <f>B29-1</f>
        <v>2</v>
      </c>
      <c r="C51" s="2">
        <f>E29</f>
        <v>27.612199999999575</v>
      </c>
      <c r="D51" s="2">
        <f>C51/B51</f>
        <v>13.806099999999788</v>
      </c>
      <c r="E51" s="2">
        <f>D51/D53</f>
        <v>26.942158149036306</v>
      </c>
      <c r="F51" s="2">
        <f>FINV(0.01,B51,B53)</f>
        <v>5.1491387794356873</v>
      </c>
      <c r="G51" s="2">
        <f>FINV(0.05,B51,B53)</f>
        <v>3.2199422931761248</v>
      </c>
      <c r="H51" s="2" t="str">
        <f>IF(E51&gt;F51,"Significant","NS")</f>
        <v>Significant</v>
      </c>
      <c r="I51" s="2" t="str">
        <f>IF(E51&gt;G51,"Significant","NS")</f>
        <v>Significant</v>
      </c>
    </row>
    <row r="52" spans="1:11" x14ac:dyDescent="0.3">
      <c r="A52" s="11" t="s">
        <v>64</v>
      </c>
      <c r="B52" s="2">
        <f>B51*B50</f>
        <v>12</v>
      </c>
      <c r="C52" s="2">
        <f>E31</f>
        <v>15.691200000002937</v>
      </c>
      <c r="D52" s="2">
        <f>C52/B52</f>
        <v>1.3076000000002448</v>
      </c>
      <c r="E52" s="2">
        <f>D52/D53</f>
        <v>2.5517391584652445</v>
      </c>
      <c r="F52" s="2">
        <f>FINV(0.01,B52,B53)</f>
        <v>2.6401564075289268</v>
      </c>
      <c r="G52" s="2">
        <f>FINV(0.05,B52,B53)</f>
        <v>1.9910131582278783</v>
      </c>
      <c r="H52" s="2" t="str">
        <f>IF(E52&gt;F52,"Significant","NS")</f>
        <v>NS</v>
      </c>
      <c r="I52" s="2" t="str">
        <f>IF(E52&gt;G52,"Significant","NS")</f>
        <v>Significant</v>
      </c>
    </row>
    <row r="53" spans="1:11" ht="16.2" thickBot="1" x14ac:dyDescent="0.35">
      <c r="A53" s="17" t="s">
        <v>36</v>
      </c>
      <c r="B53" s="18">
        <f>B54-B52-B51-B50</f>
        <v>42</v>
      </c>
      <c r="C53" s="18">
        <f>E33</f>
        <v>21.522262499996941</v>
      </c>
      <c r="D53" s="18">
        <f>C53/B53</f>
        <v>0.51243482142849861</v>
      </c>
      <c r="E53" s="18"/>
      <c r="F53" s="18"/>
      <c r="G53" s="18"/>
      <c r="H53" s="18"/>
      <c r="I53" s="18"/>
    </row>
    <row r="54" spans="1:11" ht="16.2" thickBot="1" x14ac:dyDescent="0.35">
      <c r="A54" s="19" t="s">
        <v>37</v>
      </c>
      <c r="B54" s="20">
        <f>B30-1</f>
        <v>62</v>
      </c>
      <c r="C54" s="20">
        <f>SUM(C50:C53)</f>
        <v>602.83460535714039</v>
      </c>
      <c r="D54" s="20"/>
      <c r="E54" s="20"/>
      <c r="F54" s="20"/>
      <c r="G54" s="20"/>
      <c r="H54" s="20"/>
      <c r="I54" s="21"/>
    </row>
    <row r="56" spans="1:11" x14ac:dyDescent="0.3">
      <c r="H56" t="s">
        <v>38</v>
      </c>
      <c r="I56">
        <f>TINV(0.01,B53)</f>
        <v>2.6980661862199842</v>
      </c>
    </row>
    <row r="57" spans="1:11" x14ac:dyDescent="0.3">
      <c r="A57" s="3"/>
      <c r="B57" s="22"/>
      <c r="C57" s="26" t="s">
        <v>39</v>
      </c>
      <c r="D57" s="26"/>
      <c r="E57" s="3"/>
      <c r="F57" s="3"/>
      <c r="I57">
        <f>TINV(0.05,B53)</f>
        <v>2.0180817028184461</v>
      </c>
    </row>
    <row r="58" spans="1:11" x14ac:dyDescent="0.3">
      <c r="A58" s="2" t="s">
        <v>40</v>
      </c>
      <c r="B58" s="2" t="s">
        <v>24</v>
      </c>
      <c r="C58" s="2"/>
      <c r="D58" s="2"/>
      <c r="E58" s="2"/>
      <c r="F58" s="23"/>
      <c r="H58" s="24"/>
      <c r="I58" s="24" t="s">
        <v>41</v>
      </c>
      <c r="J58" s="24" t="s">
        <v>42</v>
      </c>
      <c r="K58" s="24" t="s">
        <v>43</v>
      </c>
    </row>
    <row r="59" spans="1:11" x14ac:dyDescent="0.3">
      <c r="A59" s="2"/>
      <c r="B59" s="2" t="s">
        <v>9</v>
      </c>
      <c r="C59" s="2" t="s">
        <v>10</v>
      </c>
      <c r="D59" s="2" t="s">
        <v>11</v>
      </c>
      <c r="E59" s="2" t="s">
        <v>25</v>
      </c>
      <c r="F59" s="23" t="s">
        <v>26</v>
      </c>
      <c r="H59" s="25" t="s">
        <v>44</v>
      </c>
      <c r="I59" s="23">
        <f>SQRT(D53/(B29*B27))</f>
        <v>0.2386151763424621</v>
      </c>
      <c r="J59" s="23">
        <f>I59*1.4142*I56</f>
        <v>0.91046130778300283</v>
      </c>
      <c r="K59" s="23">
        <f>I59*1.4142*I57</f>
        <v>0.68100082783188709</v>
      </c>
    </row>
    <row r="60" spans="1:11" x14ac:dyDescent="0.3">
      <c r="A60" s="14" t="s">
        <v>8</v>
      </c>
      <c r="B60" s="2">
        <f>G4</f>
        <v>7.6099999999999994</v>
      </c>
      <c r="C60" s="2">
        <f>G5</f>
        <v>8.81</v>
      </c>
      <c r="D60" s="2">
        <f>G6</f>
        <v>9.9500000000000011</v>
      </c>
      <c r="E60" s="2">
        <f>SUM(B60:D60)</f>
        <v>26.370000000000005</v>
      </c>
      <c r="F60" s="23">
        <f>E60/3</f>
        <v>8.7900000000000009</v>
      </c>
      <c r="H60" s="25" t="s">
        <v>45</v>
      </c>
      <c r="I60" s="23">
        <f>SQRT(D53/(B28*B27))</f>
        <v>0.1562103010792241</v>
      </c>
      <c r="J60" s="23">
        <f>I60*1.4142*I56</f>
        <v>0.59603683717772826</v>
      </c>
      <c r="K60" s="23">
        <f>J60*1.4142*I57</f>
        <v>1.7010719341412719</v>
      </c>
    </row>
    <row r="61" spans="1:11" x14ac:dyDescent="0.3">
      <c r="A61" s="14" t="s">
        <v>12</v>
      </c>
      <c r="B61" s="2">
        <f>G7</f>
        <v>10.07</v>
      </c>
      <c r="C61" s="2">
        <f>G8</f>
        <v>11.54</v>
      </c>
      <c r="D61" s="2">
        <f>G9</f>
        <v>11.28</v>
      </c>
      <c r="E61" s="2">
        <f t="shared" ref="E61:E66" si="4">SUM(B61:D61)</f>
        <v>32.89</v>
      </c>
      <c r="F61" s="23">
        <f t="shared" ref="F61:F66" si="5">E61/3</f>
        <v>10.963333333333333</v>
      </c>
      <c r="H61" s="25" t="s">
        <v>46</v>
      </c>
      <c r="I61" s="23">
        <f>SQRT(D53/(B27))</f>
        <v>0.41329360888215155</v>
      </c>
      <c r="J61" s="23">
        <f>I61*1.4142*I56</f>
        <v>1.5769652434057662</v>
      </c>
      <c r="K61" s="23">
        <f>J61*1.4142*I57</f>
        <v>4.5006132999694479</v>
      </c>
    </row>
    <row r="62" spans="1:11" x14ac:dyDescent="0.3">
      <c r="A62" s="14" t="s">
        <v>13</v>
      </c>
      <c r="B62" s="2">
        <f>G10</f>
        <v>15.920000000000002</v>
      </c>
      <c r="C62" s="2">
        <f>G11</f>
        <v>17.18</v>
      </c>
      <c r="D62" s="2">
        <f>G12</f>
        <v>16.739999999999998</v>
      </c>
      <c r="E62" s="2">
        <f t="shared" si="4"/>
        <v>49.84</v>
      </c>
      <c r="F62" s="23">
        <f t="shared" si="5"/>
        <v>16.613333333333333</v>
      </c>
    </row>
    <row r="63" spans="1:11" x14ac:dyDescent="0.3">
      <c r="A63" s="14" t="s">
        <v>14</v>
      </c>
      <c r="B63" s="2">
        <f>G13</f>
        <v>15.019999999999998</v>
      </c>
      <c r="C63" s="2">
        <f>G14</f>
        <v>15.75</v>
      </c>
      <c r="D63" s="2">
        <f>G15</f>
        <v>15.6</v>
      </c>
      <c r="E63" s="2">
        <f t="shared" si="4"/>
        <v>46.37</v>
      </c>
      <c r="F63" s="23">
        <f t="shared" si="5"/>
        <v>15.456666666666665</v>
      </c>
      <c r="H63" s="25" t="s">
        <v>47</v>
      </c>
      <c r="I63" s="5">
        <f>SQRT(D53)*100/(G25)</f>
        <v>5.1164889246707439</v>
      </c>
    </row>
    <row r="64" spans="1:11" x14ac:dyDescent="0.3">
      <c r="A64" s="14" t="s">
        <v>15</v>
      </c>
      <c r="B64" s="2">
        <f>G16</f>
        <v>13.31</v>
      </c>
      <c r="C64" s="2">
        <f>G17</f>
        <v>16.600000000000001</v>
      </c>
      <c r="D64" s="2">
        <f>G18</f>
        <v>16.330000000000002</v>
      </c>
      <c r="E64" s="2">
        <f t="shared" si="4"/>
        <v>46.240000000000009</v>
      </c>
      <c r="F64" s="23">
        <f t="shared" si="5"/>
        <v>15.413333333333336</v>
      </c>
    </row>
    <row r="65" spans="1:6" x14ac:dyDescent="0.3">
      <c r="A65" s="14" t="s">
        <v>16</v>
      </c>
      <c r="B65" s="2">
        <f>G19</f>
        <v>16.54</v>
      </c>
      <c r="C65" s="2">
        <f>G20</f>
        <v>18.420000000000002</v>
      </c>
      <c r="D65" s="2">
        <f>G21</f>
        <v>17.39</v>
      </c>
      <c r="E65" s="2">
        <f t="shared" si="4"/>
        <v>52.35</v>
      </c>
      <c r="F65" s="23">
        <f t="shared" si="5"/>
        <v>17.45</v>
      </c>
    </row>
    <row r="66" spans="1:6" x14ac:dyDescent="0.3">
      <c r="A66" s="14" t="s">
        <v>17</v>
      </c>
      <c r="B66" s="2">
        <f>G22</f>
        <v>13.050000000000002</v>
      </c>
      <c r="C66" s="2">
        <f>G23</f>
        <v>14</v>
      </c>
      <c r="D66" s="2">
        <f>G24</f>
        <v>12.699999999999998</v>
      </c>
      <c r="E66" s="2">
        <f t="shared" si="4"/>
        <v>39.75</v>
      </c>
      <c r="F66" s="23">
        <f t="shared" si="5"/>
        <v>13.25</v>
      </c>
    </row>
    <row r="67" spans="1:6" x14ac:dyDescent="0.3">
      <c r="A67" s="2" t="s">
        <v>6</v>
      </c>
      <c r="B67" s="2">
        <f>SUM(B60:B66)</f>
        <v>91.52</v>
      </c>
      <c r="C67" s="2">
        <f>SUM(C60:C66)</f>
        <v>102.3</v>
      </c>
      <c r="D67" s="2">
        <f>SUM(D60:D66)</f>
        <v>99.990000000000009</v>
      </c>
      <c r="E67" s="2">
        <f>SUM(E60:E66)</f>
        <v>293.81</v>
      </c>
      <c r="F67" s="23">
        <f>SUM(C67:E67)</f>
        <v>496.1</v>
      </c>
    </row>
    <row r="68" spans="1:6" x14ac:dyDescent="0.3">
      <c r="A68" s="14" t="s">
        <v>7</v>
      </c>
      <c r="B68" s="23">
        <f>AVERAGE(B60:B66)</f>
        <v>13.074285714285713</v>
      </c>
      <c r="C68" s="23">
        <f>AVERAGE(C60:C66)</f>
        <v>14.614285714285714</v>
      </c>
      <c r="D68" s="23">
        <f>AVERAGE(D60:D66)</f>
        <v>14.284285714285716</v>
      </c>
      <c r="E68" s="2"/>
      <c r="F68" s="23">
        <f>AVERAGE(F60:F66)</f>
        <v>13.990952380952381</v>
      </c>
    </row>
  </sheetData>
  <mergeCells count="1">
    <mergeCell ref="C57:D5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BDB87-3AA3-4397-A3C9-02436CA108BC}">
  <dimension ref="A1:K68"/>
  <sheetViews>
    <sheetView topLeftCell="A35" zoomScale="80" zoomScaleNormal="80" workbookViewId="0">
      <selection activeCell="K61" sqref="K61"/>
    </sheetView>
  </sheetViews>
  <sheetFormatPr defaultRowHeight="15.6" x14ac:dyDescent="0.3"/>
  <sheetData>
    <row r="1" spans="1:8" ht="18" x14ac:dyDescent="0.35">
      <c r="B1" s="1" t="s">
        <v>0</v>
      </c>
      <c r="C1" s="1"/>
      <c r="D1" s="1"/>
    </row>
    <row r="3" spans="1:8" x14ac:dyDescent="0.3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3"/>
    </row>
    <row r="4" spans="1:8" x14ac:dyDescent="0.3">
      <c r="A4" s="2" t="s">
        <v>48</v>
      </c>
      <c r="B4" s="2" t="s">
        <v>55</v>
      </c>
      <c r="C4" s="4">
        <v>8.66546990741044</v>
      </c>
      <c r="D4" s="4">
        <v>8.9993603823025552</v>
      </c>
      <c r="E4" s="4">
        <v>9.3096404003169777</v>
      </c>
      <c r="F4" s="5">
        <f>SUM(C4:E4)</f>
        <v>26.974470690029975</v>
      </c>
      <c r="G4" s="5">
        <f>AVERAGE(C4:E4)</f>
        <v>8.9914902300099921</v>
      </c>
    </row>
    <row r="5" spans="1:8" x14ac:dyDescent="0.3">
      <c r="A5" s="2"/>
      <c r="B5" s="2" t="s">
        <v>56</v>
      </c>
      <c r="C5" s="4">
        <v>9.8148171150815582</v>
      </c>
      <c r="D5" s="4">
        <v>10.158828083297555</v>
      </c>
      <c r="E5" s="4">
        <v>10.470385015204092</v>
      </c>
      <c r="F5" s="5">
        <f t="shared" ref="F5:F24" si="0">SUM(C5:E5)</f>
        <v>30.444030213583204</v>
      </c>
      <c r="G5" s="5">
        <f t="shared" ref="G5:G24" si="1">AVERAGE(C5:E5)</f>
        <v>10.148010071194401</v>
      </c>
    </row>
    <row r="6" spans="1:8" x14ac:dyDescent="0.3">
      <c r="A6" s="2"/>
      <c r="B6" s="2" t="s">
        <v>57</v>
      </c>
      <c r="C6" s="4">
        <v>10.393195243673055</v>
      </c>
      <c r="D6" s="4">
        <v>10.738453511843879</v>
      </c>
      <c r="E6" s="4">
        <v>11.046351133483549</v>
      </c>
      <c r="F6" s="5">
        <f t="shared" si="0"/>
        <v>32.177999889000482</v>
      </c>
      <c r="G6" s="5">
        <f t="shared" si="1"/>
        <v>10.725999963000161</v>
      </c>
    </row>
    <row r="7" spans="1:8" x14ac:dyDescent="0.3">
      <c r="A7" s="2" t="s">
        <v>49</v>
      </c>
      <c r="B7" s="2" t="s">
        <v>55</v>
      </c>
      <c r="C7" s="4">
        <v>10.543182365442771</v>
      </c>
      <c r="D7" s="4">
        <v>10.888342559669303</v>
      </c>
      <c r="E7" s="4">
        <v>11.194826728234277</v>
      </c>
      <c r="F7" s="5">
        <f t="shared" si="0"/>
        <v>32.626351653346347</v>
      </c>
      <c r="G7" s="5">
        <f t="shared" si="1"/>
        <v>10.875450551115449</v>
      </c>
    </row>
    <row r="8" spans="1:8" x14ac:dyDescent="0.3">
      <c r="A8" s="2"/>
      <c r="B8" s="2" t="s">
        <v>56</v>
      </c>
      <c r="C8" s="4">
        <v>12.58934841218186</v>
      </c>
      <c r="D8" s="4">
        <v>12.916106299875377</v>
      </c>
      <c r="E8" s="4">
        <v>13.185043629007412</v>
      </c>
      <c r="F8" s="5">
        <f t="shared" si="0"/>
        <v>38.690498341064647</v>
      </c>
      <c r="G8" s="5">
        <f t="shared" si="1"/>
        <v>12.896832780354883</v>
      </c>
    </row>
    <row r="9" spans="1:8" x14ac:dyDescent="0.3">
      <c r="A9" s="2"/>
      <c r="B9" s="2" t="s">
        <v>57</v>
      </c>
      <c r="C9" s="4">
        <v>11.799568747793984</v>
      </c>
      <c r="D9" s="4">
        <v>12.137147517706605</v>
      </c>
      <c r="E9" s="4">
        <v>12.424488204808927</v>
      </c>
      <c r="F9" s="5">
        <f t="shared" si="0"/>
        <v>36.361204470309517</v>
      </c>
      <c r="G9" s="5">
        <f t="shared" si="1"/>
        <v>12.120401490103172</v>
      </c>
    </row>
    <row r="10" spans="1:8" x14ac:dyDescent="0.3">
      <c r="A10" s="2" t="s">
        <v>50</v>
      </c>
      <c r="B10" s="2" t="s">
        <v>55</v>
      </c>
      <c r="C10" s="4">
        <v>16.928752699613824</v>
      </c>
      <c r="D10" s="4">
        <v>17.12401022971687</v>
      </c>
      <c r="E10" s="4">
        <v>17.22573213998108</v>
      </c>
      <c r="F10" s="5">
        <f t="shared" si="0"/>
        <v>51.278495069311774</v>
      </c>
      <c r="G10" s="5">
        <f t="shared" si="1"/>
        <v>17.092831689770591</v>
      </c>
    </row>
    <row r="11" spans="1:8" x14ac:dyDescent="0.3">
      <c r="A11" s="2"/>
      <c r="B11" s="2" t="s">
        <v>56</v>
      </c>
      <c r="C11" s="4">
        <v>18.353912349072761</v>
      </c>
      <c r="D11" s="4">
        <v>18.486516057401026</v>
      </c>
      <c r="E11" s="4">
        <v>18.521420459096607</v>
      </c>
      <c r="F11" s="5">
        <f t="shared" si="0"/>
        <v>55.361848865570394</v>
      </c>
      <c r="G11" s="5">
        <f t="shared" si="1"/>
        <v>18.453949621856797</v>
      </c>
    </row>
    <row r="12" spans="1:8" x14ac:dyDescent="0.3">
      <c r="A12" s="2"/>
      <c r="B12" s="2" t="s">
        <v>57</v>
      </c>
      <c r="C12" s="4">
        <v>18.072764095811191</v>
      </c>
      <c r="D12" s="4">
        <v>18.218179119342555</v>
      </c>
      <c r="E12" s="4">
        <v>18.266199573182302</v>
      </c>
      <c r="F12" s="5">
        <f t="shared" si="0"/>
        <v>54.557142788336051</v>
      </c>
      <c r="G12" s="5">
        <f t="shared" si="1"/>
        <v>18.185714262778685</v>
      </c>
    </row>
    <row r="13" spans="1:8" x14ac:dyDescent="0.3">
      <c r="A13" s="2" t="s">
        <v>51</v>
      </c>
      <c r="B13" s="2" t="s">
        <v>55</v>
      </c>
      <c r="C13" s="4">
        <v>15.685178417196248</v>
      </c>
      <c r="D13" s="4">
        <v>15.928875373978208</v>
      </c>
      <c r="E13" s="4">
        <v>16.086903261267498</v>
      </c>
      <c r="F13" s="5">
        <f t="shared" si="0"/>
        <v>47.70095705244195</v>
      </c>
      <c r="G13" s="5">
        <f t="shared" si="1"/>
        <v>15.900319017480649</v>
      </c>
    </row>
    <row r="14" spans="1:8" x14ac:dyDescent="0.3">
      <c r="A14" s="2"/>
      <c r="B14" s="2" t="s">
        <v>56</v>
      </c>
      <c r="C14" s="4">
        <v>16.368431566348434</v>
      </c>
      <c r="D14" s="4">
        <v>16.586374510132092</v>
      </c>
      <c r="E14" s="4">
        <v>16.71393707248836</v>
      </c>
      <c r="F14" s="5">
        <f t="shared" si="0"/>
        <v>49.668743148968886</v>
      </c>
      <c r="G14" s="5">
        <f t="shared" si="1"/>
        <v>16.556247716322961</v>
      </c>
    </row>
    <row r="15" spans="1:8" x14ac:dyDescent="0.3">
      <c r="A15" s="2"/>
      <c r="B15" s="2" t="s">
        <v>57</v>
      </c>
      <c r="C15" s="4">
        <v>16.150828494120798</v>
      </c>
      <c r="D15" s="4">
        <v>16.377214552832516</v>
      </c>
      <c r="E15" s="4">
        <v>16.514627136774443</v>
      </c>
      <c r="F15" s="5">
        <f t="shared" si="0"/>
        <v>49.042670183727758</v>
      </c>
      <c r="G15" s="5">
        <f t="shared" si="1"/>
        <v>16.347556727909254</v>
      </c>
    </row>
    <row r="16" spans="1:8" x14ac:dyDescent="0.3">
      <c r="A16" s="2" t="s">
        <v>52</v>
      </c>
      <c r="B16" s="2" t="s">
        <v>55</v>
      </c>
      <c r="C16" s="4">
        <v>14.66428178776721</v>
      </c>
      <c r="D16" s="4">
        <v>14.941925727365581</v>
      </c>
      <c r="E16" s="4">
        <v>15.142259117079165</v>
      </c>
      <c r="F16" s="5">
        <f t="shared" si="0"/>
        <v>44.748466632211958</v>
      </c>
      <c r="G16" s="5">
        <f t="shared" si="1"/>
        <v>14.916155544070653</v>
      </c>
    </row>
    <row r="17" spans="1:7" x14ac:dyDescent="0.3">
      <c r="A17" s="2"/>
      <c r="B17" s="2" t="s">
        <v>56</v>
      </c>
      <c r="C17" s="4">
        <v>17.833346000424182</v>
      </c>
      <c r="D17" s="4">
        <v>17.989520255254376</v>
      </c>
      <c r="E17" s="4">
        <v>18.048776485003685</v>
      </c>
      <c r="F17" s="5">
        <f t="shared" si="0"/>
        <v>53.871642740682248</v>
      </c>
      <c r="G17" s="5">
        <f t="shared" si="1"/>
        <v>17.957214246894083</v>
      </c>
    </row>
    <row r="18" spans="1:7" x14ac:dyDescent="0.3">
      <c r="A18" s="2"/>
      <c r="B18" s="2" t="s">
        <v>57</v>
      </c>
      <c r="C18" s="4">
        <v>17.687658532563386</v>
      </c>
      <c r="D18" s="4">
        <v>17.850303725985476</v>
      </c>
      <c r="E18" s="4">
        <v>17.916412881460868</v>
      </c>
      <c r="F18" s="5">
        <f t="shared" si="0"/>
        <v>53.454375140009731</v>
      </c>
      <c r="G18" s="5">
        <f t="shared" si="1"/>
        <v>17.818125046669909</v>
      </c>
    </row>
    <row r="19" spans="1:7" x14ac:dyDescent="0.3">
      <c r="A19" s="2" t="s">
        <v>53</v>
      </c>
      <c r="B19" s="2" t="s">
        <v>55</v>
      </c>
      <c r="C19" s="4">
        <v>17.802124098322029</v>
      </c>
      <c r="D19" s="4">
        <v>17.959690190365801</v>
      </c>
      <c r="E19" s="4">
        <v>18.020414382884542</v>
      </c>
      <c r="F19" s="5">
        <f t="shared" si="0"/>
        <v>53.782228671572369</v>
      </c>
      <c r="G19" s="5">
        <f t="shared" si="1"/>
        <v>17.927409557190789</v>
      </c>
    </row>
    <row r="20" spans="1:7" x14ac:dyDescent="0.3">
      <c r="A20" s="2"/>
      <c r="B20" s="2" t="s">
        <v>56</v>
      </c>
      <c r="C20" s="4">
        <v>19.718206798938809</v>
      </c>
      <c r="D20" s="4">
        <v>19.786946355766705</v>
      </c>
      <c r="E20" s="4">
        <v>19.761117704524668</v>
      </c>
      <c r="F20" s="5">
        <f t="shared" si="0"/>
        <v>59.266270859230175</v>
      </c>
      <c r="G20" s="5">
        <f t="shared" si="1"/>
        <v>19.755423619743393</v>
      </c>
    </row>
    <row r="21" spans="1:7" x14ac:dyDescent="0.3">
      <c r="A21" s="2"/>
      <c r="B21" s="2" t="s">
        <v>57</v>
      </c>
      <c r="C21" s="4">
        <v>18.937198084079952</v>
      </c>
      <c r="D21" s="4">
        <v>19.042743162273759</v>
      </c>
      <c r="E21" s="4">
        <v>19.050924222763641</v>
      </c>
      <c r="F21" s="5">
        <f t="shared" si="0"/>
        <v>57.030865469117352</v>
      </c>
      <c r="G21" s="5">
        <f t="shared" si="1"/>
        <v>19.010288489705783</v>
      </c>
    </row>
    <row r="22" spans="1:7" x14ac:dyDescent="0.3">
      <c r="A22" s="2" t="s">
        <v>54</v>
      </c>
      <c r="B22" s="2" t="s">
        <v>55</v>
      </c>
      <c r="C22" s="4">
        <v>15.137990934969674</v>
      </c>
      <c r="D22" s="4">
        <v>15.400605263866797</v>
      </c>
      <c r="E22" s="4">
        <v>15.581868205971663</v>
      </c>
      <c r="F22" s="5">
        <f t="shared" si="0"/>
        <v>46.120464404808132</v>
      </c>
      <c r="G22" s="5">
        <f t="shared" si="1"/>
        <v>15.373488134936045</v>
      </c>
    </row>
    <row r="23" spans="1:7" x14ac:dyDescent="0.3">
      <c r="A23" s="2"/>
      <c r="B23" s="2" t="s">
        <v>56</v>
      </c>
      <c r="C23" s="4">
        <v>15.633497186722684</v>
      </c>
      <c r="D23" s="4">
        <v>15.879048740802252</v>
      </c>
      <c r="E23" s="4">
        <v>16.039320340010793</v>
      </c>
      <c r="F23" s="5">
        <f t="shared" si="0"/>
        <v>47.551866267535729</v>
      </c>
      <c r="G23" s="5">
        <f t="shared" si="1"/>
        <v>15.850622089178577</v>
      </c>
    </row>
    <row r="24" spans="1:7" x14ac:dyDescent="0.3">
      <c r="A24" s="2"/>
      <c r="B24" s="2" t="s">
        <v>57</v>
      </c>
      <c r="C24" s="4">
        <v>13.761521901360556</v>
      </c>
      <c r="D24" s="4">
        <v>14.064037535250394</v>
      </c>
      <c r="E24" s="4">
        <v>14.297489704655074</v>
      </c>
      <c r="F24" s="5">
        <f t="shared" si="0"/>
        <v>42.123049141266023</v>
      </c>
      <c r="G24" s="5">
        <f t="shared" si="1"/>
        <v>14.041016380422008</v>
      </c>
    </row>
    <row r="25" spans="1:7" x14ac:dyDescent="0.3">
      <c r="A25" s="2"/>
      <c r="B25" s="2" t="s">
        <v>6</v>
      </c>
      <c r="C25" s="5">
        <f>SUM(C4:C24)</f>
        <v>316.54127473889537</v>
      </c>
      <c r="D25" s="5">
        <f>SUM(D4:D24)</f>
        <v>321.47422915502972</v>
      </c>
      <c r="E25" s="5">
        <f>SUM(E4:E24)</f>
        <v>324.81813779819959</v>
      </c>
      <c r="F25" s="5">
        <f>SUM(C4:E24)</f>
        <v>962.83364169212473</v>
      </c>
      <c r="G25" s="5">
        <f>AVERAGE(C4:E24)</f>
        <v>15.283073677652773</v>
      </c>
    </row>
    <row r="26" spans="1:7" ht="16.2" thickBot="1" x14ac:dyDescent="0.35"/>
    <row r="27" spans="1:7" x14ac:dyDescent="0.3">
      <c r="A27" s="6" t="s">
        <v>18</v>
      </c>
      <c r="B27" s="7">
        <v>3</v>
      </c>
      <c r="D27" s="8" t="s">
        <v>19</v>
      </c>
      <c r="E27" s="2">
        <f>F25^2/(B27*B28*B29)</f>
        <v>14715.057485303474</v>
      </c>
    </row>
    <row r="28" spans="1:7" x14ac:dyDescent="0.3">
      <c r="A28" s="9" t="s">
        <v>58</v>
      </c>
      <c r="B28" s="10">
        <v>7</v>
      </c>
      <c r="D28" s="11" t="s">
        <v>60</v>
      </c>
      <c r="E28" s="2">
        <f>((SUMSQ(F38:F44)/(B27*B29))-E27)</f>
        <v>566.86837165533143</v>
      </c>
    </row>
    <row r="29" spans="1:7" x14ac:dyDescent="0.3">
      <c r="A29" s="8" t="s">
        <v>59</v>
      </c>
      <c r="B29" s="2">
        <v>3</v>
      </c>
      <c r="D29" s="11" t="s">
        <v>61</v>
      </c>
      <c r="E29" s="2">
        <f>SUMSQ(C45:E45)/(B27*B28)-E27</f>
        <v>24.843489665145171</v>
      </c>
    </row>
    <row r="30" spans="1:7" x14ac:dyDescent="0.3">
      <c r="A30" s="8" t="s">
        <v>6</v>
      </c>
      <c r="B30" s="5">
        <f>B29*B28*B27</f>
        <v>63</v>
      </c>
      <c r="D30" s="8" t="s">
        <v>62</v>
      </c>
      <c r="E30" s="2">
        <f>((SUMSQ(C38:E44))/(B27))-E27</f>
        <v>609.61615113951484</v>
      </c>
    </row>
    <row r="31" spans="1:7" x14ac:dyDescent="0.3">
      <c r="D31" s="8" t="s">
        <v>63</v>
      </c>
      <c r="E31" s="2">
        <f>E30-E29-E28</f>
        <v>17.90428981903824</v>
      </c>
    </row>
    <row r="32" spans="1:7" x14ac:dyDescent="0.3">
      <c r="D32" s="8" t="s">
        <v>20</v>
      </c>
      <c r="E32" s="2">
        <f>SUMSQ(C4:E24)-E27</f>
        <v>611.66164292806934</v>
      </c>
    </row>
    <row r="33" spans="2:7" x14ac:dyDescent="0.3">
      <c r="D33" s="8" t="s">
        <v>21</v>
      </c>
      <c r="E33" s="2">
        <f>E32-E31-E29-E28</f>
        <v>2.0454917885545001</v>
      </c>
    </row>
    <row r="35" spans="2:7" x14ac:dyDescent="0.3">
      <c r="B35" s="3"/>
      <c r="C35" s="12"/>
      <c r="D35" s="12" t="s">
        <v>22</v>
      </c>
      <c r="E35" s="13"/>
      <c r="F35" s="3"/>
      <c r="G35" s="3"/>
    </row>
    <row r="36" spans="2:7" x14ac:dyDescent="0.3">
      <c r="B36" s="2" t="s">
        <v>23</v>
      </c>
      <c r="C36" s="2" t="s">
        <v>24</v>
      </c>
      <c r="D36" s="2"/>
      <c r="E36" s="2"/>
      <c r="F36" s="2"/>
      <c r="G36" s="2"/>
    </row>
    <row r="37" spans="2:7" x14ac:dyDescent="0.3">
      <c r="B37" s="2"/>
      <c r="C37" s="2" t="s">
        <v>9</v>
      </c>
      <c r="D37" s="2" t="s">
        <v>10</v>
      </c>
      <c r="E37" s="2" t="s">
        <v>11</v>
      </c>
      <c r="F37" s="2" t="s">
        <v>25</v>
      </c>
      <c r="G37" s="2" t="s">
        <v>26</v>
      </c>
    </row>
    <row r="38" spans="2:7" x14ac:dyDescent="0.3">
      <c r="B38" s="14" t="s">
        <v>8</v>
      </c>
      <c r="C38" s="2">
        <f>F4</f>
        <v>26.974470690029975</v>
      </c>
      <c r="D38" s="2">
        <f>F5</f>
        <v>30.444030213583204</v>
      </c>
      <c r="E38" s="2">
        <f>F6</f>
        <v>32.177999889000482</v>
      </c>
      <c r="F38" s="2">
        <f t="shared" ref="F38:F45" si="2">SUM(C38:E38)</f>
        <v>89.596500792613654</v>
      </c>
      <c r="G38" s="2">
        <f t="shared" ref="G38:G44" si="3">F38/9</f>
        <v>9.9551667547348508</v>
      </c>
    </row>
    <row r="39" spans="2:7" x14ac:dyDescent="0.3">
      <c r="B39" s="14" t="s">
        <v>12</v>
      </c>
      <c r="C39" s="2">
        <f>F7</f>
        <v>32.626351653346347</v>
      </c>
      <c r="D39" s="2">
        <f>F8</f>
        <v>38.690498341064647</v>
      </c>
      <c r="E39" s="2">
        <f>F9</f>
        <v>36.361204470309517</v>
      </c>
      <c r="F39" s="2">
        <f t="shared" si="2"/>
        <v>107.67805446472052</v>
      </c>
      <c r="G39" s="2">
        <f t="shared" si="3"/>
        <v>11.964228273857834</v>
      </c>
    </row>
    <row r="40" spans="2:7" x14ac:dyDescent="0.3">
      <c r="B40" s="14" t="s">
        <v>13</v>
      </c>
      <c r="C40" s="2">
        <f>F10</f>
        <v>51.278495069311774</v>
      </c>
      <c r="D40" s="2">
        <f>F11</f>
        <v>55.361848865570394</v>
      </c>
      <c r="E40" s="2">
        <f>F12</f>
        <v>54.557142788336051</v>
      </c>
      <c r="F40" s="2">
        <f t="shared" si="2"/>
        <v>161.19748672321822</v>
      </c>
      <c r="G40" s="2">
        <f t="shared" si="3"/>
        <v>17.910831858135356</v>
      </c>
    </row>
    <row r="41" spans="2:7" x14ac:dyDescent="0.3">
      <c r="B41" s="14" t="s">
        <v>14</v>
      </c>
      <c r="C41" s="2">
        <f>F13</f>
        <v>47.70095705244195</v>
      </c>
      <c r="D41" s="2">
        <f>F14</f>
        <v>49.668743148968886</v>
      </c>
      <c r="E41" s="2">
        <f>F15</f>
        <v>49.042670183727758</v>
      </c>
      <c r="F41" s="2">
        <f t="shared" si="2"/>
        <v>146.41237038513859</v>
      </c>
      <c r="G41" s="2">
        <f t="shared" si="3"/>
        <v>16.268041153904289</v>
      </c>
    </row>
    <row r="42" spans="2:7" x14ac:dyDescent="0.3">
      <c r="B42" s="14" t="s">
        <v>15</v>
      </c>
      <c r="C42" s="2">
        <f>F16</f>
        <v>44.748466632211958</v>
      </c>
      <c r="D42" s="2">
        <f>F17</f>
        <v>53.871642740682248</v>
      </c>
      <c r="E42" s="2">
        <f>F18</f>
        <v>53.454375140009731</v>
      </c>
      <c r="F42" s="2">
        <f t="shared" si="2"/>
        <v>152.07448451290395</v>
      </c>
      <c r="G42" s="2">
        <f t="shared" si="3"/>
        <v>16.897164945878217</v>
      </c>
    </row>
    <row r="43" spans="2:7" x14ac:dyDescent="0.3">
      <c r="B43" s="14" t="s">
        <v>16</v>
      </c>
      <c r="C43" s="2">
        <f>F19</f>
        <v>53.782228671572369</v>
      </c>
      <c r="D43" s="2">
        <f>F20</f>
        <v>59.266270859230175</v>
      </c>
      <c r="E43" s="2">
        <f>F21</f>
        <v>57.030865469117352</v>
      </c>
      <c r="F43" s="2">
        <f t="shared" si="2"/>
        <v>170.0793649999199</v>
      </c>
      <c r="G43" s="2">
        <f t="shared" si="3"/>
        <v>18.897707222213324</v>
      </c>
    </row>
    <row r="44" spans="2:7" x14ac:dyDescent="0.3">
      <c r="B44" s="14" t="s">
        <v>17</v>
      </c>
      <c r="C44" s="2">
        <f>F22</f>
        <v>46.120464404808132</v>
      </c>
      <c r="D44" s="2">
        <f>F23</f>
        <v>47.551866267535729</v>
      </c>
      <c r="E44" s="2">
        <f>F24</f>
        <v>42.123049141266023</v>
      </c>
      <c r="F44" s="2">
        <f t="shared" si="2"/>
        <v>135.79537981360988</v>
      </c>
      <c r="G44" s="2">
        <f t="shared" si="3"/>
        <v>15.088375534845543</v>
      </c>
    </row>
    <row r="45" spans="2:7" x14ac:dyDescent="0.3">
      <c r="B45" s="2" t="s">
        <v>6</v>
      </c>
      <c r="C45" s="2">
        <f>SUM(C38:C44)</f>
        <v>303.2314341737225</v>
      </c>
      <c r="D45" s="2">
        <f>SUM(D38:D44)</f>
        <v>334.85490043663532</v>
      </c>
      <c r="E45" s="2">
        <f>SUM(E38:E44)</f>
        <v>324.74730708176696</v>
      </c>
      <c r="F45" s="2">
        <f t="shared" si="2"/>
        <v>962.83364169212484</v>
      </c>
      <c r="G45" s="2">
        <f>AVERAGE(G38:G44)</f>
        <v>15.283073677652775</v>
      </c>
    </row>
    <row r="46" spans="2:7" x14ac:dyDescent="0.3">
      <c r="B46" s="14" t="s">
        <v>7</v>
      </c>
      <c r="C46" s="2">
        <f>C45/(B28*B27)</f>
        <v>14.439592103510595</v>
      </c>
      <c r="D46" s="2">
        <f>D45/(B28*B27)</f>
        <v>15.945471449363586</v>
      </c>
      <c r="E46" s="2">
        <f>E45/(B28*B27)</f>
        <v>15.464157480084141</v>
      </c>
      <c r="F46" s="2"/>
      <c r="G46" s="2">
        <f>AVERAGE(G38:G44)</f>
        <v>15.283073677652775</v>
      </c>
    </row>
    <row r="49" spans="1:11" x14ac:dyDescent="0.3">
      <c r="A49" s="15" t="s">
        <v>27</v>
      </c>
      <c r="B49" s="16" t="s">
        <v>28</v>
      </c>
      <c r="C49" s="16" t="s">
        <v>29</v>
      </c>
      <c r="D49" s="16" t="s">
        <v>30</v>
      </c>
      <c r="E49" s="16" t="s">
        <v>31</v>
      </c>
      <c r="F49" s="16" t="s">
        <v>32</v>
      </c>
      <c r="G49" s="16" t="s">
        <v>33</v>
      </c>
      <c r="H49" s="16" t="s">
        <v>34</v>
      </c>
      <c r="I49" s="16" t="s">
        <v>35</v>
      </c>
    </row>
    <row r="50" spans="1:11" x14ac:dyDescent="0.3">
      <c r="A50" s="11" t="s">
        <v>58</v>
      </c>
      <c r="B50" s="2">
        <f>B28-1</f>
        <v>6</v>
      </c>
      <c r="C50" s="2">
        <f>E28</f>
        <v>566.86837165533143</v>
      </c>
      <c r="D50" s="2">
        <f>C50/B50</f>
        <v>94.478061942555243</v>
      </c>
      <c r="E50" s="2">
        <f>D50/D53</f>
        <v>1939.9142171044675</v>
      </c>
      <c r="F50" s="2">
        <f>FINV(0.01,B50,B53)</f>
        <v>3.265787316835457</v>
      </c>
      <c r="G50" s="2">
        <f>FINV(0.05,B50,B53)</f>
        <v>2.3239937973118296</v>
      </c>
      <c r="H50" s="2" t="str">
        <f>IF(E50&gt;F50,"Significant","NS")</f>
        <v>Significant</v>
      </c>
      <c r="I50" s="2" t="str">
        <f>IF(E50&gt;G50,"Significant","NS")</f>
        <v>Significant</v>
      </c>
    </row>
    <row r="51" spans="1:11" x14ac:dyDescent="0.3">
      <c r="A51" s="11" t="s">
        <v>59</v>
      </c>
      <c r="B51" s="2">
        <f>B29-1</f>
        <v>2</v>
      </c>
      <c r="C51" s="2">
        <f>E29</f>
        <v>24.843489665145171</v>
      </c>
      <c r="D51" s="2">
        <f>C51/B51</f>
        <v>12.421744832572585</v>
      </c>
      <c r="E51" s="2">
        <f>D51/D53</f>
        <v>255.05518325093391</v>
      </c>
      <c r="F51" s="2">
        <f>FINV(0.01,B51,B53)</f>
        <v>5.1491387794356873</v>
      </c>
      <c r="G51" s="2">
        <f>FINV(0.05,B51,B53)</f>
        <v>3.2199422931761248</v>
      </c>
      <c r="H51" s="2" t="str">
        <f>IF(E51&gt;F51,"Significant","NS")</f>
        <v>Significant</v>
      </c>
      <c r="I51" s="2" t="str">
        <f>IF(E51&gt;G51,"Significant","NS")</f>
        <v>Significant</v>
      </c>
    </row>
    <row r="52" spans="1:11" x14ac:dyDescent="0.3">
      <c r="A52" s="11" t="s">
        <v>64</v>
      </c>
      <c r="B52" s="2">
        <f>B51*B50</f>
        <v>12</v>
      </c>
      <c r="C52" s="2">
        <f>E31</f>
        <v>17.90428981903824</v>
      </c>
      <c r="D52" s="2">
        <f>C52/B52</f>
        <v>1.49202415158652</v>
      </c>
      <c r="E52" s="2">
        <f>D52/D53</f>
        <v>30.635671439638337</v>
      </c>
      <c r="F52" s="2">
        <f>FINV(0.01,B52,B53)</f>
        <v>2.6401564075289268</v>
      </c>
      <c r="G52" s="2">
        <f>FINV(0.05,B52,B53)</f>
        <v>1.9910131582278783</v>
      </c>
      <c r="H52" s="2" t="str">
        <f>IF(E52&gt;F52,"Significant","NS")</f>
        <v>Significant</v>
      </c>
      <c r="I52" s="2" t="str">
        <f>IF(E52&gt;G52,"Significant","NS")</f>
        <v>Significant</v>
      </c>
    </row>
    <row r="53" spans="1:11" ht="16.2" thickBot="1" x14ac:dyDescent="0.35">
      <c r="A53" s="17" t="s">
        <v>36</v>
      </c>
      <c r="B53" s="18">
        <f>B54-B52-B51-B50</f>
        <v>42</v>
      </c>
      <c r="C53" s="18">
        <f>E33</f>
        <v>2.0454917885545001</v>
      </c>
      <c r="D53" s="18">
        <f>C53/B53</f>
        <v>4.8702185441773814E-2</v>
      </c>
      <c r="E53" s="18"/>
      <c r="F53" s="18"/>
      <c r="G53" s="18"/>
      <c r="H53" s="18"/>
      <c r="I53" s="18"/>
    </row>
    <row r="54" spans="1:11" ht="16.2" thickBot="1" x14ac:dyDescent="0.35">
      <c r="A54" s="19" t="s">
        <v>37</v>
      </c>
      <c r="B54" s="20">
        <f>B30-1</f>
        <v>62</v>
      </c>
      <c r="C54" s="20">
        <f>SUM(C50:C53)</f>
        <v>611.66164292806934</v>
      </c>
      <c r="D54" s="20"/>
      <c r="E54" s="20"/>
      <c r="F54" s="20"/>
      <c r="G54" s="20"/>
      <c r="H54" s="20"/>
      <c r="I54" s="21"/>
    </row>
    <row r="56" spans="1:11" x14ac:dyDescent="0.3">
      <c r="H56" t="s">
        <v>38</v>
      </c>
      <c r="I56">
        <f>TINV(0.01,B53)</f>
        <v>2.6980661862199842</v>
      </c>
    </row>
    <row r="57" spans="1:11" x14ac:dyDescent="0.3">
      <c r="A57" s="3"/>
      <c r="B57" s="22"/>
      <c r="C57" s="26" t="s">
        <v>39</v>
      </c>
      <c r="D57" s="26"/>
      <c r="E57" s="3"/>
      <c r="F57" s="3"/>
      <c r="I57">
        <f>TINV(0.05,B53)</f>
        <v>2.0180817028184461</v>
      </c>
    </row>
    <row r="58" spans="1:11" x14ac:dyDescent="0.3">
      <c r="A58" s="2" t="s">
        <v>40</v>
      </c>
      <c r="B58" s="2" t="s">
        <v>24</v>
      </c>
      <c r="C58" s="2"/>
      <c r="D58" s="2"/>
      <c r="E58" s="2"/>
      <c r="F58" s="23"/>
      <c r="H58" s="24"/>
      <c r="I58" s="24" t="s">
        <v>41</v>
      </c>
      <c r="J58" s="24" t="s">
        <v>42</v>
      </c>
      <c r="K58" s="24" t="s">
        <v>43</v>
      </c>
    </row>
    <row r="59" spans="1:11" x14ac:dyDescent="0.3">
      <c r="A59" s="2"/>
      <c r="B59" s="2" t="s">
        <v>9</v>
      </c>
      <c r="C59" s="2" t="s">
        <v>10</v>
      </c>
      <c r="D59" s="2" t="s">
        <v>11</v>
      </c>
      <c r="E59" s="2" t="s">
        <v>25</v>
      </c>
      <c r="F59" s="23" t="s">
        <v>26</v>
      </c>
      <c r="H59" s="25" t="s">
        <v>44</v>
      </c>
      <c r="I59" s="23">
        <f>SQRT(D53/(B29*B27))</f>
        <v>7.3561905480859238E-2</v>
      </c>
      <c r="J59" s="23">
        <f>I59*1.4142*I56</f>
        <v>0.28068318911530338</v>
      </c>
      <c r="K59" s="23">
        <f>I59*1.4142*I57</f>
        <v>0.2099435555492852</v>
      </c>
    </row>
    <row r="60" spans="1:11" x14ac:dyDescent="0.3">
      <c r="A60" s="14" t="s">
        <v>8</v>
      </c>
      <c r="B60" s="2">
        <f>G4</f>
        <v>8.9914902300099921</v>
      </c>
      <c r="C60" s="2">
        <f>G5</f>
        <v>10.148010071194401</v>
      </c>
      <c r="D60" s="2">
        <f>G6</f>
        <v>10.725999963000161</v>
      </c>
      <c r="E60" s="2">
        <f>SUM(B60:D60)</f>
        <v>29.865500264204556</v>
      </c>
      <c r="F60" s="23">
        <f>E60/3</f>
        <v>9.9551667547348526</v>
      </c>
      <c r="H60" s="25" t="s">
        <v>45</v>
      </c>
      <c r="I60" s="23">
        <f>SQRT(D53/(B28*B27))</f>
        <v>4.8157571447317762E-2</v>
      </c>
      <c r="J60" s="23">
        <f>I60*1.4142*I56</f>
        <v>0.18375028006035465</v>
      </c>
      <c r="K60" s="23">
        <f>J60*1.4142*I57</f>
        <v>0.52441799701729508</v>
      </c>
    </row>
    <row r="61" spans="1:11" x14ac:dyDescent="0.3">
      <c r="A61" s="14" t="s">
        <v>12</v>
      </c>
      <c r="B61" s="2">
        <f>G7</f>
        <v>10.875450551115449</v>
      </c>
      <c r="C61" s="2">
        <f>G8</f>
        <v>12.896832780354883</v>
      </c>
      <c r="D61" s="2">
        <f>G9</f>
        <v>12.120401490103172</v>
      </c>
      <c r="E61" s="2">
        <f t="shared" ref="E61:E66" si="4">SUM(B61:D61)</f>
        <v>35.892684821573503</v>
      </c>
      <c r="F61" s="23">
        <f t="shared" ref="F61:F66" si="5">E61/3</f>
        <v>11.964228273857834</v>
      </c>
      <c r="H61" s="25" t="s">
        <v>46</v>
      </c>
      <c r="I61" s="23">
        <f>SQRT(D53/(B27))</f>
        <v>0.12741295779442766</v>
      </c>
      <c r="J61" s="23">
        <f>I61*1.4142*I56</f>
        <v>0.48615754437816905</v>
      </c>
      <c r="K61" s="23">
        <f>J61*1.4142*I57</f>
        <v>1.387479603154375</v>
      </c>
    </row>
    <row r="62" spans="1:11" x14ac:dyDescent="0.3">
      <c r="A62" s="14" t="s">
        <v>13</v>
      </c>
      <c r="B62" s="2">
        <f>G10</f>
        <v>17.092831689770591</v>
      </c>
      <c r="C62" s="2">
        <f>G11</f>
        <v>18.453949621856797</v>
      </c>
      <c r="D62" s="2">
        <f>G12</f>
        <v>18.185714262778685</v>
      </c>
      <c r="E62" s="2">
        <f t="shared" si="4"/>
        <v>53.732495574406073</v>
      </c>
      <c r="F62" s="23">
        <f t="shared" si="5"/>
        <v>17.910831858135356</v>
      </c>
    </row>
    <row r="63" spans="1:11" x14ac:dyDescent="0.3">
      <c r="A63" s="14" t="s">
        <v>14</v>
      </c>
      <c r="B63" s="2">
        <f>G13</f>
        <v>15.900319017480649</v>
      </c>
      <c r="C63" s="2">
        <f>G14</f>
        <v>16.556247716322961</v>
      </c>
      <c r="D63" s="2">
        <f>G15</f>
        <v>16.347556727909254</v>
      </c>
      <c r="E63" s="2">
        <f t="shared" si="4"/>
        <v>48.804123461712862</v>
      </c>
      <c r="F63" s="23">
        <f t="shared" si="5"/>
        <v>16.268041153904289</v>
      </c>
      <c r="H63" s="25" t="s">
        <v>47</v>
      </c>
      <c r="I63" s="5">
        <f>SQRT(D53)*100/(G25)</f>
        <v>1.4439877808432535</v>
      </c>
    </row>
    <row r="64" spans="1:11" x14ac:dyDescent="0.3">
      <c r="A64" s="14" t="s">
        <v>15</v>
      </c>
      <c r="B64" s="2">
        <f>G16</f>
        <v>14.916155544070653</v>
      </c>
      <c r="C64" s="2">
        <f>G17</f>
        <v>17.957214246894083</v>
      </c>
      <c r="D64" s="2">
        <f>G18</f>
        <v>17.818125046669909</v>
      </c>
      <c r="E64" s="2">
        <f t="shared" si="4"/>
        <v>50.69149483763465</v>
      </c>
      <c r="F64" s="23">
        <f t="shared" si="5"/>
        <v>16.897164945878217</v>
      </c>
    </row>
    <row r="65" spans="1:6" x14ac:dyDescent="0.3">
      <c r="A65" s="14" t="s">
        <v>16</v>
      </c>
      <c r="B65" s="2">
        <f>G19</f>
        <v>17.927409557190789</v>
      </c>
      <c r="C65" s="2">
        <f>G20</f>
        <v>19.755423619743393</v>
      </c>
      <c r="D65" s="2">
        <f>G21</f>
        <v>19.010288489705783</v>
      </c>
      <c r="E65" s="2">
        <f t="shared" si="4"/>
        <v>56.693121666639968</v>
      </c>
      <c r="F65" s="23">
        <f t="shared" si="5"/>
        <v>18.897707222213324</v>
      </c>
    </row>
    <row r="66" spans="1:6" x14ac:dyDescent="0.3">
      <c r="A66" s="14" t="s">
        <v>17</v>
      </c>
      <c r="B66" s="2">
        <f>G22</f>
        <v>15.373488134936045</v>
      </c>
      <c r="C66" s="2">
        <f>G23</f>
        <v>15.850622089178577</v>
      </c>
      <c r="D66" s="2">
        <f>G24</f>
        <v>14.041016380422008</v>
      </c>
      <c r="E66" s="2">
        <f t="shared" si="4"/>
        <v>45.265126604536633</v>
      </c>
      <c r="F66" s="23">
        <f t="shared" si="5"/>
        <v>15.088375534845545</v>
      </c>
    </row>
    <row r="67" spans="1:6" x14ac:dyDescent="0.3">
      <c r="A67" s="2" t="s">
        <v>6</v>
      </c>
      <c r="B67" s="2">
        <f>SUM(B60:B66)</f>
        <v>101.07714472457415</v>
      </c>
      <c r="C67" s="2">
        <f>SUM(C60:C66)</f>
        <v>111.61830014554509</v>
      </c>
      <c r="D67" s="2">
        <f>SUM(D60:D66)</f>
        <v>108.24910236058896</v>
      </c>
      <c r="E67" s="2">
        <f>SUM(E60:E66)</f>
        <v>320.94454723070822</v>
      </c>
      <c r="F67" s="23">
        <f>SUM(C67:E67)</f>
        <v>540.81194973684228</v>
      </c>
    </row>
    <row r="68" spans="1:6" x14ac:dyDescent="0.3">
      <c r="A68" s="14" t="s">
        <v>7</v>
      </c>
      <c r="B68" s="23">
        <f>AVERAGE(B60:B66)</f>
        <v>14.439592103510593</v>
      </c>
      <c r="C68" s="23">
        <f>AVERAGE(C60:C66)</f>
        <v>15.945471449363584</v>
      </c>
      <c r="D68" s="23">
        <f>AVERAGE(D60:D66)</f>
        <v>15.464157480084138</v>
      </c>
      <c r="E68" s="2"/>
      <c r="F68" s="23">
        <f>AVERAGE(F60:F66)</f>
        <v>15.283073677652775</v>
      </c>
    </row>
  </sheetData>
  <mergeCells count="1">
    <mergeCell ref="C57:D5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88C71-ABC8-4F7B-90AB-3D79DED30194}">
  <dimension ref="A1:K68"/>
  <sheetViews>
    <sheetView zoomScale="80" zoomScaleNormal="80" workbookViewId="0">
      <selection activeCell="G47" sqref="G47"/>
    </sheetView>
  </sheetViews>
  <sheetFormatPr defaultRowHeight="15.6" x14ac:dyDescent="0.3"/>
  <sheetData>
    <row r="1" spans="1:8" ht="18" x14ac:dyDescent="0.35">
      <c r="B1" s="1" t="s">
        <v>0</v>
      </c>
      <c r="C1" s="1"/>
      <c r="D1" s="1"/>
    </row>
    <row r="3" spans="1:8" x14ac:dyDescent="0.3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3"/>
    </row>
    <row r="4" spans="1:8" x14ac:dyDescent="0.3">
      <c r="A4" s="2" t="s">
        <v>48</v>
      </c>
      <c r="B4" s="2" t="s">
        <v>55</v>
      </c>
      <c r="C4" s="4">
        <v>8.025059318726198</v>
      </c>
      <c r="D4" s="4">
        <v>8.3597984266882701</v>
      </c>
      <c r="E4" s="4">
        <v>8.676752257471902</v>
      </c>
      <c r="F4" s="5">
        <f>SUM(C4:E4)</f>
        <v>25.061610002886368</v>
      </c>
      <c r="G4" s="5">
        <f>AVERAGE(C4:E4)</f>
        <v>8.3538700009621234</v>
      </c>
    </row>
    <row r="5" spans="1:8" x14ac:dyDescent="0.3">
      <c r="A5" s="2"/>
      <c r="B5" s="2" t="s">
        <v>56</v>
      </c>
      <c r="C5" s="4">
        <v>9.2840222165378545</v>
      </c>
      <c r="D5" s="4">
        <v>9.6395897005453008</v>
      </c>
      <c r="E5" s="4">
        <v>9.9684964410286767</v>
      </c>
      <c r="F5" s="5">
        <f t="shared" ref="F5:F24" si="0">SUM(C5:E5)</f>
        <v>28.892108358111834</v>
      </c>
      <c r="G5" s="5">
        <f t="shared" ref="G5:G24" si="1">AVERAGE(C5:E5)</f>
        <v>9.6307027860372774</v>
      </c>
    </row>
    <row r="6" spans="1:8" x14ac:dyDescent="0.3">
      <c r="A6" s="2"/>
      <c r="B6" s="2" t="s">
        <v>57</v>
      </c>
      <c r="C6" s="4">
        <v>9.8087610146354969</v>
      </c>
      <c r="D6" s="4">
        <v>10.169464072286173</v>
      </c>
      <c r="E6" s="4">
        <v>10.499188378020685</v>
      </c>
      <c r="F6" s="5">
        <f t="shared" si="0"/>
        <v>30.477413464942352</v>
      </c>
      <c r="G6" s="5">
        <f t="shared" si="1"/>
        <v>10.15913782164745</v>
      </c>
    </row>
    <row r="7" spans="1:8" x14ac:dyDescent="0.3">
      <c r="A7" s="2" t="s">
        <v>49</v>
      </c>
      <c r="B7" s="2" t="s">
        <v>55</v>
      </c>
      <c r="C7" s="4">
        <v>9.8087610146354969</v>
      </c>
      <c r="D7" s="4">
        <v>10.169464072286173</v>
      </c>
      <c r="E7" s="4">
        <v>10.499188378020685</v>
      </c>
      <c r="F7" s="5">
        <f t="shared" si="0"/>
        <v>30.477413464942352</v>
      </c>
      <c r="G7" s="5">
        <f t="shared" si="1"/>
        <v>10.15913782164745</v>
      </c>
    </row>
    <row r="8" spans="1:8" x14ac:dyDescent="0.3">
      <c r="A8" s="2"/>
      <c r="B8" s="2" t="s">
        <v>56</v>
      </c>
      <c r="C8" s="4">
        <v>11.707894816067729</v>
      </c>
      <c r="D8" s="4">
        <v>12.068739616780332</v>
      </c>
      <c r="E8" s="4">
        <v>12.379987657265403</v>
      </c>
      <c r="F8" s="5">
        <f t="shared" si="0"/>
        <v>36.156622090113466</v>
      </c>
      <c r="G8" s="5">
        <f t="shared" si="1"/>
        <v>12.052207363371155</v>
      </c>
    </row>
    <row r="9" spans="1:8" x14ac:dyDescent="0.3">
      <c r="A9" s="2"/>
      <c r="B9" s="2" t="s">
        <v>57</v>
      </c>
      <c r="C9" s="4">
        <v>11.426186482204344</v>
      </c>
      <c r="D9" s="4">
        <v>11.788879017023207</v>
      </c>
      <c r="E9" s="4">
        <v>12.105024200670805</v>
      </c>
      <c r="F9" s="5">
        <f t="shared" si="0"/>
        <v>35.320089699898354</v>
      </c>
      <c r="G9" s="5">
        <f t="shared" si="1"/>
        <v>11.773363233299451</v>
      </c>
    </row>
    <row r="10" spans="1:8" x14ac:dyDescent="0.3">
      <c r="A10" s="2" t="s">
        <v>50</v>
      </c>
      <c r="B10" s="2" t="s">
        <v>55</v>
      </c>
      <c r="C10" s="4">
        <v>16.056519660014569</v>
      </c>
      <c r="D10" s="4">
        <v>16.304329388185188</v>
      </c>
      <c r="E10" s="4">
        <v>16.445154683738007</v>
      </c>
      <c r="F10" s="5">
        <f t="shared" si="0"/>
        <v>48.806003731937764</v>
      </c>
      <c r="G10" s="5">
        <f t="shared" si="1"/>
        <v>16.26866791064592</v>
      </c>
    </row>
    <row r="11" spans="1:8" x14ac:dyDescent="0.3">
      <c r="A11" s="2"/>
      <c r="B11" s="2" t="s">
        <v>56</v>
      </c>
      <c r="C11" s="4">
        <v>17.749015165806938</v>
      </c>
      <c r="D11" s="4">
        <v>17.9109232535817</v>
      </c>
      <c r="E11" s="4">
        <v>17.940283735859669</v>
      </c>
      <c r="F11" s="5">
        <f t="shared" si="0"/>
        <v>53.600222155248304</v>
      </c>
      <c r="G11" s="5">
        <f t="shared" si="1"/>
        <v>17.8667407184161</v>
      </c>
    </row>
    <row r="12" spans="1:8" x14ac:dyDescent="0.3">
      <c r="A12" s="2"/>
      <c r="B12" s="2" t="s">
        <v>57</v>
      </c>
      <c r="C12" s="4">
        <v>17.463633462475862</v>
      </c>
      <c r="D12" s="4">
        <v>17.641586441587151</v>
      </c>
      <c r="E12" s="4">
        <v>17.691336543483178</v>
      </c>
      <c r="F12" s="5">
        <f t="shared" si="0"/>
        <v>52.796556447546195</v>
      </c>
      <c r="G12" s="5">
        <f t="shared" si="1"/>
        <v>17.598852149182065</v>
      </c>
    </row>
    <row r="13" spans="1:8" x14ac:dyDescent="0.3">
      <c r="A13" s="2" t="s">
        <v>51</v>
      </c>
      <c r="B13" s="2" t="s">
        <v>55</v>
      </c>
      <c r="C13" s="4">
        <v>14.840756873622178</v>
      </c>
      <c r="D13" s="4">
        <v>15.136090633203018</v>
      </c>
      <c r="E13" s="4">
        <v>15.342087033552058</v>
      </c>
      <c r="F13" s="5">
        <f t="shared" si="0"/>
        <v>45.318934540377256</v>
      </c>
      <c r="G13" s="5">
        <f t="shared" si="1"/>
        <v>15.106311513459085</v>
      </c>
    </row>
    <row r="14" spans="1:8" x14ac:dyDescent="0.3">
      <c r="A14" s="2"/>
      <c r="B14" s="2" t="s">
        <v>56</v>
      </c>
      <c r="C14" s="4">
        <v>15.785306847622101</v>
      </c>
      <c r="D14" s="4">
        <v>16.044766863872521</v>
      </c>
      <c r="E14" s="4">
        <v>16.201252299397307</v>
      </c>
      <c r="F14" s="5">
        <f t="shared" si="0"/>
        <v>48.031326010891931</v>
      </c>
      <c r="G14" s="5">
        <f t="shared" si="1"/>
        <v>16.010442003630644</v>
      </c>
    </row>
    <row r="15" spans="1:8" x14ac:dyDescent="0.3">
      <c r="A15" s="2"/>
      <c r="B15" s="2" t="s">
        <v>57</v>
      </c>
      <c r="C15" s="4">
        <v>15.58748889062996</v>
      </c>
      <c r="D15" s="4">
        <v>15.855069189731681</v>
      </c>
      <c r="E15" s="4">
        <v>16.022575668470395</v>
      </c>
      <c r="F15" s="5">
        <f t="shared" si="0"/>
        <v>47.465133748832038</v>
      </c>
      <c r="G15" s="5">
        <f t="shared" si="1"/>
        <v>15.821711249610679</v>
      </c>
    </row>
    <row r="16" spans="1:8" x14ac:dyDescent="0.3">
      <c r="A16" s="2" t="s">
        <v>52</v>
      </c>
      <c r="B16" s="2" t="s">
        <v>55</v>
      </c>
      <c r="C16" s="4">
        <v>13.688289410294892</v>
      </c>
      <c r="D16" s="4">
        <v>14.017337079387149</v>
      </c>
      <c r="E16" s="4">
        <v>14.272790147033014</v>
      </c>
      <c r="F16" s="5">
        <f t="shared" si="0"/>
        <v>41.978416636715053</v>
      </c>
      <c r="G16" s="5">
        <f t="shared" si="1"/>
        <v>13.992805545571684</v>
      </c>
    </row>
    <row r="17" spans="1:7" x14ac:dyDescent="0.3">
      <c r="A17" s="2"/>
      <c r="B17" s="2" t="s">
        <v>56</v>
      </c>
      <c r="C17" s="4">
        <v>17.157798845557675</v>
      </c>
      <c r="D17" s="4">
        <v>17.352254881217579</v>
      </c>
      <c r="E17" s="4">
        <v>17.423158215392856</v>
      </c>
      <c r="F17" s="5">
        <f t="shared" si="0"/>
        <v>51.933211942168114</v>
      </c>
      <c r="G17" s="5">
        <f t="shared" si="1"/>
        <v>17.311070647389371</v>
      </c>
    </row>
    <row r="18" spans="1:7" x14ac:dyDescent="0.3">
      <c r="A18" s="2"/>
      <c r="B18" s="2" t="s">
        <v>57</v>
      </c>
      <c r="C18" s="4">
        <v>16.695147794737625</v>
      </c>
      <c r="D18" s="4">
        <v>16.913187400763817</v>
      </c>
      <c r="E18" s="4">
        <v>17.014678855936101</v>
      </c>
      <c r="F18" s="5">
        <f t="shared" si="0"/>
        <v>50.623014051437536</v>
      </c>
      <c r="G18" s="5">
        <f t="shared" si="1"/>
        <v>16.874338017145845</v>
      </c>
    </row>
    <row r="19" spans="1:7" x14ac:dyDescent="0.3">
      <c r="A19" s="2" t="s">
        <v>53</v>
      </c>
      <c r="B19" s="2" t="s">
        <v>55</v>
      </c>
      <c r="C19" s="4">
        <v>16.831666704467995</v>
      </c>
      <c r="D19" s="4">
        <v>17.042921777029129</v>
      </c>
      <c r="E19" s="4">
        <v>17.135566983398434</v>
      </c>
      <c r="F19" s="5">
        <f t="shared" si="0"/>
        <v>51.010155464895561</v>
      </c>
      <c r="G19" s="5">
        <f t="shared" si="1"/>
        <v>17.003385154965187</v>
      </c>
    </row>
    <row r="20" spans="1:7" x14ac:dyDescent="0.3">
      <c r="A20" s="2"/>
      <c r="B20" s="2" t="s">
        <v>56</v>
      </c>
      <c r="C20" s="4">
        <v>18.672685911974806</v>
      </c>
      <c r="D20" s="4">
        <v>18.778496842946439</v>
      </c>
      <c r="E20" s="4">
        <v>18.73774848805083</v>
      </c>
      <c r="F20" s="5">
        <f t="shared" si="0"/>
        <v>56.188931242972075</v>
      </c>
      <c r="G20" s="5">
        <f t="shared" si="1"/>
        <v>18.729643747657359</v>
      </c>
    </row>
    <row r="21" spans="1:7" x14ac:dyDescent="0.3">
      <c r="A21" s="2"/>
      <c r="B21" s="2" t="s">
        <v>57</v>
      </c>
      <c r="C21" s="4">
        <v>18.172921112024596</v>
      </c>
      <c r="D21" s="4">
        <v>18.309864620553604</v>
      </c>
      <c r="E21" s="4">
        <v>18.307812472004134</v>
      </c>
      <c r="F21" s="5">
        <f t="shared" si="0"/>
        <v>54.790598204582338</v>
      </c>
      <c r="G21" s="5">
        <f t="shared" si="1"/>
        <v>18.263532734860778</v>
      </c>
    </row>
    <row r="22" spans="1:7" x14ac:dyDescent="0.3">
      <c r="A22" s="2" t="s">
        <v>54</v>
      </c>
      <c r="B22" s="2" t="s">
        <v>55</v>
      </c>
      <c r="C22" s="4">
        <v>14.530972676225993</v>
      </c>
      <c r="D22" s="4">
        <v>14.836462644137788</v>
      </c>
      <c r="E22" s="4">
        <v>15.056954835954137</v>
      </c>
      <c r="F22" s="5">
        <f t="shared" si="0"/>
        <v>44.424390156317919</v>
      </c>
      <c r="G22" s="5">
        <f t="shared" si="1"/>
        <v>14.808130052105973</v>
      </c>
    </row>
    <row r="23" spans="1:7" x14ac:dyDescent="0.3">
      <c r="A23" s="2"/>
      <c r="B23" s="2" t="s">
        <v>56</v>
      </c>
      <c r="C23" s="4">
        <v>13.811238445466678</v>
      </c>
      <c r="D23" s="4">
        <v>14.137221243657123</v>
      </c>
      <c r="E23" s="4">
        <v>14.387985157945414</v>
      </c>
      <c r="F23" s="5">
        <f t="shared" si="0"/>
        <v>42.336444847069217</v>
      </c>
      <c r="G23" s="5">
        <f t="shared" si="1"/>
        <v>14.112148282356406</v>
      </c>
    </row>
    <row r="24" spans="1:7" x14ac:dyDescent="0.3">
      <c r="A24" s="2"/>
      <c r="B24" s="2" t="s">
        <v>57</v>
      </c>
      <c r="C24" s="4">
        <v>13.207955481527847</v>
      </c>
      <c r="D24" s="4">
        <v>13.547754120111156</v>
      </c>
      <c r="E24" s="4">
        <v>13.820163959754355</v>
      </c>
      <c r="F24" s="5">
        <f t="shared" si="0"/>
        <v>40.575873561393358</v>
      </c>
      <c r="G24" s="5">
        <f t="shared" si="1"/>
        <v>13.525291187131119</v>
      </c>
    </row>
    <row r="25" spans="1:7" x14ac:dyDescent="0.3">
      <c r="A25" s="2"/>
      <c r="B25" s="2" t="s">
        <v>6</v>
      </c>
      <c r="C25" s="5">
        <f>SUM(C4:C24)</f>
        <v>300.31208214525691</v>
      </c>
      <c r="D25" s="5">
        <f>SUM(D4:D24)</f>
        <v>306.02420128557452</v>
      </c>
      <c r="E25" s="5">
        <f>SUM(E4:E24)</f>
        <v>309.92818639244803</v>
      </c>
      <c r="F25" s="5">
        <f>SUM(C4:E24)</f>
        <v>916.26446982327957</v>
      </c>
      <c r="G25" s="5">
        <f>AVERAGE(C4:E24)</f>
        <v>14.543880473385389</v>
      </c>
    </row>
    <row r="26" spans="1:7" ht="16.2" thickBot="1" x14ac:dyDescent="0.35"/>
    <row r="27" spans="1:7" x14ac:dyDescent="0.3">
      <c r="A27" s="6" t="s">
        <v>18</v>
      </c>
      <c r="B27" s="7">
        <v>3</v>
      </c>
      <c r="D27" s="8" t="s">
        <v>19</v>
      </c>
      <c r="E27" s="2">
        <f>F25^2/(B27*B28*B29)</f>
        <v>13326.040931119613</v>
      </c>
    </row>
    <row r="28" spans="1:7" x14ac:dyDescent="0.3">
      <c r="A28" s="9" t="s">
        <v>58</v>
      </c>
      <c r="B28" s="10">
        <v>7</v>
      </c>
      <c r="D28" s="11" t="s">
        <v>60</v>
      </c>
      <c r="E28" s="2">
        <f>((SUMSQ(F38:F44)/(B27*B29))-E27)</f>
        <v>539.03650006579664</v>
      </c>
    </row>
    <row r="29" spans="1:7" x14ac:dyDescent="0.3">
      <c r="A29" s="8" t="s">
        <v>59</v>
      </c>
      <c r="B29" s="2">
        <v>3</v>
      </c>
      <c r="D29" s="11" t="s">
        <v>61</v>
      </c>
      <c r="E29" s="2">
        <f>SUMSQ(C45:E45)/(B27*B28)-E27</f>
        <v>24.654269223146912</v>
      </c>
    </row>
    <row r="30" spans="1:7" x14ac:dyDescent="0.3">
      <c r="A30" s="8" t="s">
        <v>6</v>
      </c>
      <c r="B30" s="5">
        <f>B29*B28*B27</f>
        <v>63</v>
      </c>
      <c r="D30" s="8" t="s">
        <v>62</v>
      </c>
      <c r="E30" s="2">
        <f>((SUMSQ(C38:E44))/(B27))-E27</f>
        <v>582.99660226930609</v>
      </c>
    </row>
    <row r="31" spans="1:7" x14ac:dyDescent="0.3">
      <c r="D31" s="8" t="s">
        <v>63</v>
      </c>
      <c r="E31" s="2">
        <f>E30-E29-E28</f>
        <v>19.305832980362538</v>
      </c>
    </row>
    <row r="32" spans="1:7" x14ac:dyDescent="0.3">
      <c r="D32" s="8" t="s">
        <v>20</v>
      </c>
      <c r="E32" s="2">
        <f>SUMSQ(C4:E24)-E27</f>
        <v>585.64059792600892</v>
      </c>
    </row>
    <row r="33" spans="2:7" x14ac:dyDescent="0.3">
      <c r="D33" s="8" t="s">
        <v>21</v>
      </c>
      <c r="E33" s="2">
        <f>E32-E31-E29-E28</f>
        <v>2.6439956567028275</v>
      </c>
    </row>
    <row r="35" spans="2:7" x14ac:dyDescent="0.3">
      <c r="B35" s="3"/>
      <c r="C35" s="12"/>
      <c r="D35" s="12" t="s">
        <v>22</v>
      </c>
      <c r="E35" s="13"/>
      <c r="F35" s="3"/>
      <c r="G35" s="3"/>
    </row>
    <row r="36" spans="2:7" x14ac:dyDescent="0.3">
      <c r="B36" s="2" t="s">
        <v>23</v>
      </c>
      <c r="C36" s="2" t="s">
        <v>24</v>
      </c>
      <c r="D36" s="2"/>
      <c r="E36" s="2"/>
      <c r="F36" s="2"/>
      <c r="G36" s="2"/>
    </row>
    <row r="37" spans="2:7" x14ac:dyDescent="0.3">
      <c r="B37" s="2"/>
      <c r="C37" s="2" t="s">
        <v>9</v>
      </c>
      <c r="D37" s="2" t="s">
        <v>10</v>
      </c>
      <c r="E37" s="2" t="s">
        <v>11</v>
      </c>
      <c r="F37" s="2" t="s">
        <v>25</v>
      </c>
      <c r="G37" s="2" t="s">
        <v>26</v>
      </c>
    </row>
    <row r="38" spans="2:7" x14ac:dyDescent="0.3">
      <c r="B38" s="14" t="s">
        <v>8</v>
      </c>
      <c r="C38" s="2">
        <f>F4</f>
        <v>25.061610002886368</v>
      </c>
      <c r="D38" s="2">
        <f>F5</f>
        <v>28.892108358111834</v>
      </c>
      <c r="E38" s="2">
        <f>F6</f>
        <v>30.477413464942352</v>
      </c>
      <c r="F38" s="2">
        <f t="shared" ref="F38:F45" si="2">SUM(C38:E38)</f>
        <v>84.431131825940554</v>
      </c>
      <c r="G38" s="2">
        <f t="shared" ref="G38:G44" si="3">F38/9</f>
        <v>9.3812368695489496</v>
      </c>
    </row>
    <row r="39" spans="2:7" x14ac:dyDescent="0.3">
      <c r="B39" s="14" t="s">
        <v>12</v>
      </c>
      <c r="C39" s="2">
        <f>F7</f>
        <v>30.477413464942352</v>
      </c>
      <c r="D39" s="2">
        <f>F8</f>
        <v>36.156622090113466</v>
      </c>
      <c r="E39" s="2">
        <f>F9</f>
        <v>35.320089699898354</v>
      </c>
      <c r="F39" s="2">
        <f t="shared" si="2"/>
        <v>101.95412525495416</v>
      </c>
      <c r="G39" s="2">
        <f t="shared" si="3"/>
        <v>11.328236139439351</v>
      </c>
    </row>
    <row r="40" spans="2:7" x14ac:dyDescent="0.3">
      <c r="B40" s="14" t="s">
        <v>13</v>
      </c>
      <c r="C40" s="2">
        <f>F10</f>
        <v>48.806003731937764</v>
      </c>
      <c r="D40" s="2">
        <f>F11</f>
        <v>53.600222155248304</v>
      </c>
      <c r="E40" s="2">
        <f>F12</f>
        <v>52.796556447546195</v>
      </c>
      <c r="F40" s="2">
        <f t="shared" si="2"/>
        <v>155.20278233473226</v>
      </c>
      <c r="G40" s="2">
        <f t="shared" si="3"/>
        <v>17.24475359274803</v>
      </c>
    </row>
    <row r="41" spans="2:7" x14ac:dyDescent="0.3">
      <c r="B41" s="14" t="s">
        <v>14</v>
      </c>
      <c r="C41" s="2">
        <f>F13</f>
        <v>45.318934540377256</v>
      </c>
      <c r="D41" s="2">
        <f>F14</f>
        <v>48.031326010891931</v>
      </c>
      <c r="E41" s="2">
        <f>F15</f>
        <v>47.465133748832038</v>
      </c>
      <c r="F41" s="2">
        <f t="shared" si="2"/>
        <v>140.81539430010122</v>
      </c>
      <c r="G41" s="2">
        <f t="shared" si="3"/>
        <v>15.646154922233469</v>
      </c>
    </row>
    <row r="42" spans="2:7" x14ac:dyDescent="0.3">
      <c r="B42" s="14" t="s">
        <v>15</v>
      </c>
      <c r="C42" s="2">
        <f>F16</f>
        <v>41.978416636715053</v>
      </c>
      <c r="D42" s="2">
        <f>F17</f>
        <v>51.933211942168114</v>
      </c>
      <c r="E42" s="2">
        <f>F18</f>
        <v>50.623014051437536</v>
      </c>
      <c r="F42" s="2">
        <f t="shared" si="2"/>
        <v>144.53464263032072</v>
      </c>
      <c r="G42" s="2">
        <f t="shared" si="3"/>
        <v>16.059404736702302</v>
      </c>
    </row>
    <row r="43" spans="2:7" x14ac:dyDescent="0.3">
      <c r="B43" s="14" t="s">
        <v>16</v>
      </c>
      <c r="C43" s="2">
        <f>F19</f>
        <v>51.010155464895561</v>
      </c>
      <c r="D43" s="2">
        <f>F20</f>
        <v>56.188931242972075</v>
      </c>
      <c r="E43" s="2">
        <f>F21</f>
        <v>54.790598204582338</v>
      </c>
      <c r="F43" s="2">
        <f t="shared" si="2"/>
        <v>161.98968491244997</v>
      </c>
      <c r="G43" s="2">
        <f t="shared" si="3"/>
        <v>17.998853879161107</v>
      </c>
    </row>
    <row r="44" spans="2:7" x14ac:dyDescent="0.3">
      <c r="B44" s="14" t="s">
        <v>17</v>
      </c>
      <c r="C44" s="2">
        <f>F22</f>
        <v>44.424390156317919</v>
      </c>
      <c r="D44" s="2">
        <f>F23</f>
        <v>42.336444847069217</v>
      </c>
      <c r="E44" s="2">
        <f>F24</f>
        <v>40.575873561393358</v>
      </c>
      <c r="F44" s="2">
        <f t="shared" si="2"/>
        <v>127.33670856478051</v>
      </c>
      <c r="G44" s="2">
        <f t="shared" si="3"/>
        <v>14.148523173864501</v>
      </c>
    </row>
    <row r="45" spans="2:7" x14ac:dyDescent="0.3">
      <c r="B45" s="2" t="s">
        <v>6</v>
      </c>
      <c r="C45" s="2">
        <f>SUM(C38:C44)</f>
        <v>287.07692399807229</v>
      </c>
      <c r="D45" s="2">
        <f>SUM(D38:D44)</f>
        <v>317.13886664657497</v>
      </c>
      <c r="E45" s="2">
        <f>SUM(E38:E44)</f>
        <v>312.04867917863214</v>
      </c>
      <c r="F45" s="2">
        <f t="shared" si="2"/>
        <v>916.26446982327946</v>
      </c>
      <c r="G45" s="2">
        <f>AVERAGE(G38:G44)</f>
        <v>14.543880473385387</v>
      </c>
    </row>
    <row r="46" spans="2:7" x14ac:dyDescent="0.3">
      <c r="B46" s="14" t="s">
        <v>7</v>
      </c>
      <c r="C46" s="2">
        <f>C45/(B28*B27)</f>
        <v>13.670329714193919</v>
      </c>
      <c r="D46" s="2">
        <f>D45/(B28*B27)</f>
        <v>15.101850792694046</v>
      </c>
      <c r="E46" s="2">
        <f>E45/(B28*B27)</f>
        <v>14.859460913268197</v>
      </c>
      <c r="F46" s="2"/>
      <c r="G46" s="2">
        <f>AVERAGE(G38:G44)</f>
        <v>14.543880473385387</v>
      </c>
    </row>
    <row r="49" spans="1:11" x14ac:dyDescent="0.3">
      <c r="A49" s="15" t="s">
        <v>27</v>
      </c>
      <c r="B49" s="16" t="s">
        <v>28</v>
      </c>
      <c r="C49" s="16" t="s">
        <v>29</v>
      </c>
      <c r="D49" s="16" t="s">
        <v>30</v>
      </c>
      <c r="E49" s="16" t="s">
        <v>31</v>
      </c>
      <c r="F49" s="16" t="s">
        <v>32</v>
      </c>
      <c r="G49" s="16" t="s">
        <v>33</v>
      </c>
      <c r="H49" s="16" t="s">
        <v>34</v>
      </c>
      <c r="I49" s="16" t="s">
        <v>35</v>
      </c>
    </row>
    <row r="50" spans="1:11" x14ac:dyDescent="0.3">
      <c r="A50" s="11" t="s">
        <v>58</v>
      </c>
      <c r="B50" s="2">
        <f>B28-1</f>
        <v>6</v>
      </c>
      <c r="C50" s="2">
        <f>E28</f>
        <v>539.03650006579664</v>
      </c>
      <c r="D50" s="2">
        <f>C50/B50</f>
        <v>89.839416677632769</v>
      </c>
      <c r="E50" s="2">
        <f>D50/D53</f>
        <v>1427.1035169422262</v>
      </c>
      <c r="F50" s="2">
        <f>FINV(0.01,B50,B53)</f>
        <v>3.265787316835457</v>
      </c>
      <c r="G50" s="2">
        <f>FINV(0.05,B50,B53)</f>
        <v>2.3239937973118296</v>
      </c>
      <c r="H50" s="2" t="str">
        <f>IF(E50&gt;F50,"Significant","NS")</f>
        <v>Significant</v>
      </c>
      <c r="I50" s="2" t="str">
        <f>IF(E50&gt;G50,"Significant","NS")</f>
        <v>Significant</v>
      </c>
    </row>
    <row r="51" spans="1:11" x14ac:dyDescent="0.3">
      <c r="A51" s="11" t="s">
        <v>59</v>
      </c>
      <c r="B51" s="2">
        <f>B29-1</f>
        <v>2</v>
      </c>
      <c r="C51" s="2">
        <f>E29</f>
        <v>24.654269223146912</v>
      </c>
      <c r="D51" s="2">
        <f>C51/B51</f>
        <v>12.327134611573456</v>
      </c>
      <c r="E51" s="2">
        <f>D51/D53</f>
        <v>195.81713471183534</v>
      </c>
      <c r="F51" s="2">
        <f>FINV(0.01,B51,B53)</f>
        <v>5.1491387794356873</v>
      </c>
      <c r="G51" s="2">
        <f>FINV(0.05,B51,B53)</f>
        <v>3.2199422931761248</v>
      </c>
      <c r="H51" s="2" t="str">
        <f>IF(E51&gt;F51,"Significant","NS")</f>
        <v>Significant</v>
      </c>
      <c r="I51" s="2" t="str">
        <f>IF(E51&gt;G51,"Significant","NS")</f>
        <v>Significant</v>
      </c>
    </row>
    <row r="52" spans="1:11" x14ac:dyDescent="0.3">
      <c r="A52" s="11" t="s">
        <v>64</v>
      </c>
      <c r="B52" s="2">
        <f>B51*B50</f>
        <v>12</v>
      </c>
      <c r="C52" s="2">
        <f>E31</f>
        <v>19.305832980362538</v>
      </c>
      <c r="D52" s="2">
        <f>C52/B52</f>
        <v>1.6088194150302115</v>
      </c>
      <c r="E52" s="2">
        <f>D52/D53</f>
        <v>25.556174897628992</v>
      </c>
      <c r="F52" s="2">
        <f>FINV(0.01,B52,B53)</f>
        <v>2.6401564075289268</v>
      </c>
      <c r="G52" s="2">
        <f>FINV(0.05,B52,B53)</f>
        <v>1.9910131582278783</v>
      </c>
      <c r="H52" s="2" t="str">
        <f>IF(E52&gt;F52,"Significant","NS")</f>
        <v>Significant</v>
      </c>
      <c r="I52" s="2" t="str">
        <f>IF(E52&gt;G52,"Significant","NS")</f>
        <v>Significant</v>
      </c>
    </row>
    <row r="53" spans="1:11" ht="16.2" thickBot="1" x14ac:dyDescent="0.35">
      <c r="A53" s="17" t="s">
        <v>36</v>
      </c>
      <c r="B53" s="18">
        <f>B54-B52-B51-B50</f>
        <v>42</v>
      </c>
      <c r="C53" s="18">
        <f>E33</f>
        <v>2.6439956567028275</v>
      </c>
      <c r="D53" s="18">
        <f>C53/B53</f>
        <v>6.2952277540543514E-2</v>
      </c>
      <c r="E53" s="18"/>
      <c r="F53" s="18"/>
      <c r="G53" s="18"/>
      <c r="H53" s="18"/>
      <c r="I53" s="18"/>
    </row>
    <row r="54" spans="1:11" ht="16.2" thickBot="1" x14ac:dyDescent="0.35">
      <c r="A54" s="19" t="s">
        <v>37</v>
      </c>
      <c r="B54" s="20">
        <f>B30-1</f>
        <v>62</v>
      </c>
      <c r="C54" s="20">
        <f>SUM(C50:C53)</f>
        <v>585.64059792600892</v>
      </c>
      <c r="D54" s="20"/>
      <c r="E54" s="20"/>
      <c r="F54" s="20"/>
      <c r="G54" s="20"/>
      <c r="H54" s="20"/>
      <c r="I54" s="21"/>
    </row>
    <row r="56" spans="1:11" x14ac:dyDescent="0.3">
      <c r="H56" t="s">
        <v>38</v>
      </c>
      <c r="I56">
        <f>TINV(0.01,B53)</f>
        <v>2.6980661862199842</v>
      </c>
    </row>
    <row r="57" spans="1:11" x14ac:dyDescent="0.3">
      <c r="A57" s="3"/>
      <c r="B57" s="22"/>
      <c r="C57" s="26" t="s">
        <v>39</v>
      </c>
      <c r="D57" s="26"/>
      <c r="E57" s="3"/>
      <c r="F57" s="3"/>
      <c r="I57">
        <f>TINV(0.05,B53)</f>
        <v>2.0180817028184461</v>
      </c>
    </row>
    <row r="58" spans="1:11" x14ac:dyDescent="0.3">
      <c r="A58" s="2" t="s">
        <v>40</v>
      </c>
      <c r="B58" s="2" t="s">
        <v>24</v>
      </c>
      <c r="C58" s="2"/>
      <c r="D58" s="2"/>
      <c r="E58" s="2"/>
      <c r="F58" s="23"/>
      <c r="H58" s="24"/>
      <c r="I58" s="24" t="s">
        <v>41</v>
      </c>
      <c r="J58" s="24" t="s">
        <v>42</v>
      </c>
      <c r="K58" s="24" t="s">
        <v>43</v>
      </c>
    </row>
    <row r="59" spans="1:11" x14ac:dyDescent="0.3">
      <c r="A59" s="2"/>
      <c r="B59" s="2" t="s">
        <v>9</v>
      </c>
      <c r="C59" s="2" t="s">
        <v>10</v>
      </c>
      <c r="D59" s="2" t="s">
        <v>11</v>
      </c>
      <c r="E59" s="2" t="s">
        <v>25</v>
      </c>
      <c r="F59" s="23" t="s">
        <v>26</v>
      </c>
      <c r="H59" s="25" t="s">
        <v>44</v>
      </c>
      <c r="I59" s="23">
        <f>SQRT(D53/(B29*B27))</f>
        <v>8.3634308178550956E-2</v>
      </c>
      <c r="J59" s="23">
        <f>I59*1.4142*I56</f>
        <v>0.31911550123067289</v>
      </c>
      <c r="K59" s="23">
        <f>I59*1.4142*I57</f>
        <v>0.2386899022005127</v>
      </c>
    </row>
    <row r="60" spans="1:11" x14ac:dyDescent="0.3">
      <c r="A60" s="14" t="s">
        <v>8</v>
      </c>
      <c r="B60" s="2">
        <f>G4</f>
        <v>8.3538700009621234</v>
      </c>
      <c r="C60" s="2">
        <f>G5</f>
        <v>9.6307027860372774</v>
      </c>
      <c r="D60" s="2">
        <f>G6</f>
        <v>10.15913782164745</v>
      </c>
      <c r="E60" s="2">
        <f>SUM(B60:D60)</f>
        <v>28.143710608646849</v>
      </c>
      <c r="F60" s="23">
        <f>E60/3</f>
        <v>9.3812368695489496</v>
      </c>
      <c r="H60" s="25" t="s">
        <v>45</v>
      </c>
      <c r="I60" s="23">
        <f>SQRT(D53/(B28*B27))</f>
        <v>5.4751506846210579E-2</v>
      </c>
      <c r="J60" s="23">
        <f>I60*1.4142*I56</f>
        <v>0.20891013426047603</v>
      </c>
      <c r="K60" s="23">
        <f>J60*1.4142*I57</f>
        <v>0.59622349489485493</v>
      </c>
    </row>
    <row r="61" spans="1:11" x14ac:dyDescent="0.3">
      <c r="A61" s="14" t="s">
        <v>12</v>
      </c>
      <c r="B61" s="2">
        <f>G7</f>
        <v>10.15913782164745</v>
      </c>
      <c r="C61" s="2">
        <f>G8</f>
        <v>12.052207363371155</v>
      </c>
      <c r="D61" s="2">
        <f>G9</f>
        <v>11.773363233299451</v>
      </c>
      <c r="E61" s="2">
        <f t="shared" ref="E61:E66" si="4">SUM(B61:D61)</f>
        <v>33.984708418318057</v>
      </c>
      <c r="F61" s="23">
        <f t="shared" ref="F61:F66" si="5">E61/3</f>
        <v>11.328236139439353</v>
      </c>
      <c r="H61" s="25" t="s">
        <v>46</v>
      </c>
      <c r="I61" s="23">
        <f>SQRT(D53/(B27))</f>
        <v>0.14485887102112355</v>
      </c>
      <c r="J61" s="23">
        <f>I61*1.4142*I56</f>
        <v>0.55272426161433408</v>
      </c>
      <c r="K61" s="23">
        <f>J61*1.4142*I57</f>
        <v>1.5774590933055745</v>
      </c>
    </row>
    <row r="62" spans="1:11" x14ac:dyDescent="0.3">
      <c r="A62" s="14" t="s">
        <v>13</v>
      </c>
      <c r="B62" s="2">
        <f>G10</f>
        <v>16.26866791064592</v>
      </c>
      <c r="C62" s="2">
        <f>G11</f>
        <v>17.8667407184161</v>
      </c>
      <c r="D62" s="2">
        <f>G12</f>
        <v>17.598852149182065</v>
      </c>
      <c r="E62" s="2">
        <f t="shared" si="4"/>
        <v>51.734260778244085</v>
      </c>
      <c r="F62" s="23">
        <f t="shared" si="5"/>
        <v>17.24475359274803</v>
      </c>
    </row>
    <row r="63" spans="1:11" x14ac:dyDescent="0.3">
      <c r="A63" s="14" t="s">
        <v>14</v>
      </c>
      <c r="B63" s="2">
        <f>G13</f>
        <v>15.106311513459085</v>
      </c>
      <c r="C63" s="2">
        <f>G14</f>
        <v>16.010442003630644</v>
      </c>
      <c r="D63" s="2">
        <f>G15</f>
        <v>15.821711249610679</v>
      </c>
      <c r="E63" s="2">
        <f t="shared" si="4"/>
        <v>46.938464766700406</v>
      </c>
      <c r="F63" s="23">
        <f t="shared" si="5"/>
        <v>15.646154922233469</v>
      </c>
      <c r="H63" s="25" t="s">
        <v>47</v>
      </c>
      <c r="I63" s="5">
        <f>SQRT(D53)*100/(G25)</f>
        <v>1.7251442969075093</v>
      </c>
    </row>
    <row r="64" spans="1:11" x14ac:dyDescent="0.3">
      <c r="A64" s="14" t="s">
        <v>15</v>
      </c>
      <c r="B64" s="2">
        <f>G16</f>
        <v>13.992805545571684</v>
      </c>
      <c r="C64" s="2">
        <f>G17</f>
        <v>17.311070647389371</v>
      </c>
      <c r="D64" s="2">
        <f>G18</f>
        <v>16.874338017145845</v>
      </c>
      <c r="E64" s="2">
        <f t="shared" si="4"/>
        <v>48.178214210106901</v>
      </c>
      <c r="F64" s="23">
        <f t="shared" si="5"/>
        <v>16.059404736702302</v>
      </c>
    </row>
    <row r="65" spans="1:6" x14ac:dyDescent="0.3">
      <c r="A65" s="14" t="s">
        <v>16</v>
      </c>
      <c r="B65" s="2">
        <f>G19</f>
        <v>17.003385154965187</v>
      </c>
      <c r="C65" s="2">
        <f>G20</f>
        <v>18.729643747657359</v>
      </c>
      <c r="D65" s="2">
        <f>G21</f>
        <v>18.263532734860778</v>
      </c>
      <c r="E65" s="2">
        <f t="shared" si="4"/>
        <v>53.996561637483325</v>
      </c>
      <c r="F65" s="23">
        <f t="shared" si="5"/>
        <v>17.998853879161107</v>
      </c>
    </row>
    <row r="66" spans="1:6" x14ac:dyDescent="0.3">
      <c r="A66" s="14" t="s">
        <v>17</v>
      </c>
      <c r="B66" s="2">
        <f>G22</f>
        <v>14.808130052105973</v>
      </c>
      <c r="C66" s="2">
        <f>G23</f>
        <v>14.112148282356406</v>
      </c>
      <c r="D66" s="2">
        <f>G24</f>
        <v>13.525291187131119</v>
      </c>
      <c r="E66" s="2">
        <f t="shared" si="4"/>
        <v>42.445569521593498</v>
      </c>
      <c r="F66" s="23">
        <f t="shared" si="5"/>
        <v>14.148523173864499</v>
      </c>
    </row>
    <row r="67" spans="1:6" x14ac:dyDescent="0.3">
      <c r="A67" s="2" t="s">
        <v>6</v>
      </c>
      <c r="B67" s="2">
        <f>SUM(B60:B66)</f>
        <v>95.692307999357439</v>
      </c>
      <c r="C67" s="2">
        <f>SUM(C60:C66)</f>
        <v>105.71295554885832</v>
      </c>
      <c r="D67" s="2">
        <f>SUM(D60:D66)</f>
        <v>104.01622639287739</v>
      </c>
      <c r="E67" s="2">
        <f>SUM(E60:E66)</f>
        <v>305.42148994109311</v>
      </c>
      <c r="F67" s="23">
        <f>SUM(C67:E67)</f>
        <v>515.15067188282887</v>
      </c>
    </row>
    <row r="68" spans="1:6" x14ac:dyDescent="0.3">
      <c r="A68" s="14" t="s">
        <v>7</v>
      </c>
      <c r="B68" s="23">
        <f>AVERAGE(B60:B66)</f>
        <v>13.670329714193921</v>
      </c>
      <c r="C68" s="23">
        <f>AVERAGE(C60:C66)</f>
        <v>15.101850792694046</v>
      </c>
      <c r="D68" s="23">
        <f>AVERAGE(D60:D66)</f>
        <v>14.859460913268197</v>
      </c>
      <c r="E68" s="2"/>
      <c r="F68" s="23">
        <f>AVERAGE(F60:F66)</f>
        <v>14.543880473385387</v>
      </c>
    </row>
  </sheetData>
  <mergeCells count="1">
    <mergeCell ref="C57:D5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31346-4041-4B00-B8BB-8F009AE4B53E}">
  <dimension ref="A1:K68"/>
  <sheetViews>
    <sheetView zoomScale="80" zoomScaleNormal="80" workbookViewId="0">
      <selection activeCell="K61" sqref="K61"/>
    </sheetView>
  </sheetViews>
  <sheetFormatPr defaultRowHeight="15.6" x14ac:dyDescent="0.3"/>
  <sheetData>
    <row r="1" spans="1:8" ht="18" x14ac:dyDescent="0.35">
      <c r="B1" s="1" t="s">
        <v>0</v>
      </c>
      <c r="C1" s="1"/>
      <c r="D1" s="1"/>
    </row>
    <row r="3" spans="1:8" x14ac:dyDescent="0.3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3"/>
    </row>
    <row r="4" spans="1:8" x14ac:dyDescent="0.3">
      <c r="A4" s="2" t="s">
        <v>48</v>
      </c>
      <c r="B4" s="2" t="s">
        <v>55</v>
      </c>
      <c r="C4" s="4">
        <v>74.385795535935074</v>
      </c>
      <c r="D4" s="4">
        <v>74.322102818230036</v>
      </c>
      <c r="E4" s="4">
        <v>74.299981525847926</v>
      </c>
      <c r="F4" s="5">
        <f>SUM(C4:E4)</f>
        <v>223.00787988001304</v>
      </c>
      <c r="G4" s="5">
        <f>AVERAGE(C4:E4)</f>
        <v>74.335959960004345</v>
      </c>
    </row>
    <row r="5" spans="1:8" x14ac:dyDescent="0.3">
      <c r="A5" s="2"/>
      <c r="B5" s="2" t="s">
        <v>56</v>
      </c>
      <c r="C5" s="4">
        <v>77.674191323439175</v>
      </c>
      <c r="D5" s="4">
        <v>77.609482118123665</v>
      </c>
      <c r="E5" s="4">
        <v>77.605286749673965</v>
      </c>
      <c r="F5" s="5">
        <f t="shared" ref="F5:F24" si="0">SUM(C5:E5)</f>
        <v>232.88896019123678</v>
      </c>
      <c r="G5" s="5">
        <f t="shared" ref="G5:G24" si="1">AVERAGE(C5:E5)</f>
        <v>77.629653397078926</v>
      </c>
    </row>
    <row r="6" spans="1:8" x14ac:dyDescent="0.3">
      <c r="A6" s="2"/>
      <c r="B6" s="2" t="s">
        <v>57</v>
      </c>
      <c r="C6" s="4">
        <v>77.017452561761857</v>
      </c>
      <c r="D6" s="4">
        <v>76.930774365570713</v>
      </c>
      <c r="E6" s="4">
        <v>76.92606667731468</v>
      </c>
      <c r="F6" s="5">
        <f t="shared" si="0"/>
        <v>230.87429360464725</v>
      </c>
      <c r="G6" s="5">
        <f t="shared" si="1"/>
        <v>76.958097868215745</v>
      </c>
    </row>
    <row r="7" spans="1:8" x14ac:dyDescent="0.3">
      <c r="A7" s="2" t="s">
        <v>49</v>
      </c>
      <c r="B7" s="2" t="s">
        <v>55</v>
      </c>
      <c r="C7" s="4">
        <v>78.458529988827522</v>
      </c>
      <c r="D7" s="4">
        <v>78.418149357505513</v>
      </c>
      <c r="E7" s="4">
        <v>78.405448636348012</v>
      </c>
      <c r="F7" s="5">
        <f t="shared" si="0"/>
        <v>235.28212798268106</v>
      </c>
      <c r="G7" s="5">
        <f t="shared" si="1"/>
        <v>78.42737599422702</v>
      </c>
    </row>
    <row r="8" spans="1:8" x14ac:dyDescent="0.3">
      <c r="A8" s="2"/>
      <c r="B8" s="2" t="s">
        <v>56</v>
      </c>
      <c r="C8" s="4">
        <v>80.72996853761552</v>
      </c>
      <c r="D8" s="4">
        <v>80.711118784420009</v>
      </c>
      <c r="E8" s="4">
        <v>80.678932295679331</v>
      </c>
      <c r="F8" s="5">
        <f t="shared" si="0"/>
        <v>242.12001961771483</v>
      </c>
      <c r="G8" s="5">
        <f t="shared" si="1"/>
        <v>80.706673205904949</v>
      </c>
    </row>
    <row r="9" spans="1:8" x14ac:dyDescent="0.3">
      <c r="A9" s="2"/>
      <c r="B9" s="2" t="s">
        <v>57</v>
      </c>
      <c r="C9" s="4">
        <v>79.422424606815994</v>
      </c>
      <c r="D9" s="4">
        <v>79.387581218921198</v>
      </c>
      <c r="E9" s="4">
        <v>79.372516346773551</v>
      </c>
      <c r="F9" s="5">
        <f t="shared" si="0"/>
        <v>238.18252217251074</v>
      </c>
      <c r="G9" s="5">
        <f t="shared" si="1"/>
        <v>79.394174057503577</v>
      </c>
    </row>
    <row r="10" spans="1:8" x14ac:dyDescent="0.3">
      <c r="A10" s="2" t="s">
        <v>50</v>
      </c>
      <c r="B10" s="2" t="s">
        <v>55</v>
      </c>
      <c r="C10" s="4">
        <v>87.967744083762341</v>
      </c>
      <c r="D10" s="4">
        <v>87.927195874533254</v>
      </c>
      <c r="E10" s="4">
        <v>87.669481043124591</v>
      </c>
      <c r="F10" s="5">
        <f t="shared" si="0"/>
        <v>263.56442100142021</v>
      </c>
      <c r="G10" s="5">
        <f t="shared" si="1"/>
        <v>87.8548070004734</v>
      </c>
    </row>
    <row r="11" spans="1:8" x14ac:dyDescent="0.3">
      <c r="A11" s="2"/>
      <c r="B11" s="2" t="s">
        <v>56</v>
      </c>
      <c r="C11" s="4">
        <v>95.292647563095514</v>
      </c>
      <c r="D11" s="4">
        <v>94.926012686522341</v>
      </c>
      <c r="E11" s="4">
        <v>94.464936934523351</v>
      </c>
      <c r="F11" s="5">
        <f t="shared" si="0"/>
        <v>284.68359718414121</v>
      </c>
      <c r="G11" s="5">
        <f t="shared" si="1"/>
        <v>94.894532394713735</v>
      </c>
    </row>
    <row r="12" spans="1:8" x14ac:dyDescent="0.3">
      <c r="A12" s="2"/>
      <c r="B12" s="2" t="s">
        <v>57</v>
      </c>
      <c r="C12" s="4">
        <v>94.471102487871065</v>
      </c>
      <c r="D12" s="4">
        <v>94.227108723314842</v>
      </c>
      <c r="E12" s="4">
        <v>93.657568716578126</v>
      </c>
      <c r="F12" s="5">
        <f t="shared" si="0"/>
        <v>282.35577992776405</v>
      </c>
      <c r="G12" s="5">
        <f t="shared" si="1"/>
        <v>94.118593309254678</v>
      </c>
    </row>
    <row r="13" spans="1:8" x14ac:dyDescent="0.3">
      <c r="A13" s="2" t="s">
        <v>51</v>
      </c>
      <c r="B13" s="2" t="s">
        <v>55</v>
      </c>
      <c r="C13" s="4">
        <v>86.779768823785986</v>
      </c>
      <c r="D13" s="4">
        <v>86.758472330203261</v>
      </c>
      <c r="E13" s="4">
        <v>86.539087341127555</v>
      </c>
      <c r="F13" s="5">
        <f t="shared" si="0"/>
        <v>260.07732849511683</v>
      </c>
      <c r="G13" s="5">
        <f t="shared" si="1"/>
        <v>86.692442831705605</v>
      </c>
    </row>
    <row r="14" spans="1:8" x14ac:dyDescent="0.3">
      <c r="A14" s="2"/>
      <c r="B14" s="2" t="s">
        <v>56</v>
      </c>
      <c r="C14" s="4">
        <v>88.438700000410591</v>
      </c>
      <c r="D14" s="4">
        <v>88.390543822858078</v>
      </c>
      <c r="E14" s="4">
        <v>88.103890553362518</v>
      </c>
      <c r="F14" s="5">
        <f t="shared" si="0"/>
        <v>264.93313437663119</v>
      </c>
      <c r="G14" s="5">
        <f t="shared" si="1"/>
        <v>88.311044792210396</v>
      </c>
    </row>
    <row r="15" spans="1:8" x14ac:dyDescent="0.3">
      <c r="A15" s="2"/>
      <c r="B15" s="2" t="s">
        <v>57</v>
      </c>
      <c r="C15" s="4">
        <v>86.701711927520932</v>
      </c>
      <c r="D15" s="4">
        <v>86.693760286072717</v>
      </c>
      <c r="E15" s="4">
        <v>86.413673063451895</v>
      </c>
      <c r="F15" s="5">
        <f t="shared" si="0"/>
        <v>259.80914527704556</v>
      </c>
      <c r="G15" s="5">
        <f t="shared" si="1"/>
        <v>86.603048425681848</v>
      </c>
    </row>
    <row r="16" spans="1:8" x14ac:dyDescent="0.3">
      <c r="A16" s="2" t="s">
        <v>52</v>
      </c>
      <c r="B16" s="2" t="s">
        <v>55</v>
      </c>
      <c r="C16" s="4">
        <v>82.007011760658671</v>
      </c>
      <c r="D16" s="4">
        <v>81.999740048675932</v>
      </c>
      <c r="E16" s="4">
        <v>81.941578125993544</v>
      </c>
      <c r="F16" s="5">
        <f t="shared" si="0"/>
        <v>245.94832993532816</v>
      </c>
      <c r="G16" s="5">
        <f t="shared" si="1"/>
        <v>81.982776645109382</v>
      </c>
    </row>
    <row r="17" spans="1:7" x14ac:dyDescent="0.3">
      <c r="A17" s="2"/>
      <c r="B17" s="2" t="s">
        <v>56</v>
      </c>
      <c r="C17" s="4">
        <v>91.905482088662239</v>
      </c>
      <c r="D17" s="4">
        <v>91.764176162933225</v>
      </c>
      <c r="E17" s="4">
        <v>91.30487250694415</v>
      </c>
      <c r="F17" s="5">
        <f t="shared" si="0"/>
        <v>274.97453075853963</v>
      </c>
      <c r="G17" s="5">
        <f t="shared" si="1"/>
        <v>91.65817691951321</v>
      </c>
    </row>
    <row r="18" spans="1:7" x14ac:dyDescent="0.3">
      <c r="A18" s="2"/>
      <c r="B18" s="2" t="s">
        <v>57</v>
      </c>
      <c r="C18" s="4">
        <v>93.473365291613533</v>
      </c>
      <c r="D18" s="4">
        <v>93.192224978394037</v>
      </c>
      <c r="E18" s="4">
        <v>92.661770329267469</v>
      </c>
      <c r="F18" s="5">
        <f t="shared" si="0"/>
        <v>279.32736059927504</v>
      </c>
      <c r="G18" s="5">
        <f t="shared" si="1"/>
        <v>93.109120199758351</v>
      </c>
    </row>
    <row r="19" spans="1:7" x14ac:dyDescent="0.3">
      <c r="A19" s="2" t="s">
        <v>53</v>
      </c>
      <c r="B19" s="2" t="s">
        <v>55</v>
      </c>
      <c r="C19" s="4">
        <v>91.66180970687769</v>
      </c>
      <c r="D19" s="4">
        <v>91.528449404608722</v>
      </c>
      <c r="E19" s="4">
        <v>91.097676467431782</v>
      </c>
      <c r="F19" s="5">
        <f t="shared" si="0"/>
        <v>274.28793557891817</v>
      </c>
      <c r="G19" s="5">
        <f t="shared" si="1"/>
        <v>91.429311859639384</v>
      </c>
    </row>
    <row r="20" spans="1:7" x14ac:dyDescent="0.3">
      <c r="A20" s="2"/>
      <c r="B20" s="2" t="s">
        <v>56</v>
      </c>
      <c r="C20" s="4">
        <v>97.016052040582991</v>
      </c>
      <c r="D20" s="4">
        <v>96.647958041034073</v>
      </c>
      <c r="E20" s="4">
        <v>96.010694496539926</v>
      </c>
      <c r="F20" s="5">
        <f t="shared" si="0"/>
        <v>289.67470457815699</v>
      </c>
      <c r="G20" s="5">
        <f t="shared" si="1"/>
        <v>96.558234859385664</v>
      </c>
    </row>
    <row r="21" spans="1:7" x14ac:dyDescent="0.3">
      <c r="A21" s="2"/>
      <c r="B21" s="2" t="s">
        <v>57</v>
      </c>
      <c r="C21" s="4">
        <v>97.574792922621015</v>
      </c>
      <c r="D21" s="4">
        <v>97.246157201131624</v>
      </c>
      <c r="E21" s="4">
        <v>96.689303435216189</v>
      </c>
      <c r="F21" s="5">
        <f t="shared" si="0"/>
        <v>291.51025355896883</v>
      </c>
      <c r="G21" s="5">
        <f t="shared" si="1"/>
        <v>97.170084519656271</v>
      </c>
    </row>
    <row r="22" spans="1:7" x14ac:dyDescent="0.3">
      <c r="A22" s="2" t="s">
        <v>54</v>
      </c>
      <c r="B22" s="2" t="s">
        <v>55</v>
      </c>
      <c r="C22" s="4">
        <v>87.798796722650465</v>
      </c>
      <c r="D22" s="4">
        <v>87.765221839106388</v>
      </c>
      <c r="E22" s="4">
        <v>87.485133003174624</v>
      </c>
      <c r="F22" s="5">
        <f t="shared" si="0"/>
        <v>263.04915156493149</v>
      </c>
      <c r="G22" s="5">
        <f t="shared" si="1"/>
        <v>87.683050521643835</v>
      </c>
    </row>
    <row r="23" spans="1:7" x14ac:dyDescent="0.3">
      <c r="A23" s="2"/>
      <c r="B23" s="2" t="s">
        <v>56</v>
      </c>
      <c r="C23" s="4">
        <v>81.608260598983534</v>
      </c>
      <c r="D23" s="4">
        <v>81.599069075282742</v>
      </c>
      <c r="E23" s="4">
        <v>81.547023324918115</v>
      </c>
      <c r="F23" s="5">
        <f t="shared" si="0"/>
        <v>244.75435299918439</v>
      </c>
      <c r="G23" s="5">
        <f t="shared" si="1"/>
        <v>81.584784333061464</v>
      </c>
    </row>
    <row r="24" spans="1:7" x14ac:dyDescent="0.3">
      <c r="A24" s="2"/>
      <c r="B24" s="2" t="s">
        <v>57</v>
      </c>
      <c r="C24" s="4">
        <v>80.240464435303892</v>
      </c>
      <c r="D24" s="4">
        <v>80.221168753807689</v>
      </c>
      <c r="E24" s="4">
        <v>80.19187491646376</v>
      </c>
      <c r="F24" s="5">
        <f t="shared" si="0"/>
        <v>240.65350810557533</v>
      </c>
      <c r="G24" s="5">
        <f t="shared" si="1"/>
        <v>80.21783603519178</v>
      </c>
    </row>
    <row r="25" spans="1:7" x14ac:dyDescent="0.3">
      <c r="A25" s="2"/>
      <c r="B25" s="2" t="s">
        <v>6</v>
      </c>
      <c r="C25" s="5">
        <f>SUM(C4:C24)</f>
        <v>1810.6260730087959</v>
      </c>
      <c r="D25" s="5">
        <f>SUM(D4:D24)</f>
        <v>1808.2664678912499</v>
      </c>
      <c r="E25" s="5">
        <f>SUM(E4:E24)</f>
        <v>1803.0667964897552</v>
      </c>
      <c r="F25" s="5">
        <f>SUM(C4:E24)</f>
        <v>5421.9593373897997</v>
      </c>
      <c r="G25" s="5">
        <f>AVERAGE(C4:E24)</f>
        <v>86.062846625234911</v>
      </c>
    </row>
    <row r="26" spans="1:7" ht="16.2" thickBot="1" x14ac:dyDescent="0.35"/>
    <row r="27" spans="1:7" x14ac:dyDescent="0.3">
      <c r="A27" s="6" t="s">
        <v>18</v>
      </c>
      <c r="B27" s="7">
        <v>3</v>
      </c>
      <c r="D27" s="8" t="s">
        <v>19</v>
      </c>
      <c r="E27" s="2">
        <f>F25^2/(B27*B28*B29)</f>
        <v>466629.25486203871</v>
      </c>
    </row>
    <row r="28" spans="1:7" x14ac:dyDescent="0.3">
      <c r="A28" s="9" t="s">
        <v>58</v>
      </c>
      <c r="B28" s="10">
        <v>7</v>
      </c>
      <c r="D28" s="11" t="s">
        <v>60</v>
      </c>
      <c r="E28" s="2">
        <f>((SUMSQ(F38:F44)/(B27*B29))-E27)</f>
        <v>2479.9323398111155</v>
      </c>
    </row>
    <row r="29" spans="1:7" x14ac:dyDescent="0.3">
      <c r="A29" s="8" t="s">
        <v>59</v>
      </c>
      <c r="B29" s="2">
        <v>3</v>
      </c>
      <c r="D29" s="11" t="s">
        <v>61</v>
      </c>
      <c r="E29" s="2">
        <f>SUMSQ(C45:E45)/(B27*B28)-E27</f>
        <v>129.66546903789276</v>
      </c>
    </row>
    <row r="30" spans="1:7" x14ac:dyDescent="0.3">
      <c r="A30" s="8" t="s">
        <v>6</v>
      </c>
      <c r="B30" s="5">
        <f>B29*B28*B27</f>
        <v>63</v>
      </c>
      <c r="D30" s="8" t="s">
        <v>62</v>
      </c>
      <c r="E30" s="2">
        <f>((SUMSQ(C38:E44))/(B27))-E27</f>
        <v>2974.8374829938984</v>
      </c>
    </row>
    <row r="31" spans="1:7" x14ac:dyDescent="0.3">
      <c r="D31" s="8" t="s">
        <v>63</v>
      </c>
      <c r="E31" s="2">
        <f>E30-E29-E28</f>
        <v>365.23967414489016</v>
      </c>
    </row>
    <row r="32" spans="1:7" x14ac:dyDescent="0.3">
      <c r="D32" s="8" t="s">
        <v>20</v>
      </c>
      <c r="E32" s="2">
        <f>SUMSQ(C4:E24)-E27</f>
        <v>2977.4479651369038</v>
      </c>
    </row>
    <row r="33" spans="2:7" x14ac:dyDescent="0.3">
      <c r="D33" s="8" t="s">
        <v>21</v>
      </c>
      <c r="E33" s="2">
        <f>E32-E31-E29-E28</f>
        <v>2.6104821430053562</v>
      </c>
    </row>
    <row r="35" spans="2:7" x14ac:dyDescent="0.3">
      <c r="B35" s="3"/>
      <c r="C35" s="12"/>
      <c r="D35" s="12" t="s">
        <v>22</v>
      </c>
      <c r="E35" s="13"/>
      <c r="F35" s="3"/>
      <c r="G35" s="3"/>
    </row>
    <row r="36" spans="2:7" x14ac:dyDescent="0.3">
      <c r="B36" s="2" t="s">
        <v>23</v>
      </c>
      <c r="C36" s="2" t="s">
        <v>24</v>
      </c>
      <c r="D36" s="2"/>
      <c r="E36" s="2"/>
      <c r="F36" s="2"/>
      <c r="G36" s="2"/>
    </row>
    <row r="37" spans="2:7" x14ac:dyDescent="0.3">
      <c r="B37" s="2"/>
      <c r="C37" s="2" t="s">
        <v>9</v>
      </c>
      <c r="D37" s="2" t="s">
        <v>10</v>
      </c>
      <c r="E37" s="2" t="s">
        <v>11</v>
      </c>
      <c r="F37" s="2" t="s">
        <v>25</v>
      </c>
      <c r="G37" s="2" t="s">
        <v>26</v>
      </c>
    </row>
    <row r="38" spans="2:7" x14ac:dyDescent="0.3">
      <c r="B38" s="14" t="s">
        <v>8</v>
      </c>
      <c r="C38" s="2">
        <f>F4</f>
        <v>223.00787988001304</v>
      </c>
      <c r="D38" s="2">
        <f>F5</f>
        <v>232.88896019123678</v>
      </c>
      <c r="E38" s="2">
        <f>F6</f>
        <v>230.87429360464725</v>
      </c>
      <c r="F38" s="2">
        <f t="shared" ref="F38:F45" si="2">SUM(C38:E38)</f>
        <v>686.77113367589709</v>
      </c>
      <c r="G38" s="2">
        <f t="shared" ref="G38:G44" si="3">F38/9</f>
        <v>76.307903741766339</v>
      </c>
    </row>
    <row r="39" spans="2:7" x14ac:dyDescent="0.3">
      <c r="B39" s="14" t="s">
        <v>12</v>
      </c>
      <c r="C39" s="2">
        <f>F7</f>
        <v>235.28212798268106</v>
      </c>
      <c r="D39" s="2">
        <f>F8</f>
        <v>242.12001961771483</v>
      </c>
      <c r="E39" s="2">
        <f>F9</f>
        <v>238.18252217251074</v>
      </c>
      <c r="F39" s="2">
        <f t="shared" si="2"/>
        <v>715.58466977290664</v>
      </c>
      <c r="G39" s="2">
        <f t="shared" si="3"/>
        <v>79.509407752545187</v>
      </c>
    </row>
    <row r="40" spans="2:7" x14ac:dyDescent="0.3">
      <c r="B40" s="14" t="s">
        <v>13</v>
      </c>
      <c r="C40" s="2">
        <f>F10</f>
        <v>263.56442100142021</v>
      </c>
      <c r="D40" s="2">
        <f>F11</f>
        <v>284.68359718414121</v>
      </c>
      <c r="E40" s="2">
        <f>F12</f>
        <v>282.35577992776405</v>
      </c>
      <c r="F40" s="2">
        <f t="shared" si="2"/>
        <v>830.60379811332552</v>
      </c>
      <c r="G40" s="2">
        <f t="shared" si="3"/>
        <v>92.289310901480619</v>
      </c>
    </row>
    <row r="41" spans="2:7" x14ac:dyDescent="0.3">
      <c r="B41" s="14" t="s">
        <v>14</v>
      </c>
      <c r="C41" s="2">
        <f>F13</f>
        <v>260.07732849511683</v>
      </c>
      <c r="D41" s="2">
        <f>F14</f>
        <v>264.93313437663119</v>
      </c>
      <c r="E41" s="2">
        <f>F15</f>
        <v>259.80914527704556</v>
      </c>
      <c r="F41" s="2">
        <f t="shared" si="2"/>
        <v>784.81960814879358</v>
      </c>
      <c r="G41" s="2">
        <f t="shared" si="3"/>
        <v>87.202178683199293</v>
      </c>
    </row>
    <row r="42" spans="2:7" x14ac:dyDescent="0.3">
      <c r="B42" s="14" t="s">
        <v>15</v>
      </c>
      <c r="C42" s="2">
        <f>F16</f>
        <v>245.94832993532816</v>
      </c>
      <c r="D42" s="2">
        <f>F17</f>
        <v>274.97453075853963</v>
      </c>
      <c r="E42" s="2">
        <f>F18</f>
        <v>279.32736059927504</v>
      </c>
      <c r="F42" s="2">
        <f t="shared" si="2"/>
        <v>800.25022129314277</v>
      </c>
      <c r="G42" s="2">
        <f t="shared" si="3"/>
        <v>88.916691254793648</v>
      </c>
    </row>
    <row r="43" spans="2:7" x14ac:dyDescent="0.3">
      <c r="B43" s="14" t="s">
        <v>16</v>
      </c>
      <c r="C43" s="2">
        <f>F19</f>
        <v>274.28793557891817</v>
      </c>
      <c r="D43" s="2">
        <f>F20</f>
        <v>289.67470457815699</v>
      </c>
      <c r="E43" s="2">
        <f>F21</f>
        <v>291.51025355896883</v>
      </c>
      <c r="F43" s="2">
        <f t="shared" si="2"/>
        <v>855.47289371604393</v>
      </c>
      <c r="G43" s="2">
        <f t="shared" si="3"/>
        <v>95.052543746227101</v>
      </c>
    </row>
    <row r="44" spans="2:7" x14ac:dyDescent="0.3">
      <c r="B44" s="14" t="s">
        <v>17</v>
      </c>
      <c r="C44" s="2">
        <f>F22</f>
        <v>263.04915156493149</v>
      </c>
      <c r="D44" s="2">
        <f>F23</f>
        <v>244.75435299918439</v>
      </c>
      <c r="E44" s="2">
        <f>F24</f>
        <v>240.65350810557533</v>
      </c>
      <c r="F44" s="2">
        <f t="shared" si="2"/>
        <v>748.45701266969127</v>
      </c>
      <c r="G44" s="2">
        <f t="shared" si="3"/>
        <v>83.161890296632365</v>
      </c>
    </row>
    <row r="45" spans="2:7" x14ac:dyDescent="0.3">
      <c r="B45" s="2" t="s">
        <v>6</v>
      </c>
      <c r="C45" s="2">
        <f>SUM(C38:C44)</f>
        <v>1765.2171744384091</v>
      </c>
      <c r="D45" s="2">
        <f>SUM(D38:D44)</f>
        <v>1834.0292997056051</v>
      </c>
      <c r="E45" s="2">
        <f>SUM(E38:E44)</f>
        <v>1822.7128632457868</v>
      </c>
      <c r="F45" s="2">
        <f t="shared" si="2"/>
        <v>5421.9593373898015</v>
      </c>
      <c r="G45" s="2">
        <f>AVERAGE(G38:G44)</f>
        <v>86.062846625234926</v>
      </c>
    </row>
    <row r="46" spans="2:7" x14ac:dyDescent="0.3">
      <c r="B46" s="14" t="s">
        <v>7</v>
      </c>
      <c r="C46" s="2">
        <f>C45/(B28*B27)</f>
        <v>84.057960687543286</v>
      </c>
      <c r="D46" s="2">
        <f>D45/(B28*B27)</f>
        <v>87.334728557409761</v>
      </c>
      <c r="E46" s="2">
        <f>E45/(B28*B27)</f>
        <v>86.795850630751758</v>
      </c>
      <c r="F46" s="2"/>
      <c r="G46" s="2">
        <f>AVERAGE(G38:G44)</f>
        <v>86.062846625234926</v>
      </c>
    </row>
    <row r="49" spans="1:11" x14ac:dyDescent="0.3">
      <c r="A49" s="15" t="s">
        <v>27</v>
      </c>
      <c r="B49" s="16" t="s">
        <v>28</v>
      </c>
      <c r="C49" s="16" t="s">
        <v>29</v>
      </c>
      <c r="D49" s="16" t="s">
        <v>30</v>
      </c>
      <c r="E49" s="16" t="s">
        <v>31</v>
      </c>
      <c r="F49" s="16" t="s">
        <v>32</v>
      </c>
      <c r="G49" s="16" t="s">
        <v>33</v>
      </c>
      <c r="H49" s="16" t="s">
        <v>34</v>
      </c>
      <c r="I49" s="16" t="s">
        <v>35</v>
      </c>
    </row>
    <row r="50" spans="1:11" x14ac:dyDescent="0.3">
      <c r="A50" s="11" t="s">
        <v>58</v>
      </c>
      <c r="B50" s="2">
        <f>B28-1</f>
        <v>6</v>
      </c>
      <c r="C50" s="2">
        <f>E28</f>
        <v>2479.9323398111155</v>
      </c>
      <c r="D50" s="2">
        <f>C50/B50</f>
        <v>413.3220566351859</v>
      </c>
      <c r="E50" s="2">
        <f>D50/D53</f>
        <v>6649.9310961355195</v>
      </c>
      <c r="F50" s="2">
        <f>FINV(0.01,B50,B53)</f>
        <v>3.265787316835457</v>
      </c>
      <c r="G50" s="2">
        <f>FINV(0.05,B50,B53)</f>
        <v>2.3239937973118296</v>
      </c>
      <c r="H50" s="2" t="str">
        <f>IF(E50&gt;F50,"Significant","NS")</f>
        <v>Significant</v>
      </c>
      <c r="I50" s="2" t="str">
        <f>IF(E50&gt;G50,"Significant","NS")</f>
        <v>Significant</v>
      </c>
    </row>
    <row r="51" spans="1:11" x14ac:dyDescent="0.3">
      <c r="A51" s="11" t="s">
        <v>59</v>
      </c>
      <c r="B51" s="2">
        <f>B29-1</f>
        <v>2</v>
      </c>
      <c r="C51" s="2">
        <f>E29</f>
        <v>129.66546903789276</v>
      </c>
      <c r="D51" s="2">
        <f>C51/B51</f>
        <v>64.832734518946381</v>
      </c>
      <c r="E51" s="2">
        <f>D51/D53</f>
        <v>1043.0926934673007</v>
      </c>
      <c r="F51" s="2">
        <f>FINV(0.01,B51,B53)</f>
        <v>5.1491387794356873</v>
      </c>
      <c r="G51" s="2">
        <f>FINV(0.05,B51,B53)</f>
        <v>3.2199422931761248</v>
      </c>
      <c r="H51" s="2" t="str">
        <f>IF(E51&gt;F51,"Significant","NS")</f>
        <v>Significant</v>
      </c>
      <c r="I51" s="2" t="str">
        <f>IF(E51&gt;G51,"Significant","NS")</f>
        <v>Significant</v>
      </c>
    </row>
    <row r="52" spans="1:11" x14ac:dyDescent="0.3">
      <c r="A52" s="11" t="s">
        <v>64</v>
      </c>
      <c r="B52" s="2">
        <f>B51*B50</f>
        <v>12</v>
      </c>
      <c r="C52" s="2">
        <f>E31</f>
        <v>365.23967414489016</v>
      </c>
      <c r="D52" s="2">
        <f>C52/B52</f>
        <v>30.43663951207418</v>
      </c>
      <c r="E52" s="2">
        <f>D52/D53</f>
        <v>489.69454280020818</v>
      </c>
      <c r="F52" s="2">
        <f>FINV(0.01,B52,B53)</f>
        <v>2.6401564075289268</v>
      </c>
      <c r="G52" s="2">
        <f>FINV(0.05,B52,B53)</f>
        <v>1.9910131582278783</v>
      </c>
      <c r="H52" s="2" t="str">
        <f>IF(E52&gt;F52,"Significant","NS")</f>
        <v>Significant</v>
      </c>
      <c r="I52" s="2" t="str">
        <f>IF(E52&gt;G52,"Significant","NS")</f>
        <v>Significant</v>
      </c>
    </row>
    <row r="53" spans="1:11" ht="16.2" thickBot="1" x14ac:dyDescent="0.35">
      <c r="A53" s="17" t="s">
        <v>36</v>
      </c>
      <c r="B53" s="18">
        <f>B54-B52-B51-B50</f>
        <v>42</v>
      </c>
      <c r="C53" s="18">
        <f>E33</f>
        <v>2.6104821430053562</v>
      </c>
      <c r="D53" s="18">
        <f>C53/B53</f>
        <v>6.2154336738222765E-2</v>
      </c>
      <c r="E53" s="18"/>
      <c r="F53" s="18"/>
      <c r="G53" s="18"/>
      <c r="H53" s="18"/>
      <c r="I53" s="18"/>
    </row>
    <row r="54" spans="1:11" ht="16.2" thickBot="1" x14ac:dyDescent="0.35">
      <c r="A54" s="19" t="s">
        <v>37</v>
      </c>
      <c r="B54" s="20">
        <f>B30-1</f>
        <v>62</v>
      </c>
      <c r="C54" s="20">
        <f>SUM(C50:C53)</f>
        <v>2977.4479651369038</v>
      </c>
      <c r="D54" s="20"/>
      <c r="E54" s="20"/>
      <c r="F54" s="20"/>
      <c r="G54" s="20"/>
      <c r="H54" s="20"/>
      <c r="I54" s="21"/>
    </row>
    <row r="56" spans="1:11" x14ac:dyDescent="0.3">
      <c r="H56" t="s">
        <v>38</v>
      </c>
      <c r="I56">
        <f>TINV(0.01,B53)</f>
        <v>2.6980661862199842</v>
      </c>
    </row>
    <row r="57" spans="1:11" x14ac:dyDescent="0.3">
      <c r="A57" s="3"/>
      <c r="B57" s="22"/>
      <c r="C57" s="26" t="s">
        <v>39</v>
      </c>
      <c r="D57" s="26"/>
      <c r="E57" s="3"/>
      <c r="F57" s="3"/>
      <c r="I57">
        <f>TINV(0.05,B53)</f>
        <v>2.0180817028184461</v>
      </c>
    </row>
    <row r="58" spans="1:11" x14ac:dyDescent="0.3">
      <c r="A58" s="2" t="s">
        <v>40</v>
      </c>
      <c r="B58" s="2" t="s">
        <v>24</v>
      </c>
      <c r="C58" s="2"/>
      <c r="D58" s="2"/>
      <c r="E58" s="2"/>
      <c r="F58" s="23"/>
      <c r="H58" s="24"/>
      <c r="I58" s="24" t="s">
        <v>41</v>
      </c>
      <c r="J58" s="24" t="s">
        <v>42</v>
      </c>
      <c r="K58" s="24" t="s">
        <v>43</v>
      </c>
    </row>
    <row r="59" spans="1:11" x14ac:dyDescent="0.3">
      <c r="A59" s="2"/>
      <c r="B59" s="2" t="s">
        <v>9</v>
      </c>
      <c r="C59" s="2" t="s">
        <v>10</v>
      </c>
      <c r="D59" s="2" t="s">
        <v>11</v>
      </c>
      <c r="E59" s="2" t="s">
        <v>25</v>
      </c>
      <c r="F59" s="23" t="s">
        <v>26</v>
      </c>
      <c r="H59" s="25" t="s">
        <v>44</v>
      </c>
      <c r="I59" s="23">
        <f>SQRT(D53/(B29*B27))</f>
        <v>8.3102571653096785E-2</v>
      </c>
      <c r="J59" s="23">
        <f>I59*1.4142*I56</f>
        <v>0.31708660457882631</v>
      </c>
      <c r="K59" s="23">
        <f>I59*1.4142*I57</f>
        <v>0.23717234150058875</v>
      </c>
    </row>
    <row r="60" spans="1:11" x14ac:dyDescent="0.3">
      <c r="A60" s="14" t="s">
        <v>8</v>
      </c>
      <c r="B60" s="2">
        <f>G4</f>
        <v>74.335959960004345</v>
      </c>
      <c r="C60" s="2">
        <f>G5</f>
        <v>77.629653397078926</v>
      </c>
      <c r="D60" s="2">
        <f>G6</f>
        <v>76.958097868215745</v>
      </c>
      <c r="E60" s="2">
        <f>SUM(B60:D60)</f>
        <v>228.92371122529903</v>
      </c>
      <c r="F60" s="23">
        <f>E60/3</f>
        <v>76.307903741766339</v>
      </c>
      <c r="H60" s="25" t="s">
        <v>45</v>
      </c>
      <c r="I60" s="23">
        <f>SQRT(D53/(B28*B27))</f>
        <v>5.4403403577972499E-2</v>
      </c>
      <c r="J60" s="23">
        <f>I60*1.4142*I56</f>
        <v>0.20758190961985756</v>
      </c>
      <c r="K60" s="23">
        <f>J60*1.4142*I57</f>
        <v>0.59243278009761291</v>
      </c>
    </row>
    <row r="61" spans="1:11" x14ac:dyDescent="0.3">
      <c r="A61" s="14" t="s">
        <v>12</v>
      </c>
      <c r="B61" s="2">
        <f>G7</f>
        <v>78.42737599422702</v>
      </c>
      <c r="C61" s="2">
        <f>G8</f>
        <v>80.706673205904949</v>
      </c>
      <c r="D61" s="2">
        <f>G9</f>
        <v>79.394174057503577</v>
      </c>
      <c r="E61" s="2">
        <f t="shared" ref="E61:E66" si="4">SUM(B61:D61)</f>
        <v>238.52822325763555</v>
      </c>
      <c r="F61" s="23">
        <f t="shared" ref="F61:F66" si="5">E61/3</f>
        <v>79.509407752545187</v>
      </c>
      <c r="H61" s="25" t="s">
        <v>46</v>
      </c>
      <c r="I61" s="23">
        <f>SQRT(D53/(B27))</f>
        <v>0.14393787634279678</v>
      </c>
      <c r="J61" s="23">
        <f>I61*1.4142*I56</f>
        <v>0.54921010953002947</v>
      </c>
      <c r="K61" s="23">
        <f>J61*1.4142*I57</f>
        <v>1.5674298046608997</v>
      </c>
    </row>
    <row r="62" spans="1:11" x14ac:dyDescent="0.3">
      <c r="A62" s="14" t="s">
        <v>13</v>
      </c>
      <c r="B62" s="2">
        <f>G10</f>
        <v>87.8548070004734</v>
      </c>
      <c r="C62" s="2">
        <f>G11</f>
        <v>94.894532394713735</v>
      </c>
      <c r="D62" s="2">
        <f>G12</f>
        <v>94.118593309254678</v>
      </c>
      <c r="E62" s="2">
        <f t="shared" si="4"/>
        <v>276.86793270444178</v>
      </c>
      <c r="F62" s="23">
        <f t="shared" si="5"/>
        <v>92.28931090148059</v>
      </c>
    </row>
    <row r="63" spans="1:11" x14ac:dyDescent="0.3">
      <c r="A63" s="14" t="s">
        <v>14</v>
      </c>
      <c r="B63" s="2">
        <f>G13</f>
        <v>86.692442831705605</v>
      </c>
      <c r="C63" s="2">
        <f>G14</f>
        <v>88.311044792210396</v>
      </c>
      <c r="D63" s="2">
        <f>G15</f>
        <v>86.603048425681848</v>
      </c>
      <c r="E63" s="2">
        <f t="shared" si="4"/>
        <v>261.60653604959782</v>
      </c>
      <c r="F63" s="23">
        <f t="shared" si="5"/>
        <v>87.202178683199278</v>
      </c>
      <c r="H63" s="25" t="s">
        <v>47</v>
      </c>
      <c r="I63" s="5">
        <f>SQRT(D53)*100/(G25)</f>
        <v>0.28968100026357901</v>
      </c>
    </row>
    <row r="64" spans="1:11" x14ac:dyDescent="0.3">
      <c r="A64" s="14" t="s">
        <v>15</v>
      </c>
      <c r="B64" s="2">
        <f>G16</f>
        <v>81.982776645109382</v>
      </c>
      <c r="C64" s="2">
        <f>G17</f>
        <v>91.65817691951321</v>
      </c>
      <c r="D64" s="2">
        <f>G18</f>
        <v>93.109120199758351</v>
      </c>
      <c r="E64" s="2">
        <f t="shared" si="4"/>
        <v>266.75007376438094</v>
      </c>
      <c r="F64" s="23">
        <f t="shared" si="5"/>
        <v>88.916691254793648</v>
      </c>
    </row>
    <row r="65" spans="1:6" x14ac:dyDescent="0.3">
      <c r="A65" s="14" t="s">
        <v>16</v>
      </c>
      <c r="B65" s="2">
        <f>G19</f>
        <v>91.429311859639384</v>
      </c>
      <c r="C65" s="2">
        <f>G20</f>
        <v>96.558234859385664</v>
      </c>
      <c r="D65" s="2">
        <f>G21</f>
        <v>97.170084519656271</v>
      </c>
      <c r="E65" s="2">
        <f t="shared" si="4"/>
        <v>285.15763123868129</v>
      </c>
      <c r="F65" s="23">
        <f t="shared" si="5"/>
        <v>95.052543746227101</v>
      </c>
    </row>
    <row r="66" spans="1:6" x14ac:dyDescent="0.3">
      <c r="A66" s="14" t="s">
        <v>17</v>
      </c>
      <c r="B66" s="2">
        <f>G22</f>
        <v>87.683050521643835</v>
      </c>
      <c r="C66" s="2">
        <f>G23</f>
        <v>81.584784333061464</v>
      </c>
      <c r="D66" s="2">
        <f>G24</f>
        <v>80.21783603519178</v>
      </c>
      <c r="E66" s="2">
        <f t="shared" si="4"/>
        <v>249.48567088989711</v>
      </c>
      <c r="F66" s="23">
        <f t="shared" si="5"/>
        <v>83.161890296632365</v>
      </c>
    </row>
    <row r="67" spans="1:6" x14ac:dyDescent="0.3">
      <c r="A67" s="2" t="s">
        <v>6</v>
      </c>
      <c r="B67" s="2">
        <f>SUM(B60:B66)</f>
        <v>588.40572481280287</v>
      </c>
      <c r="C67" s="2">
        <f>SUM(C60:C66)</f>
        <v>611.3430999018683</v>
      </c>
      <c r="D67" s="2">
        <f>SUM(D60:D66)</f>
        <v>607.57095441526224</v>
      </c>
      <c r="E67" s="2">
        <f>SUM(E60:E66)</f>
        <v>1807.3197791299335</v>
      </c>
      <c r="F67" s="23">
        <f>SUM(C67:E67)</f>
        <v>3026.2338334470642</v>
      </c>
    </row>
    <row r="68" spans="1:6" x14ac:dyDescent="0.3">
      <c r="A68" s="14" t="s">
        <v>7</v>
      </c>
      <c r="B68" s="23">
        <f>AVERAGE(B60:B66)</f>
        <v>84.057960687543272</v>
      </c>
      <c r="C68" s="23">
        <f>AVERAGE(C60:C66)</f>
        <v>87.334728557409761</v>
      </c>
      <c r="D68" s="23">
        <f>AVERAGE(D60:D66)</f>
        <v>86.795850630751744</v>
      </c>
      <c r="E68" s="2"/>
      <c r="F68" s="23">
        <f>AVERAGE(F60:F66)</f>
        <v>86.062846625234926</v>
      </c>
    </row>
  </sheetData>
  <mergeCells count="1">
    <mergeCell ref="C57:D5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19D99-75BF-4390-B81E-1DD83FE46094}">
  <dimension ref="A1:K68"/>
  <sheetViews>
    <sheetView zoomScale="80" zoomScaleNormal="80" workbookViewId="0">
      <selection activeCell="I27" sqref="I27"/>
    </sheetView>
  </sheetViews>
  <sheetFormatPr defaultRowHeight="15.6" x14ac:dyDescent="0.3"/>
  <sheetData>
    <row r="1" spans="1:8" ht="18" x14ac:dyDescent="0.35">
      <c r="B1" s="1" t="s">
        <v>0</v>
      </c>
      <c r="C1" s="1"/>
      <c r="D1" s="1"/>
    </row>
    <row r="3" spans="1:8" x14ac:dyDescent="0.3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3"/>
    </row>
    <row r="4" spans="1:8" x14ac:dyDescent="0.3">
      <c r="A4" s="2" t="s">
        <v>48</v>
      </c>
      <c r="B4" s="2" t="s">
        <v>55</v>
      </c>
      <c r="C4" s="4">
        <v>77.261669025345057</v>
      </c>
      <c r="D4" s="4">
        <v>77.183936703465719</v>
      </c>
      <c r="E4" s="4">
        <v>77.175969105738048</v>
      </c>
      <c r="F4" s="5">
        <f>SUM(C4:E4)</f>
        <v>231.62157483454882</v>
      </c>
      <c r="G4" s="5">
        <f>AVERAGE(C4:E4)</f>
        <v>77.207191611516279</v>
      </c>
    </row>
    <row r="5" spans="1:8" x14ac:dyDescent="0.3">
      <c r="A5" s="2"/>
      <c r="B5" s="2" t="s">
        <v>56</v>
      </c>
      <c r="C5" s="4">
        <v>79.817632851342623</v>
      </c>
      <c r="D5" s="4">
        <v>79.754273633045472</v>
      </c>
      <c r="E5" s="4">
        <v>79.748186161742652</v>
      </c>
      <c r="F5" s="5">
        <f t="shared" ref="F5:F24" si="0">SUM(C5:E5)</f>
        <v>239.32009264613072</v>
      </c>
      <c r="G5" s="5">
        <f t="shared" ref="G5:G24" si="1">AVERAGE(C5:E5)</f>
        <v>79.773364215376901</v>
      </c>
    </row>
    <row r="6" spans="1:8" x14ac:dyDescent="0.3">
      <c r="A6" s="2"/>
      <c r="B6" s="2" t="s">
        <v>57</v>
      </c>
      <c r="C6" s="4">
        <v>78.096152398476889</v>
      </c>
      <c r="D6" s="4">
        <v>78.004206864204292</v>
      </c>
      <c r="E6" s="4">
        <v>78.00013231875873</v>
      </c>
      <c r="F6" s="5">
        <f t="shared" si="0"/>
        <v>234.10049158143994</v>
      </c>
      <c r="G6" s="5">
        <f t="shared" si="1"/>
        <v>78.033497193813318</v>
      </c>
    </row>
    <row r="7" spans="1:8" x14ac:dyDescent="0.3">
      <c r="A7" s="2" t="s">
        <v>49</v>
      </c>
      <c r="B7" s="2" t="s">
        <v>55</v>
      </c>
      <c r="C7" s="4">
        <v>79.034797408692228</v>
      </c>
      <c r="D7" s="4">
        <v>78.984081365200979</v>
      </c>
      <c r="E7" s="4">
        <v>78.973261229568536</v>
      </c>
      <c r="F7" s="5">
        <f t="shared" si="0"/>
        <v>236.99214000346177</v>
      </c>
      <c r="G7" s="5">
        <f t="shared" si="1"/>
        <v>78.997380001153928</v>
      </c>
    </row>
    <row r="8" spans="1:8" x14ac:dyDescent="0.3">
      <c r="A8" s="2"/>
      <c r="B8" s="2" t="s">
        <v>56</v>
      </c>
      <c r="C8" s="4">
        <v>82.489433353655045</v>
      </c>
      <c r="D8" s="4">
        <v>82.471028883266257</v>
      </c>
      <c r="E8" s="4">
        <v>82.433081921865281</v>
      </c>
      <c r="F8" s="5">
        <f t="shared" si="0"/>
        <v>247.3935441587866</v>
      </c>
      <c r="G8" s="5">
        <f t="shared" si="1"/>
        <v>82.464514719595527</v>
      </c>
    </row>
    <row r="9" spans="1:8" x14ac:dyDescent="0.3">
      <c r="A9" s="2"/>
      <c r="B9" s="2" t="s">
        <v>57</v>
      </c>
      <c r="C9" s="4">
        <v>82.998015648478713</v>
      </c>
      <c r="D9" s="4">
        <v>82.982326644253277</v>
      </c>
      <c r="E9" s="4">
        <v>82.95590948422614</v>
      </c>
      <c r="F9" s="5">
        <f t="shared" si="0"/>
        <v>248.93625177695813</v>
      </c>
      <c r="G9" s="5">
        <f t="shared" si="1"/>
        <v>82.978750592319372</v>
      </c>
    </row>
    <row r="10" spans="1:8" x14ac:dyDescent="0.3">
      <c r="A10" s="2" t="s">
        <v>50</v>
      </c>
      <c r="B10" s="2" t="s">
        <v>55</v>
      </c>
      <c r="C10" s="4">
        <v>88.96342688190704</v>
      </c>
      <c r="D10" s="4">
        <v>88.947526607856346</v>
      </c>
      <c r="E10" s="4">
        <v>88.691771079526774</v>
      </c>
      <c r="F10" s="5">
        <f t="shared" si="0"/>
        <v>266.60272456929016</v>
      </c>
      <c r="G10" s="5">
        <f t="shared" si="1"/>
        <v>88.867574856430053</v>
      </c>
    </row>
    <row r="11" spans="1:8" x14ac:dyDescent="0.3">
      <c r="A11" s="2"/>
      <c r="B11" s="2" t="s">
        <v>56</v>
      </c>
      <c r="C11" s="4">
        <v>96.738443235557554</v>
      </c>
      <c r="D11" s="4">
        <v>96.482870031651416</v>
      </c>
      <c r="E11" s="4">
        <v>95.943174569033161</v>
      </c>
      <c r="F11" s="5">
        <f t="shared" si="0"/>
        <v>289.16448783624213</v>
      </c>
      <c r="G11" s="5">
        <f t="shared" si="1"/>
        <v>96.388162612080706</v>
      </c>
    </row>
    <row r="12" spans="1:8" x14ac:dyDescent="0.3">
      <c r="A12" s="2"/>
      <c r="B12" s="2" t="s">
        <v>57</v>
      </c>
      <c r="C12" s="4">
        <v>98.119175303450433</v>
      </c>
      <c r="D12" s="4">
        <v>97.822655208935686</v>
      </c>
      <c r="E12" s="4">
        <v>97.057915572013954</v>
      </c>
      <c r="F12" s="5">
        <f t="shared" si="0"/>
        <v>292.99974608440004</v>
      </c>
      <c r="G12" s="5">
        <f t="shared" si="1"/>
        <v>97.666582028133348</v>
      </c>
    </row>
    <row r="13" spans="1:8" x14ac:dyDescent="0.3">
      <c r="A13" s="2" t="s">
        <v>51</v>
      </c>
      <c r="B13" s="2" t="s">
        <v>55</v>
      </c>
      <c r="C13" s="4">
        <v>89.291128295179348</v>
      </c>
      <c r="D13" s="4">
        <v>89.260250194439649</v>
      </c>
      <c r="E13" s="4">
        <v>89.01633471077065</v>
      </c>
      <c r="F13" s="5">
        <f t="shared" si="0"/>
        <v>267.56771320038968</v>
      </c>
      <c r="G13" s="5">
        <f t="shared" si="1"/>
        <v>89.18923773346323</v>
      </c>
    </row>
    <row r="14" spans="1:8" x14ac:dyDescent="0.3">
      <c r="A14" s="2"/>
      <c r="B14" s="2" t="s">
        <v>56</v>
      </c>
      <c r="C14" s="4">
        <v>90.571871302392367</v>
      </c>
      <c r="D14" s="4">
        <v>90.51761675872315</v>
      </c>
      <c r="E14" s="4">
        <v>90.228710625607889</v>
      </c>
      <c r="F14" s="5">
        <f t="shared" si="0"/>
        <v>271.31819868672341</v>
      </c>
      <c r="G14" s="5">
        <f t="shared" si="1"/>
        <v>90.439399562241135</v>
      </c>
    </row>
    <row r="15" spans="1:8" x14ac:dyDescent="0.3">
      <c r="A15" s="2"/>
      <c r="B15" s="2" t="s">
        <v>57</v>
      </c>
      <c r="C15" s="4">
        <v>88.070836755014682</v>
      </c>
      <c r="D15" s="4">
        <v>88.052774888965203</v>
      </c>
      <c r="E15" s="4">
        <v>87.869943505204617</v>
      </c>
      <c r="F15" s="5">
        <f t="shared" si="0"/>
        <v>263.99355514918449</v>
      </c>
      <c r="G15" s="5">
        <f t="shared" si="1"/>
        <v>87.997851716394834</v>
      </c>
    </row>
    <row r="16" spans="1:8" x14ac:dyDescent="0.3">
      <c r="A16" s="2" t="s">
        <v>52</v>
      </c>
      <c r="B16" s="2" t="s">
        <v>55</v>
      </c>
      <c r="C16" s="4">
        <v>83.798054686961663</v>
      </c>
      <c r="D16" s="4">
        <v>83.788600394812633</v>
      </c>
      <c r="E16" s="4">
        <v>83.731828955575509</v>
      </c>
      <c r="F16" s="5">
        <f t="shared" si="0"/>
        <v>251.3184840373498</v>
      </c>
      <c r="G16" s="5">
        <f t="shared" si="1"/>
        <v>83.772828012449935</v>
      </c>
    </row>
    <row r="17" spans="1:7" x14ac:dyDescent="0.3">
      <c r="A17" s="2"/>
      <c r="B17" s="2" t="s">
        <v>56</v>
      </c>
      <c r="C17" s="4">
        <v>94.756691407218781</v>
      </c>
      <c r="D17" s="4">
        <v>94.581826709037799</v>
      </c>
      <c r="E17" s="4">
        <v>94.096758481346484</v>
      </c>
      <c r="F17" s="5">
        <f t="shared" si="0"/>
        <v>283.43527659760309</v>
      </c>
      <c r="G17" s="5">
        <f t="shared" si="1"/>
        <v>94.478425532534359</v>
      </c>
    </row>
    <row r="18" spans="1:7" x14ac:dyDescent="0.3">
      <c r="A18" s="2"/>
      <c r="B18" s="2" t="s">
        <v>57</v>
      </c>
      <c r="C18" s="4">
        <v>93.886432491540731</v>
      </c>
      <c r="D18" s="4">
        <v>93.74301073858382</v>
      </c>
      <c r="E18" s="4">
        <v>93.294560427435798</v>
      </c>
      <c r="F18" s="5">
        <f t="shared" si="0"/>
        <v>280.92400365756032</v>
      </c>
      <c r="G18" s="5">
        <f t="shared" si="1"/>
        <v>93.641334552520107</v>
      </c>
    </row>
    <row r="19" spans="1:7" x14ac:dyDescent="0.3">
      <c r="A19" s="2" t="s">
        <v>53</v>
      </c>
      <c r="B19" s="2" t="s">
        <v>55</v>
      </c>
      <c r="C19" s="4">
        <v>93.109385727812807</v>
      </c>
      <c r="D19" s="4">
        <v>92.972362925313789</v>
      </c>
      <c r="E19" s="4">
        <v>92.678841066715762</v>
      </c>
      <c r="F19" s="5">
        <f t="shared" si="0"/>
        <v>278.76058971984236</v>
      </c>
      <c r="G19" s="5">
        <f t="shared" si="1"/>
        <v>92.920196573280791</v>
      </c>
    </row>
    <row r="20" spans="1:7" x14ac:dyDescent="0.3">
      <c r="A20" s="2"/>
      <c r="B20" s="2" t="s">
        <v>56</v>
      </c>
      <c r="C20" s="4">
        <v>99.438285468843375</v>
      </c>
      <c r="D20" s="4">
        <v>99.053690895460349</v>
      </c>
      <c r="E20" s="4">
        <v>98.471481960988513</v>
      </c>
      <c r="F20" s="5">
        <f t="shared" si="0"/>
        <v>296.96345832529221</v>
      </c>
      <c r="G20" s="5">
        <f t="shared" si="1"/>
        <v>98.987819441764074</v>
      </c>
    </row>
    <row r="21" spans="1:7" x14ac:dyDescent="0.3">
      <c r="A21" s="2"/>
      <c r="B21" s="2" t="s">
        <v>57</v>
      </c>
      <c r="C21" s="4">
        <v>99.162237613034492</v>
      </c>
      <c r="D21" s="4">
        <v>98.801015096434284</v>
      </c>
      <c r="E21" s="4">
        <v>98.137611055365852</v>
      </c>
      <c r="F21" s="5">
        <f t="shared" si="0"/>
        <v>296.10086376483463</v>
      </c>
      <c r="G21" s="5">
        <f t="shared" si="1"/>
        <v>98.700287921611547</v>
      </c>
    </row>
    <row r="22" spans="1:7" x14ac:dyDescent="0.3">
      <c r="A22" s="2" t="s">
        <v>54</v>
      </c>
      <c r="B22" s="2" t="s">
        <v>55</v>
      </c>
      <c r="C22" s="4">
        <v>91.046852989182497</v>
      </c>
      <c r="D22" s="4">
        <v>90.98664476781893</v>
      </c>
      <c r="E22" s="4">
        <v>90.639235932912399</v>
      </c>
      <c r="F22" s="5">
        <f t="shared" si="0"/>
        <v>272.67273368991385</v>
      </c>
      <c r="G22" s="5">
        <f t="shared" si="1"/>
        <v>90.89091122997128</v>
      </c>
    </row>
    <row r="23" spans="1:7" x14ac:dyDescent="0.3">
      <c r="A23" s="2"/>
      <c r="B23" s="2" t="s">
        <v>56</v>
      </c>
      <c r="C23" s="4">
        <v>83.181600055801084</v>
      </c>
      <c r="D23" s="4">
        <v>83.168771358409884</v>
      </c>
      <c r="E23" s="4">
        <v>83.121917310866465</v>
      </c>
      <c r="F23" s="5">
        <f t="shared" si="0"/>
        <v>249.47228872507742</v>
      </c>
      <c r="G23" s="5">
        <f t="shared" si="1"/>
        <v>83.157429575025802</v>
      </c>
    </row>
    <row r="24" spans="1:7" x14ac:dyDescent="0.3">
      <c r="A24" s="2"/>
      <c r="B24" s="2" t="s">
        <v>57</v>
      </c>
      <c r="C24" s="4">
        <v>81.864629535317832</v>
      </c>
      <c r="D24" s="4">
        <v>81.841298453120316</v>
      </c>
      <c r="E24" s="4">
        <v>81.814133008133567</v>
      </c>
      <c r="F24" s="5">
        <f t="shared" si="0"/>
        <v>245.52006099657171</v>
      </c>
      <c r="G24" s="5">
        <f t="shared" si="1"/>
        <v>81.840020332190576</v>
      </c>
    </row>
    <row r="25" spans="1:7" x14ac:dyDescent="0.3">
      <c r="A25" s="2"/>
      <c r="B25" s="2" t="s">
        <v>6</v>
      </c>
      <c r="C25" s="5">
        <f>SUM(C4:C24)</f>
        <v>1851.6967524352051</v>
      </c>
      <c r="D25" s="5">
        <f>SUM(D4:D24)</f>
        <v>1849.400769122999</v>
      </c>
      <c r="E25" s="5">
        <f>SUM(E4:E24)</f>
        <v>1844.0807584833967</v>
      </c>
      <c r="F25" s="5">
        <f>SUM(C4:E24)</f>
        <v>5545.1782800416013</v>
      </c>
      <c r="G25" s="5">
        <f>AVERAGE(C4:E24)</f>
        <v>88.018702857803191</v>
      </c>
    </row>
    <row r="26" spans="1:7" ht="16.2" thickBot="1" x14ac:dyDescent="0.35"/>
    <row r="27" spans="1:7" x14ac:dyDescent="0.3">
      <c r="A27" s="6" t="s">
        <v>18</v>
      </c>
      <c r="B27" s="7">
        <v>3</v>
      </c>
      <c r="D27" s="8" t="s">
        <v>19</v>
      </c>
      <c r="E27" s="2">
        <f>F25^2/(B27*B28*B29)</f>
        <v>488079.3993245259</v>
      </c>
    </row>
    <row r="28" spans="1:7" x14ac:dyDescent="0.3">
      <c r="A28" s="9" t="s">
        <v>58</v>
      </c>
      <c r="B28" s="10">
        <v>7</v>
      </c>
      <c r="D28" s="11" t="s">
        <v>60</v>
      </c>
      <c r="E28" s="2">
        <f>((SUMSQ(F38:F44)/(B27*B29))-E27)</f>
        <v>2430.0305088423775</v>
      </c>
    </row>
    <row r="29" spans="1:7" x14ac:dyDescent="0.3">
      <c r="A29" s="8" t="s">
        <v>59</v>
      </c>
      <c r="B29" s="2">
        <v>3</v>
      </c>
      <c r="D29" s="11" t="s">
        <v>61</v>
      </c>
      <c r="E29" s="2">
        <f>SUMSQ(C45:E45)/(B27*B28)-E27</f>
        <v>136.19392407947453</v>
      </c>
    </row>
    <row r="30" spans="1:7" x14ac:dyDescent="0.3">
      <c r="A30" s="8" t="s">
        <v>6</v>
      </c>
      <c r="B30" s="5">
        <f>B29*B28*B27</f>
        <v>63</v>
      </c>
      <c r="D30" s="8" t="s">
        <v>62</v>
      </c>
      <c r="E30" s="2">
        <f>((SUMSQ(C38:E44))/(B27))-E27</f>
        <v>3039.4890972515568</v>
      </c>
    </row>
    <row r="31" spans="1:7" x14ac:dyDescent="0.3">
      <c r="D31" s="8" t="s">
        <v>63</v>
      </c>
      <c r="E31" s="2">
        <f>E30-E29-E28</f>
        <v>473.26466432970483</v>
      </c>
    </row>
    <row r="32" spans="1:7" x14ac:dyDescent="0.3">
      <c r="D32" s="8" t="s">
        <v>20</v>
      </c>
      <c r="E32" s="2">
        <f>SUMSQ(C4:E24)-E27</f>
        <v>3042.2589487523655</v>
      </c>
    </row>
    <row r="33" spans="2:7" x14ac:dyDescent="0.3">
      <c r="D33" s="8" t="s">
        <v>21</v>
      </c>
      <c r="E33" s="2">
        <f>E32-E31-E29-E28</f>
        <v>2.769851500808727</v>
      </c>
    </row>
    <row r="35" spans="2:7" x14ac:dyDescent="0.3">
      <c r="B35" s="3"/>
      <c r="C35" s="12"/>
      <c r="D35" s="12" t="s">
        <v>22</v>
      </c>
      <c r="E35" s="13"/>
      <c r="F35" s="3"/>
      <c r="G35" s="3"/>
    </row>
    <row r="36" spans="2:7" x14ac:dyDescent="0.3">
      <c r="B36" s="2" t="s">
        <v>23</v>
      </c>
      <c r="C36" s="2" t="s">
        <v>24</v>
      </c>
      <c r="D36" s="2"/>
      <c r="E36" s="2"/>
      <c r="F36" s="2"/>
      <c r="G36" s="2"/>
    </row>
    <row r="37" spans="2:7" x14ac:dyDescent="0.3">
      <c r="B37" s="2"/>
      <c r="C37" s="2" t="s">
        <v>9</v>
      </c>
      <c r="D37" s="2" t="s">
        <v>10</v>
      </c>
      <c r="E37" s="2" t="s">
        <v>11</v>
      </c>
      <c r="F37" s="2" t="s">
        <v>25</v>
      </c>
      <c r="G37" s="2" t="s">
        <v>26</v>
      </c>
    </row>
    <row r="38" spans="2:7" x14ac:dyDescent="0.3">
      <c r="B38" s="14" t="s">
        <v>8</v>
      </c>
      <c r="C38" s="2">
        <f>F4</f>
        <v>231.62157483454882</v>
      </c>
      <c r="D38" s="2">
        <f>F5</f>
        <v>239.32009264613072</v>
      </c>
      <c r="E38" s="2">
        <f>F6</f>
        <v>234.10049158143994</v>
      </c>
      <c r="F38" s="2">
        <f t="shared" ref="F38:F45" si="2">SUM(C38:E38)</f>
        <v>705.04215906211948</v>
      </c>
      <c r="G38" s="2">
        <f t="shared" ref="G38:G44" si="3">F38/9</f>
        <v>78.338017673568828</v>
      </c>
    </row>
    <row r="39" spans="2:7" x14ac:dyDescent="0.3">
      <c r="B39" s="14" t="s">
        <v>12</v>
      </c>
      <c r="C39" s="2">
        <f>F7</f>
        <v>236.99214000346177</v>
      </c>
      <c r="D39" s="2">
        <f>F8</f>
        <v>247.3935441587866</v>
      </c>
      <c r="E39" s="2">
        <f>F9</f>
        <v>248.93625177695813</v>
      </c>
      <c r="F39" s="2">
        <f t="shared" si="2"/>
        <v>733.32193593920647</v>
      </c>
      <c r="G39" s="2">
        <f t="shared" si="3"/>
        <v>81.480215104356276</v>
      </c>
    </row>
    <row r="40" spans="2:7" x14ac:dyDescent="0.3">
      <c r="B40" s="14" t="s">
        <v>13</v>
      </c>
      <c r="C40" s="2">
        <f>F10</f>
        <v>266.60272456929016</v>
      </c>
      <c r="D40" s="2">
        <f>F11</f>
        <v>289.16448783624213</v>
      </c>
      <c r="E40" s="2">
        <f>F12</f>
        <v>292.99974608440004</v>
      </c>
      <c r="F40" s="2">
        <f t="shared" si="2"/>
        <v>848.76695848993234</v>
      </c>
      <c r="G40" s="2">
        <f t="shared" si="3"/>
        <v>94.307439832214698</v>
      </c>
    </row>
    <row r="41" spans="2:7" x14ac:dyDescent="0.3">
      <c r="B41" s="14" t="s">
        <v>14</v>
      </c>
      <c r="C41" s="2">
        <f>F13</f>
        <v>267.56771320038968</v>
      </c>
      <c r="D41" s="2">
        <f>F14</f>
        <v>271.31819868672341</v>
      </c>
      <c r="E41" s="2">
        <f>F15</f>
        <v>263.99355514918449</v>
      </c>
      <c r="F41" s="2">
        <f t="shared" si="2"/>
        <v>802.87946703629746</v>
      </c>
      <c r="G41" s="2">
        <f t="shared" si="3"/>
        <v>89.208829670699714</v>
      </c>
    </row>
    <row r="42" spans="2:7" x14ac:dyDescent="0.3">
      <c r="B42" s="14" t="s">
        <v>15</v>
      </c>
      <c r="C42" s="2">
        <f>F16</f>
        <v>251.3184840373498</v>
      </c>
      <c r="D42" s="2">
        <f>F17</f>
        <v>283.43527659760309</v>
      </c>
      <c r="E42" s="2">
        <f>F18</f>
        <v>280.92400365756032</v>
      </c>
      <c r="F42" s="2">
        <f t="shared" si="2"/>
        <v>815.67776429251319</v>
      </c>
      <c r="G42" s="2">
        <f t="shared" si="3"/>
        <v>90.630862699168134</v>
      </c>
    </row>
    <row r="43" spans="2:7" x14ac:dyDescent="0.3">
      <c r="B43" s="14" t="s">
        <v>16</v>
      </c>
      <c r="C43" s="2">
        <f>F19</f>
        <v>278.76058971984236</v>
      </c>
      <c r="D43" s="2">
        <f>F20</f>
        <v>296.96345832529221</v>
      </c>
      <c r="E43" s="2">
        <f>F21</f>
        <v>296.10086376483463</v>
      </c>
      <c r="F43" s="2">
        <f t="shared" si="2"/>
        <v>871.82491180996931</v>
      </c>
      <c r="G43" s="2">
        <f t="shared" si="3"/>
        <v>96.869434645552147</v>
      </c>
    </row>
    <row r="44" spans="2:7" x14ac:dyDescent="0.3">
      <c r="B44" s="14" t="s">
        <v>17</v>
      </c>
      <c r="C44" s="2">
        <f>F22</f>
        <v>272.67273368991385</v>
      </c>
      <c r="D44" s="2">
        <f>F23</f>
        <v>249.47228872507742</v>
      </c>
      <c r="E44" s="2">
        <f>F24</f>
        <v>245.52006099657171</v>
      </c>
      <c r="F44" s="2">
        <f t="shared" si="2"/>
        <v>767.66508341156293</v>
      </c>
      <c r="G44" s="2">
        <f t="shared" si="3"/>
        <v>85.296120379062543</v>
      </c>
    </row>
    <row r="45" spans="2:7" x14ac:dyDescent="0.3">
      <c r="B45" s="2" t="s">
        <v>6</v>
      </c>
      <c r="C45" s="2">
        <f>SUM(C38:C44)</f>
        <v>1805.5359600547965</v>
      </c>
      <c r="D45" s="2">
        <f>SUM(D38:D44)</f>
        <v>1877.0673469758558</v>
      </c>
      <c r="E45" s="2">
        <f>SUM(E38:E44)</f>
        <v>1862.5749730109496</v>
      </c>
      <c r="F45" s="2">
        <f t="shared" si="2"/>
        <v>5545.1782800416022</v>
      </c>
      <c r="G45" s="2">
        <f>AVERAGE(G38:G44)</f>
        <v>88.018702857803191</v>
      </c>
    </row>
    <row r="46" spans="2:7" x14ac:dyDescent="0.3">
      <c r="B46" s="14" t="s">
        <v>7</v>
      </c>
      <c r="C46" s="2">
        <f>C45/(B28*B27)</f>
        <v>85.97790285975222</v>
      </c>
      <c r="D46" s="2">
        <f>D45/(B28*B27)</f>
        <v>89.384159379802654</v>
      </c>
      <c r="E46" s="2">
        <f>E45/(B28*B27)</f>
        <v>88.694046333854743</v>
      </c>
      <c r="F46" s="2"/>
      <c r="G46" s="2">
        <f>AVERAGE(G38:G44)</f>
        <v>88.018702857803191</v>
      </c>
    </row>
    <row r="49" spans="1:11" x14ac:dyDescent="0.3">
      <c r="A49" s="15" t="s">
        <v>27</v>
      </c>
      <c r="B49" s="16" t="s">
        <v>28</v>
      </c>
      <c r="C49" s="16" t="s">
        <v>29</v>
      </c>
      <c r="D49" s="16" t="s">
        <v>30</v>
      </c>
      <c r="E49" s="16" t="s">
        <v>31</v>
      </c>
      <c r="F49" s="16" t="s">
        <v>32</v>
      </c>
      <c r="G49" s="16" t="s">
        <v>33</v>
      </c>
      <c r="H49" s="16" t="s">
        <v>34</v>
      </c>
      <c r="I49" s="16" t="s">
        <v>35</v>
      </c>
    </row>
    <row r="50" spans="1:11" x14ac:dyDescent="0.3">
      <c r="A50" s="11" t="s">
        <v>58</v>
      </c>
      <c r="B50" s="2">
        <f>B28-1</f>
        <v>6</v>
      </c>
      <c r="C50" s="2">
        <f>E28</f>
        <v>2430.0305088423775</v>
      </c>
      <c r="D50" s="2">
        <f>C50/B50</f>
        <v>405.00508480706293</v>
      </c>
      <c r="E50" s="2">
        <f>D50/D53</f>
        <v>6141.2005506179976</v>
      </c>
      <c r="F50" s="2">
        <f>FINV(0.01,B50,B53)</f>
        <v>3.265787316835457</v>
      </c>
      <c r="G50" s="2">
        <f>FINV(0.05,B50,B53)</f>
        <v>2.3239937973118296</v>
      </c>
      <c r="H50" s="2" t="str">
        <f>IF(E50&gt;F50,"Significant","NS")</f>
        <v>Significant</v>
      </c>
      <c r="I50" s="2" t="str">
        <f>IF(E50&gt;G50,"Significant","NS")</f>
        <v>Significant</v>
      </c>
    </row>
    <row r="51" spans="1:11" x14ac:dyDescent="0.3">
      <c r="A51" s="11" t="s">
        <v>59</v>
      </c>
      <c r="B51" s="2">
        <f>B29-1</f>
        <v>2</v>
      </c>
      <c r="C51" s="2">
        <f>E29</f>
        <v>136.19392407947453</v>
      </c>
      <c r="D51" s="2">
        <f>C51/B51</f>
        <v>68.096962039737264</v>
      </c>
      <c r="E51" s="2">
        <f>D51/D53</f>
        <v>1032.5724699803927</v>
      </c>
      <c r="F51" s="2">
        <f>FINV(0.01,B51,B53)</f>
        <v>5.1491387794356873</v>
      </c>
      <c r="G51" s="2">
        <f>FINV(0.05,B51,B53)</f>
        <v>3.2199422931761248</v>
      </c>
      <c r="H51" s="2" t="str">
        <f>IF(E51&gt;F51,"Significant","NS")</f>
        <v>Significant</v>
      </c>
      <c r="I51" s="2" t="str">
        <f>IF(E51&gt;G51,"Significant","NS")</f>
        <v>Significant</v>
      </c>
    </row>
    <row r="52" spans="1:11" x14ac:dyDescent="0.3">
      <c r="A52" s="11" t="s">
        <v>64</v>
      </c>
      <c r="B52" s="2">
        <f>B51*B50</f>
        <v>12</v>
      </c>
      <c r="C52" s="2">
        <f>E31</f>
        <v>473.26466432970483</v>
      </c>
      <c r="D52" s="2">
        <f>C52/B52</f>
        <v>39.4387220274754</v>
      </c>
      <c r="E52" s="2">
        <f>D52/D53</f>
        <v>598.0199027530291</v>
      </c>
      <c r="F52" s="2">
        <f>FINV(0.01,B52,B53)</f>
        <v>2.6401564075289268</v>
      </c>
      <c r="G52" s="2">
        <f>FINV(0.05,B52,B53)</f>
        <v>1.9910131582278783</v>
      </c>
      <c r="H52" s="2" t="str">
        <f>IF(E52&gt;F52,"Significant","NS")</f>
        <v>Significant</v>
      </c>
      <c r="I52" s="2" t="str">
        <f>IF(E52&gt;G52,"Significant","NS")</f>
        <v>Significant</v>
      </c>
    </row>
    <row r="53" spans="1:11" ht="16.2" thickBot="1" x14ac:dyDescent="0.35">
      <c r="A53" s="17" t="s">
        <v>36</v>
      </c>
      <c r="B53" s="18">
        <f>B54-B52-B51-B50</f>
        <v>42</v>
      </c>
      <c r="C53" s="18">
        <f>E33</f>
        <v>2.769851500808727</v>
      </c>
      <c r="D53" s="18">
        <f>C53/B53</f>
        <v>6.5948845257350647E-2</v>
      </c>
      <c r="E53" s="18"/>
      <c r="F53" s="18"/>
      <c r="G53" s="18"/>
      <c r="H53" s="18"/>
      <c r="I53" s="18"/>
    </row>
    <row r="54" spans="1:11" ht="16.2" thickBot="1" x14ac:dyDescent="0.35">
      <c r="A54" s="19" t="s">
        <v>37</v>
      </c>
      <c r="B54" s="20">
        <f>B30-1</f>
        <v>62</v>
      </c>
      <c r="C54" s="20">
        <f>SUM(C50:C53)</f>
        <v>3042.2589487523655</v>
      </c>
      <c r="D54" s="20"/>
      <c r="E54" s="20"/>
      <c r="F54" s="20"/>
      <c r="G54" s="20"/>
      <c r="H54" s="20"/>
      <c r="I54" s="21"/>
    </row>
    <row r="56" spans="1:11" x14ac:dyDescent="0.3">
      <c r="H56" t="s">
        <v>38</v>
      </c>
      <c r="I56">
        <f>TINV(0.01,B53)</f>
        <v>2.6980661862199842</v>
      </c>
    </row>
    <row r="57" spans="1:11" x14ac:dyDescent="0.3">
      <c r="A57" s="3"/>
      <c r="B57" s="22"/>
      <c r="C57" s="26" t="s">
        <v>39</v>
      </c>
      <c r="D57" s="26"/>
      <c r="E57" s="3"/>
      <c r="F57" s="3"/>
      <c r="I57">
        <f>TINV(0.05,B53)</f>
        <v>2.0180817028184461</v>
      </c>
    </row>
    <row r="58" spans="1:11" x14ac:dyDescent="0.3">
      <c r="A58" s="2" t="s">
        <v>40</v>
      </c>
      <c r="B58" s="2" t="s">
        <v>24</v>
      </c>
      <c r="C58" s="2"/>
      <c r="D58" s="2"/>
      <c r="E58" s="2"/>
      <c r="F58" s="23"/>
      <c r="H58" s="24"/>
      <c r="I58" s="24" t="s">
        <v>41</v>
      </c>
      <c r="J58" s="24" t="s">
        <v>42</v>
      </c>
      <c r="K58" s="24" t="s">
        <v>43</v>
      </c>
    </row>
    <row r="59" spans="1:11" x14ac:dyDescent="0.3">
      <c r="A59" s="2"/>
      <c r="B59" s="2" t="s">
        <v>9</v>
      </c>
      <c r="C59" s="2" t="s">
        <v>10</v>
      </c>
      <c r="D59" s="2" t="s">
        <v>11</v>
      </c>
      <c r="E59" s="2" t="s">
        <v>25</v>
      </c>
      <c r="F59" s="23" t="s">
        <v>26</v>
      </c>
      <c r="H59" s="25" t="s">
        <v>44</v>
      </c>
      <c r="I59" s="23">
        <f>SQRT(D53/(B29*B27))</f>
        <v>8.5601690830490962E-2</v>
      </c>
      <c r="J59" s="23">
        <f>I59*1.4142*I56</f>
        <v>0.32662225670889156</v>
      </c>
      <c r="K59" s="23">
        <f>I59*1.4142*I57</f>
        <v>0.24430475551860326</v>
      </c>
    </row>
    <row r="60" spans="1:11" x14ac:dyDescent="0.3">
      <c r="A60" s="14" t="s">
        <v>8</v>
      </c>
      <c r="B60" s="2">
        <f>G4</f>
        <v>77.207191611516279</v>
      </c>
      <c r="C60" s="2">
        <f>G5</f>
        <v>79.773364215376901</v>
      </c>
      <c r="D60" s="2">
        <f>G6</f>
        <v>78.033497193813318</v>
      </c>
      <c r="E60" s="2">
        <f>SUM(B60:D60)</f>
        <v>235.01405302070651</v>
      </c>
      <c r="F60" s="23">
        <f>E60/3</f>
        <v>78.338017673568842</v>
      </c>
      <c r="H60" s="25" t="s">
        <v>45</v>
      </c>
      <c r="I60" s="23">
        <f>SQRT(D53/(B28*B27))</f>
        <v>5.60394611209903E-2</v>
      </c>
      <c r="J60" s="23">
        <f>I60*1.4142*I56</f>
        <v>0.21382445928939911</v>
      </c>
      <c r="K60" s="23">
        <f>J60*1.4142*I57</f>
        <v>0.61024883672025676</v>
      </c>
    </row>
    <row r="61" spans="1:11" x14ac:dyDescent="0.3">
      <c r="A61" s="14" t="s">
        <v>12</v>
      </c>
      <c r="B61" s="2">
        <f>G7</f>
        <v>78.997380001153928</v>
      </c>
      <c r="C61" s="2">
        <f>G8</f>
        <v>82.464514719595527</v>
      </c>
      <c r="D61" s="2">
        <f>G9</f>
        <v>82.978750592319372</v>
      </c>
      <c r="E61" s="2">
        <f t="shared" ref="E61:E66" si="4">SUM(B61:D61)</f>
        <v>244.44064531306884</v>
      </c>
      <c r="F61" s="23">
        <f t="shared" ref="F61:F66" si="5">E61/3</f>
        <v>81.480215104356276</v>
      </c>
      <c r="H61" s="25" t="s">
        <v>46</v>
      </c>
      <c r="I61" s="23">
        <f>SQRT(D53/(B27))</f>
        <v>0.14826647773221324</v>
      </c>
      <c r="J61" s="23">
        <f>I61*1.4142*I56</f>
        <v>0.56572634350260487</v>
      </c>
      <c r="K61" s="23">
        <f>J61*1.4142*I57</f>
        <v>1.6145666598282606</v>
      </c>
    </row>
    <row r="62" spans="1:11" x14ac:dyDescent="0.3">
      <c r="A62" s="14" t="s">
        <v>13</v>
      </c>
      <c r="B62" s="2">
        <f>G10</f>
        <v>88.867574856430053</v>
      </c>
      <c r="C62" s="2">
        <f>G11</f>
        <v>96.388162612080706</v>
      </c>
      <c r="D62" s="2">
        <f>G12</f>
        <v>97.666582028133348</v>
      </c>
      <c r="E62" s="2">
        <f t="shared" si="4"/>
        <v>282.92231949664409</v>
      </c>
      <c r="F62" s="23">
        <f t="shared" si="5"/>
        <v>94.307439832214698</v>
      </c>
    </row>
    <row r="63" spans="1:11" x14ac:dyDescent="0.3">
      <c r="A63" s="14" t="s">
        <v>14</v>
      </c>
      <c r="B63" s="2">
        <f>G13</f>
        <v>89.18923773346323</v>
      </c>
      <c r="C63" s="2">
        <f>G14</f>
        <v>90.439399562241135</v>
      </c>
      <c r="D63" s="2">
        <f>G15</f>
        <v>87.997851716394834</v>
      </c>
      <c r="E63" s="2">
        <f t="shared" si="4"/>
        <v>267.62648901209923</v>
      </c>
      <c r="F63" s="23">
        <f t="shared" si="5"/>
        <v>89.208829670699743</v>
      </c>
      <c r="H63" s="25" t="s">
        <v>47</v>
      </c>
      <c r="I63" s="5">
        <f>SQRT(D53)*100/(G25)</f>
        <v>0.29176193712641851</v>
      </c>
    </row>
    <row r="64" spans="1:11" x14ac:dyDescent="0.3">
      <c r="A64" s="14" t="s">
        <v>15</v>
      </c>
      <c r="B64" s="2">
        <f>G16</f>
        <v>83.772828012449935</v>
      </c>
      <c r="C64" s="2">
        <f>G17</f>
        <v>94.478425532534359</v>
      </c>
      <c r="D64" s="2">
        <f>G18</f>
        <v>93.641334552520107</v>
      </c>
      <c r="E64" s="2">
        <f t="shared" si="4"/>
        <v>271.89258809750442</v>
      </c>
      <c r="F64" s="23">
        <f t="shared" si="5"/>
        <v>90.630862699168134</v>
      </c>
    </row>
    <row r="65" spans="1:6" x14ac:dyDescent="0.3">
      <c r="A65" s="14" t="s">
        <v>16</v>
      </c>
      <c r="B65" s="2">
        <f>G19</f>
        <v>92.920196573280791</v>
      </c>
      <c r="C65" s="2">
        <f>G20</f>
        <v>98.987819441764074</v>
      </c>
      <c r="D65" s="2">
        <f>G21</f>
        <v>98.700287921611547</v>
      </c>
      <c r="E65" s="2">
        <f t="shared" si="4"/>
        <v>290.6083039366564</v>
      </c>
      <c r="F65" s="23">
        <f t="shared" si="5"/>
        <v>96.869434645552133</v>
      </c>
    </row>
    <row r="66" spans="1:6" x14ac:dyDescent="0.3">
      <c r="A66" s="14" t="s">
        <v>17</v>
      </c>
      <c r="B66" s="2">
        <f>G22</f>
        <v>90.89091122997128</v>
      </c>
      <c r="C66" s="2">
        <f>G23</f>
        <v>83.157429575025802</v>
      </c>
      <c r="D66" s="2">
        <f>G24</f>
        <v>81.840020332190576</v>
      </c>
      <c r="E66" s="2">
        <f t="shared" si="4"/>
        <v>255.88836113718764</v>
      </c>
      <c r="F66" s="23">
        <f t="shared" si="5"/>
        <v>85.296120379062543</v>
      </c>
    </row>
    <row r="67" spans="1:6" x14ac:dyDescent="0.3">
      <c r="A67" s="2" t="s">
        <v>6</v>
      </c>
      <c r="B67" s="2">
        <f>SUM(B60:B66)</f>
        <v>601.84532001826551</v>
      </c>
      <c r="C67" s="2">
        <f>SUM(C60:C66)</f>
        <v>625.68911565861856</v>
      </c>
      <c r="D67" s="2">
        <f>SUM(D60:D66)</f>
        <v>620.85832433698306</v>
      </c>
      <c r="E67" s="2">
        <f>SUM(E60:E66)</f>
        <v>1848.3927600138668</v>
      </c>
      <c r="F67" s="23">
        <f>SUM(C67:E67)</f>
        <v>3094.9402000094683</v>
      </c>
    </row>
    <row r="68" spans="1:6" x14ac:dyDescent="0.3">
      <c r="A68" s="14" t="s">
        <v>7</v>
      </c>
      <c r="B68" s="23">
        <f>AVERAGE(B60:B66)</f>
        <v>85.97790285975222</v>
      </c>
      <c r="C68" s="23">
        <f>AVERAGE(C60:C66)</f>
        <v>89.384159379802654</v>
      </c>
      <c r="D68" s="23">
        <f>AVERAGE(D60:D66)</f>
        <v>88.694046333854729</v>
      </c>
      <c r="E68" s="2"/>
      <c r="F68" s="23">
        <f>AVERAGE(F60:F66)</f>
        <v>88.018702857803191</v>
      </c>
    </row>
  </sheetData>
  <mergeCells count="1">
    <mergeCell ref="C57:D5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8118C-7EA1-48E6-9F0D-3B00624A3032}">
  <dimension ref="A1:K68"/>
  <sheetViews>
    <sheetView topLeftCell="A37" zoomScale="80" zoomScaleNormal="80" workbookViewId="0">
      <selection activeCell="K61" sqref="K61"/>
    </sheetView>
  </sheetViews>
  <sheetFormatPr defaultRowHeight="15.6" x14ac:dyDescent="0.3"/>
  <sheetData>
    <row r="1" spans="1:8" ht="18" x14ac:dyDescent="0.35">
      <c r="B1" s="1" t="s">
        <v>0</v>
      </c>
      <c r="C1" s="1"/>
      <c r="D1" s="1"/>
    </row>
    <row r="3" spans="1:8" x14ac:dyDescent="0.3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3"/>
    </row>
    <row r="4" spans="1:8" x14ac:dyDescent="0.3">
      <c r="A4" s="2" t="s">
        <v>48</v>
      </c>
      <c r="B4" s="2" t="s">
        <v>55</v>
      </c>
      <c r="C4" s="4">
        <v>75.827480289017288</v>
      </c>
      <c r="D4" s="4">
        <v>76.771687217881023</v>
      </c>
      <c r="E4" s="4">
        <v>77.199141044808414</v>
      </c>
      <c r="F4" s="5">
        <f>SUM(C4:E4)</f>
        <v>229.79830855170673</v>
      </c>
      <c r="G4" s="5">
        <f>AVERAGE(C4:E4)</f>
        <v>76.599436183902242</v>
      </c>
    </row>
    <row r="5" spans="1:8" x14ac:dyDescent="0.3">
      <c r="A5" s="2"/>
      <c r="B5" s="2" t="s">
        <v>56</v>
      </c>
      <c r="C5" s="4">
        <v>77.352591880648774</v>
      </c>
      <c r="D5" s="4">
        <v>77.960194239442487</v>
      </c>
      <c r="E5" s="4">
        <v>78.251313134686285</v>
      </c>
      <c r="F5" s="5">
        <f t="shared" ref="F5:F24" si="0">SUM(C5:E5)</f>
        <v>233.56409925477755</v>
      </c>
      <c r="G5" s="5">
        <f t="shared" ref="G5:G24" si="1">AVERAGE(C5:E5)</f>
        <v>77.85469975159252</v>
      </c>
    </row>
    <row r="6" spans="1:8" x14ac:dyDescent="0.3">
      <c r="A6" s="2"/>
      <c r="B6" s="2" t="s">
        <v>57</v>
      </c>
      <c r="C6" s="4">
        <v>78.046907438820966</v>
      </c>
      <c r="D6" s="4">
        <v>78.313333759863454</v>
      </c>
      <c r="E6" s="4">
        <v>78.660361571703604</v>
      </c>
      <c r="F6" s="5">
        <f t="shared" si="0"/>
        <v>235.02060277038805</v>
      </c>
      <c r="G6" s="5">
        <f t="shared" si="1"/>
        <v>78.340200923462689</v>
      </c>
    </row>
    <row r="7" spans="1:8" x14ac:dyDescent="0.3">
      <c r="A7" s="2" t="s">
        <v>49</v>
      </c>
      <c r="B7" s="2" t="s">
        <v>55</v>
      </c>
      <c r="C7" s="4">
        <v>79.101730988853774</v>
      </c>
      <c r="D7" s="4">
        <v>79.408075750831046</v>
      </c>
      <c r="E7" s="4">
        <v>79.543908588752373</v>
      </c>
      <c r="F7" s="5">
        <f t="shared" si="0"/>
        <v>238.05371532843719</v>
      </c>
      <c r="G7" s="5">
        <f t="shared" si="1"/>
        <v>79.351238442812402</v>
      </c>
    </row>
    <row r="8" spans="1:8" x14ac:dyDescent="0.3">
      <c r="A8" s="2"/>
      <c r="B8" s="2" t="s">
        <v>56</v>
      </c>
      <c r="C8" s="4">
        <v>82.212208605647206</v>
      </c>
      <c r="D8" s="4">
        <v>82.227443808153112</v>
      </c>
      <c r="E8" s="4">
        <v>82.258002838280831</v>
      </c>
      <c r="F8" s="5">
        <f t="shared" si="0"/>
        <v>246.69765525208118</v>
      </c>
      <c r="G8" s="5">
        <f t="shared" si="1"/>
        <v>82.23255175069373</v>
      </c>
    </row>
    <row r="9" spans="1:8" x14ac:dyDescent="0.3">
      <c r="A9" s="2"/>
      <c r="B9" s="2" t="s">
        <v>57</v>
      </c>
      <c r="C9" s="4">
        <v>79.908427704548501</v>
      </c>
      <c r="D9" s="4">
        <v>80.109471272613106</v>
      </c>
      <c r="E9" s="4">
        <v>80.209052720464129</v>
      </c>
      <c r="F9" s="5">
        <f t="shared" si="0"/>
        <v>240.22695169762574</v>
      </c>
      <c r="G9" s="5">
        <f t="shared" si="1"/>
        <v>80.07565056587525</v>
      </c>
    </row>
    <row r="10" spans="1:8" x14ac:dyDescent="0.3">
      <c r="A10" s="2" t="s">
        <v>50</v>
      </c>
      <c r="B10" s="2" t="s">
        <v>55</v>
      </c>
      <c r="C10" s="4">
        <v>88.439475464818599</v>
      </c>
      <c r="D10" s="4">
        <v>88.372265230450864</v>
      </c>
      <c r="E10" s="4">
        <v>88.172376444818298</v>
      </c>
      <c r="F10" s="5">
        <f t="shared" si="0"/>
        <v>264.98411714008773</v>
      </c>
      <c r="G10" s="5">
        <f t="shared" si="1"/>
        <v>88.328039046695906</v>
      </c>
    </row>
    <row r="11" spans="1:8" x14ac:dyDescent="0.3">
      <c r="A11" s="2"/>
      <c r="B11" s="2" t="s">
        <v>56</v>
      </c>
      <c r="C11" s="4">
        <v>97.841589389684188</v>
      </c>
      <c r="D11" s="4">
        <v>97.66424574316116</v>
      </c>
      <c r="E11" s="4">
        <v>97.411600043745537</v>
      </c>
      <c r="F11" s="5">
        <f t="shared" si="0"/>
        <v>292.91743517659086</v>
      </c>
      <c r="G11" s="5">
        <f t="shared" si="1"/>
        <v>97.639145058863619</v>
      </c>
    </row>
    <row r="12" spans="1:8" x14ac:dyDescent="0.3">
      <c r="A12" s="2"/>
      <c r="B12" s="2" t="s">
        <v>57</v>
      </c>
      <c r="C12" s="4">
        <v>95.330825912624434</v>
      </c>
      <c r="D12" s="4">
        <v>95.21993456237675</v>
      </c>
      <c r="E12" s="4">
        <v>94.844849105030278</v>
      </c>
      <c r="F12" s="5">
        <f t="shared" si="0"/>
        <v>285.39560958003148</v>
      </c>
      <c r="G12" s="5">
        <f t="shared" si="1"/>
        <v>95.131869860010497</v>
      </c>
    </row>
    <row r="13" spans="1:8" x14ac:dyDescent="0.3">
      <c r="A13" s="2" t="s">
        <v>51</v>
      </c>
      <c r="B13" s="2" t="s">
        <v>55</v>
      </c>
      <c r="C13" s="4">
        <v>87.62374253906826</v>
      </c>
      <c r="D13" s="4">
        <v>87.559914406005944</v>
      </c>
      <c r="E13" s="4">
        <v>87.389758577648493</v>
      </c>
      <c r="F13" s="5">
        <f t="shared" si="0"/>
        <v>262.57341552272271</v>
      </c>
      <c r="G13" s="5">
        <f t="shared" si="1"/>
        <v>87.524471840907566</v>
      </c>
    </row>
    <row r="14" spans="1:8" x14ac:dyDescent="0.3">
      <c r="A14" s="2"/>
      <c r="B14" s="2" t="s">
        <v>56</v>
      </c>
      <c r="C14" s="4">
        <v>90.591788599624039</v>
      </c>
      <c r="D14" s="4">
        <v>90.521901174915769</v>
      </c>
      <c r="E14" s="4">
        <v>90.179477654672624</v>
      </c>
      <c r="F14" s="5">
        <f t="shared" si="0"/>
        <v>271.29316742921242</v>
      </c>
      <c r="G14" s="5">
        <f t="shared" si="1"/>
        <v>90.431055809737472</v>
      </c>
    </row>
    <row r="15" spans="1:8" x14ac:dyDescent="0.3">
      <c r="A15" s="2"/>
      <c r="B15" s="2" t="s">
        <v>57</v>
      </c>
      <c r="C15" s="4">
        <v>87.244211448930614</v>
      </c>
      <c r="D15" s="4">
        <v>87.182238268456359</v>
      </c>
      <c r="E15" s="4">
        <v>87.035872471225332</v>
      </c>
      <c r="F15" s="5">
        <f t="shared" si="0"/>
        <v>261.46232218861229</v>
      </c>
      <c r="G15" s="5">
        <f t="shared" si="1"/>
        <v>87.154107396204097</v>
      </c>
    </row>
    <row r="16" spans="1:8" x14ac:dyDescent="0.3">
      <c r="A16" s="2" t="s">
        <v>52</v>
      </c>
      <c r="B16" s="2" t="s">
        <v>55</v>
      </c>
      <c r="C16" s="4">
        <v>83.138766731143534</v>
      </c>
      <c r="D16" s="4">
        <v>83.120265442633681</v>
      </c>
      <c r="E16" s="4">
        <v>83.129320370344885</v>
      </c>
      <c r="F16" s="5">
        <f t="shared" si="0"/>
        <v>249.38835254412209</v>
      </c>
      <c r="G16" s="5">
        <f t="shared" si="1"/>
        <v>83.12945084804069</v>
      </c>
    </row>
    <row r="17" spans="1:7" x14ac:dyDescent="0.3">
      <c r="A17" s="2"/>
      <c r="B17" s="2" t="s">
        <v>56</v>
      </c>
      <c r="C17" s="4">
        <v>92.982707471508476</v>
      </c>
      <c r="D17" s="4">
        <v>92.880404105792394</v>
      </c>
      <c r="E17" s="4">
        <v>92.492980913285265</v>
      </c>
      <c r="F17" s="5">
        <f t="shared" si="0"/>
        <v>278.35609249058609</v>
      </c>
      <c r="G17" s="5">
        <f t="shared" si="1"/>
        <v>92.785364163528698</v>
      </c>
    </row>
    <row r="18" spans="1:7" x14ac:dyDescent="0.3">
      <c r="A18" s="2"/>
      <c r="B18" s="2" t="s">
        <v>57</v>
      </c>
      <c r="C18" s="4">
        <v>92.700087278302377</v>
      </c>
      <c r="D18" s="4">
        <v>92.59931226506238</v>
      </c>
      <c r="E18" s="4">
        <v>92.211642507422965</v>
      </c>
      <c r="F18" s="5">
        <f t="shared" si="0"/>
        <v>277.51104205078775</v>
      </c>
      <c r="G18" s="5">
        <f t="shared" si="1"/>
        <v>92.503680683595917</v>
      </c>
    </row>
    <row r="19" spans="1:7" x14ac:dyDescent="0.3">
      <c r="A19" s="2" t="s">
        <v>53</v>
      </c>
      <c r="B19" s="2" t="s">
        <v>55</v>
      </c>
      <c r="C19" s="4">
        <v>92.588624849712645</v>
      </c>
      <c r="D19" s="4">
        <v>92.48811061390154</v>
      </c>
      <c r="E19" s="4">
        <v>92.12401359170687</v>
      </c>
      <c r="F19" s="5">
        <f t="shared" si="0"/>
        <v>277.20074905532101</v>
      </c>
      <c r="G19" s="5">
        <f t="shared" si="1"/>
        <v>92.400249685106999</v>
      </c>
    </row>
    <row r="20" spans="1:7" x14ac:dyDescent="0.3">
      <c r="A20" s="2"/>
      <c r="B20" s="2" t="s">
        <v>56</v>
      </c>
      <c r="C20" s="4">
        <v>98.178955030004062</v>
      </c>
      <c r="D20" s="4">
        <v>97.969615484991181</v>
      </c>
      <c r="E20" s="4">
        <v>97.748434911536023</v>
      </c>
      <c r="F20" s="5">
        <f t="shared" si="0"/>
        <v>293.89700542653128</v>
      </c>
      <c r="G20" s="5">
        <f t="shared" si="1"/>
        <v>97.965668475510427</v>
      </c>
    </row>
    <row r="21" spans="1:7" x14ac:dyDescent="0.3">
      <c r="A21" s="2"/>
      <c r="B21" s="2" t="s">
        <v>57</v>
      </c>
      <c r="C21" s="4">
        <v>97.368747284438953</v>
      </c>
      <c r="D21" s="4">
        <v>97.209397648418815</v>
      </c>
      <c r="E21" s="4">
        <v>96.916291491043737</v>
      </c>
      <c r="F21" s="5">
        <f t="shared" si="0"/>
        <v>291.4944364239015</v>
      </c>
      <c r="G21" s="5">
        <f t="shared" si="1"/>
        <v>97.164812141300501</v>
      </c>
    </row>
    <row r="22" spans="1:7" x14ac:dyDescent="0.3">
      <c r="A22" s="2" t="s">
        <v>54</v>
      </c>
      <c r="B22" s="2" t="s">
        <v>55</v>
      </c>
      <c r="C22" s="4">
        <v>88.898997653266704</v>
      </c>
      <c r="D22" s="4">
        <v>88.828610957346342</v>
      </c>
      <c r="E22" s="4">
        <v>88.577704491230477</v>
      </c>
      <c r="F22" s="5">
        <f t="shared" si="0"/>
        <v>266.30531310184352</v>
      </c>
      <c r="G22" s="5">
        <f t="shared" si="1"/>
        <v>88.768437700614513</v>
      </c>
    </row>
    <row r="23" spans="1:7" x14ac:dyDescent="0.3">
      <c r="A23" s="2"/>
      <c r="B23" s="2" t="s">
        <v>56</v>
      </c>
      <c r="C23" s="4">
        <v>82.232574817174594</v>
      </c>
      <c r="D23" s="4">
        <v>82.248721937025437</v>
      </c>
      <c r="E23" s="4">
        <v>82.280399858845882</v>
      </c>
      <c r="F23" s="5">
        <f t="shared" si="0"/>
        <v>246.7616966130459</v>
      </c>
      <c r="G23" s="5">
        <f t="shared" si="1"/>
        <v>82.253898871015295</v>
      </c>
    </row>
    <row r="24" spans="1:7" x14ac:dyDescent="0.3">
      <c r="A24" s="2"/>
      <c r="B24" s="2" t="s">
        <v>57</v>
      </c>
      <c r="C24" s="4">
        <v>81.379953022648053</v>
      </c>
      <c r="D24" s="4">
        <v>81.445698589078475</v>
      </c>
      <c r="E24" s="4">
        <v>81.498614416547468</v>
      </c>
      <c r="F24" s="5">
        <f t="shared" si="0"/>
        <v>244.324266028274</v>
      </c>
      <c r="G24" s="5">
        <f t="shared" si="1"/>
        <v>81.44142200942467</v>
      </c>
    </row>
    <row r="25" spans="1:7" x14ac:dyDescent="0.3">
      <c r="A25" s="2"/>
      <c r="B25" s="2" t="s">
        <v>6</v>
      </c>
      <c r="C25" s="5">
        <f>SUM(C4:C24)</f>
        <v>1828.9903944004861</v>
      </c>
      <c r="D25" s="5">
        <f>SUM(D4:D24)</f>
        <v>1830.1008424784015</v>
      </c>
      <c r="E25" s="5">
        <f>SUM(E4:E24)</f>
        <v>1828.1351167477997</v>
      </c>
      <c r="F25" s="5">
        <f>SUM(C4:E24)</f>
        <v>5487.2263536266855</v>
      </c>
      <c r="G25" s="5">
        <f>AVERAGE(C4:E24)</f>
        <v>87.098831009947389</v>
      </c>
    </row>
    <row r="26" spans="1:7" ht="16.2" thickBot="1" x14ac:dyDescent="0.35"/>
    <row r="27" spans="1:7" x14ac:dyDescent="0.3">
      <c r="A27" s="6" t="s">
        <v>18</v>
      </c>
      <c r="B27" s="7">
        <v>3</v>
      </c>
      <c r="D27" s="8" t="s">
        <v>19</v>
      </c>
      <c r="E27" s="2">
        <f>F25^2/(B27*B28*B29)</f>
        <v>477931.00088786049</v>
      </c>
    </row>
    <row r="28" spans="1:7" x14ac:dyDescent="0.3">
      <c r="A28" s="9" t="s">
        <v>58</v>
      </c>
      <c r="B28" s="10">
        <v>7</v>
      </c>
      <c r="D28" s="11" t="s">
        <v>60</v>
      </c>
      <c r="E28" s="2">
        <f>((SUMSQ(F38:F44)/(B27*B29))-E27)</f>
        <v>2421.643524973013</v>
      </c>
    </row>
    <row r="29" spans="1:7" x14ac:dyDescent="0.3">
      <c r="A29" s="8" t="s">
        <v>59</v>
      </c>
      <c r="B29" s="2">
        <v>3</v>
      </c>
      <c r="D29" s="11" t="s">
        <v>61</v>
      </c>
      <c r="E29" s="2">
        <f>SUMSQ(C45:E45)/(B27*B28)-E27</f>
        <v>137.47264290228486</v>
      </c>
    </row>
    <row r="30" spans="1:7" x14ac:dyDescent="0.3">
      <c r="A30" s="8" t="s">
        <v>6</v>
      </c>
      <c r="B30" s="5">
        <f>B29*B28*B27</f>
        <v>63</v>
      </c>
      <c r="D30" s="8" t="s">
        <v>62</v>
      </c>
      <c r="E30" s="2">
        <f>((SUMSQ(C38:E44))/(B27))-E27</f>
        <v>2930.8561746907653</v>
      </c>
    </row>
    <row r="31" spans="1:7" x14ac:dyDescent="0.3">
      <c r="D31" s="8" t="s">
        <v>63</v>
      </c>
      <c r="E31" s="2">
        <f>E30-E29-E28</f>
        <v>371.7400068154675</v>
      </c>
    </row>
    <row r="32" spans="1:7" x14ac:dyDescent="0.3">
      <c r="D32" s="8" t="s">
        <v>20</v>
      </c>
      <c r="E32" s="2">
        <f>SUMSQ(C4:E24)-E27</f>
        <v>2933.6625253555831</v>
      </c>
    </row>
    <row r="33" spans="2:7" x14ac:dyDescent="0.3">
      <c r="D33" s="8" t="s">
        <v>21</v>
      </c>
      <c r="E33" s="2">
        <f>E32-E31-E29-E28</f>
        <v>2.8063506648177281</v>
      </c>
    </row>
    <row r="35" spans="2:7" x14ac:dyDescent="0.3">
      <c r="B35" s="3"/>
      <c r="C35" s="12"/>
      <c r="D35" s="12" t="s">
        <v>22</v>
      </c>
      <c r="E35" s="13"/>
      <c r="F35" s="3"/>
      <c r="G35" s="3"/>
    </row>
    <row r="36" spans="2:7" x14ac:dyDescent="0.3">
      <c r="B36" s="2" t="s">
        <v>23</v>
      </c>
      <c r="C36" s="2" t="s">
        <v>24</v>
      </c>
      <c r="D36" s="2"/>
      <c r="E36" s="2"/>
      <c r="F36" s="2"/>
      <c r="G36" s="2"/>
    </row>
    <row r="37" spans="2:7" x14ac:dyDescent="0.3">
      <c r="B37" s="2"/>
      <c r="C37" s="2" t="s">
        <v>9</v>
      </c>
      <c r="D37" s="2" t="s">
        <v>10</v>
      </c>
      <c r="E37" s="2" t="s">
        <v>11</v>
      </c>
      <c r="F37" s="2" t="s">
        <v>25</v>
      </c>
      <c r="G37" s="2" t="s">
        <v>26</v>
      </c>
    </row>
    <row r="38" spans="2:7" x14ac:dyDescent="0.3">
      <c r="B38" s="14" t="s">
        <v>8</v>
      </c>
      <c r="C38" s="2">
        <f>F4</f>
        <v>229.79830855170673</v>
      </c>
      <c r="D38" s="2">
        <f>F5</f>
        <v>233.56409925477755</v>
      </c>
      <c r="E38" s="2">
        <f>F6</f>
        <v>235.02060277038805</v>
      </c>
      <c r="F38" s="2">
        <f t="shared" ref="F38:F45" si="2">SUM(C38:E38)</f>
        <v>698.38301057687227</v>
      </c>
      <c r="G38" s="2">
        <f t="shared" ref="G38:G44" si="3">F38/9</f>
        <v>77.598112286319136</v>
      </c>
    </row>
    <row r="39" spans="2:7" x14ac:dyDescent="0.3">
      <c r="B39" s="14" t="s">
        <v>12</v>
      </c>
      <c r="C39" s="2">
        <f>F7</f>
        <v>238.05371532843719</v>
      </c>
      <c r="D39" s="2">
        <f>F8</f>
        <v>246.69765525208118</v>
      </c>
      <c r="E39" s="2">
        <f>F9</f>
        <v>240.22695169762574</v>
      </c>
      <c r="F39" s="2">
        <f t="shared" si="2"/>
        <v>724.97832227814411</v>
      </c>
      <c r="G39" s="2">
        <f t="shared" si="3"/>
        <v>80.553146919793789</v>
      </c>
    </row>
    <row r="40" spans="2:7" x14ac:dyDescent="0.3">
      <c r="B40" s="14" t="s">
        <v>13</v>
      </c>
      <c r="C40" s="2">
        <f>F10</f>
        <v>264.98411714008773</v>
      </c>
      <c r="D40" s="2">
        <f>F11</f>
        <v>292.91743517659086</v>
      </c>
      <c r="E40" s="2">
        <f>F12</f>
        <v>285.39560958003148</v>
      </c>
      <c r="F40" s="2">
        <f t="shared" si="2"/>
        <v>843.29716189671012</v>
      </c>
      <c r="G40" s="2">
        <f t="shared" si="3"/>
        <v>93.699684655190012</v>
      </c>
    </row>
    <row r="41" spans="2:7" x14ac:dyDescent="0.3">
      <c r="B41" s="14" t="s">
        <v>14</v>
      </c>
      <c r="C41" s="2">
        <f>F13</f>
        <v>262.57341552272271</v>
      </c>
      <c r="D41" s="2">
        <f>F14</f>
        <v>271.29316742921242</v>
      </c>
      <c r="E41" s="2">
        <f>F15</f>
        <v>261.46232218861229</v>
      </c>
      <c r="F41" s="2">
        <f t="shared" si="2"/>
        <v>795.32890514054748</v>
      </c>
      <c r="G41" s="2">
        <f t="shared" si="3"/>
        <v>88.369878348949726</v>
      </c>
    </row>
    <row r="42" spans="2:7" x14ac:dyDescent="0.3">
      <c r="B42" s="14" t="s">
        <v>15</v>
      </c>
      <c r="C42" s="2">
        <f>F16</f>
        <v>249.38835254412209</v>
      </c>
      <c r="D42" s="2">
        <f>F17</f>
        <v>278.35609249058609</v>
      </c>
      <c r="E42" s="2">
        <f>F18</f>
        <v>277.51104205078775</v>
      </c>
      <c r="F42" s="2">
        <f t="shared" si="2"/>
        <v>805.25548708549593</v>
      </c>
      <c r="G42" s="2">
        <f t="shared" si="3"/>
        <v>89.472831898388435</v>
      </c>
    </row>
    <row r="43" spans="2:7" x14ac:dyDescent="0.3">
      <c r="B43" s="14" t="s">
        <v>16</v>
      </c>
      <c r="C43" s="2">
        <f>F19</f>
        <v>277.20074905532101</v>
      </c>
      <c r="D43" s="2">
        <f>F20</f>
        <v>293.89700542653128</v>
      </c>
      <c r="E43" s="2">
        <f>F21</f>
        <v>291.4944364239015</v>
      </c>
      <c r="F43" s="2">
        <f t="shared" si="2"/>
        <v>862.5921909057538</v>
      </c>
      <c r="G43" s="2">
        <f t="shared" si="3"/>
        <v>95.843576767305976</v>
      </c>
    </row>
    <row r="44" spans="2:7" x14ac:dyDescent="0.3">
      <c r="B44" s="14" t="s">
        <v>17</v>
      </c>
      <c r="C44" s="2">
        <f>F22</f>
        <v>266.30531310184352</v>
      </c>
      <c r="D44" s="2">
        <f>F23</f>
        <v>246.7616966130459</v>
      </c>
      <c r="E44" s="2">
        <f>F24</f>
        <v>244.324266028274</v>
      </c>
      <c r="F44" s="2">
        <f t="shared" si="2"/>
        <v>757.39127574316342</v>
      </c>
      <c r="G44" s="2">
        <f t="shared" si="3"/>
        <v>84.154586193684821</v>
      </c>
    </row>
    <row r="45" spans="2:7" x14ac:dyDescent="0.3">
      <c r="B45" s="2" t="s">
        <v>6</v>
      </c>
      <c r="C45" s="2">
        <f>SUM(C38:C44)</f>
        <v>1788.303971244241</v>
      </c>
      <c r="D45" s="2">
        <f>SUM(D38:D44)</f>
        <v>1863.487151642825</v>
      </c>
      <c r="E45" s="2">
        <f>SUM(E38:E44)</f>
        <v>1835.4352307396209</v>
      </c>
      <c r="F45" s="2">
        <f t="shared" si="2"/>
        <v>5487.2263536266873</v>
      </c>
      <c r="G45" s="2">
        <f>AVERAGE(G38:G44)</f>
        <v>87.098831009947418</v>
      </c>
    </row>
    <row r="46" spans="2:7" x14ac:dyDescent="0.3">
      <c r="B46" s="14" t="s">
        <v>7</v>
      </c>
      <c r="C46" s="2">
        <f>C45/(B28*B27)</f>
        <v>85.157331964011476</v>
      </c>
      <c r="D46" s="2">
        <f>D45/(B28*B27)</f>
        <v>88.73748341156309</v>
      </c>
      <c r="E46" s="2">
        <f>E45/(B28*B27)</f>
        <v>87.401677654267658</v>
      </c>
      <c r="F46" s="2"/>
      <c r="G46" s="2">
        <f>AVERAGE(G38:G44)</f>
        <v>87.098831009947418</v>
      </c>
    </row>
    <row r="49" spans="1:11" x14ac:dyDescent="0.3">
      <c r="A49" s="15" t="s">
        <v>27</v>
      </c>
      <c r="B49" s="16" t="s">
        <v>28</v>
      </c>
      <c r="C49" s="16" t="s">
        <v>29</v>
      </c>
      <c r="D49" s="16" t="s">
        <v>30</v>
      </c>
      <c r="E49" s="16" t="s">
        <v>31</v>
      </c>
      <c r="F49" s="16" t="s">
        <v>32</v>
      </c>
      <c r="G49" s="16" t="s">
        <v>33</v>
      </c>
      <c r="H49" s="16" t="s">
        <v>34</v>
      </c>
      <c r="I49" s="16" t="s">
        <v>35</v>
      </c>
    </row>
    <row r="50" spans="1:11" x14ac:dyDescent="0.3">
      <c r="A50" s="11" t="s">
        <v>58</v>
      </c>
      <c r="B50" s="2">
        <f>B28-1</f>
        <v>6</v>
      </c>
      <c r="C50" s="2">
        <f>E28</f>
        <v>2421.643524973013</v>
      </c>
      <c r="D50" s="2">
        <f>C50/B50</f>
        <v>403.60725416216883</v>
      </c>
      <c r="E50" s="2">
        <f>D50/D53</f>
        <v>6040.4085944520002</v>
      </c>
      <c r="F50" s="2">
        <f>FINV(0.01,B50,B53)</f>
        <v>3.265787316835457</v>
      </c>
      <c r="G50" s="2">
        <f>FINV(0.05,B50,B53)</f>
        <v>2.3239937973118296</v>
      </c>
      <c r="H50" s="2" t="str">
        <f>IF(E50&gt;F50,"Significant","NS")</f>
        <v>Significant</v>
      </c>
      <c r="I50" s="2" t="str">
        <f>IF(E50&gt;G50,"Significant","NS")</f>
        <v>Significant</v>
      </c>
    </row>
    <row r="51" spans="1:11" x14ac:dyDescent="0.3">
      <c r="A51" s="11" t="s">
        <v>59</v>
      </c>
      <c r="B51" s="2">
        <f>B29-1</f>
        <v>2</v>
      </c>
      <c r="C51" s="2">
        <f>E29</f>
        <v>137.47264290228486</v>
      </c>
      <c r="D51" s="2">
        <f>C51/B51</f>
        <v>68.73632145114243</v>
      </c>
      <c r="E51" s="2">
        <f>D51/D53</f>
        <v>1028.711606550241</v>
      </c>
      <c r="F51" s="2">
        <f>FINV(0.01,B51,B53)</f>
        <v>5.1491387794356873</v>
      </c>
      <c r="G51" s="2">
        <f>FINV(0.05,B51,B53)</f>
        <v>3.2199422931761248</v>
      </c>
      <c r="H51" s="2" t="str">
        <f>IF(E51&gt;F51,"Significant","NS")</f>
        <v>Significant</v>
      </c>
      <c r="I51" s="2" t="str">
        <f>IF(E51&gt;G51,"Significant","NS")</f>
        <v>Significant</v>
      </c>
    </row>
    <row r="52" spans="1:11" x14ac:dyDescent="0.3">
      <c r="A52" s="11" t="s">
        <v>64</v>
      </c>
      <c r="B52" s="2">
        <f>B51*B50</f>
        <v>12</v>
      </c>
      <c r="C52" s="2">
        <f>E31</f>
        <v>371.7400068154675</v>
      </c>
      <c r="D52" s="2">
        <f>C52/B52</f>
        <v>30.978333901288959</v>
      </c>
      <c r="E52" s="2">
        <f>D52/D53</f>
        <v>463.62346664850662</v>
      </c>
      <c r="F52" s="2">
        <f>FINV(0.01,B52,B53)</f>
        <v>2.6401564075289268</v>
      </c>
      <c r="G52" s="2">
        <f>FINV(0.05,B52,B53)</f>
        <v>1.9910131582278783</v>
      </c>
      <c r="H52" s="2" t="str">
        <f>IF(E52&gt;F52,"Significant","NS")</f>
        <v>Significant</v>
      </c>
      <c r="I52" s="2" t="str">
        <f>IF(E52&gt;G52,"Significant","NS")</f>
        <v>Significant</v>
      </c>
    </row>
    <row r="53" spans="1:11" ht="16.2" thickBot="1" x14ac:dyDescent="0.35">
      <c r="A53" s="17" t="s">
        <v>36</v>
      </c>
      <c r="B53" s="18">
        <f>B54-B52-B51-B50</f>
        <v>42</v>
      </c>
      <c r="C53" s="18">
        <f>E33</f>
        <v>2.8063506648177281</v>
      </c>
      <c r="D53" s="18">
        <f>C53/B53</f>
        <v>6.681787297185067E-2</v>
      </c>
      <c r="E53" s="18"/>
      <c r="F53" s="18"/>
      <c r="G53" s="18"/>
      <c r="H53" s="18"/>
      <c r="I53" s="18"/>
    </row>
    <row r="54" spans="1:11" ht="16.2" thickBot="1" x14ac:dyDescent="0.35">
      <c r="A54" s="19" t="s">
        <v>37</v>
      </c>
      <c r="B54" s="20">
        <f>B30-1</f>
        <v>62</v>
      </c>
      <c r="C54" s="20">
        <f>SUM(C50:C53)</f>
        <v>2933.6625253555831</v>
      </c>
      <c r="D54" s="20"/>
      <c r="E54" s="20"/>
      <c r="F54" s="20"/>
      <c r="G54" s="20"/>
      <c r="H54" s="20"/>
      <c r="I54" s="21"/>
    </row>
    <row r="56" spans="1:11" x14ac:dyDescent="0.3">
      <c r="H56" t="s">
        <v>38</v>
      </c>
      <c r="I56">
        <f>TINV(0.01,B53)</f>
        <v>2.6980661862199842</v>
      </c>
    </row>
    <row r="57" spans="1:11" x14ac:dyDescent="0.3">
      <c r="A57" s="3"/>
      <c r="B57" s="22"/>
      <c r="C57" s="26" t="s">
        <v>39</v>
      </c>
      <c r="D57" s="26"/>
      <c r="E57" s="3"/>
      <c r="F57" s="3"/>
      <c r="I57">
        <f>TINV(0.05,B53)</f>
        <v>2.0180817028184461</v>
      </c>
    </row>
    <row r="58" spans="1:11" x14ac:dyDescent="0.3">
      <c r="A58" s="2" t="s">
        <v>40</v>
      </c>
      <c r="B58" s="2" t="s">
        <v>24</v>
      </c>
      <c r="C58" s="2"/>
      <c r="D58" s="2"/>
      <c r="E58" s="2"/>
      <c r="F58" s="23"/>
      <c r="H58" s="24"/>
      <c r="I58" s="24" t="s">
        <v>41</v>
      </c>
      <c r="J58" s="24" t="s">
        <v>42</v>
      </c>
      <c r="K58" s="24" t="s">
        <v>43</v>
      </c>
    </row>
    <row r="59" spans="1:11" x14ac:dyDescent="0.3">
      <c r="A59" s="2"/>
      <c r="B59" s="2" t="s">
        <v>9</v>
      </c>
      <c r="C59" s="2" t="s">
        <v>10</v>
      </c>
      <c r="D59" s="2" t="s">
        <v>11</v>
      </c>
      <c r="E59" s="2" t="s">
        <v>25</v>
      </c>
      <c r="F59" s="23" t="s">
        <v>26</v>
      </c>
      <c r="H59" s="25" t="s">
        <v>44</v>
      </c>
      <c r="I59" s="23">
        <f>SQRT(D53/(B29*B27))</f>
        <v>8.6163844552012689E-2</v>
      </c>
      <c r="J59" s="23">
        <f>I59*1.4142*I56</f>
        <v>0.32876721337223969</v>
      </c>
      <c r="K59" s="23">
        <f>I59*1.4142*I57</f>
        <v>0.24590912601838921</v>
      </c>
    </row>
    <row r="60" spans="1:11" x14ac:dyDescent="0.3">
      <c r="A60" s="14" t="s">
        <v>8</v>
      </c>
      <c r="B60" s="2">
        <f>G4</f>
        <v>76.599436183902242</v>
      </c>
      <c r="C60" s="2">
        <f>G5</f>
        <v>77.85469975159252</v>
      </c>
      <c r="D60" s="2">
        <f>G6</f>
        <v>78.340200923462689</v>
      </c>
      <c r="E60" s="2">
        <f>SUM(B60:D60)</f>
        <v>232.79433685895748</v>
      </c>
      <c r="F60" s="23">
        <f>E60/3</f>
        <v>77.598112286319164</v>
      </c>
      <c r="H60" s="25" t="s">
        <v>45</v>
      </c>
      <c r="I60" s="23">
        <f>SQRT(D53/(B28*B27))</f>
        <v>5.6407477118286649E-2</v>
      </c>
      <c r="J60" s="23">
        <f>I60*1.4142*I56</f>
        <v>0.21522866304256946</v>
      </c>
      <c r="K60" s="23">
        <f>J60*1.4142*I57</f>
        <v>0.61425639371227825</v>
      </c>
    </row>
    <row r="61" spans="1:11" x14ac:dyDescent="0.3">
      <c r="A61" s="14" t="s">
        <v>12</v>
      </c>
      <c r="B61" s="2">
        <f>G7</f>
        <v>79.351238442812402</v>
      </c>
      <c r="C61" s="2">
        <f>G8</f>
        <v>82.23255175069373</v>
      </c>
      <c r="D61" s="2">
        <f>G9</f>
        <v>80.07565056587525</v>
      </c>
      <c r="E61" s="2">
        <f t="shared" ref="E61:E66" si="4">SUM(B61:D61)</f>
        <v>241.65944075938137</v>
      </c>
      <c r="F61" s="23">
        <f t="shared" ref="F61:F66" si="5">E61/3</f>
        <v>80.553146919793789</v>
      </c>
      <c r="H61" s="25" t="s">
        <v>46</v>
      </c>
      <c r="I61" s="23">
        <f>SQRT(D53/(B27))</f>
        <v>0.1492401565395528</v>
      </c>
      <c r="J61" s="23">
        <f>I61*1.4142*I56</f>
        <v>0.5694415174235572</v>
      </c>
      <c r="K61" s="23">
        <f>J61*1.4142*I57</f>
        <v>1.6251696589940676</v>
      </c>
    </row>
    <row r="62" spans="1:11" x14ac:dyDescent="0.3">
      <c r="A62" s="14" t="s">
        <v>13</v>
      </c>
      <c r="B62" s="2">
        <f>G10</f>
        <v>88.328039046695906</v>
      </c>
      <c r="C62" s="2">
        <f>G11</f>
        <v>97.639145058863619</v>
      </c>
      <c r="D62" s="2">
        <f>G12</f>
        <v>95.131869860010497</v>
      </c>
      <c r="E62" s="2">
        <f t="shared" si="4"/>
        <v>281.09905396557002</v>
      </c>
      <c r="F62" s="23">
        <f t="shared" si="5"/>
        <v>93.699684655190012</v>
      </c>
    </row>
    <row r="63" spans="1:11" x14ac:dyDescent="0.3">
      <c r="A63" s="14" t="s">
        <v>14</v>
      </c>
      <c r="B63" s="2">
        <f>G13</f>
        <v>87.524471840907566</v>
      </c>
      <c r="C63" s="2">
        <f>G14</f>
        <v>90.431055809737472</v>
      </c>
      <c r="D63" s="2">
        <f>G15</f>
        <v>87.154107396204097</v>
      </c>
      <c r="E63" s="2">
        <f t="shared" si="4"/>
        <v>265.10963504684912</v>
      </c>
      <c r="F63" s="23">
        <f t="shared" si="5"/>
        <v>88.369878348949712</v>
      </c>
      <c r="H63" s="25" t="s">
        <v>47</v>
      </c>
      <c r="I63" s="5">
        <f>SQRT(D53)*100/(G25)</f>
        <v>0.29677956714082226</v>
      </c>
    </row>
    <row r="64" spans="1:11" x14ac:dyDescent="0.3">
      <c r="A64" s="14" t="s">
        <v>15</v>
      </c>
      <c r="B64" s="2">
        <f>G16</f>
        <v>83.12945084804069</v>
      </c>
      <c r="C64" s="2">
        <f>G17</f>
        <v>92.785364163528698</v>
      </c>
      <c r="D64" s="2">
        <f>G18</f>
        <v>92.503680683595917</v>
      </c>
      <c r="E64" s="2">
        <f t="shared" si="4"/>
        <v>268.41849569516529</v>
      </c>
      <c r="F64" s="23">
        <f t="shared" si="5"/>
        <v>89.472831898388435</v>
      </c>
    </row>
    <row r="65" spans="1:6" x14ac:dyDescent="0.3">
      <c r="A65" s="14" t="s">
        <v>16</v>
      </c>
      <c r="B65" s="2">
        <f>G19</f>
        <v>92.400249685106999</v>
      </c>
      <c r="C65" s="2">
        <f>G20</f>
        <v>97.965668475510427</v>
      </c>
      <c r="D65" s="2">
        <f>G21</f>
        <v>97.164812141300501</v>
      </c>
      <c r="E65" s="2">
        <f t="shared" si="4"/>
        <v>287.53073030191791</v>
      </c>
      <c r="F65" s="23">
        <f t="shared" si="5"/>
        <v>95.843576767305976</v>
      </c>
    </row>
    <row r="66" spans="1:6" x14ac:dyDescent="0.3">
      <c r="A66" s="14" t="s">
        <v>17</v>
      </c>
      <c r="B66" s="2">
        <f>G22</f>
        <v>88.768437700614513</v>
      </c>
      <c r="C66" s="2">
        <f>G23</f>
        <v>82.253898871015295</v>
      </c>
      <c r="D66" s="2">
        <f>G24</f>
        <v>81.44142200942467</v>
      </c>
      <c r="E66" s="2">
        <f t="shared" si="4"/>
        <v>252.46375858105449</v>
      </c>
      <c r="F66" s="23">
        <f t="shared" si="5"/>
        <v>84.154586193684835</v>
      </c>
    </row>
    <row r="67" spans="1:6" x14ac:dyDescent="0.3">
      <c r="A67" s="2" t="s">
        <v>6</v>
      </c>
      <c r="B67" s="2">
        <f>SUM(B60:B66)</f>
        <v>596.10132374808029</v>
      </c>
      <c r="C67" s="2">
        <f>SUM(C60:C66)</f>
        <v>621.16238388094166</v>
      </c>
      <c r="D67" s="2">
        <f>SUM(D60:D66)</f>
        <v>611.81174357987356</v>
      </c>
      <c r="E67" s="2">
        <f>SUM(E60:E66)</f>
        <v>1829.0754512088956</v>
      </c>
      <c r="F67" s="23">
        <f>SUM(C67:E67)</f>
        <v>3062.0495786697111</v>
      </c>
    </row>
    <row r="68" spans="1:6" x14ac:dyDescent="0.3">
      <c r="A68" s="14" t="s">
        <v>7</v>
      </c>
      <c r="B68" s="23">
        <f>AVERAGE(B60:B66)</f>
        <v>85.157331964011476</v>
      </c>
      <c r="C68" s="23">
        <f>AVERAGE(C60:C66)</f>
        <v>88.73748341156309</v>
      </c>
      <c r="D68" s="23">
        <f>AVERAGE(D60:D66)</f>
        <v>87.401677654267658</v>
      </c>
      <c r="E68" s="2"/>
      <c r="F68" s="23">
        <f>AVERAGE(F60:F66)</f>
        <v>87.098831009947418</v>
      </c>
    </row>
  </sheetData>
  <mergeCells count="1">
    <mergeCell ref="C57:D5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Aval N germination</vt:lpstr>
      <vt:lpstr>Aval N flowering</vt:lpstr>
      <vt:lpstr>Aval N harvest</vt:lpstr>
      <vt:lpstr>Aval P germination</vt:lpstr>
      <vt:lpstr>Aval P flowering</vt:lpstr>
      <vt:lpstr>Aval P harvest</vt:lpstr>
      <vt:lpstr>Aval K germination</vt:lpstr>
      <vt:lpstr>Aval K flowering</vt:lpstr>
      <vt:lpstr>Aval K harvest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Gadhavi himanshu</dc:creator>
  <cp:lastModifiedBy>Gadhavi himanshu</cp:lastModifiedBy>
  <dcterms:created xsi:type="dcterms:W3CDTF">2023-07-10T11:49:18Z</dcterms:created>
  <dcterms:modified xsi:type="dcterms:W3CDTF">2023-07-20T12:50:10Z</dcterms:modified>
</cp:coreProperties>
</file>