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8 anuragini CRD analysis\Results\"/>
    </mc:Choice>
  </mc:AlternateContent>
  <xr:revisionPtr revIDLastSave="0" documentId="13_ncr:1_{922044C3-955E-49B1-B10E-4BB76CD56003}" xr6:coauthVersionLast="47" xr6:coauthVersionMax="47" xr10:uidLastSave="{00000000-0000-0000-0000-000000000000}"/>
  <bookViews>
    <workbookView xWindow="-108" yWindow="-108" windowWidth="23256" windowHeight="12456" activeTab="2" xr2:uid="{2AD597ED-E3D8-4950-BA75-2BD3234D3A47}"/>
  </bookViews>
  <sheets>
    <sheet name="Germination stage" sheetId="1" r:id="rId1"/>
    <sheet name="Flowering stage" sheetId="2" r:id="rId2"/>
    <sheet name="Harvesting stage" sheetId="3" r:id="rId3"/>
  </sheets>
  <definedNames>
    <definedName name="solver_adj" localSheetId="1" hidden="1">'Flowering stage'!$C$4:$E$24</definedName>
    <definedName name="solver_adj" localSheetId="0" hidden="1">'Germination stage'!$C$4:$E$24</definedName>
    <definedName name="solver_adj" localSheetId="2" hidden="1">'Harvesting stage'!$C$4:$E$24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'Flowering stage'!$K$61</definedName>
    <definedName name="solver_opt" localSheetId="0" hidden="1">'Germination stage'!$K$61</definedName>
    <definedName name="solver_opt" localSheetId="2" hidden="1">'Harvesting stage'!$K$61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3</definedName>
    <definedName name="solver_typ" localSheetId="0" hidden="1">3</definedName>
    <definedName name="solver_typ" localSheetId="2" hidden="1">3</definedName>
    <definedName name="solver_val" localSheetId="1" hidden="1">1.45272</definedName>
    <definedName name="solver_val" localSheetId="0" hidden="1">1.24728</definedName>
    <definedName name="solver_val" localSheetId="2" hidden="1">1.482782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3" l="1"/>
  <c r="B52" i="3" s="1"/>
  <c r="B50" i="3"/>
  <c r="B30" i="3"/>
  <c r="B54" i="3" s="1"/>
  <c r="G25" i="3"/>
  <c r="F25" i="3"/>
  <c r="E27" i="3" s="1"/>
  <c r="E25" i="3"/>
  <c r="D25" i="3"/>
  <c r="C25" i="3"/>
  <c r="G24" i="3"/>
  <c r="D66" i="3" s="1"/>
  <c r="F24" i="3"/>
  <c r="E44" i="3" s="1"/>
  <c r="G23" i="3"/>
  <c r="C66" i="3" s="1"/>
  <c r="F23" i="3"/>
  <c r="D44" i="3" s="1"/>
  <c r="G22" i="3"/>
  <c r="B66" i="3" s="1"/>
  <c r="F22" i="3"/>
  <c r="C44" i="3" s="1"/>
  <c r="G21" i="3"/>
  <c r="D65" i="3" s="1"/>
  <c r="F21" i="3"/>
  <c r="E43" i="3" s="1"/>
  <c r="G20" i="3"/>
  <c r="C65" i="3" s="1"/>
  <c r="F20" i="3"/>
  <c r="D43" i="3" s="1"/>
  <c r="G19" i="3"/>
  <c r="B65" i="3" s="1"/>
  <c r="F19" i="3"/>
  <c r="C43" i="3" s="1"/>
  <c r="G18" i="3"/>
  <c r="D64" i="3" s="1"/>
  <c r="F18" i="3"/>
  <c r="E42" i="3" s="1"/>
  <c r="G17" i="3"/>
  <c r="C64" i="3" s="1"/>
  <c r="F17" i="3"/>
  <c r="D42" i="3" s="1"/>
  <c r="G16" i="3"/>
  <c r="B64" i="3" s="1"/>
  <c r="F16" i="3"/>
  <c r="C42" i="3" s="1"/>
  <c r="G15" i="3"/>
  <c r="D63" i="3" s="1"/>
  <c r="F15" i="3"/>
  <c r="E41" i="3" s="1"/>
  <c r="G14" i="3"/>
  <c r="C63" i="3" s="1"/>
  <c r="F14" i="3"/>
  <c r="D41" i="3" s="1"/>
  <c r="G13" i="3"/>
  <c r="B63" i="3" s="1"/>
  <c r="F13" i="3"/>
  <c r="C41" i="3" s="1"/>
  <c r="G12" i="3"/>
  <c r="D62" i="3" s="1"/>
  <c r="F12" i="3"/>
  <c r="E40" i="3" s="1"/>
  <c r="G11" i="3"/>
  <c r="C62" i="3" s="1"/>
  <c r="F11" i="3"/>
  <c r="D40" i="3" s="1"/>
  <c r="G10" i="3"/>
  <c r="B62" i="3" s="1"/>
  <c r="F10" i="3"/>
  <c r="C40" i="3" s="1"/>
  <c r="G9" i="3"/>
  <c r="D61" i="3" s="1"/>
  <c r="F9" i="3"/>
  <c r="E39" i="3" s="1"/>
  <c r="G8" i="3"/>
  <c r="C61" i="3" s="1"/>
  <c r="F8" i="3"/>
  <c r="D39" i="3" s="1"/>
  <c r="G7" i="3"/>
  <c r="B61" i="3" s="1"/>
  <c r="F7" i="3"/>
  <c r="C39" i="3" s="1"/>
  <c r="G6" i="3"/>
  <c r="D60" i="3" s="1"/>
  <c r="F6" i="3"/>
  <c r="E38" i="3" s="1"/>
  <c r="G5" i="3"/>
  <c r="C60" i="3" s="1"/>
  <c r="F5" i="3"/>
  <c r="D38" i="3" s="1"/>
  <c r="G4" i="3"/>
  <c r="B60" i="3" s="1"/>
  <c r="F4" i="3"/>
  <c r="C38" i="3" s="1"/>
  <c r="B51" i="2"/>
  <c r="B52" i="2" s="1"/>
  <c r="B50" i="2"/>
  <c r="B30" i="2"/>
  <c r="B54" i="2" s="1"/>
  <c r="G25" i="2"/>
  <c r="F25" i="2"/>
  <c r="E27" i="2" s="1"/>
  <c r="E25" i="2"/>
  <c r="D25" i="2"/>
  <c r="C25" i="2"/>
  <c r="G24" i="2"/>
  <c r="D66" i="2" s="1"/>
  <c r="F24" i="2"/>
  <c r="E44" i="2" s="1"/>
  <c r="G23" i="2"/>
  <c r="C66" i="2" s="1"/>
  <c r="F23" i="2"/>
  <c r="D44" i="2" s="1"/>
  <c r="G22" i="2"/>
  <c r="B66" i="2" s="1"/>
  <c r="F22" i="2"/>
  <c r="C44" i="2" s="1"/>
  <c r="G21" i="2"/>
  <c r="D65" i="2" s="1"/>
  <c r="F21" i="2"/>
  <c r="E43" i="2" s="1"/>
  <c r="G20" i="2"/>
  <c r="C65" i="2" s="1"/>
  <c r="F20" i="2"/>
  <c r="D43" i="2" s="1"/>
  <c r="G19" i="2"/>
  <c r="B65" i="2" s="1"/>
  <c r="F19" i="2"/>
  <c r="C43" i="2" s="1"/>
  <c r="G18" i="2"/>
  <c r="D64" i="2" s="1"/>
  <c r="F18" i="2"/>
  <c r="E42" i="2" s="1"/>
  <c r="G17" i="2"/>
  <c r="C64" i="2" s="1"/>
  <c r="F17" i="2"/>
  <c r="D42" i="2" s="1"/>
  <c r="G16" i="2"/>
  <c r="B64" i="2" s="1"/>
  <c r="F16" i="2"/>
  <c r="C42" i="2" s="1"/>
  <c r="G15" i="2"/>
  <c r="D63" i="2" s="1"/>
  <c r="F15" i="2"/>
  <c r="E41" i="2" s="1"/>
  <c r="G14" i="2"/>
  <c r="C63" i="2" s="1"/>
  <c r="F14" i="2"/>
  <c r="D41" i="2" s="1"/>
  <c r="G13" i="2"/>
  <c r="B63" i="2" s="1"/>
  <c r="F13" i="2"/>
  <c r="C41" i="2" s="1"/>
  <c r="G12" i="2"/>
  <c r="D62" i="2" s="1"/>
  <c r="F12" i="2"/>
  <c r="E40" i="2" s="1"/>
  <c r="G11" i="2"/>
  <c r="C62" i="2" s="1"/>
  <c r="F11" i="2"/>
  <c r="D40" i="2" s="1"/>
  <c r="G10" i="2"/>
  <c r="B62" i="2" s="1"/>
  <c r="F10" i="2"/>
  <c r="C40" i="2" s="1"/>
  <c r="G9" i="2"/>
  <c r="D61" i="2" s="1"/>
  <c r="F9" i="2"/>
  <c r="E39" i="2" s="1"/>
  <c r="G8" i="2"/>
  <c r="C61" i="2" s="1"/>
  <c r="F8" i="2"/>
  <c r="D39" i="2" s="1"/>
  <c r="G7" i="2"/>
  <c r="B61" i="2" s="1"/>
  <c r="F7" i="2"/>
  <c r="C39" i="2" s="1"/>
  <c r="G6" i="2"/>
  <c r="D60" i="2" s="1"/>
  <c r="F6" i="2"/>
  <c r="E38" i="2" s="1"/>
  <c r="G5" i="2"/>
  <c r="C60" i="2" s="1"/>
  <c r="F5" i="2"/>
  <c r="D38" i="2" s="1"/>
  <c r="G4" i="2"/>
  <c r="B60" i="2" s="1"/>
  <c r="F4" i="2"/>
  <c r="C38" i="2" s="1"/>
  <c r="B51" i="1"/>
  <c r="B52" i="1" s="1"/>
  <c r="B50" i="1"/>
  <c r="B30" i="1"/>
  <c r="B54" i="1" s="1"/>
  <c r="G25" i="1"/>
  <c r="F25" i="1"/>
  <c r="E27" i="1" s="1"/>
  <c r="E25" i="1"/>
  <c r="D25" i="1"/>
  <c r="C25" i="1"/>
  <c r="G24" i="1"/>
  <c r="D66" i="1" s="1"/>
  <c r="F24" i="1"/>
  <c r="E44" i="1" s="1"/>
  <c r="G23" i="1"/>
  <c r="C66" i="1" s="1"/>
  <c r="F23" i="1"/>
  <c r="D44" i="1" s="1"/>
  <c r="G22" i="1"/>
  <c r="B66" i="1" s="1"/>
  <c r="F22" i="1"/>
  <c r="C44" i="1" s="1"/>
  <c r="G21" i="1"/>
  <c r="D65" i="1" s="1"/>
  <c r="F21" i="1"/>
  <c r="E43" i="1" s="1"/>
  <c r="G20" i="1"/>
  <c r="C65" i="1" s="1"/>
  <c r="F20" i="1"/>
  <c r="D43" i="1" s="1"/>
  <c r="G19" i="1"/>
  <c r="B65" i="1" s="1"/>
  <c r="F19" i="1"/>
  <c r="C43" i="1" s="1"/>
  <c r="G18" i="1"/>
  <c r="D64" i="1" s="1"/>
  <c r="F18" i="1"/>
  <c r="E42" i="1" s="1"/>
  <c r="G17" i="1"/>
  <c r="C64" i="1" s="1"/>
  <c r="F17" i="1"/>
  <c r="D42" i="1" s="1"/>
  <c r="G16" i="1"/>
  <c r="B64" i="1" s="1"/>
  <c r="F16" i="1"/>
  <c r="C42" i="1" s="1"/>
  <c r="G15" i="1"/>
  <c r="D63" i="1" s="1"/>
  <c r="F15" i="1"/>
  <c r="E41" i="1" s="1"/>
  <c r="G14" i="1"/>
  <c r="C63" i="1" s="1"/>
  <c r="F14" i="1"/>
  <c r="D41" i="1" s="1"/>
  <c r="G13" i="1"/>
  <c r="B63" i="1" s="1"/>
  <c r="F13" i="1"/>
  <c r="C41" i="1" s="1"/>
  <c r="G12" i="1"/>
  <c r="D62" i="1" s="1"/>
  <c r="F12" i="1"/>
  <c r="E40" i="1" s="1"/>
  <c r="G11" i="1"/>
  <c r="C62" i="1" s="1"/>
  <c r="F11" i="1"/>
  <c r="D40" i="1" s="1"/>
  <c r="G10" i="1"/>
  <c r="B62" i="1" s="1"/>
  <c r="F10" i="1"/>
  <c r="C40" i="1" s="1"/>
  <c r="G9" i="1"/>
  <c r="D61" i="1" s="1"/>
  <c r="F9" i="1"/>
  <c r="E39" i="1" s="1"/>
  <c r="G8" i="1"/>
  <c r="C61" i="1" s="1"/>
  <c r="F8" i="1"/>
  <c r="D39" i="1" s="1"/>
  <c r="G7" i="1"/>
  <c r="B61" i="1" s="1"/>
  <c r="F7" i="1"/>
  <c r="C39" i="1" s="1"/>
  <c r="G6" i="1"/>
  <c r="D60" i="1" s="1"/>
  <c r="F6" i="1"/>
  <c r="E38" i="1" s="1"/>
  <c r="G5" i="1"/>
  <c r="C60" i="1" s="1"/>
  <c r="F5" i="1"/>
  <c r="D38" i="1" s="1"/>
  <c r="G4" i="1"/>
  <c r="B60" i="1" s="1"/>
  <c r="F4" i="1"/>
  <c r="C38" i="1" s="1"/>
  <c r="E62" i="3" l="1"/>
  <c r="F62" i="3" s="1"/>
  <c r="F40" i="2"/>
  <c r="G40" i="2" s="1"/>
  <c r="E62" i="2"/>
  <c r="F62" i="2" s="1"/>
  <c r="E64" i="2"/>
  <c r="F64" i="2" s="1"/>
  <c r="F44" i="2"/>
  <c r="G44" i="2" s="1"/>
  <c r="F41" i="1"/>
  <c r="G41" i="1" s="1"/>
  <c r="D45" i="1"/>
  <c r="D46" i="1" s="1"/>
  <c r="F39" i="1"/>
  <c r="G39" i="1" s="1"/>
  <c r="F43" i="1"/>
  <c r="G43" i="1" s="1"/>
  <c r="F41" i="3"/>
  <c r="G41" i="3" s="1"/>
  <c r="F42" i="3"/>
  <c r="G42" i="3" s="1"/>
  <c r="E66" i="3"/>
  <c r="F66" i="3" s="1"/>
  <c r="F42" i="2"/>
  <c r="G42" i="2" s="1"/>
  <c r="E45" i="2"/>
  <c r="E46" i="2" s="1"/>
  <c r="E66" i="2"/>
  <c r="F66" i="2" s="1"/>
  <c r="E62" i="1"/>
  <c r="F62" i="1" s="1"/>
  <c r="E64" i="1"/>
  <c r="F64" i="1" s="1"/>
  <c r="E66" i="1"/>
  <c r="F66" i="1" s="1"/>
  <c r="C67" i="3"/>
  <c r="C68" i="3"/>
  <c r="E61" i="3"/>
  <c r="F61" i="3" s="1"/>
  <c r="E63" i="3"/>
  <c r="F63" i="3" s="1"/>
  <c r="E65" i="3"/>
  <c r="F65" i="3" s="1"/>
  <c r="B53" i="3"/>
  <c r="F52" i="3"/>
  <c r="G52" i="3"/>
  <c r="C45" i="3"/>
  <c r="F38" i="3"/>
  <c r="G38" i="3" s="1"/>
  <c r="E45" i="3"/>
  <c r="E46" i="3" s="1"/>
  <c r="F40" i="3"/>
  <c r="G40" i="3" s="1"/>
  <c r="F44" i="3"/>
  <c r="G44" i="3" s="1"/>
  <c r="D45" i="3"/>
  <c r="D46" i="3" s="1"/>
  <c r="F43" i="3"/>
  <c r="G43" i="3" s="1"/>
  <c r="E64" i="3"/>
  <c r="F64" i="3" s="1"/>
  <c r="B67" i="3"/>
  <c r="B68" i="3"/>
  <c r="E60" i="3"/>
  <c r="D68" i="3"/>
  <c r="D67" i="3"/>
  <c r="E30" i="3"/>
  <c r="E32" i="3"/>
  <c r="F39" i="3"/>
  <c r="G39" i="3" s="1"/>
  <c r="F50" i="3"/>
  <c r="F51" i="3"/>
  <c r="D45" i="2"/>
  <c r="D46" i="2" s="1"/>
  <c r="F43" i="2"/>
  <c r="G43" i="2" s="1"/>
  <c r="B67" i="2"/>
  <c r="E60" i="2"/>
  <c r="B68" i="2"/>
  <c r="D68" i="2"/>
  <c r="D67" i="2"/>
  <c r="E30" i="2"/>
  <c r="E32" i="2"/>
  <c r="F39" i="2"/>
  <c r="G39" i="2" s="1"/>
  <c r="F50" i="2"/>
  <c r="F41" i="2"/>
  <c r="G41" i="2" s="1"/>
  <c r="G52" i="2"/>
  <c r="C68" i="2"/>
  <c r="C67" i="2"/>
  <c r="E61" i="2"/>
  <c r="F61" i="2" s="1"/>
  <c r="E63" i="2"/>
  <c r="F63" i="2" s="1"/>
  <c r="E65" i="2"/>
  <c r="F65" i="2" s="1"/>
  <c r="B53" i="2"/>
  <c r="F52" i="2" s="1"/>
  <c r="C45" i="2"/>
  <c r="F38" i="2"/>
  <c r="G38" i="2" s="1"/>
  <c r="F51" i="2"/>
  <c r="F52" i="1"/>
  <c r="C68" i="1"/>
  <c r="C67" i="1"/>
  <c r="E61" i="1"/>
  <c r="F61" i="1" s="1"/>
  <c r="E63" i="1"/>
  <c r="F63" i="1" s="1"/>
  <c r="E65" i="1"/>
  <c r="F65" i="1" s="1"/>
  <c r="E30" i="1"/>
  <c r="B67" i="1"/>
  <c r="B68" i="1"/>
  <c r="E60" i="1"/>
  <c r="D68" i="1"/>
  <c r="D67" i="1"/>
  <c r="C45" i="1"/>
  <c r="F38" i="1"/>
  <c r="G38" i="1" s="1"/>
  <c r="E45" i="1"/>
  <c r="E46" i="1" s="1"/>
  <c r="F40" i="1"/>
  <c r="G40" i="1" s="1"/>
  <c r="F42" i="1"/>
  <c r="G42" i="1" s="1"/>
  <c r="F44" i="1"/>
  <c r="G44" i="1" s="1"/>
  <c r="B53" i="1"/>
  <c r="G51" i="1" s="1"/>
  <c r="E32" i="1"/>
  <c r="E29" i="1" l="1"/>
  <c r="C51" i="1" s="1"/>
  <c r="D51" i="1" s="1"/>
  <c r="E28" i="1"/>
  <c r="C50" i="1" s="1"/>
  <c r="D50" i="1" s="1"/>
  <c r="E67" i="3"/>
  <c r="F67" i="3" s="1"/>
  <c r="F60" i="3"/>
  <c r="F68" i="3" s="1"/>
  <c r="G46" i="3"/>
  <c r="G45" i="3"/>
  <c r="G51" i="3"/>
  <c r="I57" i="3"/>
  <c r="I56" i="3"/>
  <c r="G50" i="3"/>
  <c r="E28" i="3"/>
  <c r="C50" i="3" s="1"/>
  <c r="E29" i="3"/>
  <c r="C51" i="3" s="1"/>
  <c r="D51" i="3" s="1"/>
  <c r="C46" i="3"/>
  <c r="F45" i="3"/>
  <c r="E67" i="2"/>
  <c r="F67" i="2" s="1"/>
  <c r="F60" i="2"/>
  <c r="F68" i="2" s="1"/>
  <c r="C46" i="2"/>
  <c r="F45" i="2"/>
  <c r="E28" i="2"/>
  <c r="C50" i="2" s="1"/>
  <c r="G46" i="2"/>
  <c r="G45" i="2"/>
  <c r="G51" i="2"/>
  <c r="I56" i="2"/>
  <c r="G50" i="2"/>
  <c r="I57" i="2"/>
  <c r="E29" i="2"/>
  <c r="C51" i="2" s="1"/>
  <c r="D51" i="2" s="1"/>
  <c r="F50" i="1"/>
  <c r="G46" i="1"/>
  <c r="G45" i="1"/>
  <c r="E67" i="1"/>
  <c r="F67" i="1" s="1"/>
  <c r="F60" i="1"/>
  <c r="F68" i="1" s="1"/>
  <c r="I57" i="1"/>
  <c r="I56" i="1"/>
  <c r="F51" i="1"/>
  <c r="G50" i="1"/>
  <c r="C46" i="1"/>
  <c r="F45" i="1"/>
  <c r="G52" i="1"/>
  <c r="E31" i="2" l="1"/>
  <c r="C52" i="2" s="1"/>
  <c r="D52" i="2" s="1"/>
  <c r="E31" i="1"/>
  <c r="C52" i="1" s="1"/>
  <c r="D52" i="1" s="1"/>
  <c r="E31" i="3"/>
  <c r="D50" i="3"/>
  <c r="D50" i="2"/>
  <c r="E33" i="2" l="1"/>
  <c r="C53" i="2" s="1"/>
  <c r="D53" i="2" s="1"/>
  <c r="I61" i="2" s="1"/>
  <c r="J61" i="2" s="1"/>
  <c r="K61" i="2" s="1"/>
  <c r="E33" i="1"/>
  <c r="C53" i="1" s="1"/>
  <c r="D53" i="1" s="1"/>
  <c r="C52" i="3"/>
  <c r="E33" i="3"/>
  <c r="C53" i="3" s="1"/>
  <c r="D53" i="3" s="1"/>
  <c r="C54" i="2" l="1"/>
  <c r="I63" i="2"/>
  <c r="E50" i="2"/>
  <c r="I50" i="2" s="1"/>
  <c r="E51" i="2"/>
  <c r="H51" i="2" s="1"/>
  <c r="I59" i="2"/>
  <c r="K59" i="2" s="1"/>
  <c r="I60" i="2"/>
  <c r="J60" i="2" s="1"/>
  <c r="K60" i="2" s="1"/>
  <c r="E52" i="2"/>
  <c r="H52" i="2" s="1"/>
  <c r="C54" i="1"/>
  <c r="I63" i="3"/>
  <c r="I61" i="3"/>
  <c r="J61" i="3" s="1"/>
  <c r="K61" i="3" s="1"/>
  <c r="I60" i="3"/>
  <c r="J60" i="3" s="1"/>
  <c r="K60" i="3" s="1"/>
  <c r="I59" i="3"/>
  <c r="E51" i="3"/>
  <c r="D52" i="3"/>
  <c r="E52" i="3" s="1"/>
  <c r="C54" i="3"/>
  <c r="E50" i="3"/>
  <c r="I63" i="1"/>
  <c r="I61" i="1"/>
  <c r="J61" i="1" s="1"/>
  <c r="K61" i="1" s="1"/>
  <c r="I60" i="1"/>
  <c r="J60" i="1" s="1"/>
  <c r="K60" i="1" s="1"/>
  <c r="I59" i="1"/>
  <c r="E51" i="1"/>
  <c r="E52" i="1"/>
  <c r="E50" i="1"/>
  <c r="I52" i="2" l="1"/>
  <c r="H50" i="2"/>
  <c r="I51" i="2"/>
  <c r="J59" i="2"/>
  <c r="J59" i="3"/>
  <c r="K59" i="3"/>
  <c r="I50" i="3"/>
  <c r="H50" i="3"/>
  <c r="I52" i="3"/>
  <c r="H52" i="3"/>
  <c r="I51" i="3"/>
  <c r="H51" i="3"/>
  <c r="J59" i="1"/>
  <c r="K59" i="1"/>
  <c r="I52" i="1"/>
  <c r="H52" i="1"/>
  <c r="I50" i="1"/>
  <c r="H50" i="1"/>
  <c r="I51" i="1"/>
  <c r="H51" i="1"/>
</calcChain>
</file>

<file path=xl/sharedStrings.xml><?xml version="1.0" encoding="utf-8"?>
<sst xmlns="http://schemas.openxmlformats.org/spreadsheetml/2006/main" count="312" uniqueCount="65">
  <si>
    <t>CRD FACTORIAL 7X3X3</t>
  </si>
  <si>
    <t>TEAT.</t>
  </si>
  <si>
    <t>COCENTRATION</t>
  </si>
  <si>
    <t>R-I</t>
  </si>
  <si>
    <t>R-II</t>
  </si>
  <si>
    <t>R-III</t>
  </si>
  <si>
    <t>TOTAL</t>
  </si>
  <si>
    <t>MEAN</t>
  </si>
  <si>
    <t>T1</t>
  </si>
  <si>
    <t>C1</t>
  </si>
  <si>
    <t>C2</t>
  </si>
  <si>
    <t>C3</t>
  </si>
  <si>
    <t>T2</t>
  </si>
  <si>
    <t>T3</t>
  </si>
  <si>
    <t>T4</t>
  </si>
  <si>
    <t>T5</t>
  </si>
  <si>
    <t>T6</t>
  </si>
  <si>
    <t>T7</t>
  </si>
  <si>
    <t>Repl</t>
  </si>
  <si>
    <t>CF</t>
  </si>
  <si>
    <t>Total SSS</t>
  </si>
  <si>
    <t>Error SS</t>
  </si>
  <si>
    <t>A x B Total Table</t>
  </si>
  <si>
    <t>TRAT.</t>
  </si>
  <si>
    <t>VAR</t>
  </si>
  <si>
    <t xml:space="preserve">TOTAL </t>
  </si>
  <si>
    <t xml:space="preserve">MEAN </t>
  </si>
  <si>
    <t>Source</t>
  </si>
  <si>
    <t>Df</t>
  </si>
  <si>
    <t>SS</t>
  </si>
  <si>
    <t>MS</t>
  </si>
  <si>
    <t>F cal</t>
  </si>
  <si>
    <t>F table 1%</t>
  </si>
  <si>
    <t>F table 5%</t>
  </si>
  <si>
    <t>Sig.(1%)</t>
  </si>
  <si>
    <t>Sig.(5%)</t>
  </si>
  <si>
    <t>Error</t>
  </si>
  <si>
    <t>Total</t>
  </si>
  <si>
    <t>t tab</t>
  </si>
  <si>
    <t>A x B Mean Table</t>
  </si>
  <si>
    <t>TRAT</t>
  </si>
  <si>
    <t>SE±</t>
  </si>
  <si>
    <t>CD 1 %</t>
  </si>
  <si>
    <t>CD 5 %</t>
  </si>
  <si>
    <t>Fact.A</t>
  </si>
  <si>
    <t>Fact. B</t>
  </si>
  <si>
    <t>A x B</t>
  </si>
  <si>
    <t>CV</t>
  </si>
  <si>
    <t>P0</t>
  </si>
  <si>
    <t>P1</t>
  </si>
  <si>
    <t>P2</t>
  </si>
  <si>
    <t>P3</t>
  </si>
  <si>
    <t>P4</t>
  </si>
  <si>
    <t>P5</t>
  </si>
  <si>
    <t>P6</t>
  </si>
  <si>
    <t>B0</t>
  </si>
  <si>
    <t>B1</t>
  </si>
  <si>
    <t>B2</t>
  </si>
  <si>
    <t>Factor P</t>
  </si>
  <si>
    <t>Factor B</t>
  </si>
  <si>
    <t>Fact P SS</t>
  </si>
  <si>
    <t>Fac B SS</t>
  </si>
  <si>
    <t>P * B total</t>
  </si>
  <si>
    <t>PB int SS</t>
  </si>
  <si>
    <t>P *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</si>
</sst>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indexed="63"/>
      <name val="Calibri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2" fillId="0" borderId="0" xfId="0" applyFont="1"/>
    <xf numFmtId="0" fontId="2" fillId="3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left"/>
    </xf>
    <xf numFmtId="0" fontId="2" fillId="0" borderId="3" xfId="0" applyFont="1" applyBorder="1"/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3" fillId="0" borderId="1" xfId="0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4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568A-C7DB-44FB-83ED-3B6C539DB5E0}">
  <dimension ref="A1:K68"/>
  <sheetViews>
    <sheetView topLeftCell="A34" zoomScale="80" zoomScaleNormal="80" workbookViewId="0">
      <selection activeCell="K61" sqref="K61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43.271304345092723</v>
      </c>
      <c r="D4" s="4">
        <v>43.561057273373187</v>
      </c>
      <c r="E4" s="4">
        <v>43.943573792633835</v>
      </c>
      <c r="F4" s="5">
        <f>SUM(C4:E4)</f>
        <v>130.77593541109974</v>
      </c>
      <c r="G4" s="5">
        <f>AVERAGE(C4:E4)</f>
        <v>43.591978470366577</v>
      </c>
    </row>
    <row r="5" spans="1:8" x14ac:dyDescent="0.3">
      <c r="A5" s="2"/>
      <c r="B5" s="2" t="s">
        <v>56</v>
      </c>
      <c r="C5" s="4">
        <v>45.963173306662121</v>
      </c>
      <c r="D5" s="4">
        <v>46.30771711684897</v>
      </c>
      <c r="E5" s="4">
        <v>46.434699751076337</v>
      </c>
      <c r="F5" s="5">
        <f t="shared" ref="F5:F24" si="0">SUM(C5:E5)</f>
        <v>138.70559017458743</v>
      </c>
      <c r="G5" s="5">
        <f t="shared" ref="G5:G24" si="1">AVERAGE(C5:E5)</f>
        <v>46.235196724862476</v>
      </c>
    </row>
    <row r="6" spans="1:8" x14ac:dyDescent="0.3">
      <c r="A6" s="2"/>
      <c r="B6" s="2" t="s">
        <v>57</v>
      </c>
      <c r="C6" s="4">
        <v>45.550979886737807</v>
      </c>
      <c r="D6" s="4">
        <v>45.91321377149248</v>
      </c>
      <c r="E6" s="4">
        <v>46.033057826823743</v>
      </c>
      <c r="F6" s="5">
        <f t="shared" si="0"/>
        <v>137.49725148505402</v>
      </c>
      <c r="G6" s="5">
        <f t="shared" si="1"/>
        <v>45.832417161684674</v>
      </c>
    </row>
    <row r="7" spans="1:8" x14ac:dyDescent="0.3">
      <c r="A7" s="2" t="s">
        <v>49</v>
      </c>
      <c r="B7" s="2" t="s">
        <v>55</v>
      </c>
      <c r="C7" s="4">
        <v>45.054384118151056</v>
      </c>
      <c r="D7" s="4">
        <v>45.435731235649151</v>
      </c>
      <c r="E7" s="4">
        <v>45.626971592576233</v>
      </c>
      <c r="F7" s="5">
        <f t="shared" si="0"/>
        <v>136.11708694637645</v>
      </c>
      <c r="G7" s="5">
        <f t="shared" si="1"/>
        <v>45.372362315458815</v>
      </c>
    </row>
    <row r="8" spans="1:8" x14ac:dyDescent="0.3">
      <c r="A8" s="2"/>
      <c r="B8" s="2" t="s">
        <v>56</v>
      </c>
      <c r="C8" s="4">
        <v>47.335702320774054</v>
      </c>
      <c r="D8" s="4">
        <v>47.731038274596479</v>
      </c>
      <c r="E8" s="4">
        <v>47.71397001949591</v>
      </c>
      <c r="F8" s="5">
        <f t="shared" si="0"/>
        <v>142.78071061486645</v>
      </c>
      <c r="G8" s="5">
        <f t="shared" si="1"/>
        <v>47.593570204955483</v>
      </c>
    </row>
    <row r="9" spans="1:8" x14ac:dyDescent="0.3">
      <c r="A9" s="2"/>
      <c r="B9" s="2" t="s">
        <v>57</v>
      </c>
      <c r="C9" s="4">
        <v>46.337236135506835</v>
      </c>
      <c r="D9" s="4">
        <v>46.610408938983376</v>
      </c>
      <c r="E9" s="4">
        <v>46.70884803895202</v>
      </c>
      <c r="F9" s="5">
        <f t="shared" si="0"/>
        <v>139.65649311344222</v>
      </c>
      <c r="G9" s="5">
        <f t="shared" si="1"/>
        <v>46.552164371147406</v>
      </c>
    </row>
    <row r="10" spans="1:8" x14ac:dyDescent="0.3">
      <c r="A10" s="2" t="s">
        <v>50</v>
      </c>
      <c r="B10" s="2" t="s">
        <v>55</v>
      </c>
      <c r="C10" s="4">
        <v>49.056033843347556</v>
      </c>
      <c r="D10" s="4">
        <v>49.182770593022646</v>
      </c>
      <c r="E10" s="4">
        <v>49.074019396523092</v>
      </c>
      <c r="F10" s="5">
        <f t="shared" si="0"/>
        <v>147.31282383289329</v>
      </c>
      <c r="G10" s="5">
        <f t="shared" si="1"/>
        <v>49.104274610964431</v>
      </c>
    </row>
    <row r="11" spans="1:8" x14ac:dyDescent="0.3">
      <c r="A11" s="2"/>
      <c r="B11" s="2" t="s">
        <v>56</v>
      </c>
      <c r="C11" s="4">
        <v>50.422934057461511</v>
      </c>
      <c r="D11" s="4">
        <v>50.495785174696053</v>
      </c>
      <c r="E11" s="4">
        <v>50.252373439187465</v>
      </c>
      <c r="F11" s="5">
        <f t="shared" si="0"/>
        <v>151.17109267134504</v>
      </c>
      <c r="G11" s="5">
        <f t="shared" si="1"/>
        <v>50.390364223781681</v>
      </c>
    </row>
    <row r="12" spans="1:8" x14ac:dyDescent="0.3">
      <c r="A12" s="2"/>
      <c r="B12" s="2" t="s">
        <v>57</v>
      </c>
      <c r="C12" s="4">
        <v>51.729685354622795</v>
      </c>
      <c r="D12" s="4">
        <v>51.739403041688078</v>
      </c>
      <c r="E12" s="4">
        <v>51.498041889125489</v>
      </c>
      <c r="F12" s="5">
        <f t="shared" si="0"/>
        <v>154.96713028543635</v>
      </c>
      <c r="G12" s="5">
        <f t="shared" si="1"/>
        <v>51.655710095145452</v>
      </c>
    </row>
    <row r="13" spans="1:8" x14ac:dyDescent="0.3">
      <c r="A13" s="2" t="s">
        <v>51</v>
      </c>
      <c r="B13" s="2" t="s">
        <v>55</v>
      </c>
      <c r="C13" s="4">
        <v>47.666771405048216</v>
      </c>
      <c r="D13" s="4">
        <v>47.860577951369642</v>
      </c>
      <c r="E13" s="4">
        <v>47.874010312314859</v>
      </c>
      <c r="F13" s="5">
        <f t="shared" si="0"/>
        <v>143.40135966873271</v>
      </c>
      <c r="G13" s="5">
        <f t="shared" si="1"/>
        <v>47.800453222910903</v>
      </c>
    </row>
    <row r="14" spans="1:8" x14ac:dyDescent="0.3">
      <c r="A14" s="2"/>
      <c r="B14" s="2" t="s">
        <v>56</v>
      </c>
      <c r="C14" s="4">
        <v>49.558980473390626</v>
      </c>
      <c r="D14" s="4">
        <v>49.716716398642575</v>
      </c>
      <c r="E14" s="4">
        <v>49.583468176133316</v>
      </c>
      <c r="F14" s="5">
        <f t="shared" si="0"/>
        <v>148.85916504816652</v>
      </c>
      <c r="G14" s="5">
        <f t="shared" si="1"/>
        <v>49.619721682722172</v>
      </c>
    </row>
    <row r="15" spans="1:8" x14ac:dyDescent="0.3">
      <c r="A15" s="2"/>
      <c r="B15" s="2" t="s">
        <v>57</v>
      </c>
      <c r="C15" s="4">
        <v>50.081671097137963</v>
      </c>
      <c r="D15" s="4">
        <v>50.226283288167394</v>
      </c>
      <c r="E15" s="4">
        <v>50.109045003557348</v>
      </c>
      <c r="F15" s="5">
        <f t="shared" si="0"/>
        <v>150.41699938886271</v>
      </c>
      <c r="G15" s="5">
        <f t="shared" si="1"/>
        <v>50.138999796287571</v>
      </c>
    </row>
    <row r="16" spans="1:8" x14ac:dyDescent="0.3">
      <c r="A16" s="2" t="s">
        <v>52</v>
      </c>
      <c r="B16" s="2" t="s">
        <v>55</v>
      </c>
      <c r="C16" s="4">
        <v>46.819081643035744</v>
      </c>
      <c r="D16" s="4">
        <v>47.133821436937723</v>
      </c>
      <c r="E16" s="4">
        <v>47.169991265474508</v>
      </c>
      <c r="F16" s="5">
        <f t="shared" si="0"/>
        <v>141.12289434544797</v>
      </c>
      <c r="G16" s="5">
        <f t="shared" si="1"/>
        <v>47.040964781815994</v>
      </c>
    </row>
    <row r="17" spans="1:7" x14ac:dyDescent="0.3">
      <c r="A17" s="2"/>
      <c r="B17" s="2" t="s">
        <v>56</v>
      </c>
      <c r="C17" s="4">
        <v>52.146846892820093</v>
      </c>
      <c r="D17" s="4">
        <v>52.113000586391628</v>
      </c>
      <c r="E17" s="4">
        <v>51.88557070056337</v>
      </c>
      <c r="F17" s="5">
        <f t="shared" si="0"/>
        <v>156.14541817977508</v>
      </c>
      <c r="G17" s="5">
        <f t="shared" si="1"/>
        <v>52.04847272659169</v>
      </c>
    </row>
    <row r="18" spans="1:7" x14ac:dyDescent="0.3">
      <c r="A18" s="2"/>
      <c r="B18" s="2" t="s">
        <v>57</v>
      </c>
      <c r="C18" s="4">
        <v>52.431030202415847</v>
      </c>
      <c r="D18" s="4">
        <v>52.333415933890137</v>
      </c>
      <c r="E18" s="4">
        <v>52.185994246576726</v>
      </c>
      <c r="F18" s="5">
        <f t="shared" si="0"/>
        <v>156.95044038288273</v>
      </c>
      <c r="G18" s="5">
        <f t="shared" si="1"/>
        <v>52.316813460960908</v>
      </c>
    </row>
    <row r="19" spans="1:7" x14ac:dyDescent="0.3">
      <c r="A19" s="2" t="s">
        <v>53</v>
      </c>
      <c r="B19" s="2" t="s">
        <v>55</v>
      </c>
      <c r="C19" s="4">
        <v>48.354279926035922</v>
      </c>
      <c r="D19" s="4">
        <v>48.738430118774623</v>
      </c>
      <c r="E19" s="4">
        <v>48.623969777367272</v>
      </c>
      <c r="F19" s="5">
        <f t="shared" si="0"/>
        <v>145.71667982217781</v>
      </c>
      <c r="G19" s="5">
        <f t="shared" si="1"/>
        <v>48.572226607392601</v>
      </c>
    </row>
    <row r="20" spans="1:7" x14ac:dyDescent="0.3">
      <c r="A20" s="2"/>
      <c r="B20" s="2" t="s">
        <v>56</v>
      </c>
      <c r="C20" s="4">
        <v>53.343454802407813</v>
      </c>
      <c r="D20" s="4">
        <v>53.215087172284711</v>
      </c>
      <c r="E20" s="4">
        <v>52.866932078816404</v>
      </c>
      <c r="F20" s="5">
        <f t="shared" si="0"/>
        <v>159.42547405350894</v>
      </c>
      <c r="G20" s="5">
        <f t="shared" si="1"/>
        <v>53.141824684502978</v>
      </c>
    </row>
    <row r="21" spans="1:7" x14ac:dyDescent="0.3">
      <c r="A21" s="2"/>
      <c r="B21" s="2" t="s">
        <v>57</v>
      </c>
      <c r="C21" s="4">
        <v>52.522265014786981</v>
      </c>
      <c r="D21" s="4">
        <v>52.478133287999327</v>
      </c>
      <c r="E21" s="4">
        <v>52.162212750098774</v>
      </c>
      <c r="F21" s="5">
        <f t="shared" si="0"/>
        <v>157.1626110528851</v>
      </c>
      <c r="G21" s="5">
        <f t="shared" si="1"/>
        <v>52.387537017628368</v>
      </c>
    </row>
    <row r="22" spans="1:7" x14ac:dyDescent="0.3">
      <c r="A22" s="2" t="s">
        <v>54</v>
      </c>
      <c r="B22" s="2" t="s">
        <v>55</v>
      </c>
      <c r="C22" s="4">
        <v>51.420217875751987</v>
      </c>
      <c r="D22" s="4">
        <v>51.475055869543759</v>
      </c>
      <c r="E22" s="4">
        <v>51.173820651794536</v>
      </c>
      <c r="F22" s="5">
        <f t="shared" si="0"/>
        <v>154.06909439709028</v>
      </c>
      <c r="G22" s="5">
        <f t="shared" si="1"/>
        <v>51.356364799030096</v>
      </c>
    </row>
    <row r="23" spans="1:7" x14ac:dyDescent="0.3">
      <c r="A23" s="2"/>
      <c r="B23" s="2" t="s">
        <v>56</v>
      </c>
      <c r="C23" s="4">
        <v>45.809948190737025</v>
      </c>
      <c r="D23" s="4">
        <v>46.168115306843589</v>
      </c>
      <c r="E23" s="4">
        <v>46.279165114561202</v>
      </c>
      <c r="F23" s="5">
        <f t="shared" si="0"/>
        <v>138.25722861214183</v>
      </c>
      <c r="G23" s="5">
        <f t="shared" si="1"/>
        <v>46.085742870713943</v>
      </c>
    </row>
    <row r="24" spans="1:7" x14ac:dyDescent="0.3">
      <c r="A24" s="2"/>
      <c r="B24" s="2" t="s">
        <v>57</v>
      </c>
      <c r="C24" s="4">
        <v>45.989709621885027</v>
      </c>
      <c r="D24" s="4">
        <v>46.339963789681505</v>
      </c>
      <c r="E24" s="4">
        <v>46.44024768317751</v>
      </c>
      <c r="F24" s="5">
        <f t="shared" si="0"/>
        <v>138.76992109474403</v>
      </c>
      <c r="G24" s="5">
        <f t="shared" si="1"/>
        <v>46.256640364914681</v>
      </c>
    </row>
    <row r="25" spans="1:7" x14ac:dyDescent="0.3">
      <c r="A25" s="2"/>
      <c r="B25" s="2" t="s">
        <v>6</v>
      </c>
      <c r="C25" s="5">
        <f>SUM(C4:C24)</f>
        <v>1020.8656905138097</v>
      </c>
      <c r="D25" s="5">
        <f>SUM(D4:D24)</f>
        <v>1024.775726560877</v>
      </c>
      <c r="E25" s="5">
        <f>SUM(E4:E24)</f>
        <v>1023.6399835068299</v>
      </c>
      <c r="F25" s="5">
        <f>SUM(C4:E24)</f>
        <v>3069.2814005815158</v>
      </c>
      <c r="G25" s="5">
        <f>AVERAGE(C4:E24)</f>
        <v>48.718752390182793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149531.56057072431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277.88434714858886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43.148312070319662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459.08045016325195</v>
      </c>
    </row>
    <row r="31" spans="1:7" x14ac:dyDescent="0.3">
      <c r="D31" s="8" t="s">
        <v>63</v>
      </c>
      <c r="E31" s="2">
        <f>E30-E29-E28</f>
        <v>138.04779094434343</v>
      </c>
    </row>
    <row r="32" spans="1:7" x14ac:dyDescent="0.3">
      <c r="D32" s="8" t="s">
        <v>20</v>
      </c>
      <c r="E32" s="2">
        <f>SUMSQ(C4:E24)-E27</f>
        <v>460.73343989541172</v>
      </c>
    </row>
    <row r="33" spans="2:7" x14ac:dyDescent="0.3">
      <c r="D33" s="8" t="s">
        <v>21</v>
      </c>
      <c r="E33" s="2">
        <f>E32-E31-E29-E28</f>
        <v>1.6529897321597673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130.77593541109974</v>
      </c>
      <c r="D38" s="2">
        <f>F5</f>
        <v>138.70559017458743</v>
      </c>
      <c r="E38" s="2">
        <f>F6</f>
        <v>137.49725148505402</v>
      </c>
      <c r="F38" s="2">
        <f t="shared" ref="F38:F45" si="2">SUM(C38:E38)</f>
        <v>406.97877707074122</v>
      </c>
      <c r="G38" s="2">
        <f t="shared" ref="G38:G44" si="3">F38/9</f>
        <v>45.219864118971245</v>
      </c>
    </row>
    <row r="39" spans="2:7" x14ac:dyDescent="0.3">
      <c r="B39" s="14" t="s">
        <v>12</v>
      </c>
      <c r="C39" s="2">
        <f>F7</f>
        <v>136.11708694637645</v>
      </c>
      <c r="D39" s="2">
        <f>F8</f>
        <v>142.78071061486645</v>
      </c>
      <c r="E39" s="2">
        <f>F9</f>
        <v>139.65649311344222</v>
      </c>
      <c r="F39" s="2">
        <f t="shared" si="2"/>
        <v>418.55429067468515</v>
      </c>
      <c r="G39" s="2">
        <f t="shared" si="3"/>
        <v>46.50603229718724</v>
      </c>
    </row>
    <row r="40" spans="2:7" x14ac:dyDescent="0.3">
      <c r="B40" s="14" t="s">
        <v>13</v>
      </c>
      <c r="C40" s="2">
        <f>F10</f>
        <v>147.31282383289329</v>
      </c>
      <c r="D40" s="2">
        <f>F11</f>
        <v>151.17109267134504</v>
      </c>
      <c r="E40" s="2">
        <f>F12</f>
        <v>154.96713028543635</v>
      </c>
      <c r="F40" s="2">
        <f t="shared" si="2"/>
        <v>453.45104678967471</v>
      </c>
      <c r="G40" s="2">
        <f t="shared" si="3"/>
        <v>50.38344964329719</v>
      </c>
    </row>
    <row r="41" spans="2:7" x14ac:dyDescent="0.3">
      <c r="B41" s="14" t="s">
        <v>14</v>
      </c>
      <c r="C41" s="2">
        <f>F13</f>
        <v>143.40135966873271</v>
      </c>
      <c r="D41" s="2">
        <f>F14</f>
        <v>148.85916504816652</v>
      </c>
      <c r="E41" s="2">
        <f>F15</f>
        <v>150.41699938886271</v>
      </c>
      <c r="F41" s="2">
        <f t="shared" si="2"/>
        <v>442.6775241057619</v>
      </c>
      <c r="G41" s="2">
        <f t="shared" si="3"/>
        <v>49.186391567306877</v>
      </c>
    </row>
    <row r="42" spans="2:7" x14ac:dyDescent="0.3">
      <c r="B42" s="14" t="s">
        <v>15</v>
      </c>
      <c r="C42" s="2">
        <f>F16</f>
        <v>141.12289434544797</v>
      </c>
      <c r="D42" s="2">
        <f>F17</f>
        <v>156.14541817977508</v>
      </c>
      <c r="E42" s="2">
        <f>F18</f>
        <v>156.95044038288273</v>
      </c>
      <c r="F42" s="2">
        <f t="shared" si="2"/>
        <v>454.21875290810578</v>
      </c>
      <c r="G42" s="2">
        <f t="shared" si="3"/>
        <v>50.468750323122862</v>
      </c>
    </row>
    <row r="43" spans="2:7" x14ac:dyDescent="0.3">
      <c r="B43" s="14" t="s">
        <v>16</v>
      </c>
      <c r="C43" s="2">
        <f>F19</f>
        <v>145.71667982217781</v>
      </c>
      <c r="D43" s="2">
        <f>F20</f>
        <v>159.42547405350894</v>
      </c>
      <c r="E43" s="2">
        <f>F21</f>
        <v>157.1626110528851</v>
      </c>
      <c r="F43" s="2">
        <f t="shared" si="2"/>
        <v>462.30476492857184</v>
      </c>
      <c r="G43" s="2">
        <f t="shared" si="3"/>
        <v>51.367196103174649</v>
      </c>
    </row>
    <row r="44" spans="2:7" x14ac:dyDescent="0.3">
      <c r="B44" s="14" t="s">
        <v>17</v>
      </c>
      <c r="C44" s="2">
        <f>F22</f>
        <v>154.06909439709028</v>
      </c>
      <c r="D44" s="2">
        <f>F23</f>
        <v>138.25722861214183</v>
      </c>
      <c r="E44" s="2">
        <f>F24</f>
        <v>138.76992109474403</v>
      </c>
      <c r="F44" s="2">
        <f t="shared" si="2"/>
        <v>431.09624410397612</v>
      </c>
      <c r="G44" s="2">
        <f t="shared" si="3"/>
        <v>47.899582678219566</v>
      </c>
    </row>
    <row r="45" spans="2:7" x14ac:dyDescent="0.3">
      <c r="B45" s="2" t="s">
        <v>6</v>
      </c>
      <c r="C45" s="2">
        <f>SUM(C38:C44)</f>
        <v>998.51587442381833</v>
      </c>
      <c r="D45" s="2">
        <f>SUM(D38:D44)</f>
        <v>1035.3446793543912</v>
      </c>
      <c r="E45" s="2">
        <f>SUM(E38:E44)</f>
        <v>1035.4208468033071</v>
      </c>
      <c r="F45" s="2">
        <f t="shared" si="2"/>
        <v>3069.2814005815167</v>
      </c>
      <c r="G45" s="2">
        <f>AVERAGE(G38:G44)</f>
        <v>48.718752390182814</v>
      </c>
    </row>
    <row r="46" spans="2:7" x14ac:dyDescent="0.3">
      <c r="B46" s="14" t="s">
        <v>7</v>
      </c>
      <c r="C46" s="2">
        <f>C45/(B28*B27)</f>
        <v>47.548374972562776</v>
      </c>
      <c r="D46" s="2">
        <f>D45/(B28*B27)</f>
        <v>49.302127588304344</v>
      </c>
      <c r="E46" s="2">
        <f>E45/(B28*B27)</f>
        <v>49.305754609681287</v>
      </c>
      <c r="F46" s="2"/>
      <c r="G46" s="2">
        <f>AVERAGE(G38:G44)</f>
        <v>48.718752390182814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277.88434714858886</v>
      </c>
      <c r="D50" s="2">
        <f>C50/B50</f>
        <v>46.314057858098145</v>
      </c>
      <c r="E50" s="2">
        <f>D50/D53</f>
        <v>1176.771030209952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43.148312070319662</v>
      </c>
      <c r="D51" s="2">
        <f>C51/B51</f>
        <v>21.574156035159831</v>
      </c>
      <c r="E51" s="2">
        <f>D51/D53</f>
        <v>548.16707923091542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138.04779094434343</v>
      </c>
      <c r="D52" s="2">
        <f>C52/B52</f>
        <v>11.503982578695286</v>
      </c>
      <c r="E52" s="2">
        <f>D52/D53</f>
        <v>292.29901366290045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1.6529897321597673</v>
      </c>
      <c r="D53" s="18">
        <f>C53/B53</f>
        <v>3.9356898384756367E-2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460.73343989541172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6.6128577101109434E-2</v>
      </c>
      <c r="J59" s="23">
        <f>I59*1.4142*I56</f>
        <v>0.25232054269211696</v>
      </c>
      <c r="K59" s="23">
        <f>I59*1.4142*I57</f>
        <v>0.18872905084866753</v>
      </c>
    </row>
    <row r="60" spans="1:11" x14ac:dyDescent="0.3">
      <c r="A60" s="14" t="s">
        <v>8</v>
      </c>
      <c r="B60" s="2">
        <f>G4</f>
        <v>43.591978470366577</v>
      </c>
      <c r="C60" s="2">
        <f>G5</f>
        <v>46.235196724862476</v>
      </c>
      <c r="D60" s="2">
        <f>G6</f>
        <v>45.832417161684674</v>
      </c>
      <c r="E60" s="2">
        <f>SUM(B60:D60)</f>
        <v>135.65959235691372</v>
      </c>
      <c r="F60" s="23">
        <f>E60/3</f>
        <v>45.219864118971238</v>
      </c>
      <c r="H60" s="25" t="s">
        <v>45</v>
      </c>
      <c r="I60" s="23">
        <f>SQRT(D53/(B28*B27))</f>
        <v>4.3291315737936771E-2</v>
      </c>
      <c r="J60" s="23">
        <f>I60*1.4142*I56</f>
        <v>0.16518256946842322</v>
      </c>
      <c r="K60" s="23">
        <f>J60*1.4142*I57</f>
        <v>0.47142628677544285</v>
      </c>
    </row>
    <row r="61" spans="1:11" x14ac:dyDescent="0.3">
      <c r="A61" s="14" t="s">
        <v>12</v>
      </c>
      <c r="B61" s="2">
        <f>G7</f>
        <v>45.372362315458815</v>
      </c>
      <c r="C61" s="2">
        <f>G8</f>
        <v>47.593570204955483</v>
      </c>
      <c r="D61" s="2">
        <f>G9</f>
        <v>46.552164371147406</v>
      </c>
      <c r="E61" s="2">
        <f t="shared" ref="E61:E66" si="4">SUM(B61:D61)</f>
        <v>139.5180968915617</v>
      </c>
      <c r="F61" s="23">
        <f t="shared" ref="F61:F66" si="5">E61/3</f>
        <v>46.506032297187232</v>
      </c>
      <c r="H61" s="25" t="s">
        <v>46</v>
      </c>
      <c r="I61" s="23">
        <f>SQRT(D53/(B27))</f>
        <v>0.11453805537135735</v>
      </c>
      <c r="J61" s="23">
        <f>I61*1.4142*I56</f>
        <v>0.43703199973609852</v>
      </c>
      <c r="K61" s="23">
        <f>J61*1.4142*I57</f>
        <v>1.2472767163064398</v>
      </c>
    </row>
    <row r="62" spans="1:11" x14ac:dyDescent="0.3">
      <c r="A62" s="14" t="s">
        <v>13</v>
      </c>
      <c r="B62" s="2">
        <f>G10</f>
        <v>49.104274610964431</v>
      </c>
      <c r="C62" s="2">
        <f>G11</f>
        <v>50.390364223781681</v>
      </c>
      <c r="D62" s="2">
        <f>G12</f>
        <v>51.655710095145452</v>
      </c>
      <c r="E62" s="2">
        <f t="shared" si="4"/>
        <v>151.15034892989155</v>
      </c>
      <c r="F62" s="23">
        <f t="shared" si="5"/>
        <v>50.383449643297183</v>
      </c>
    </row>
    <row r="63" spans="1:11" x14ac:dyDescent="0.3">
      <c r="A63" s="14" t="s">
        <v>14</v>
      </c>
      <c r="B63" s="2">
        <f>G13</f>
        <v>47.800453222910903</v>
      </c>
      <c r="C63" s="2">
        <f>G14</f>
        <v>49.619721682722172</v>
      </c>
      <c r="D63" s="2">
        <f>G15</f>
        <v>50.138999796287571</v>
      </c>
      <c r="E63" s="2">
        <f t="shared" si="4"/>
        <v>147.55917470192065</v>
      </c>
      <c r="F63" s="23">
        <f t="shared" si="5"/>
        <v>49.186391567306885</v>
      </c>
      <c r="H63" s="25" t="s">
        <v>47</v>
      </c>
      <c r="I63" s="5">
        <f>SQRT(D53)*100/(G25)</f>
        <v>0.40720609943883651</v>
      </c>
    </row>
    <row r="64" spans="1:11" x14ac:dyDescent="0.3">
      <c r="A64" s="14" t="s">
        <v>15</v>
      </c>
      <c r="B64" s="2">
        <f>G16</f>
        <v>47.040964781815994</v>
      </c>
      <c r="C64" s="2">
        <f>G17</f>
        <v>52.04847272659169</v>
      </c>
      <c r="D64" s="2">
        <f>G18</f>
        <v>52.316813460960908</v>
      </c>
      <c r="E64" s="2">
        <f t="shared" si="4"/>
        <v>151.40625096936859</v>
      </c>
      <c r="F64" s="23">
        <f t="shared" si="5"/>
        <v>50.468750323122862</v>
      </c>
    </row>
    <row r="65" spans="1:6" x14ac:dyDescent="0.3">
      <c r="A65" s="14" t="s">
        <v>16</v>
      </c>
      <c r="B65" s="2">
        <f>G19</f>
        <v>48.572226607392601</v>
      </c>
      <c r="C65" s="2">
        <f>G20</f>
        <v>53.141824684502978</v>
      </c>
      <c r="D65" s="2">
        <f>G21</f>
        <v>52.387537017628368</v>
      </c>
      <c r="E65" s="2">
        <f t="shared" si="4"/>
        <v>154.10158830952395</v>
      </c>
      <c r="F65" s="23">
        <f t="shared" si="5"/>
        <v>51.367196103174649</v>
      </c>
    </row>
    <row r="66" spans="1:6" x14ac:dyDescent="0.3">
      <c r="A66" s="14" t="s">
        <v>17</v>
      </c>
      <c r="B66" s="2">
        <f>G22</f>
        <v>51.356364799030096</v>
      </c>
      <c r="C66" s="2">
        <f>G23</f>
        <v>46.085742870713943</v>
      </c>
      <c r="D66" s="2">
        <f>G24</f>
        <v>46.256640364914681</v>
      </c>
      <c r="E66" s="2">
        <f t="shared" si="4"/>
        <v>143.69874803465873</v>
      </c>
      <c r="F66" s="23">
        <f t="shared" si="5"/>
        <v>47.899582678219581</v>
      </c>
    </row>
    <row r="67" spans="1:6" x14ac:dyDescent="0.3">
      <c r="A67" s="2" t="s">
        <v>6</v>
      </c>
      <c r="B67" s="2">
        <f>SUM(B60:B66)</f>
        <v>332.83862480793942</v>
      </c>
      <c r="C67" s="2">
        <f>SUM(C60:C66)</f>
        <v>345.11489311813045</v>
      </c>
      <c r="D67" s="2">
        <f>SUM(D60:D66)</f>
        <v>345.14028226776907</v>
      </c>
      <c r="E67" s="2">
        <f>SUM(E60:E66)</f>
        <v>1023.0938001938388</v>
      </c>
      <c r="F67" s="23">
        <f>SUM(C67:E67)</f>
        <v>1713.3489755797382</v>
      </c>
    </row>
    <row r="68" spans="1:6" x14ac:dyDescent="0.3">
      <c r="A68" s="14" t="s">
        <v>7</v>
      </c>
      <c r="B68" s="23">
        <f>AVERAGE(B60:B66)</f>
        <v>47.548374972562776</v>
      </c>
      <c r="C68" s="23">
        <f>AVERAGE(C60:C66)</f>
        <v>49.302127588304351</v>
      </c>
      <c r="D68" s="23">
        <f>AVERAGE(D60:D66)</f>
        <v>49.305754609681294</v>
      </c>
      <c r="E68" s="2"/>
      <c r="F68" s="23">
        <f>AVERAGE(F60:F66)</f>
        <v>48.718752390182807</v>
      </c>
    </row>
  </sheetData>
  <mergeCells count="1">
    <mergeCell ref="C57:D57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F45FA-A770-42F0-9DA7-ADC73C8FD6C0}">
  <dimension ref="A1:K68"/>
  <sheetViews>
    <sheetView topLeftCell="A37" zoomScale="80" zoomScaleNormal="80" workbookViewId="0">
      <selection activeCell="I15" sqref="I15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36.427852613542903</v>
      </c>
      <c r="D4" s="4">
        <v>36.41598486484056</v>
      </c>
      <c r="E4" s="4">
        <v>36.209160264788011</v>
      </c>
      <c r="F4" s="5">
        <f>SUM(C4:E4)</f>
        <v>109.05299774317147</v>
      </c>
      <c r="G4" s="5">
        <f>AVERAGE(C4:E4)</f>
        <v>36.350999247723827</v>
      </c>
    </row>
    <row r="5" spans="1:8" x14ac:dyDescent="0.3">
      <c r="A5" s="2"/>
      <c r="B5" s="2" t="s">
        <v>56</v>
      </c>
      <c r="C5" s="4">
        <v>38.169244297485683</v>
      </c>
      <c r="D5" s="4">
        <v>38.066269065043329</v>
      </c>
      <c r="E5" s="4">
        <v>37.761916599174604</v>
      </c>
      <c r="F5" s="5">
        <f t="shared" ref="F5:F24" si="0">SUM(C5:E5)</f>
        <v>113.99742996170363</v>
      </c>
      <c r="G5" s="5">
        <f t="shared" ref="G5:G24" si="1">AVERAGE(C5:E5)</f>
        <v>37.999143320567875</v>
      </c>
    </row>
    <row r="6" spans="1:8" x14ac:dyDescent="0.3">
      <c r="A6" s="2"/>
      <c r="B6" s="2" t="s">
        <v>57</v>
      </c>
      <c r="C6" s="4">
        <v>38.032658795734633</v>
      </c>
      <c r="D6" s="4">
        <v>37.937439655869049</v>
      </c>
      <c r="E6" s="4">
        <v>37.640121568581712</v>
      </c>
      <c r="F6" s="5">
        <f t="shared" si="0"/>
        <v>113.61022002018541</v>
      </c>
      <c r="G6" s="5">
        <f t="shared" si="1"/>
        <v>37.870073340061801</v>
      </c>
    </row>
    <row r="7" spans="1:8" x14ac:dyDescent="0.3">
      <c r="A7" s="2" t="s">
        <v>49</v>
      </c>
      <c r="B7" s="2" t="s">
        <v>55</v>
      </c>
      <c r="C7" s="4">
        <v>41.050079514528242</v>
      </c>
      <c r="D7" s="4">
        <v>40.775615823603744</v>
      </c>
      <c r="E7" s="4">
        <v>40.36619195063404</v>
      </c>
      <c r="F7" s="5">
        <f t="shared" si="0"/>
        <v>122.19188728876603</v>
      </c>
      <c r="G7" s="5">
        <f t="shared" si="1"/>
        <v>40.730629096255342</v>
      </c>
    </row>
    <row r="8" spans="1:8" x14ac:dyDescent="0.3">
      <c r="A8" s="2"/>
      <c r="B8" s="2" t="s">
        <v>56</v>
      </c>
      <c r="C8" s="4">
        <v>45.033312039494341</v>
      </c>
      <c r="D8" s="4">
        <v>44.585787599199627</v>
      </c>
      <c r="E8" s="4">
        <v>44.219926529847427</v>
      </c>
      <c r="F8" s="5">
        <f t="shared" si="0"/>
        <v>133.83902616854141</v>
      </c>
      <c r="G8" s="5">
        <f t="shared" si="1"/>
        <v>44.613008722847134</v>
      </c>
    </row>
    <row r="9" spans="1:8" x14ac:dyDescent="0.3">
      <c r="A9" s="2"/>
      <c r="B9" s="2" t="s">
        <v>57</v>
      </c>
      <c r="C9" s="4">
        <v>44.099357658441342</v>
      </c>
      <c r="D9" s="4">
        <v>43.677845046036026</v>
      </c>
      <c r="E9" s="4">
        <v>43.280848632365824</v>
      </c>
      <c r="F9" s="5">
        <f t="shared" si="0"/>
        <v>131.05805133684319</v>
      </c>
      <c r="G9" s="5">
        <f t="shared" si="1"/>
        <v>43.686017112281064</v>
      </c>
    </row>
    <row r="10" spans="1:8" x14ac:dyDescent="0.3">
      <c r="A10" s="2" t="s">
        <v>50</v>
      </c>
      <c r="B10" s="2" t="s">
        <v>55</v>
      </c>
      <c r="C10" s="4">
        <v>65.226628121210553</v>
      </c>
      <c r="D10" s="4">
        <v>64.867869810993383</v>
      </c>
      <c r="E10" s="4">
        <v>64.673488132279246</v>
      </c>
      <c r="F10" s="5">
        <f t="shared" si="0"/>
        <v>194.76798606448318</v>
      </c>
      <c r="G10" s="5">
        <f t="shared" si="1"/>
        <v>64.922662021494389</v>
      </c>
    </row>
    <row r="11" spans="1:8" x14ac:dyDescent="0.3">
      <c r="A11" s="2"/>
      <c r="B11" s="2" t="s">
        <v>56</v>
      </c>
      <c r="C11" s="4">
        <v>73.851387282917145</v>
      </c>
      <c r="D11" s="4">
        <v>73.899802289145029</v>
      </c>
      <c r="E11" s="4">
        <v>73.862024000075891</v>
      </c>
      <c r="F11" s="5">
        <f t="shared" si="0"/>
        <v>221.61321357213808</v>
      </c>
      <c r="G11" s="5">
        <f t="shared" si="1"/>
        <v>73.871071190712698</v>
      </c>
    </row>
    <row r="12" spans="1:8" x14ac:dyDescent="0.3">
      <c r="A12" s="2"/>
      <c r="B12" s="2" t="s">
        <v>57</v>
      </c>
      <c r="C12" s="4">
        <v>70.744014426296573</v>
      </c>
      <c r="D12" s="4">
        <v>70.543241598290109</v>
      </c>
      <c r="E12" s="4">
        <v>70.658479057840253</v>
      </c>
      <c r="F12" s="5">
        <f t="shared" si="0"/>
        <v>211.94573508242692</v>
      </c>
      <c r="G12" s="5">
        <f t="shared" si="1"/>
        <v>70.648578360808969</v>
      </c>
    </row>
    <row r="13" spans="1:8" x14ac:dyDescent="0.3">
      <c r="A13" s="2" t="s">
        <v>51</v>
      </c>
      <c r="B13" s="2" t="s">
        <v>55</v>
      </c>
      <c r="C13" s="4">
        <v>52.183162875761468</v>
      </c>
      <c r="D13" s="4">
        <v>51.939451043532358</v>
      </c>
      <c r="E13" s="4">
        <v>51.89361809638541</v>
      </c>
      <c r="F13" s="5">
        <f t="shared" si="0"/>
        <v>156.01623201567924</v>
      </c>
      <c r="G13" s="5">
        <f t="shared" si="1"/>
        <v>52.005410671893081</v>
      </c>
    </row>
    <row r="14" spans="1:8" x14ac:dyDescent="0.3">
      <c r="A14" s="2"/>
      <c r="B14" s="2" t="s">
        <v>56</v>
      </c>
      <c r="C14" s="4">
        <v>57.788852041537545</v>
      </c>
      <c r="D14" s="4">
        <v>57.73477780748695</v>
      </c>
      <c r="E14" s="4">
        <v>57.506471980558139</v>
      </c>
      <c r="F14" s="5">
        <f t="shared" si="0"/>
        <v>173.03010182958263</v>
      </c>
      <c r="G14" s="5">
        <f t="shared" si="1"/>
        <v>57.67670060986088</v>
      </c>
    </row>
    <row r="15" spans="1:8" x14ac:dyDescent="0.3">
      <c r="A15" s="2"/>
      <c r="B15" s="2" t="s">
        <v>57</v>
      </c>
      <c r="C15" s="4">
        <v>54.986063566340036</v>
      </c>
      <c r="D15" s="4">
        <v>54.886511597989696</v>
      </c>
      <c r="E15" s="4">
        <v>54.794616803876472</v>
      </c>
      <c r="F15" s="5">
        <f t="shared" si="0"/>
        <v>164.6671919682062</v>
      </c>
      <c r="G15" s="5">
        <f t="shared" si="1"/>
        <v>54.889063989402068</v>
      </c>
    </row>
    <row r="16" spans="1:8" x14ac:dyDescent="0.3">
      <c r="A16" s="2" t="s">
        <v>52</v>
      </c>
      <c r="B16" s="2" t="s">
        <v>55</v>
      </c>
      <c r="C16" s="4">
        <v>50.24542378226402</v>
      </c>
      <c r="D16" s="4">
        <v>49.890367487459088</v>
      </c>
      <c r="E16" s="4">
        <v>49.794742790958644</v>
      </c>
      <c r="F16" s="5">
        <f t="shared" si="0"/>
        <v>149.93053406068177</v>
      </c>
      <c r="G16" s="5">
        <f t="shared" si="1"/>
        <v>49.976844686893919</v>
      </c>
    </row>
    <row r="17" spans="1:7" x14ac:dyDescent="0.3">
      <c r="A17" s="2"/>
      <c r="B17" s="2" t="s">
        <v>56</v>
      </c>
      <c r="C17" s="4">
        <v>79.856540024460713</v>
      </c>
      <c r="D17" s="4">
        <v>79.718410242606751</v>
      </c>
      <c r="E17" s="4">
        <v>79.887910801421796</v>
      </c>
      <c r="F17" s="5">
        <f t="shared" si="0"/>
        <v>239.46286106848925</v>
      </c>
      <c r="G17" s="5">
        <f t="shared" si="1"/>
        <v>79.82095368949642</v>
      </c>
    </row>
    <row r="18" spans="1:7" x14ac:dyDescent="0.3">
      <c r="A18" s="2"/>
      <c r="B18" s="2" t="s">
        <v>57</v>
      </c>
      <c r="C18" s="4">
        <v>79.123968055640361</v>
      </c>
      <c r="D18" s="4">
        <v>79.038813899893412</v>
      </c>
      <c r="E18" s="4">
        <v>79.11381576607954</v>
      </c>
      <c r="F18" s="5">
        <f t="shared" si="0"/>
        <v>237.27659772161331</v>
      </c>
      <c r="G18" s="5">
        <f t="shared" si="1"/>
        <v>79.092199240537767</v>
      </c>
    </row>
    <row r="19" spans="1:7" x14ac:dyDescent="0.3">
      <c r="A19" s="2" t="s">
        <v>53</v>
      </c>
      <c r="B19" s="2" t="s">
        <v>55</v>
      </c>
      <c r="C19" s="4">
        <v>73.871022115805417</v>
      </c>
      <c r="D19" s="4">
        <v>73.920514690785708</v>
      </c>
      <c r="E19" s="4">
        <v>73.881447619914113</v>
      </c>
      <c r="F19" s="5">
        <f t="shared" si="0"/>
        <v>221.67298442650525</v>
      </c>
      <c r="G19" s="5">
        <f t="shared" si="1"/>
        <v>73.890994808835089</v>
      </c>
    </row>
    <row r="20" spans="1:7" x14ac:dyDescent="0.3">
      <c r="A20" s="2"/>
      <c r="B20" s="2" t="s">
        <v>56</v>
      </c>
      <c r="C20" s="4">
        <v>85.154381444454117</v>
      </c>
      <c r="D20" s="4">
        <v>85.31313370858048</v>
      </c>
      <c r="E20" s="4">
        <v>85.533831754900433</v>
      </c>
      <c r="F20" s="5">
        <f t="shared" si="0"/>
        <v>256.00134690793504</v>
      </c>
      <c r="G20" s="5">
        <f t="shared" si="1"/>
        <v>85.33378230264502</v>
      </c>
    </row>
    <row r="21" spans="1:7" x14ac:dyDescent="0.3">
      <c r="A21" s="2"/>
      <c r="B21" s="2" t="s">
        <v>57</v>
      </c>
      <c r="C21" s="4">
        <v>84.296948331166703</v>
      </c>
      <c r="D21" s="4">
        <v>84.391117964398305</v>
      </c>
      <c r="E21" s="4">
        <v>84.483901805115451</v>
      </c>
      <c r="F21" s="5">
        <f t="shared" si="0"/>
        <v>253.17196810068049</v>
      </c>
      <c r="G21" s="5">
        <f t="shared" si="1"/>
        <v>84.390656033560163</v>
      </c>
    </row>
    <row r="22" spans="1:7" x14ac:dyDescent="0.3">
      <c r="A22" s="2" t="s">
        <v>54</v>
      </c>
      <c r="B22" s="2" t="s">
        <v>55</v>
      </c>
      <c r="C22" s="4">
        <v>51.198789214998307</v>
      </c>
      <c r="D22" s="4">
        <v>50.896722889187792</v>
      </c>
      <c r="E22" s="4">
        <v>50.833480943929899</v>
      </c>
      <c r="F22" s="5">
        <f t="shared" si="0"/>
        <v>152.92899304811601</v>
      </c>
      <c r="G22" s="5">
        <f t="shared" si="1"/>
        <v>50.976331016038671</v>
      </c>
    </row>
    <row r="23" spans="1:7" x14ac:dyDescent="0.3">
      <c r="A23" s="2"/>
      <c r="B23" s="2" t="s">
        <v>56</v>
      </c>
      <c r="C23" s="4">
        <v>47.423886965873578</v>
      </c>
      <c r="D23" s="4">
        <v>46.968308277480673</v>
      </c>
      <c r="E23" s="4">
        <v>46.723216309484044</v>
      </c>
      <c r="F23" s="5">
        <f t="shared" si="0"/>
        <v>141.11541155283828</v>
      </c>
      <c r="G23" s="5">
        <f t="shared" si="1"/>
        <v>47.038470517612758</v>
      </c>
    </row>
    <row r="24" spans="1:7" x14ac:dyDescent="0.3">
      <c r="A24" s="2"/>
      <c r="B24" s="2" t="s">
        <v>57</v>
      </c>
      <c r="C24" s="4">
        <v>46.58561546745328</v>
      </c>
      <c r="D24" s="4">
        <v>46.12264622273014</v>
      </c>
      <c r="E24" s="4">
        <v>45.830503437215349</v>
      </c>
      <c r="F24" s="5">
        <f t="shared" si="0"/>
        <v>138.53876512739876</v>
      </c>
      <c r="G24" s="5">
        <f t="shared" si="1"/>
        <v>46.17958837579959</v>
      </c>
    </row>
    <row r="25" spans="1:7" x14ac:dyDescent="0.3">
      <c r="A25" s="2"/>
      <c r="B25" s="2" t="s">
        <v>6</v>
      </c>
      <c r="C25" s="5">
        <f>SUM(C4:C24)</f>
        <v>1215.3491886354068</v>
      </c>
      <c r="D25" s="5">
        <f>SUM(D4:D24)</f>
        <v>1211.5906315851521</v>
      </c>
      <c r="E25" s="5">
        <f>SUM(E4:E24)</f>
        <v>1208.9497148454263</v>
      </c>
      <c r="F25" s="5">
        <f>SUM(C4:E24)</f>
        <v>3635.889535065985</v>
      </c>
      <c r="G25" s="5">
        <f>AVERAGE(C4:E24)</f>
        <v>57.712532302634685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209836.39224130704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14130.922528304829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813.27101461624261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16352.352882658743</v>
      </c>
    </row>
    <row r="31" spans="1:7" x14ac:dyDescent="0.3">
      <c r="D31" s="8" t="s">
        <v>63</v>
      </c>
      <c r="E31" s="2">
        <f>E30-E29-E28</f>
        <v>1408.159339737671</v>
      </c>
    </row>
    <row r="32" spans="1:7" x14ac:dyDescent="0.3">
      <c r="D32" s="8" t="s">
        <v>20</v>
      </c>
      <c r="E32" s="2">
        <f>SUMSQ(C4:E24)-E27</f>
        <v>16354.595242297539</v>
      </c>
    </row>
    <row r="33" spans="2:7" x14ac:dyDescent="0.3">
      <c r="D33" s="8" t="s">
        <v>21</v>
      </c>
      <c r="E33" s="2">
        <f>E32-E31-E29-E28</f>
        <v>2.2423596387961879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109.05299774317147</v>
      </c>
      <c r="D38" s="2">
        <f>F5</f>
        <v>113.99742996170363</v>
      </c>
      <c r="E38" s="2">
        <f>F6</f>
        <v>113.61022002018541</v>
      </c>
      <c r="F38" s="2">
        <f t="shared" ref="F38:F45" si="2">SUM(C38:E38)</f>
        <v>336.66064772506053</v>
      </c>
      <c r="G38" s="2">
        <f t="shared" ref="G38:G44" si="3">F38/9</f>
        <v>37.406738636117836</v>
      </c>
    </row>
    <row r="39" spans="2:7" x14ac:dyDescent="0.3">
      <c r="B39" s="14" t="s">
        <v>12</v>
      </c>
      <c r="C39" s="2">
        <f>F7</f>
        <v>122.19188728876603</v>
      </c>
      <c r="D39" s="2">
        <f>F8</f>
        <v>133.83902616854141</v>
      </c>
      <c r="E39" s="2">
        <f>F9</f>
        <v>131.05805133684319</v>
      </c>
      <c r="F39" s="2">
        <f t="shared" si="2"/>
        <v>387.08896479415057</v>
      </c>
      <c r="G39" s="2">
        <f t="shared" si="3"/>
        <v>43.00988497712784</v>
      </c>
    </row>
    <row r="40" spans="2:7" x14ac:dyDescent="0.3">
      <c r="B40" s="14" t="s">
        <v>13</v>
      </c>
      <c r="C40" s="2">
        <f>F10</f>
        <v>194.76798606448318</v>
      </c>
      <c r="D40" s="2">
        <f>F11</f>
        <v>221.61321357213808</v>
      </c>
      <c r="E40" s="2">
        <f>F12</f>
        <v>211.94573508242692</v>
      </c>
      <c r="F40" s="2">
        <f t="shared" si="2"/>
        <v>628.32693471904815</v>
      </c>
      <c r="G40" s="2">
        <f t="shared" si="3"/>
        <v>69.814103857672023</v>
      </c>
    </row>
    <row r="41" spans="2:7" x14ac:dyDescent="0.3">
      <c r="B41" s="14" t="s">
        <v>14</v>
      </c>
      <c r="C41" s="2">
        <f>F13</f>
        <v>156.01623201567924</v>
      </c>
      <c r="D41" s="2">
        <f>F14</f>
        <v>173.03010182958263</v>
      </c>
      <c r="E41" s="2">
        <f>F15</f>
        <v>164.6671919682062</v>
      </c>
      <c r="F41" s="2">
        <f t="shared" si="2"/>
        <v>493.7135258134681</v>
      </c>
      <c r="G41" s="2">
        <f t="shared" si="3"/>
        <v>54.857058423718676</v>
      </c>
    </row>
    <row r="42" spans="2:7" x14ac:dyDescent="0.3">
      <c r="B42" s="14" t="s">
        <v>15</v>
      </c>
      <c r="C42" s="2">
        <f>F16</f>
        <v>149.93053406068177</v>
      </c>
      <c r="D42" s="2">
        <f>F17</f>
        <v>239.46286106848925</v>
      </c>
      <c r="E42" s="2">
        <f>F18</f>
        <v>237.27659772161331</v>
      </c>
      <c r="F42" s="2">
        <f t="shared" si="2"/>
        <v>626.66999285078441</v>
      </c>
      <c r="G42" s="2">
        <f t="shared" si="3"/>
        <v>69.629999205642719</v>
      </c>
    </row>
    <row r="43" spans="2:7" x14ac:dyDescent="0.3">
      <c r="B43" s="14" t="s">
        <v>16</v>
      </c>
      <c r="C43" s="2">
        <f>F19</f>
        <v>221.67298442650525</v>
      </c>
      <c r="D43" s="2">
        <f>F20</f>
        <v>256.00134690793504</v>
      </c>
      <c r="E43" s="2">
        <f>F21</f>
        <v>253.17196810068049</v>
      </c>
      <c r="F43" s="2">
        <f t="shared" si="2"/>
        <v>730.84629943512073</v>
      </c>
      <c r="G43" s="2">
        <f t="shared" si="3"/>
        <v>81.205144381680086</v>
      </c>
    </row>
    <row r="44" spans="2:7" x14ac:dyDescent="0.3">
      <c r="B44" s="14" t="s">
        <v>17</v>
      </c>
      <c r="C44" s="2">
        <f>F22</f>
        <v>152.92899304811601</v>
      </c>
      <c r="D44" s="2">
        <f>F23</f>
        <v>141.11541155283828</v>
      </c>
      <c r="E44" s="2">
        <f>F24</f>
        <v>138.53876512739876</v>
      </c>
      <c r="F44" s="2">
        <f t="shared" si="2"/>
        <v>432.58316972835303</v>
      </c>
      <c r="G44" s="2">
        <f t="shared" si="3"/>
        <v>48.064796636483671</v>
      </c>
    </row>
    <row r="45" spans="2:7" x14ac:dyDescent="0.3">
      <c r="B45" s="2" t="s">
        <v>6</v>
      </c>
      <c r="C45" s="2">
        <f>SUM(C38:C44)</f>
        <v>1106.5616146474031</v>
      </c>
      <c r="D45" s="2">
        <f>SUM(D38:D44)</f>
        <v>1279.0593910612283</v>
      </c>
      <c r="E45" s="2">
        <f>SUM(E38:E44)</f>
        <v>1250.2685293573543</v>
      </c>
      <c r="F45" s="2">
        <f t="shared" si="2"/>
        <v>3635.8895350659859</v>
      </c>
      <c r="G45" s="2">
        <f>AVERAGE(G38:G44)</f>
        <v>57.712532302634699</v>
      </c>
    </row>
    <row r="46" spans="2:7" x14ac:dyDescent="0.3">
      <c r="B46" s="14" t="s">
        <v>7</v>
      </c>
      <c r="C46" s="2">
        <f>C45/(B28*B27)</f>
        <v>52.693410221304909</v>
      </c>
      <c r="D46" s="2">
        <f>D45/(B28*B27)</f>
        <v>60.907590050534679</v>
      </c>
      <c r="E46" s="2">
        <f>E45/(B28*B27)</f>
        <v>59.536596636064488</v>
      </c>
      <c r="F46" s="2"/>
      <c r="G46" s="2">
        <f>AVERAGE(G38:G44)</f>
        <v>57.712532302634699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14130.922528304829</v>
      </c>
      <c r="D50" s="2">
        <f>C50/B50</f>
        <v>2355.1537547174717</v>
      </c>
      <c r="E50" s="2">
        <f>D50/D53</f>
        <v>44112.664171585413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813.27101461624261</v>
      </c>
      <c r="D51" s="2">
        <f>C51/B51</f>
        <v>406.6355073081213</v>
      </c>
      <c r="E51" s="2">
        <f>D51/D53</f>
        <v>7616.392576576075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1408.159339737671</v>
      </c>
      <c r="D52" s="2">
        <f>C52/B52</f>
        <v>117.34661164480592</v>
      </c>
      <c r="E52" s="2">
        <f>D52/D53</f>
        <v>2197.9336426728355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2.2423596387961879</v>
      </c>
      <c r="D53" s="18">
        <f>C53/B53</f>
        <v>5.3389515209433046E-2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16354.595242297539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7.7020570996349222E-2</v>
      </c>
      <c r="J59" s="23">
        <f>I59*1.4142*I56</f>
        <v>0.29388009124317788</v>
      </c>
      <c r="K59" s="23">
        <f>I59*1.4142*I57</f>
        <v>0.21981448712767676</v>
      </c>
    </row>
    <row r="60" spans="1:11" x14ac:dyDescent="0.3">
      <c r="A60" s="14" t="s">
        <v>8</v>
      </c>
      <c r="B60" s="2">
        <f>G4</f>
        <v>36.350999247723827</v>
      </c>
      <c r="C60" s="2">
        <f>G5</f>
        <v>37.999143320567875</v>
      </c>
      <c r="D60" s="2">
        <f>G6</f>
        <v>37.870073340061801</v>
      </c>
      <c r="E60" s="2">
        <f>SUM(B60:D60)</f>
        <v>112.22021590835351</v>
      </c>
      <c r="F60" s="23">
        <f>E60/3</f>
        <v>37.406738636117836</v>
      </c>
      <c r="H60" s="25" t="s">
        <v>45</v>
      </c>
      <c r="I60" s="23">
        <f>SQRT(D53/(B28*B27))</f>
        <v>5.0421799522784382E-2</v>
      </c>
      <c r="J60" s="23">
        <f>I60*1.4142*I56</f>
        <v>0.19238968048034161</v>
      </c>
      <c r="K60" s="23">
        <f>J60*1.4142*I57</f>
        <v>0.54907459651848656</v>
      </c>
    </row>
    <row r="61" spans="1:11" x14ac:dyDescent="0.3">
      <c r="A61" s="14" t="s">
        <v>12</v>
      </c>
      <c r="B61" s="2">
        <f>G7</f>
        <v>40.730629096255342</v>
      </c>
      <c r="C61" s="2">
        <f>G8</f>
        <v>44.613008722847134</v>
      </c>
      <c r="D61" s="2">
        <f>G9</f>
        <v>43.686017112281064</v>
      </c>
      <c r="E61" s="2">
        <f t="shared" ref="E61:E66" si="4">SUM(B61:D61)</f>
        <v>129.02965493138353</v>
      </c>
      <c r="F61" s="23">
        <f t="shared" ref="F61:F66" si="5">E61/3</f>
        <v>43.009884977127847</v>
      </c>
      <c r="H61" s="25" t="s">
        <v>46</v>
      </c>
      <c r="I61" s="23">
        <f>SQRT(D53/(B27))</f>
        <v>0.13340354219364273</v>
      </c>
      <c r="J61" s="23">
        <f>I61*1.4142*I56</f>
        <v>0.5090152493661616</v>
      </c>
      <c r="K61" s="23">
        <f>J61*1.4142*I57</f>
        <v>1.4527148336110471</v>
      </c>
    </row>
    <row r="62" spans="1:11" x14ac:dyDescent="0.3">
      <c r="A62" s="14" t="s">
        <v>13</v>
      </c>
      <c r="B62" s="2">
        <f>G10</f>
        <v>64.922662021494389</v>
      </c>
      <c r="C62" s="2">
        <f>G11</f>
        <v>73.871071190712698</v>
      </c>
      <c r="D62" s="2">
        <f>G12</f>
        <v>70.648578360808969</v>
      </c>
      <c r="E62" s="2">
        <f t="shared" si="4"/>
        <v>209.44231157301607</v>
      </c>
      <c r="F62" s="23">
        <f t="shared" si="5"/>
        <v>69.814103857672023</v>
      </c>
    </row>
    <row r="63" spans="1:11" x14ac:dyDescent="0.3">
      <c r="A63" s="14" t="s">
        <v>14</v>
      </c>
      <c r="B63" s="2">
        <f>G13</f>
        <v>52.005410671893081</v>
      </c>
      <c r="C63" s="2">
        <f>G14</f>
        <v>57.67670060986088</v>
      </c>
      <c r="D63" s="2">
        <f>G15</f>
        <v>54.889063989402068</v>
      </c>
      <c r="E63" s="2">
        <f t="shared" si="4"/>
        <v>164.57117527115602</v>
      </c>
      <c r="F63" s="23">
        <f t="shared" si="5"/>
        <v>54.857058423718676</v>
      </c>
      <c r="H63" s="25" t="s">
        <v>47</v>
      </c>
      <c r="I63" s="5">
        <f>SQRT(D53)*100/(G25)</f>
        <v>0.40036661669496576</v>
      </c>
    </row>
    <row r="64" spans="1:11" x14ac:dyDescent="0.3">
      <c r="A64" s="14" t="s">
        <v>15</v>
      </c>
      <c r="B64" s="2">
        <f>G16</f>
        <v>49.976844686893919</v>
      </c>
      <c r="C64" s="2">
        <f>G17</f>
        <v>79.82095368949642</v>
      </c>
      <c r="D64" s="2">
        <f>G18</f>
        <v>79.092199240537767</v>
      </c>
      <c r="E64" s="2">
        <f t="shared" si="4"/>
        <v>208.8899976169281</v>
      </c>
      <c r="F64" s="23">
        <f t="shared" si="5"/>
        <v>69.629999205642704</v>
      </c>
    </row>
    <row r="65" spans="1:6" x14ac:dyDescent="0.3">
      <c r="A65" s="14" t="s">
        <v>16</v>
      </c>
      <c r="B65" s="2">
        <f>G19</f>
        <v>73.890994808835089</v>
      </c>
      <c r="C65" s="2">
        <f>G20</f>
        <v>85.33378230264502</v>
      </c>
      <c r="D65" s="2">
        <f>G21</f>
        <v>84.390656033560163</v>
      </c>
      <c r="E65" s="2">
        <f t="shared" si="4"/>
        <v>243.61543314504027</v>
      </c>
      <c r="F65" s="23">
        <f t="shared" si="5"/>
        <v>81.205144381680086</v>
      </c>
    </row>
    <row r="66" spans="1:6" x14ac:dyDescent="0.3">
      <c r="A66" s="14" t="s">
        <v>17</v>
      </c>
      <c r="B66" s="2">
        <f>G22</f>
        <v>50.976331016038671</v>
      </c>
      <c r="C66" s="2">
        <f>G23</f>
        <v>47.038470517612758</v>
      </c>
      <c r="D66" s="2">
        <f>G24</f>
        <v>46.17958837579959</v>
      </c>
      <c r="E66" s="2">
        <f t="shared" si="4"/>
        <v>144.19438990945102</v>
      </c>
      <c r="F66" s="23">
        <f t="shared" si="5"/>
        <v>48.064796636483671</v>
      </c>
    </row>
    <row r="67" spans="1:6" x14ac:dyDescent="0.3">
      <c r="A67" s="2" t="s">
        <v>6</v>
      </c>
      <c r="B67" s="2">
        <f>SUM(B60:B66)</f>
        <v>368.85387154913428</v>
      </c>
      <c r="C67" s="2">
        <f>SUM(C60:C66)</f>
        <v>426.35313035374281</v>
      </c>
      <c r="D67" s="2">
        <f>SUM(D60:D66)</f>
        <v>416.75617645245143</v>
      </c>
      <c r="E67" s="2">
        <f>SUM(E60:E66)</f>
        <v>1211.9631783553286</v>
      </c>
      <c r="F67" s="23">
        <f>SUM(C67:E67)</f>
        <v>2055.0724851615228</v>
      </c>
    </row>
    <row r="68" spans="1:6" x14ac:dyDescent="0.3">
      <c r="A68" s="14" t="s">
        <v>7</v>
      </c>
      <c r="B68" s="23">
        <f>AVERAGE(B60:B66)</f>
        <v>52.693410221304894</v>
      </c>
      <c r="C68" s="23">
        <f>AVERAGE(C60:C66)</f>
        <v>60.907590050534687</v>
      </c>
      <c r="D68" s="23">
        <f>AVERAGE(D60:D66)</f>
        <v>59.536596636064488</v>
      </c>
      <c r="E68" s="2"/>
      <c r="F68" s="23">
        <f>AVERAGE(F60:F66)</f>
        <v>57.712532302634699</v>
      </c>
    </row>
  </sheetData>
  <mergeCells count="1">
    <mergeCell ref="C57:D5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22E34-A4A2-4BD2-AD1D-68655B5A02A9}">
  <dimension ref="A1:K68"/>
  <sheetViews>
    <sheetView tabSelected="1" zoomScale="80" zoomScaleNormal="80" workbookViewId="0">
      <selection activeCell="J48" sqref="J48"/>
    </sheetView>
  </sheetViews>
  <sheetFormatPr defaultRowHeight="15.6" x14ac:dyDescent="0.3"/>
  <sheetData>
    <row r="1" spans="1:8" ht="18" x14ac:dyDescent="0.35">
      <c r="B1" s="1" t="s">
        <v>0</v>
      </c>
      <c r="C1" s="1"/>
      <c r="D1" s="1"/>
    </row>
    <row r="3" spans="1:8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3"/>
    </row>
    <row r="4" spans="1:8" x14ac:dyDescent="0.3">
      <c r="A4" s="2" t="s">
        <v>48</v>
      </c>
      <c r="B4" s="2" t="s">
        <v>55</v>
      </c>
      <c r="C4" s="4">
        <v>36.271550056955107</v>
      </c>
      <c r="D4" s="4">
        <v>36.15364034636864</v>
      </c>
      <c r="E4" s="4">
        <v>35.894274619522143</v>
      </c>
      <c r="F4" s="5">
        <f>SUM(C4:E4)</f>
        <v>108.31946502284589</v>
      </c>
      <c r="G4" s="5">
        <f>AVERAGE(C4:E4)</f>
        <v>36.10648834094863</v>
      </c>
    </row>
    <row r="5" spans="1:8" x14ac:dyDescent="0.3">
      <c r="A5" s="2"/>
      <c r="B5" s="2" t="s">
        <v>56</v>
      </c>
      <c r="C5" s="4">
        <v>37.028528130593706</v>
      </c>
      <c r="D5" s="4">
        <v>36.879634752751429</v>
      </c>
      <c r="E5" s="4">
        <v>36.587592770208296</v>
      </c>
      <c r="F5" s="5">
        <f t="shared" ref="F5:F24" si="0">SUM(C5:E5)</f>
        <v>110.49575565355343</v>
      </c>
      <c r="G5" s="5">
        <f t="shared" ref="G5:G24" si="1">AVERAGE(C5:E5)</f>
        <v>36.831918551184479</v>
      </c>
    </row>
    <row r="6" spans="1:8" x14ac:dyDescent="0.3">
      <c r="A6" s="2"/>
      <c r="B6" s="2" t="s">
        <v>57</v>
      </c>
      <c r="C6" s="4">
        <v>36.68619976325143</v>
      </c>
      <c r="D6" s="4">
        <v>36.551664156209796</v>
      </c>
      <c r="E6" s="4">
        <v>36.274097360111085</v>
      </c>
      <c r="F6" s="5">
        <f t="shared" si="0"/>
        <v>109.51196127957232</v>
      </c>
      <c r="G6" s="5">
        <f t="shared" si="1"/>
        <v>36.503987093190773</v>
      </c>
    </row>
    <row r="7" spans="1:8" x14ac:dyDescent="0.3">
      <c r="A7" s="2" t="s">
        <v>49</v>
      </c>
      <c r="B7" s="2" t="s">
        <v>55</v>
      </c>
      <c r="C7" s="4">
        <v>37.526669456137888</v>
      </c>
      <c r="D7" s="4">
        <v>37.356027910457854</v>
      </c>
      <c r="E7" s="4">
        <v>37.04405239561644</v>
      </c>
      <c r="F7" s="5">
        <f t="shared" si="0"/>
        <v>111.92674976221218</v>
      </c>
      <c r="G7" s="5">
        <f t="shared" si="1"/>
        <v>37.308916587404063</v>
      </c>
    </row>
    <row r="8" spans="1:8" x14ac:dyDescent="0.3">
      <c r="A8" s="2"/>
      <c r="B8" s="2" t="s">
        <v>56</v>
      </c>
      <c r="C8" s="4">
        <v>41.275309736654506</v>
      </c>
      <c r="D8" s="4">
        <v>40.935004408169497</v>
      </c>
      <c r="E8" s="4">
        <v>40.544849755405949</v>
      </c>
      <c r="F8" s="5">
        <f t="shared" si="0"/>
        <v>122.75516390022995</v>
      </c>
      <c r="G8" s="5">
        <f t="shared" si="1"/>
        <v>40.918387966743317</v>
      </c>
    </row>
    <row r="9" spans="1:8" x14ac:dyDescent="0.3">
      <c r="A9" s="2"/>
      <c r="B9" s="2" t="s">
        <v>57</v>
      </c>
      <c r="C9" s="4">
        <v>40.135824170298619</v>
      </c>
      <c r="D9" s="4">
        <v>39.844567014457134</v>
      </c>
      <c r="E9" s="4">
        <v>39.461697498456424</v>
      </c>
      <c r="F9" s="5">
        <f t="shared" si="0"/>
        <v>119.44208868321218</v>
      </c>
      <c r="G9" s="5">
        <f t="shared" si="1"/>
        <v>39.814029561070726</v>
      </c>
    </row>
    <row r="10" spans="1:8" x14ac:dyDescent="0.3">
      <c r="A10" s="2" t="s">
        <v>50</v>
      </c>
      <c r="B10" s="2" t="s">
        <v>55</v>
      </c>
      <c r="C10" s="4">
        <v>60.800015739686941</v>
      </c>
      <c r="D10" s="4">
        <v>60.585890954389995</v>
      </c>
      <c r="E10" s="4">
        <v>60.258993301961517</v>
      </c>
      <c r="F10" s="5">
        <f t="shared" si="0"/>
        <v>181.64489999603845</v>
      </c>
      <c r="G10" s="5">
        <f t="shared" si="1"/>
        <v>60.548299998679482</v>
      </c>
    </row>
    <row r="11" spans="1:8" x14ac:dyDescent="0.3">
      <c r="A11" s="2"/>
      <c r="B11" s="2" t="s">
        <v>56</v>
      </c>
      <c r="C11" s="4">
        <v>69.869498968552762</v>
      </c>
      <c r="D11" s="4">
        <v>69.708923730296462</v>
      </c>
      <c r="E11" s="4">
        <v>69.698705694376329</v>
      </c>
      <c r="F11" s="5">
        <f t="shared" si="0"/>
        <v>209.27712839322555</v>
      </c>
      <c r="G11" s="5">
        <f t="shared" si="1"/>
        <v>69.759042797741856</v>
      </c>
    </row>
    <row r="12" spans="1:8" x14ac:dyDescent="0.3">
      <c r="A12" s="2"/>
      <c r="B12" s="2" t="s">
        <v>57</v>
      </c>
      <c r="C12" s="4">
        <v>67.462919178084803</v>
      </c>
      <c r="D12" s="4">
        <v>67.145214471767503</v>
      </c>
      <c r="E12" s="4">
        <v>67.149999526218508</v>
      </c>
      <c r="F12" s="5">
        <f t="shared" si="0"/>
        <v>201.75813317607083</v>
      </c>
      <c r="G12" s="5">
        <f t="shared" si="1"/>
        <v>67.252711058690281</v>
      </c>
    </row>
    <row r="13" spans="1:8" x14ac:dyDescent="0.3">
      <c r="A13" s="2" t="s">
        <v>51</v>
      </c>
      <c r="B13" s="2" t="s">
        <v>55</v>
      </c>
      <c r="C13" s="4">
        <v>48.755196040152349</v>
      </c>
      <c r="D13" s="4">
        <v>48.405300175360608</v>
      </c>
      <c r="E13" s="4">
        <v>48.283294587266738</v>
      </c>
      <c r="F13" s="5">
        <f t="shared" si="0"/>
        <v>145.44379080277969</v>
      </c>
      <c r="G13" s="5">
        <f t="shared" si="1"/>
        <v>48.48126360092656</v>
      </c>
    </row>
    <row r="14" spans="1:8" x14ac:dyDescent="0.3">
      <c r="A14" s="2"/>
      <c r="B14" s="2" t="s">
        <v>56</v>
      </c>
      <c r="C14" s="4">
        <v>54.198871195819663</v>
      </c>
      <c r="D14" s="4">
        <v>54.097809528438233</v>
      </c>
      <c r="E14" s="4">
        <v>53.975698555073656</v>
      </c>
      <c r="F14" s="5">
        <f t="shared" si="0"/>
        <v>162.27237927933155</v>
      </c>
      <c r="G14" s="5">
        <f t="shared" si="1"/>
        <v>54.090793093110513</v>
      </c>
    </row>
    <row r="15" spans="1:8" x14ac:dyDescent="0.3">
      <c r="A15" s="2"/>
      <c r="B15" s="2" t="s">
        <v>57</v>
      </c>
      <c r="C15" s="4">
        <v>51.859500074892239</v>
      </c>
      <c r="D15" s="4">
        <v>51.664069688130333</v>
      </c>
      <c r="E15" s="4">
        <v>51.598902769756542</v>
      </c>
      <c r="F15" s="5">
        <f t="shared" si="0"/>
        <v>155.12247253277911</v>
      </c>
      <c r="G15" s="5">
        <f t="shared" si="1"/>
        <v>51.707490844259702</v>
      </c>
    </row>
    <row r="16" spans="1:8" x14ac:dyDescent="0.3">
      <c r="A16" s="2" t="s">
        <v>52</v>
      </c>
      <c r="B16" s="2" t="s">
        <v>55</v>
      </c>
      <c r="C16" s="4">
        <v>46.304659724379015</v>
      </c>
      <c r="D16" s="4">
        <v>45.882171449017285</v>
      </c>
      <c r="E16" s="4">
        <v>45.643851816534458</v>
      </c>
      <c r="F16" s="5">
        <f t="shared" si="0"/>
        <v>137.83068298993075</v>
      </c>
      <c r="G16" s="5">
        <f t="shared" si="1"/>
        <v>45.943560996643583</v>
      </c>
    </row>
    <row r="17" spans="1:7" x14ac:dyDescent="0.3">
      <c r="A17" s="2"/>
      <c r="B17" s="2" t="s">
        <v>56</v>
      </c>
      <c r="C17" s="4">
        <v>75.918173529686953</v>
      </c>
      <c r="D17" s="4">
        <v>75.788616766586188</v>
      </c>
      <c r="E17" s="4">
        <v>75.847705871051232</v>
      </c>
      <c r="F17" s="5">
        <f t="shared" si="0"/>
        <v>227.55449616732437</v>
      </c>
      <c r="G17" s="5">
        <f t="shared" si="1"/>
        <v>75.851498722441463</v>
      </c>
    </row>
    <row r="18" spans="1:7" x14ac:dyDescent="0.3">
      <c r="A18" s="2"/>
      <c r="B18" s="2" t="s">
        <v>57</v>
      </c>
      <c r="C18" s="4">
        <v>75.398150734131079</v>
      </c>
      <c r="D18" s="4">
        <v>75.304355911349731</v>
      </c>
      <c r="E18" s="4">
        <v>75.294246157689955</v>
      </c>
      <c r="F18" s="5">
        <f t="shared" si="0"/>
        <v>225.99675280317075</v>
      </c>
      <c r="G18" s="5">
        <f t="shared" si="1"/>
        <v>75.332250934390245</v>
      </c>
    </row>
    <row r="19" spans="1:7" x14ac:dyDescent="0.3">
      <c r="A19" s="2" t="s">
        <v>53</v>
      </c>
      <c r="B19" s="2" t="s">
        <v>55</v>
      </c>
      <c r="C19" s="4">
        <v>70.837421820811926</v>
      </c>
      <c r="D19" s="4">
        <v>70.743166006999772</v>
      </c>
      <c r="E19" s="4">
        <v>70.688803337296463</v>
      </c>
      <c r="F19" s="5">
        <f t="shared" si="0"/>
        <v>212.26939116510817</v>
      </c>
      <c r="G19" s="5">
        <f t="shared" si="1"/>
        <v>70.75646372170273</v>
      </c>
    </row>
    <row r="20" spans="1:7" x14ac:dyDescent="0.3">
      <c r="A20" s="2"/>
      <c r="B20" s="2" t="s">
        <v>56</v>
      </c>
      <c r="C20" s="4">
        <v>80.676826443314908</v>
      </c>
      <c r="D20" s="4">
        <v>80.723468589342929</v>
      </c>
      <c r="E20" s="4">
        <v>80.826249667059585</v>
      </c>
      <c r="F20" s="5">
        <f t="shared" si="0"/>
        <v>242.22654469971741</v>
      </c>
      <c r="G20" s="5">
        <f t="shared" si="1"/>
        <v>80.742181566572469</v>
      </c>
    </row>
    <row r="21" spans="1:7" x14ac:dyDescent="0.3">
      <c r="A21" s="2"/>
      <c r="B21" s="2" t="s">
        <v>57</v>
      </c>
      <c r="C21" s="4">
        <v>80.32479050747267</v>
      </c>
      <c r="D21" s="4">
        <v>80.297504110750069</v>
      </c>
      <c r="E21" s="4">
        <v>80.500209781015215</v>
      </c>
      <c r="F21" s="5">
        <f t="shared" si="0"/>
        <v>241.12250439923793</v>
      </c>
      <c r="G21" s="5">
        <f t="shared" si="1"/>
        <v>80.374168133079309</v>
      </c>
    </row>
    <row r="22" spans="1:7" x14ac:dyDescent="0.3">
      <c r="A22" s="2" t="s">
        <v>54</v>
      </c>
      <c r="B22" s="2" t="s">
        <v>55</v>
      </c>
      <c r="C22" s="4">
        <v>46.945166422810019</v>
      </c>
      <c r="D22" s="4">
        <v>46.534630803054789</v>
      </c>
      <c r="E22" s="4">
        <v>46.328587935129825</v>
      </c>
      <c r="F22" s="5">
        <f t="shared" si="0"/>
        <v>139.80838516099465</v>
      </c>
      <c r="G22" s="5">
        <f t="shared" si="1"/>
        <v>46.602795053664885</v>
      </c>
    </row>
    <row r="23" spans="1:7" x14ac:dyDescent="0.3">
      <c r="A23" s="2"/>
      <c r="B23" s="2" t="s">
        <v>56</v>
      </c>
      <c r="C23" s="4">
        <v>45.189492862452731</v>
      </c>
      <c r="D23" s="4">
        <v>44.759322235527293</v>
      </c>
      <c r="E23" s="4">
        <v>44.467366983192377</v>
      </c>
      <c r="F23" s="5">
        <f t="shared" si="0"/>
        <v>134.41618208117239</v>
      </c>
      <c r="G23" s="5">
        <f t="shared" si="1"/>
        <v>44.805394027057467</v>
      </c>
    </row>
    <row r="24" spans="1:7" x14ac:dyDescent="0.3">
      <c r="A24" s="2"/>
      <c r="B24" s="2" t="s">
        <v>57</v>
      </c>
      <c r="C24" s="4">
        <v>42.960150716998839</v>
      </c>
      <c r="D24" s="4">
        <v>42.562194527105945</v>
      </c>
      <c r="E24" s="4">
        <v>42.192128358694923</v>
      </c>
      <c r="F24" s="5">
        <f t="shared" si="0"/>
        <v>127.7144736027997</v>
      </c>
      <c r="G24" s="5">
        <f t="shared" si="1"/>
        <v>42.571491200933231</v>
      </c>
    </row>
    <row r="25" spans="1:7" x14ac:dyDescent="0.3">
      <c r="A25" s="2"/>
      <c r="B25" s="2" t="s">
        <v>6</v>
      </c>
      <c r="C25" s="5">
        <f>SUM(C4:C24)</f>
        <v>1146.4249152731381</v>
      </c>
      <c r="D25" s="5">
        <f>SUM(D4:D24)</f>
        <v>1141.9231775365315</v>
      </c>
      <c r="E25" s="5">
        <f>SUM(E4:E24)</f>
        <v>1138.5613087416377</v>
      </c>
      <c r="F25" s="5">
        <f>SUM(C4:E24)</f>
        <v>3426.9094015513074</v>
      </c>
      <c r="G25" s="5">
        <f>AVERAGE(C4:E24)</f>
        <v>54.395387326211228</v>
      </c>
    </row>
    <row r="26" spans="1:7" ht="16.2" thickBot="1" x14ac:dyDescent="0.35"/>
    <row r="27" spans="1:7" x14ac:dyDescent="0.3">
      <c r="A27" s="6" t="s">
        <v>18</v>
      </c>
      <c r="B27" s="7">
        <v>3</v>
      </c>
      <c r="D27" s="8" t="s">
        <v>19</v>
      </c>
      <c r="E27" s="2">
        <f>F25^2/(B27*B28*B29)</f>
        <v>186408.06422921809</v>
      </c>
    </row>
    <row r="28" spans="1:7" x14ac:dyDescent="0.3">
      <c r="A28" s="9" t="s">
        <v>58</v>
      </c>
      <c r="B28" s="10">
        <v>7</v>
      </c>
      <c r="D28" s="11" t="s">
        <v>60</v>
      </c>
      <c r="E28" s="2">
        <f>((SUMSQ(F38:F44)/(B27*B29))-E27)</f>
        <v>12910.216537358181</v>
      </c>
    </row>
    <row r="29" spans="1:7" x14ac:dyDescent="0.3">
      <c r="A29" s="8" t="s">
        <v>59</v>
      </c>
      <c r="B29" s="2">
        <v>3</v>
      </c>
      <c r="D29" s="11" t="s">
        <v>61</v>
      </c>
      <c r="E29" s="2">
        <f>SUMSQ(C45:E45)/(B27*B28)-E27</f>
        <v>807.50505565397907</v>
      </c>
    </row>
    <row r="30" spans="1:7" x14ac:dyDescent="0.3">
      <c r="A30" s="8" t="s">
        <v>6</v>
      </c>
      <c r="B30" s="5">
        <f>B29*B28*B27</f>
        <v>63</v>
      </c>
      <c r="D30" s="8" t="s">
        <v>62</v>
      </c>
      <c r="E30" s="2">
        <f>((SUMSQ(C38:E44))/(B27))-E27</f>
        <v>15090.427984583395</v>
      </c>
    </row>
    <row r="31" spans="1:7" x14ac:dyDescent="0.3">
      <c r="D31" s="8" t="s">
        <v>63</v>
      </c>
      <c r="E31" s="2">
        <f>E30-E29-E28</f>
        <v>1372.7063915712351</v>
      </c>
    </row>
    <row r="32" spans="1:7" x14ac:dyDescent="0.3">
      <c r="D32" s="8" t="s">
        <v>20</v>
      </c>
      <c r="E32" s="2">
        <f>SUMSQ(C4:E24)-E27</f>
        <v>15092.76412510543</v>
      </c>
    </row>
    <row r="33" spans="2:7" x14ac:dyDescent="0.3">
      <c r="D33" s="8" t="s">
        <v>21</v>
      </c>
      <c r="E33" s="2">
        <f>E32-E31-E29-E28</f>
        <v>2.3361405220348388</v>
      </c>
    </row>
    <row r="35" spans="2:7" x14ac:dyDescent="0.3">
      <c r="B35" s="3"/>
      <c r="C35" s="12"/>
      <c r="D35" s="12" t="s">
        <v>22</v>
      </c>
      <c r="E35" s="13"/>
      <c r="F35" s="3"/>
      <c r="G35" s="3"/>
    </row>
    <row r="36" spans="2:7" x14ac:dyDescent="0.3">
      <c r="B36" s="2" t="s">
        <v>23</v>
      </c>
      <c r="C36" s="2" t="s">
        <v>24</v>
      </c>
      <c r="D36" s="2"/>
      <c r="E36" s="2"/>
      <c r="F36" s="2"/>
      <c r="G36" s="2"/>
    </row>
    <row r="37" spans="2:7" x14ac:dyDescent="0.3">
      <c r="B37" s="2"/>
      <c r="C37" s="2" t="s">
        <v>9</v>
      </c>
      <c r="D37" s="2" t="s">
        <v>10</v>
      </c>
      <c r="E37" s="2" t="s">
        <v>11</v>
      </c>
      <c r="F37" s="2" t="s">
        <v>25</v>
      </c>
      <c r="G37" s="2" t="s">
        <v>26</v>
      </c>
    </row>
    <row r="38" spans="2:7" x14ac:dyDescent="0.3">
      <c r="B38" s="14" t="s">
        <v>8</v>
      </c>
      <c r="C38" s="2">
        <f>F4</f>
        <v>108.31946502284589</v>
      </c>
      <c r="D38" s="2">
        <f>F5</f>
        <v>110.49575565355343</v>
      </c>
      <c r="E38" s="2">
        <f>F6</f>
        <v>109.51196127957232</v>
      </c>
      <c r="F38" s="2">
        <f t="shared" ref="F38:F45" si="2">SUM(C38:E38)</f>
        <v>328.32718195597164</v>
      </c>
      <c r="G38" s="2">
        <f t="shared" ref="G38:G44" si="3">F38/9</f>
        <v>36.480797995107963</v>
      </c>
    </row>
    <row r="39" spans="2:7" x14ac:dyDescent="0.3">
      <c r="B39" s="14" t="s">
        <v>12</v>
      </c>
      <c r="C39" s="2">
        <f>F7</f>
        <v>111.92674976221218</v>
      </c>
      <c r="D39" s="2">
        <f>F8</f>
        <v>122.75516390022995</v>
      </c>
      <c r="E39" s="2">
        <f>F9</f>
        <v>119.44208868321218</v>
      </c>
      <c r="F39" s="2">
        <f t="shared" si="2"/>
        <v>354.12400234565428</v>
      </c>
      <c r="G39" s="2">
        <f t="shared" si="3"/>
        <v>39.347111371739366</v>
      </c>
    </row>
    <row r="40" spans="2:7" x14ac:dyDescent="0.3">
      <c r="B40" s="14" t="s">
        <v>13</v>
      </c>
      <c r="C40" s="2">
        <f>F10</f>
        <v>181.64489999603845</v>
      </c>
      <c r="D40" s="2">
        <f>F11</f>
        <v>209.27712839322555</v>
      </c>
      <c r="E40" s="2">
        <f>F12</f>
        <v>201.75813317607083</v>
      </c>
      <c r="F40" s="2">
        <f t="shared" si="2"/>
        <v>592.68016156533486</v>
      </c>
      <c r="G40" s="2">
        <f t="shared" si="3"/>
        <v>65.853351285037206</v>
      </c>
    </row>
    <row r="41" spans="2:7" x14ac:dyDescent="0.3">
      <c r="B41" s="14" t="s">
        <v>14</v>
      </c>
      <c r="C41" s="2">
        <f>F13</f>
        <v>145.44379080277969</v>
      </c>
      <c r="D41" s="2">
        <f>F14</f>
        <v>162.27237927933155</v>
      </c>
      <c r="E41" s="2">
        <f>F15</f>
        <v>155.12247253277911</v>
      </c>
      <c r="F41" s="2">
        <f t="shared" si="2"/>
        <v>462.83864261489038</v>
      </c>
      <c r="G41" s="2">
        <f t="shared" si="3"/>
        <v>51.42651584609893</v>
      </c>
    </row>
    <row r="42" spans="2:7" x14ac:dyDescent="0.3">
      <c r="B42" s="14" t="s">
        <v>15</v>
      </c>
      <c r="C42" s="2">
        <f>F16</f>
        <v>137.83068298993075</v>
      </c>
      <c r="D42" s="2">
        <f>F17</f>
        <v>227.55449616732437</v>
      </c>
      <c r="E42" s="2">
        <f>F18</f>
        <v>225.99675280317075</v>
      </c>
      <c r="F42" s="2">
        <f t="shared" si="2"/>
        <v>591.38193196042585</v>
      </c>
      <c r="G42" s="2">
        <f t="shared" si="3"/>
        <v>65.709103551158421</v>
      </c>
    </row>
    <row r="43" spans="2:7" x14ac:dyDescent="0.3">
      <c r="B43" s="14" t="s">
        <v>16</v>
      </c>
      <c r="C43" s="2">
        <f>F19</f>
        <v>212.26939116510817</v>
      </c>
      <c r="D43" s="2">
        <f>F20</f>
        <v>242.22654469971741</v>
      </c>
      <c r="E43" s="2">
        <f>F21</f>
        <v>241.12250439923793</v>
      </c>
      <c r="F43" s="2">
        <f t="shared" si="2"/>
        <v>695.61844026406357</v>
      </c>
      <c r="G43" s="2">
        <f t="shared" si="3"/>
        <v>77.290937807118169</v>
      </c>
    </row>
    <row r="44" spans="2:7" x14ac:dyDescent="0.3">
      <c r="B44" s="14" t="s">
        <v>17</v>
      </c>
      <c r="C44" s="2">
        <f>F22</f>
        <v>139.80838516099465</v>
      </c>
      <c r="D44" s="2">
        <f>F23</f>
        <v>134.41618208117239</v>
      </c>
      <c r="E44" s="2">
        <f>F24</f>
        <v>127.7144736027997</v>
      </c>
      <c r="F44" s="2">
        <f t="shared" si="2"/>
        <v>401.93904084496671</v>
      </c>
      <c r="G44" s="2">
        <f t="shared" si="3"/>
        <v>44.65989342721852</v>
      </c>
    </row>
    <row r="45" spans="2:7" x14ac:dyDescent="0.3">
      <c r="B45" s="2" t="s">
        <v>6</v>
      </c>
      <c r="C45" s="2">
        <f>SUM(C38:C44)</f>
        <v>1037.2433648999099</v>
      </c>
      <c r="D45" s="2">
        <f>SUM(D38:D44)</f>
        <v>1208.9976501745546</v>
      </c>
      <c r="E45" s="2">
        <f>SUM(E38:E44)</f>
        <v>1180.6683864768427</v>
      </c>
      <c r="F45" s="2">
        <f t="shared" si="2"/>
        <v>3426.9094015513074</v>
      </c>
      <c r="G45" s="2">
        <f>AVERAGE(G38:G44)</f>
        <v>54.395387326211221</v>
      </c>
    </row>
    <row r="46" spans="2:7" x14ac:dyDescent="0.3">
      <c r="B46" s="14" t="s">
        <v>7</v>
      </c>
      <c r="C46" s="2">
        <f>C45/(B28*B27)</f>
        <v>49.392541185709995</v>
      </c>
      <c r="D46" s="2">
        <f>D45/(B28*B27)</f>
        <v>57.571316674978789</v>
      </c>
      <c r="E46" s="2">
        <f>E45/(B28*B27)</f>
        <v>56.222304117944887</v>
      </c>
      <c r="F46" s="2"/>
      <c r="G46" s="2">
        <f>AVERAGE(G38:G44)</f>
        <v>54.395387326211221</v>
      </c>
    </row>
    <row r="49" spans="1:11" x14ac:dyDescent="0.3">
      <c r="A49" s="15" t="s">
        <v>27</v>
      </c>
      <c r="B49" s="16" t="s">
        <v>28</v>
      </c>
      <c r="C49" s="16" t="s">
        <v>29</v>
      </c>
      <c r="D49" s="16" t="s">
        <v>30</v>
      </c>
      <c r="E49" s="16" t="s">
        <v>31</v>
      </c>
      <c r="F49" s="16" t="s">
        <v>32</v>
      </c>
      <c r="G49" s="16" t="s">
        <v>33</v>
      </c>
      <c r="H49" s="16" t="s">
        <v>34</v>
      </c>
      <c r="I49" s="16" t="s">
        <v>35</v>
      </c>
    </row>
    <row r="50" spans="1:11" x14ac:dyDescent="0.3">
      <c r="A50" s="11" t="s">
        <v>58</v>
      </c>
      <c r="B50" s="2">
        <f>B28-1</f>
        <v>6</v>
      </c>
      <c r="C50" s="2">
        <f>E28</f>
        <v>12910.216537358181</v>
      </c>
      <c r="D50" s="2">
        <f>C50/B50</f>
        <v>2151.7027562263634</v>
      </c>
      <c r="E50" s="2">
        <f>D50/D53</f>
        <v>38684.109499882026</v>
      </c>
      <c r="F50" s="2">
        <f>FINV(0.01,B50,B53)</f>
        <v>3.265787316835457</v>
      </c>
      <c r="G50" s="2">
        <f>FINV(0.05,B50,B53)</f>
        <v>2.3239937973118296</v>
      </c>
      <c r="H50" s="2" t="str">
        <f>IF(E50&gt;F50,"Significant","NS")</f>
        <v>Significant</v>
      </c>
      <c r="I50" s="2" t="str">
        <f>IF(E50&gt;G50,"Significant","NS")</f>
        <v>Significant</v>
      </c>
    </row>
    <row r="51" spans="1:11" x14ac:dyDescent="0.3">
      <c r="A51" s="11" t="s">
        <v>59</v>
      </c>
      <c r="B51" s="2">
        <f>B29-1</f>
        <v>2</v>
      </c>
      <c r="C51" s="2">
        <f>E29</f>
        <v>807.50505565397907</v>
      </c>
      <c r="D51" s="2">
        <f>C51/B51</f>
        <v>403.75252782698954</v>
      </c>
      <c r="E51" s="2">
        <f>D51/D53</f>
        <v>7258.8125623380938</v>
      </c>
      <c r="F51" s="2">
        <f>FINV(0.01,B51,B53)</f>
        <v>5.1491387794356873</v>
      </c>
      <c r="G51" s="2">
        <f>FINV(0.05,B51,B53)</f>
        <v>3.2199422931761248</v>
      </c>
      <c r="H51" s="2" t="str">
        <f>IF(E51&gt;F51,"Significant","NS")</f>
        <v>Significant</v>
      </c>
      <c r="I51" s="2" t="str">
        <f>IF(E51&gt;G51,"Significant","NS")</f>
        <v>Significant</v>
      </c>
    </row>
    <row r="52" spans="1:11" x14ac:dyDescent="0.3">
      <c r="A52" s="11" t="s">
        <v>64</v>
      </c>
      <c r="B52" s="2">
        <f>B51*B50</f>
        <v>12</v>
      </c>
      <c r="C52" s="2">
        <f>E31</f>
        <v>1372.7063915712351</v>
      </c>
      <c r="D52" s="2">
        <f>C52/B52</f>
        <v>114.39219929760293</v>
      </c>
      <c r="E52" s="2">
        <f>D52/D53</f>
        <v>2056.58534886185</v>
      </c>
      <c r="F52" s="2">
        <f>FINV(0.01,B52,B53)</f>
        <v>2.6401564075289268</v>
      </c>
      <c r="G52" s="2">
        <f>FINV(0.05,B52,B53)</f>
        <v>1.9910131582278783</v>
      </c>
      <c r="H52" s="2" t="str">
        <f>IF(E52&gt;F52,"Significant","NS")</f>
        <v>Significant</v>
      </c>
      <c r="I52" s="2" t="str">
        <f>IF(E52&gt;G52,"Significant","NS")</f>
        <v>Significant</v>
      </c>
    </row>
    <row r="53" spans="1:11" ht="16.2" thickBot="1" x14ac:dyDescent="0.35">
      <c r="A53" s="17" t="s">
        <v>36</v>
      </c>
      <c r="B53" s="18">
        <f>B54-B52-B51-B50</f>
        <v>42</v>
      </c>
      <c r="C53" s="18">
        <f>E33</f>
        <v>2.3361405220348388</v>
      </c>
      <c r="D53" s="18">
        <f>C53/B53</f>
        <v>5.5622393381781876E-2</v>
      </c>
      <c r="E53" s="18"/>
      <c r="F53" s="18"/>
      <c r="G53" s="18"/>
      <c r="H53" s="18"/>
      <c r="I53" s="18"/>
    </row>
    <row r="54" spans="1:11" ht="16.2" thickBot="1" x14ac:dyDescent="0.35">
      <c r="A54" s="19" t="s">
        <v>37</v>
      </c>
      <c r="B54" s="20">
        <f>B30-1</f>
        <v>62</v>
      </c>
      <c r="C54" s="20">
        <f>SUM(C50:C53)</f>
        <v>15092.76412510543</v>
      </c>
      <c r="D54" s="20"/>
      <c r="E54" s="20"/>
      <c r="F54" s="20"/>
      <c r="G54" s="20"/>
      <c r="H54" s="20"/>
      <c r="I54" s="21"/>
    </row>
    <row r="56" spans="1:11" x14ac:dyDescent="0.3">
      <c r="H56" t="s">
        <v>38</v>
      </c>
      <c r="I56">
        <f>TINV(0.01,B53)</f>
        <v>2.6980661862199842</v>
      </c>
    </row>
    <row r="57" spans="1:11" x14ac:dyDescent="0.3">
      <c r="A57" s="3"/>
      <c r="B57" s="22"/>
      <c r="C57" s="26" t="s">
        <v>39</v>
      </c>
      <c r="D57" s="26"/>
      <c r="E57" s="3"/>
      <c r="F57" s="3"/>
      <c r="I57">
        <f>TINV(0.05,B53)</f>
        <v>2.0180817028184461</v>
      </c>
    </row>
    <row r="58" spans="1:11" x14ac:dyDescent="0.3">
      <c r="A58" s="2" t="s">
        <v>40</v>
      </c>
      <c r="B58" s="2" t="s">
        <v>24</v>
      </c>
      <c r="C58" s="2"/>
      <c r="D58" s="2"/>
      <c r="E58" s="2"/>
      <c r="F58" s="23"/>
      <c r="H58" s="24"/>
      <c r="I58" s="24" t="s">
        <v>41</v>
      </c>
      <c r="J58" s="24" t="s">
        <v>42</v>
      </c>
      <c r="K58" s="24" t="s">
        <v>43</v>
      </c>
    </row>
    <row r="59" spans="1:11" x14ac:dyDescent="0.3">
      <c r="A59" s="2"/>
      <c r="B59" s="2" t="s">
        <v>9</v>
      </c>
      <c r="C59" s="2" t="s">
        <v>10</v>
      </c>
      <c r="D59" s="2" t="s">
        <v>11</v>
      </c>
      <c r="E59" s="2" t="s">
        <v>25</v>
      </c>
      <c r="F59" s="23" t="s">
        <v>26</v>
      </c>
      <c r="H59" s="25" t="s">
        <v>44</v>
      </c>
      <c r="I59" s="23">
        <f>SQRT(D53/(B29*B27))</f>
        <v>7.8614667405701708E-2</v>
      </c>
      <c r="J59" s="23">
        <f>I59*1.4142*I56</f>
        <v>0.2999625337928849</v>
      </c>
      <c r="K59" s="23">
        <f>I59*1.4142*I57</f>
        <v>0.22436399228092338</v>
      </c>
    </row>
    <row r="60" spans="1:11" x14ac:dyDescent="0.3">
      <c r="A60" s="14" t="s">
        <v>8</v>
      </c>
      <c r="B60" s="2">
        <f>G4</f>
        <v>36.10648834094863</v>
      </c>
      <c r="C60" s="2">
        <f>G5</f>
        <v>36.831918551184479</v>
      </c>
      <c r="D60" s="2">
        <f>G6</f>
        <v>36.503987093190773</v>
      </c>
      <c r="E60" s="2">
        <f>SUM(B60:D60)</f>
        <v>109.44239398532389</v>
      </c>
      <c r="F60" s="23">
        <f>E60/3</f>
        <v>36.480797995107963</v>
      </c>
      <c r="H60" s="25" t="s">
        <v>45</v>
      </c>
      <c r="I60" s="23">
        <f>SQRT(D53/(B28*B27))</f>
        <v>5.1465380588629386E-2</v>
      </c>
      <c r="J60" s="23">
        <f>I60*1.4142*I56</f>
        <v>0.19637157382237774</v>
      </c>
      <c r="K60" s="23">
        <f>J60*1.4142*I57</f>
        <v>0.5604388052156446</v>
      </c>
    </row>
    <row r="61" spans="1:11" x14ac:dyDescent="0.3">
      <c r="A61" s="14" t="s">
        <v>12</v>
      </c>
      <c r="B61" s="2">
        <f>G7</f>
        <v>37.308916587404063</v>
      </c>
      <c r="C61" s="2">
        <f>G8</f>
        <v>40.918387966743317</v>
      </c>
      <c r="D61" s="2">
        <f>G9</f>
        <v>39.814029561070726</v>
      </c>
      <c r="E61" s="2">
        <f t="shared" ref="E61:E66" si="4">SUM(B61:D61)</f>
        <v>118.04133411521811</v>
      </c>
      <c r="F61" s="23">
        <f t="shared" ref="F61:F66" si="5">E61/3</f>
        <v>39.347111371739366</v>
      </c>
      <c r="H61" s="25" t="s">
        <v>46</v>
      </c>
      <c r="I61" s="23">
        <f>SQRT(D53/(B27))</f>
        <v>0.13616459816680432</v>
      </c>
      <c r="J61" s="23">
        <f>I61*1.4142*I56</f>
        <v>0.51955034889637286</v>
      </c>
      <c r="K61" s="23">
        <f>J61*1.4142*I57</f>
        <v>1.4827817036707638</v>
      </c>
    </row>
    <row r="62" spans="1:11" x14ac:dyDescent="0.3">
      <c r="A62" s="14" t="s">
        <v>13</v>
      </c>
      <c r="B62" s="2">
        <f>G10</f>
        <v>60.548299998679482</v>
      </c>
      <c r="C62" s="2">
        <f>G11</f>
        <v>69.759042797741856</v>
      </c>
      <c r="D62" s="2">
        <f>G12</f>
        <v>67.252711058690281</v>
      </c>
      <c r="E62" s="2">
        <f t="shared" si="4"/>
        <v>197.56005385511162</v>
      </c>
      <c r="F62" s="23">
        <f t="shared" si="5"/>
        <v>65.853351285037206</v>
      </c>
    </row>
    <row r="63" spans="1:11" x14ac:dyDescent="0.3">
      <c r="A63" s="14" t="s">
        <v>14</v>
      </c>
      <c r="B63" s="2">
        <f>G13</f>
        <v>48.48126360092656</v>
      </c>
      <c r="C63" s="2">
        <f>G14</f>
        <v>54.090793093110513</v>
      </c>
      <c r="D63" s="2">
        <f>G15</f>
        <v>51.707490844259702</v>
      </c>
      <c r="E63" s="2">
        <f t="shared" si="4"/>
        <v>154.27954753829678</v>
      </c>
      <c r="F63" s="23">
        <f t="shared" si="5"/>
        <v>51.42651584609893</v>
      </c>
      <c r="H63" s="25" t="s">
        <v>47</v>
      </c>
      <c r="I63" s="5">
        <f>SQRT(D53)*100/(G25)</f>
        <v>0.43357353226063006</v>
      </c>
    </row>
    <row r="64" spans="1:11" x14ac:dyDescent="0.3">
      <c r="A64" s="14" t="s">
        <v>15</v>
      </c>
      <c r="B64" s="2">
        <f>G16</f>
        <v>45.943560996643583</v>
      </c>
      <c r="C64" s="2">
        <f>G17</f>
        <v>75.851498722441463</v>
      </c>
      <c r="D64" s="2">
        <f>G18</f>
        <v>75.332250934390245</v>
      </c>
      <c r="E64" s="2">
        <f t="shared" si="4"/>
        <v>197.12731065347529</v>
      </c>
      <c r="F64" s="23">
        <f t="shared" si="5"/>
        <v>65.709103551158435</v>
      </c>
    </row>
    <row r="65" spans="1:6" x14ac:dyDescent="0.3">
      <c r="A65" s="14" t="s">
        <v>16</v>
      </c>
      <c r="B65" s="2">
        <f>G19</f>
        <v>70.75646372170273</v>
      </c>
      <c r="C65" s="2">
        <f>G20</f>
        <v>80.742181566572469</v>
      </c>
      <c r="D65" s="2">
        <f>G21</f>
        <v>80.374168133079309</v>
      </c>
      <c r="E65" s="2">
        <f t="shared" si="4"/>
        <v>231.87281342135452</v>
      </c>
      <c r="F65" s="23">
        <f t="shared" si="5"/>
        <v>77.290937807118169</v>
      </c>
    </row>
    <row r="66" spans="1:6" x14ac:dyDescent="0.3">
      <c r="A66" s="14" t="s">
        <v>17</v>
      </c>
      <c r="B66" s="2">
        <f>G22</f>
        <v>46.602795053664885</v>
      </c>
      <c r="C66" s="2">
        <f>G23</f>
        <v>44.805394027057467</v>
      </c>
      <c r="D66" s="2">
        <f>G24</f>
        <v>42.571491200933231</v>
      </c>
      <c r="E66" s="2">
        <f t="shared" si="4"/>
        <v>133.97968028165559</v>
      </c>
      <c r="F66" s="23">
        <f t="shared" si="5"/>
        <v>44.659893427218528</v>
      </c>
    </row>
    <row r="67" spans="1:6" x14ac:dyDescent="0.3">
      <c r="A67" s="2" t="s">
        <v>6</v>
      </c>
      <c r="B67" s="2">
        <f>SUM(B60:B66)</f>
        <v>345.7477882999699</v>
      </c>
      <c r="C67" s="2">
        <f>SUM(C60:C66)</f>
        <v>402.99921672485152</v>
      </c>
      <c r="D67" s="2">
        <f>SUM(D60:D66)</f>
        <v>393.55612882561428</v>
      </c>
      <c r="E67" s="2">
        <f>SUM(E60:E66)</f>
        <v>1142.3031338504359</v>
      </c>
      <c r="F67" s="23">
        <f>SUM(C67:E67)</f>
        <v>1938.8584794009016</v>
      </c>
    </row>
    <row r="68" spans="1:6" x14ac:dyDescent="0.3">
      <c r="A68" s="14" t="s">
        <v>7</v>
      </c>
      <c r="B68" s="23">
        <f>AVERAGE(B60:B66)</f>
        <v>49.392541185709987</v>
      </c>
      <c r="C68" s="23">
        <f>AVERAGE(C60:C66)</f>
        <v>57.571316674978789</v>
      </c>
      <c r="D68" s="23">
        <f>AVERAGE(D60:D66)</f>
        <v>56.222304117944894</v>
      </c>
      <c r="E68" s="2"/>
      <c r="F68" s="23">
        <f>AVERAGE(F60:F66)</f>
        <v>54.395387326211228</v>
      </c>
    </row>
  </sheetData>
  <mergeCells count="1">
    <mergeCell ref="C57:D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Germination stage</vt:lpstr>
      <vt:lpstr>Flowering stage</vt:lpstr>
      <vt:lpstr>Harvesting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Gadhavi himanshu</dc:creator>
  <cp:lastModifiedBy>Gadhavi himanshu</cp:lastModifiedBy>
  <dcterms:created xsi:type="dcterms:W3CDTF">2023-07-10T11:49:18Z</dcterms:created>
  <dcterms:modified xsi:type="dcterms:W3CDTF">2023-07-20T12:57:18Z</dcterms:modified>
</cp:coreProperties>
</file>