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Free lancing analysis\ID 108 anuragini CRD analysis\Results\"/>
    </mc:Choice>
  </mc:AlternateContent>
  <xr:revisionPtr revIDLastSave="0" documentId="13_ncr:1_{4BADD873-28C4-4CD7-BAA0-5DD50B4C4217}" xr6:coauthVersionLast="47" xr6:coauthVersionMax="47" xr10:uidLastSave="{00000000-0000-0000-0000-000000000000}"/>
  <bookViews>
    <workbookView xWindow="-108" yWindow="-108" windowWidth="23256" windowHeight="12456" xr2:uid="{2AD597ED-E3D8-4950-BA75-2BD3234D3A47}"/>
  </bookViews>
  <sheets>
    <sheet name="Germination stage" sheetId="1" r:id="rId1"/>
    <sheet name="Flowering stage" sheetId="2" r:id="rId2"/>
    <sheet name="Harvesting stage" sheetId="3" r:id="rId3"/>
  </sheets>
  <definedNames>
    <definedName name="solver_adj" localSheetId="1" hidden="1">'Flowering stage'!$C$4:$E$24</definedName>
    <definedName name="solver_adj" localSheetId="0" hidden="1">'Germination stage'!$C$4:$E$24</definedName>
    <definedName name="solver_adj" localSheetId="2" hidden="1">'Harvesting stage'!$C$4:$E$24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'Flowering stage'!$K$61</definedName>
    <definedName name="solver_opt" localSheetId="0" hidden="1">'Germination stage'!$K$61</definedName>
    <definedName name="solver_opt" localSheetId="2" hidden="1">'Harvesting stage'!$K$61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2" hidden="1">1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3</definedName>
    <definedName name="solver_typ" localSheetId="0" hidden="1">3</definedName>
    <definedName name="solver_typ" localSheetId="2" hidden="1">3</definedName>
    <definedName name="solver_val" localSheetId="1" hidden="1">1.46829</definedName>
    <definedName name="solver_val" localSheetId="0" hidden="1">1.49292</definedName>
    <definedName name="solver_val" localSheetId="2" hidden="1">1.4729839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3" l="1"/>
  <c r="B52" i="3" s="1"/>
  <c r="B50" i="3"/>
  <c r="B30" i="3"/>
  <c r="B54" i="3" s="1"/>
  <c r="G25" i="3"/>
  <c r="F25" i="3"/>
  <c r="E27" i="3" s="1"/>
  <c r="E25" i="3"/>
  <c r="D25" i="3"/>
  <c r="C25" i="3"/>
  <c r="G24" i="3"/>
  <c r="D66" i="3" s="1"/>
  <c r="F24" i="3"/>
  <c r="E44" i="3" s="1"/>
  <c r="G23" i="3"/>
  <c r="C66" i="3" s="1"/>
  <c r="F23" i="3"/>
  <c r="D44" i="3" s="1"/>
  <c r="G22" i="3"/>
  <c r="B66" i="3" s="1"/>
  <c r="F22" i="3"/>
  <c r="C44" i="3" s="1"/>
  <c r="G21" i="3"/>
  <c r="D65" i="3" s="1"/>
  <c r="F21" i="3"/>
  <c r="E43" i="3" s="1"/>
  <c r="G20" i="3"/>
  <c r="C65" i="3" s="1"/>
  <c r="F20" i="3"/>
  <c r="D43" i="3" s="1"/>
  <c r="G19" i="3"/>
  <c r="B65" i="3" s="1"/>
  <c r="F19" i="3"/>
  <c r="C43" i="3" s="1"/>
  <c r="G18" i="3"/>
  <c r="D64" i="3" s="1"/>
  <c r="F18" i="3"/>
  <c r="E42" i="3" s="1"/>
  <c r="G17" i="3"/>
  <c r="C64" i="3" s="1"/>
  <c r="F17" i="3"/>
  <c r="D42" i="3" s="1"/>
  <c r="G16" i="3"/>
  <c r="B64" i="3" s="1"/>
  <c r="F16" i="3"/>
  <c r="C42" i="3" s="1"/>
  <c r="G15" i="3"/>
  <c r="D63" i="3" s="1"/>
  <c r="F15" i="3"/>
  <c r="E41" i="3" s="1"/>
  <c r="G14" i="3"/>
  <c r="C63" i="3" s="1"/>
  <c r="F14" i="3"/>
  <c r="D41" i="3" s="1"/>
  <c r="G13" i="3"/>
  <c r="B63" i="3" s="1"/>
  <c r="F13" i="3"/>
  <c r="C41" i="3" s="1"/>
  <c r="G12" i="3"/>
  <c r="D62" i="3" s="1"/>
  <c r="F12" i="3"/>
  <c r="E40" i="3" s="1"/>
  <c r="G11" i="3"/>
  <c r="C62" i="3" s="1"/>
  <c r="F11" i="3"/>
  <c r="D40" i="3" s="1"/>
  <c r="G10" i="3"/>
  <c r="B62" i="3" s="1"/>
  <c r="F10" i="3"/>
  <c r="C40" i="3" s="1"/>
  <c r="G9" i="3"/>
  <c r="D61" i="3" s="1"/>
  <c r="F9" i="3"/>
  <c r="E39" i="3" s="1"/>
  <c r="G8" i="3"/>
  <c r="C61" i="3" s="1"/>
  <c r="F8" i="3"/>
  <c r="D39" i="3" s="1"/>
  <c r="G7" i="3"/>
  <c r="B61" i="3" s="1"/>
  <c r="F7" i="3"/>
  <c r="C39" i="3" s="1"/>
  <c r="G6" i="3"/>
  <c r="D60" i="3" s="1"/>
  <c r="F6" i="3"/>
  <c r="E38" i="3" s="1"/>
  <c r="G5" i="3"/>
  <c r="C60" i="3" s="1"/>
  <c r="F5" i="3"/>
  <c r="D38" i="3" s="1"/>
  <c r="G4" i="3"/>
  <c r="B60" i="3" s="1"/>
  <c r="F4" i="3"/>
  <c r="C38" i="3" s="1"/>
  <c r="B51" i="2"/>
  <c r="B52" i="2" s="1"/>
  <c r="B50" i="2"/>
  <c r="F50" i="2" s="1"/>
  <c r="B30" i="2"/>
  <c r="B54" i="2" s="1"/>
  <c r="B53" i="2" s="1"/>
  <c r="G25" i="2"/>
  <c r="F25" i="2"/>
  <c r="E27" i="2" s="1"/>
  <c r="E25" i="2"/>
  <c r="D25" i="2"/>
  <c r="C25" i="2"/>
  <c r="G24" i="2"/>
  <c r="D66" i="2" s="1"/>
  <c r="F24" i="2"/>
  <c r="E44" i="2" s="1"/>
  <c r="G23" i="2"/>
  <c r="C66" i="2" s="1"/>
  <c r="F23" i="2"/>
  <c r="D44" i="2" s="1"/>
  <c r="G22" i="2"/>
  <c r="B66" i="2" s="1"/>
  <c r="F22" i="2"/>
  <c r="C44" i="2" s="1"/>
  <c r="G21" i="2"/>
  <c r="D65" i="2" s="1"/>
  <c r="F21" i="2"/>
  <c r="E43" i="2" s="1"/>
  <c r="G20" i="2"/>
  <c r="C65" i="2" s="1"/>
  <c r="F20" i="2"/>
  <c r="D43" i="2" s="1"/>
  <c r="G19" i="2"/>
  <c r="B65" i="2" s="1"/>
  <c r="F19" i="2"/>
  <c r="C43" i="2" s="1"/>
  <c r="G18" i="2"/>
  <c r="D64" i="2" s="1"/>
  <c r="F18" i="2"/>
  <c r="E42" i="2" s="1"/>
  <c r="G17" i="2"/>
  <c r="C64" i="2" s="1"/>
  <c r="F17" i="2"/>
  <c r="D42" i="2" s="1"/>
  <c r="G16" i="2"/>
  <c r="B64" i="2" s="1"/>
  <c r="F16" i="2"/>
  <c r="C42" i="2" s="1"/>
  <c r="G15" i="2"/>
  <c r="D63" i="2" s="1"/>
  <c r="F15" i="2"/>
  <c r="E41" i="2" s="1"/>
  <c r="G14" i="2"/>
  <c r="C63" i="2" s="1"/>
  <c r="F14" i="2"/>
  <c r="D41" i="2" s="1"/>
  <c r="G13" i="2"/>
  <c r="B63" i="2" s="1"/>
  <c r="F13" i="2"/>
  <c r="C41" i="2" s="1"/>
  <c r="G12" i="2"/>
  <c r="D62" i="2" s="1"/>
  <c r="F12" i="2"/>
  <c r="E40" i="2" s="1"/>
  <c r="G11" i="2"/>
  <c r="C62" i="2" s="1"/>
  <c r="F11" i="2"/>
  <c r="D40" i="2" s="1"/>
  <c r="G10" i="2"/>
  <c r="B62" i="2" s="1"/>
  <c r="F10" i="2"/>
  <c r="C40" i="2" s="1"/>
  <c r="G9" i="2"/>
  <c r="D61" i="2" s="1"/>
  <c r="F9" i="2"/>
  <c r="E39" i="2" s="1"/>
  <c r="G8" i="2"/>
  <c r="C61" i="2" s="1"/>
  <c r="F8" i="2"/>
  <c r="D39" i="2" s="1"/>
  <c r="G7" i="2"/>
  <c r="B61" i="2" s="1"/>
  <c r="F7" i="2"/>
  <c r="C39" i="2" s="1"/>
  <c r="G6" i="2"/>
  <c r="D60" i="2" s="1"/>
  <c r="F6" i="2"/>
  <c r="E38" i="2" s="1"/>
  <c r="G5" i="2"/>
  <c r="C60" i="2" s="1"/>
  <c r="F5" i="2"/>
  <c r="D38" i="2" s="1"/>
  <c r="G4" i="2"/>
  <c r="B60" i="2" s="1"/>
  <c r="F4" i="2"/>
  <c r="C38" i="2" s="1"/>
  <c r="B51" i="1"/>
  <c r="B52" i="1" s="1"/>
  <c r="B50" i="1"/>
  <c r="B30" i="1"/>
  <c r="B54" i="1" s="1"/>
  <c r="G25" i="1"/>
  <c r="F25" i="1"/>
  <c r="E27" i="1" s="1"/>
  <c r="E25" i="1"/>
  <c r="D25" i="1"/>
  <c r="C25" i="1"/>
  <c r="G24" i="1"/>
  <c r="D66" i="1" s="1"/>
  <c r="F24" i="1"/>
  <c r="E44" i="1" s="1"/>
  <c r="G23" i="1"/>
  <c r="C66" i="1" s="1"/>
  <c r="F23" i="1"/>
  <c r="D44" i="1" s="1"/>
  <c r="G22" i="1"/>
  <c r="B66" i="1" s="1"/>
  <c r="F22" i="1"/>
  <c r="C44" i="1" s="1"/>
  <c r="G21" i="1"/>
  <c r="D65" i="1" s="1"/>
  <c r="F21" i="1"/>
  <c r="E43" i="1" s="1"/>
  <c r="G20" i="1"/>
  <c r="C65" i="1" s="1"/>
  <c r="F20" i="1"/>
  <c r="D43" i="1" s="1"/>
  <c r="G19" i="1"/>
  <c r="B65" i="1" s="1"/>
  <c r="F19" i="1"/>
  <c r="C43" i="1" s="1"/>
  <c r="G18" i="1"/>
  <c r="D64" i="1" s="1"/>
  <c r="F18" i="1"/>
  <c r="E42" i="1" s="1"/>
  <c r="G17" i="1"/>
  <c r="C64" i="1" s="1"/>
  <c r="F17" i="1"/>
  <c r="D42" i="1" s="1"/>
  <c r="G16" i="1"/>
  <c r="B64" i="1" s="1"/>
  <c r="F16" i="1"/>
  <c r="C42" i="1" s="1"/>
  <c r="G15" i="1"/>
  <c r="D63" i="1" s="1"/>
  <c r="F15" i="1"/>
  <c r="E41" i="1" s="1"/>
  <c r="G14" i="1"/>
  <c r="C63" i="1" s="1"/>
  <c r="F14" i="1"/>
  <c r="D41" i="1" s="1"/>
  <c r="G13" i="1"/>
  <c r="B63" i="1" s="1"/>
  <c r="F13" i="1"/>
  <c r="C41" i="1" s="1"/>
  <c r="G12" i="1"/>
  <c r="D62" i="1" s="1"/>
  <c r="F12" i="1"/>
  <c r="E40" i="1" s="1"/>
  <c r="G11" i="1"/>
  <c r="C62" i="1" s="1"/>
  <c r="F11" i="1"/>
  <c r="D40" i="1" s="1"/>
  <c r="G10" i="1"/>
  <c r="B62" i="1" s="1"/>
  <c r="F10" i="1"/>
  <c r="C40" i="1" s="1"/>
  <c r="G9" i="1"/>
  <c r="D61" i="1" s="1"/>
  <c r="F9" i="1"/>
  <c r="E39" i="1" s="1"/>
  <c r="G8" i="1"/>
  <c r="C61" i="1" s="1"/>
  <c r="F8" i="1"/>
  <c r="D39" i="1" s="1"/>
  <c r="G7" i="1"/>
  <c r="B61" i="1" s="1"/>
  <c r="F7" i="1"/>
  <c r="C39" i="1" s="1"/>
  <c r="G6" i="1"/>
  <c r="D60" i="1" s="1"/>
  <c r="F6" i="1"/>
  <c r="E38" i="1" s="1"/>
  <c r="G5" i="1"/>
  <c r="C60" i="1" s="1"/>
  <c r="F5" i="1"/>
  <c r="D38" i="1" s="1"/>
  <c r="G4" i="1"/>
  <c r="B60" i="1" s="1"/>
  <c r="F4" i="1"/>
  <c r="C38" i="1" s="1"/>
  <c r="E66" i="1" l="1"/>
  <c r="F66" i="1" s="1"/>
  <c r="E62" i="1"/>
  <c r="F62" i="1" s="1"/>
  <c r="F41" i="2"/>
  <c r="G41" i="2" s="1"/>
  <c r="C68" i="2"/>
  <c r="D45" i="3"/>
  <c r="D46" i="3" s="1"/>
  <c r="F43" i="3"/>
  <c r="G43" i="3" s="1"/>
  <c r="F42" i="3"/>
  <c r="G42" i="3" s="1"/>
  <c r="E64" i="1"/>
  <c r="F64" i="1" s="1"/>
  <c r="E62" i="3"/>
  <c r="F62" i="3" s="1"/>
  <c r="E66" i="3"/>
  <c r="F66" i="3" s="1"/>
  <c r="F41" i="3"/>
  <c r="G41" i="3" s="1"/>
  <c r="E62" i="2"/>
  <c r="F62" i="2" s="1"/>
  <c r="E64" i="2"/>
  <c r="F64" i="2" s="1"/>
  <c r="F39" i="2"/>
  <c r="G39" i="2" s="1"/>
  <c r="D45" i="2"/>
  <c r="D46" i="2" s="1"/>
  <c r="F43" i="2"/>
  <c r="G43" i="2" s="1"/>
  <c r="F39" i="1"/>
  <c r="G39" i="1" s="1"/>
  <c r="F41" i="1"/>
  <c r="G41" i="1" s="1"/>
  <c r="F43" i="1"/>
  <c r="G43" i="1" s="1"/>
  <c r="D45" i="1"/>
  <c r="D46" i="1" s="1"/>
  <c r="B67" i="3"/>
  <c r="B68" i="3"/>
  <c r="E60" i="3"/>
  <c r="D68" i="3"/>
  <c r="D67" i="3"/>
  <c r="E64" i="3"/>
  <c r="F64" i="3" s="1"/>
  <c r="F39" i="3"/>
  <c r="G39" i="3" s="1"/>
  <c r="C68" i="3"/>
  <c r="C67" i="3"/>
  <c r="E61" i="3"/>
  <c r="F61" i="3" s="1"/>
  <c r="E63" i="3"/>
  <c r="F63" i="3" s="1"/>
  <c r="E65" i="3"/>
  <c r="F65" i="3" s="1"/>
  <c r="E30" i="3"/>
  <c r="C45" i="3"/>
  <c r="F38" i="3"/>
  <c r="E45" i="3"/>
  <c r="E46" i="3" s="1"/>
  <c r="F40" i="3"/>
  <c r="G40" i="3" s="1"/>
  <c r="F44" i="3"/>
  <c r="G44" i="3" s="1"/>
  <c r="B53" i="3"/>
  <c r="E32" i="3"/>
  <c r="I57" i="2"/>
  <c r="I56" i="2"/>
  <c r="F52" i="2"/>
  <c r="G52" i="2"/>
  <c r="E63" i="2"/>
  <c r="F63" i="2" s="1"/>
  <c r="F40" i="2"/>
  <c r="G40" i="2" s="1"/>
  <c r="C45" i="2"/>
  <c r="F38" i="2"/>
  <c r="G38" i="2" s="1"/>
  <c r="F42" i="2"/>
  <c r="G42" i="2" s="1"/>
  <c r="E45" i="2"/>
  <c r="E46" i="2" s="1"/>
  <c r="B67" i="2"/>
  <c r="B68" i="2"/>
  <c r="E60" i="2"/>
  <c r="D67" i="2"/>
  <c r="D68" i="2"/>
  <c r="E66" i="2"/>
  <c r="F66" i="2" s="1"/>
  <c r="E30" i="2"/>
  <c r="E32" i="2"/>
  <c r="F44" i="2"/>
  <c r="G44" i="2" s="1"/>
  <c r="E61" i="2"/>
  <c r="F61" i="2" s="1"/>
  <c r="E65" i="2"/>
  <c r="F65" i="2" s="1"/>
  <c r="G50" i="2"/>
  <c r="G51" i="2"/>
  <c r="C67" i="2"/>
  <c r="F51" i="2"/>
  <c r="F52" i="1"/>
  <c r="C68" i="1"/>
  <c r="C67" i="1"/>
  <c r="E61" i="1"/>
  <c r="F61" i="1" s="1"/>
  <c r="E63" i="1"/>
  <c r="F63" i="1" s="1"/>
  <c r="E65" i="1"/>
  <c r="F65" i="1" s="1"/>
  <c r="E30" i="1"/>
  <c r="B67" i="1"/>
  <c r="B68" i="1"/>
  <c r="E60" i="1"/>
  <c r="D68" i="1"/>
  <c r="D67" i="1"/>
  <c r="C45" i="1"/>
  <c r="F38" i="1"/>
  <c r="G38" i="1" s="1"/>
  <c r="E45" i="1"/>
  <c r="E46" i="1" s="1"/>
  <c r="F40" i="1"/>
  <c r="G40" i="1" s="1"/>
  <c r="F42" i="1"/>
  <c r="G42" i="1" s="1"/>
  <c r="F44" i="1"/>
  <c r="G44" i="1" s="1"/>
  <c r="B53" i="1"/>
  <c r="G51" i="1" s="1"/>
  <c r="E32" i="1"/>
  <c r="E29" i="3" l="1"/>
  <c r="C51" i="3" s="1"/>
  <c r="D51" i="3" s="1"/>
  <c r="E28" i="2"/>
  <c r="C50" i="2" s="1"/>
  <c r="D50" i="2" s="1"/>
  <c r="E29" i="1"/>
  <c r="C51" i="1" s="1"/>
  <c r="D51" i="1" s="1"/>
  <c r="E28" i="1"/>
  <c r="C50" i="1" s="1"/>
  <c r="D50" i="1" s="1"/>
  <c r="I57" i="3"/>
  <c r="I56" i="3"/>
  <c r="G51" i="3"/>
  <c r="G50" i="3"/>
  <c r="G38" i="3"/>
  <c r="E28" i="3"/>
  <c r="C50" i="3" s="1"/>
  <c r="G52" i="3"/>
  <c r="F50" i="3"/>
  <c r="F52" i="3"/>
  <c r="E67" i="3"/>
  <c r="F67" i="3" s="1"/>
  <c r="F60" i="3"/>
  <c r="F68" i="3" s="1"/>
  <c r="F51" i="3"/>
  <c r="C46" i="3"/>
  <c r="F45" i="3"/>
  <c r="G46" i="2"/>
  <c r="G45" i="2"/>
  <c r="E29" i="2"/>
  <c r="C51" i="2" s="1"/>
  <c r="D51" i="2" s="1"/>
  <c r="C46" i="2"/>
  <c r="F45" i="2"/>
  <c r="E67" i="2"/>
  <c r="F67" i="2" s="1"/>
  <c r="F60" i="2"/>
  <c r="F68" i="2" s="1"/>
  <c r="F50" i="1"/>
  <c r="G46" i="1"/>
  <c r="G45" i="1"/>
  <c r="E67" i="1"/>
  <c r="F67" i="1" s="1"/>
  <c r="F60" i="1"/>
  <c r="F68" i="1" s="1"/>
  <c r="I57" i="1"/>
  <c r="I56" i="1"/>
  <c r="F51" i="1"/>
  <c r="G50" i="1"/>
  <c r="C46" i="1"/>
  <c r="F45" i="1"/>
  <c r="G52" i="1"/>
  <c r="E31" i="3" l="1"/>
  <c r="C52" i="3" s="1"/>
  <c r="D52" i="3" s="1"/>
  <c r="E31" i="1"/>
  <c r="C52" i="1" s="1"/>
  <c r="D52" i="1" s="1"/>
  <c r="E31" i="2"/>
  <c r="D50" i="3"/>
  <c r="G46" i="3"/>
  <c r="G45" i="3"/>
  <c r="E33" i="3" l="1"/>
  <c r="C53" i="3" s="1"/>
  <c r="D53" i="3" s="1"/>
  <c r="E52" i="3" s="1"/>
  <c r="I52" i="3" s="1"/>
  <c r="E33" i="1"/>
  <c r="C53" i="1" s="1"/>
  <c r="D53" i="1" s="1"/>
  <c r="C52" i="2"/>
  <c r="E33" i="2"/>
  <c r="C53" i="2" s="1"/>
  <c r="D53" i="2" s="1"/>
  <c r="E51" i="3" l="1"/>
  <c r="I61" i="3"/>
  <c r="J61" i="3" s="1"/>
  <c r="K61" i="3" s="1"/>
  <c r="I59" i="3"/>
  <c r="C54" i="3"/>
  <c r="H52" i="3"/>
  <c r="E50" i="3"/>
  <c r="I60" i="3"/>
  <c r="J60" i="3" s="1"/>
  <c r="K60" i="3" s="1"/>
  <c r="I63" i="3"/>
  <c r="C54" i="1"/>
  <c r="I59" i="2"/>
  <c r="I63" i="2"/>
  <c r="I61" i="2"/>
  <c r="J61" i="2" s="1"/>
  <c r="K61" i="2" s="1"/>
  <c r="E50" i="2"/>
  <c r="I60" i="2"/>
  <c r="J60" i="2" s="1"/>
  <c r="K60" i="2" s="1"/>
  <c r="E51" i="2"/>
  <c r="D52" i="2"/>
  <c r="E52" i="2" s="1"/>
  <c r="C54" i="2"/>
  <c r="I63" i="1"/>
  <c r="I61" i="1"/>
  <c r="J61" i="1" s="1"/>
  <c r="K61" i="1" s="1"/>
  <c r="I60" i="1"/>
  <c r="J60" i="1" s="1"/>
  <c r="K60" i="1" s="1"/>
  <c r="I59" i="1"/>
  <c r="E51" i="1"/>
  <c r="E52" i="1"/>
  <c r="E50" i="1"/>
  <c r="H51" i="3" l="1"/>
  <c r="I51" i="3"/>
  <c r="J59" i="3"/>
  <c r="K59" i="3"/>
  <c r="H50" i="3"/>
  <c r="I50" i="3"/>
  <c r="H50" i="2"/>
  <c r="I50" i="2"/>
  <c r="H52" i="2"/>
  <c r="I52" i="2"/>
  <c r="I51" i="2"/>
  <c r="H51" i="2"/>
  <c r="J59" i="2"/>
  <c r="K59" i="2"/>
  <c r="J59" i="1"/>
  <c r="K59" i="1"/>
  <c r="I52" i="1"/>
  <c r="H52" i="1"/>
  <c r="I50" i="1"/>
  <c r="H50" i="1"/>
  <c r="I51" i="1"/>
  <c r="H51" i="1"/>
</calcChain>
</file>

<file path=xl/sharedStrings.xml><?xml version="1.0" encoding="utf-8"?>
<sst xmlns="http://schemas.openxmlformats.org/spreadsheetml/2006/main" count="312" uniqueCount="65">
  <si>
    <t>CRD FACTORIAL 7X3X3</t>
  </si>
  <si>
    <t>TEAT.</t>
  </si>
  <si>
    <t>COCENTRATION</t>
  </si>
  <si>
    <t>R-I</t>
  </si>
  <si>
    <t>R-II</t>
  </si>
  <si>
    <t>R-III</t>
  </si>
  <si>
    <t>TOTAL</t>
  </si>
  <si>
    <t>MEAN</t>
  </si>
  <si>
    <t>T1</t>
  </si>
  <si>
    <t>C1</t>
  </si>
  <si>
    <t>C2</t>
  </si>
  <si>
    <t>C3</t>
  </si>
  <si>
    <t>T2</t>
  </si>
  <si>
    <t>T3</t>
  </si>
  <si>
    <t>T4</t>
  </si>
  <si>
    <t>T5</t>
  </si>
  <si>
    <t>T6</t>
  </si>
  <si>
    <t>T7</t>
  </si>
  <si>
    <t>Repl</t>
  </si>
  <si>
    <t>CF</t>
  </si>
  <si>
    <t>Total SSS</t>
  </si>
  <si>
    <t>Error SS</t>
  </si>
  <si>
    <t>A x B Total Table</t>
  </si>
  <si>
    <t>TRAT.</t>
  </si>
  <si>
    <t>VAR</t>
  </si>
  <si>
    <t xml:space="preserve">TOTAL </t>
  </si>
  <si>
    <t xml:space="preserve">MEAN </t>
  </si>
  <si>
    <t>Source</t>
  </si>
  <si>
    <t>Df</t>
  </si>
  <si>
    <t>SS</t>
  </si>
  <si>
    <t>MS</t>
  </si>
  <si>
    <t>F cal</t>
  </si>
  <si>
    <t>F table 1%</t>
  </si>
  <si>
    <t>F table 5%</t>
  </si>
  <si>
    <t>Sig.(1%)</t>
  </si>
  <si>
    <t>Sig.(5%)</t>
  </si>
  <si>
    <t>Error</t>
  </si>
  <si>
    <t>Total</t>
  </si>
  <si>
    <t>t tab</t>
  </si>
  <si>
    <t>A x B Mean Table</t>
  </si>
  <si>
    <t>TRAT</t>
  </si>
  <si>
    <t>SE±</t>
  </si>
  <si>
    <t>CD 1 %</t>
  </si>
  <si>
    <t>CD 5 %</t>
  </si>
  <si>
    <t>Fact.A</t>
  </si>
  <si>
    <t>Fact. B</t>
  </si>
  <si>
    <t>A x B</t>
  </si>
  <si>
    <t>CV</t>
  </si>
  <si>
    <t>P0</t>
  </si>
  <si>
    <t>P1</t>
  </si>
  <si>
    <t>P2</t>
  </si>
  <si>
    <t>P3</t>
  </si>
  <si>
    <t>P4</t>
  </si>
  <si>
    <t>P5</t>
  </si>
  <si>
    <t>P6</t>
  </si>
  <si>
    <t>B0</t>
  </si>
  <si>
    <t>B1</t>
  </si>
  <si>
    <t>B2</t>
  </si>
  <si>
    <t>Factor P</t>
  </si>
  <si>
    <t>Factor B</t>
  </si>
  <si>
    <t>Fact P SS</t>
  </si>
  <si>
    <t>Fac B SS</t>
  </si>
  <si>
    <t>P * B total</t>
  </si>
  <si>
    <t>PB int SS</t>
  </si>
  <si>
    <t>P *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</si>
</sst>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indexed="63"/>
      <name val="Calibri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/>
    <xf numFmtId="0" fontId="3" fillId="0" borderId="1" xfId="0" applyFont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4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568A-C7DB-44FB-83ED-3B6C539DB5E0}">
  <dimension ref="A1:K68"/>
  <sheetViews>
    <sheetView tabSelected="1" topLeftCell="A34" zoomScale="80" zoomScaleNormal="80" workbookViewId="0">
      <selection activeCell="K45" sqref="K45"/>
    </sheetView>
  </sheetViews>
  <sheetFormatPr defaultRowHeight="15.6" x14ac:dyDescent="0.3"/>
  <sheetData>
    <row r="1" spans="1:8" ht="18" x14ac:dyDescent="0.35">
      <c r="B1" s="1" t="s">
        <v>0</v>
      </c>
      <c r="C1" s="1"/>
      <c r="D1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</row>
    <row r="4" spans="1:8" x14ac:dyDescent="0.3">
      <c r="A4" s="2" t="s">
        <v>48</v>
      </c>
      <c r="B4" s="2" t="s">
        <v>55</v>
      </c>
      <c r="C4" s="4">
        <v>43.757741327168468</v>
      </c>
      <c r="D4" s="4">
        <v>44.003598580653232</v>
      </c>
      <c r="E4" s="4">
        <v>44.102101108887872</v>
      </c>
      <c r="F4" s="5">
        <f>SUM(C4:E4)</f>
        <v>131.86344101670957</v>
      </c>
      <c r="G4" s="5">
        <f>AVERAGE(C4:E4)</f>
        <v>43.954480338903188</v>
      </c>
    </row>
    <row r="5" spans="1:8" x14ac:dyDescent="0.3">
      <c r="A5" s="2"/>
      <c r="B5" s="2" t="s">
        <v>56</v>
      </c>
      <c r="C5" s="4">
        <v>46.890672311575848</v>
      </c>
      <c r="D5" s="4">
        <v>47.036689982402692</v>
      </c>
      <c r="E5" s="4">
        <v>46.898451507103921</v>
      </c>
      <c r="F5" s="5">
        <f t="shared" ref="F5:F24" si="0">SUM(C5:E5)</f>
        <v>140.82581380108246</v>
      </c>
      <c r="G5" s="5">
        <f t="shared" ref="G5:G24" si="1">AVERAGE(C5:E5)</f>
        <v>46.941937933694156</v>
      </c>
    </row>
    <row r="6" spans="1:8" x14ac:dyDescent="0.3">
      <c r="A6" s="2"/>
      <c r="B6" s="2" t="s">
        <v>57</v>
      </c>
      <c r="C6" s="4">
        <v>45.896521545148445</v>
      </c>
      <c r="D6" s="4">
        <v>46.07836783225337</v>
      </c>
      <c r="E6" s="4">
        <v>46.046565694286116</v>
      </c>
      <c r="F6" s="5">
        <f t="shared" si="0"/>
        <v>138.02145507168791</v>
      </c>
      <c r="G6" s="5">
        <f t="shared" si="1"/>
        <v>46.007151690562637</v>
      </c>
    </row>
    <row r="7" spans="1:8" x14ac:dyDescent="0.3">
      <c r="A7" s="2" t="s">
        <v>49</v>
      </c>
      <c r="B7" s="2" t="s">
        <v>55</v>
      </c>
      <c r="C7" s="4">
        <v>46.097697024999981</v>
      </c>
      <c r="D7" s="4">
        <v>46.239887508246063</v>
      </c>
      <c r="E7" s="4">
        <v>46.227848949335765</v>
      </c>
      <c r="F7" s="5">
        <f t="shared" si="0"/>
        <v>138.5654334825818</v>
      </c>
      <c r="G7" s="5">
        <f t="shared" si="1"/>
        <v>46.188477827527265</v>
      </c>
    </row>
    <row r="8" spans="1:8" x14ac:dyDescent="0.3">
      <c r="A8" s="2"/>
      <c r="B8" s="2" t="s">
        <v>56</v>
      </c>
      <c r="C8" s="4">
        <v>45.480182159084933</v>
      </c>
      <c r="D8" s="4">
        <v>45.885342015886252</v>
      </c>
      <c r="E8" s="4">
        <v>45.831445719186711</v>
      </c>
      <c r="F8" s="5">
        <f t="shared" si="0"/>
        <v>137.19696989415789</v>
      </c>
      <c r="G8" s="5">
        <f t="shared" si="1"/>
        <v>45.732323298052627</v>
      </c>
    </row>
    <row r="9" spans="1:8" x14ac:dyDescent="0.3">
      <c r="A9" s="2"/>
      <c r="B9" s="2" t="s">
        <v>57</v>
      </c>
      <c r="C9" s="4">
        <v>45.698397462151114</v>
      </c>
      <c r="D9" s="4">
        <v>45.987370513151326</v>
      </c>
      <c r="E9" s="4">
        <v>45.952739927762586</v>
      </c>
      <c r="F9" s="5">
        <f t="shared" si="0"/>
        <v>137.63850790306503</v>
      </c>
      <c r="G9" s="5">
        <f t="shared" si="1"/>
        <v>45.879502634355013</v>
      </c>
    </row>
    <row r="10" spans="1:8" x14ac:dyDescent="0.3">
      <c r="A10" s="2" t="s">
        <v>50</v>
      </c>
      <c r="B10" s="2" t="s">
        <v>55</v>
      </c>
      <c r="C10" s="4">
        <v>49.186657023157707</v>
      </c>
      <c r="D10" s="4">
        <v>49.178735237300977</v>
      </c>
      <c r="E10" s="4">
        <v>49.009599023481627</v>
      </c>
      <c r="F10" s="5">
        <f t="shared" si="0"/>
        <v>147.37499128394032</v>
      </c>
      <c r="G10" s="5">
        <f t="shared" si="1"/>
        <v>49.124997094646773</v>
      </c>
    </row>
    <row r="11" spans="1:8" x14ac:dyDescent="0.3">
      <c r="A11" s="2"/>
      <c r="B11" s="2" t="s">
        <v>56</v>
      </c>
      <c r="C11" s="4">
        <v>49.567199539939928</v>
      </c>
      <c r="D11" s="4">
        <v>49.540552892225065</v>
      </c>
      <c r="E11" s="4">
        <v>49.347804941484213</v>
      </c>
      <c r="F11" s="5">
        <f t="shared" si="0"/>
        <v>148.45555737364921</v>
      </c>
      <c r="G11" s="5">
        <f t="shared" si="1"/>
        <v>49.485185791216402</v>
      </c>
    </row>
    <row r="12" spans="1:8" x14ac:dyDescent="0.3">
      <c r="A12" s="2"/>
      <c r="B12" s="2" t="s">
        <v>57</v>
      </c>
      <c r="C12" s="4">
        <v>51.972272232245196</v>
      </c>
      <c r="D12" s="4">
        <v>51.817442614208801</v>
      </c>
      <c r="E12" s="4">
        <v>51.477018322716567</v>
      </c>
      <c r="F12" s="5">
        <f t="shared" si="0"/>
        <v>155.26673316917055</v>
      </c>
      <c r="G12" s="5">
        <f t="shared" si="1"/>
        <v>51.755577723056852</v>
      </c>
    </row>
    <row r="13" spans="1:8" x14ac:dyDescent="0.3">
      <c r="A13" s="2" t="s">
        <v>51</v>
      </c>
      <c r="B13" s="2" t="s">
        <v>55</v>
      </c>
      <c r="C13" s="4">
        <v>46.381781784188206</v>
      </c>
      <c r="D13" s="4">
        <v>46.506303937462178</v>
      </c>
      <c r="E13" s="4">
        <v>46.483210607808644</v>
      </c>
      <c r="F13" s="5">
        <f t="shared" si="0"/>
        <v>139.37129632945903</v>
      </c>
      <c r="G13" s="5">
        <f t="shared" si="1"/>
        <v>46.45709877648634</v>
      </c>
    </row>
    <row r="14" spans="1:8" x14ac:dyDescent="0.3">
      <c r="A14" s="2"/>
      <c r="B14" s="2" t="s">
        <v>56</v>
      </c>
      <c r="C14" s="4">
        <v>49.930395958341087</v>
      </c>
      <c r="D14" s="4">
        <v>49.885573563733011</v>
      </c>
      <c r="E14" s="4">
        <v>49.668993613667489</v>
      </c>
      <c r="F14" s="5">
        <f t="shared" si="0"/>
        <v>149.48496313574159</v>
      </c>
      <c r="G14" s="5">
        <f t="shared" si="1"/>
        <v>49.828321045247201</v>
      </c>
    </row>
    <row r="15" spans="1:8" x14ac:dyDescent="0.3">
      <c r="A15" s="2"/>
      <c r="B15" s="2" t="s">
        <v>57</v>
      </c>
      <c r="C15" s="4">
        <v>52.446118268176249</v>
      </c>
      <c r="D15" s="4">
        <v>52.342326167277406</v>
      </c>
      <c r="E15" s="4">
        <v>51.434244131267249</v>
      </c>
      <c r="F15" s="5">
        <f t="shared" si="0"/>
        <v>156.2226885667209</v>
      </c>
      <c r="G15" s="5">
        <f t="shared" si="1"/>
        <v>52.074229522240302</v>
      </c>
    </row>
    <row r="16" spans="1:8" x14ac:dyDescent="0.3">
      <c r="A16" s="2" t="s">
        <v>52</v>
      </c>
      <c r="B16" s="2" t="s">
        <v>55</v>
      </c>
      <c r="C16" s="4">
        <v>46.274698841943156</v>
      </c>
      <c r="D16" s="4">
        <v>46.401666618817039</v>
      </c>
      <c r="E16" s="4">
        <v>46.385081907173038</v>
      </c>
      <c r="F16" s="5">
        <f t="shared" si="0"/>
        <v>139.06144736793323</v>
      </c>
      <c r="G16" s="5">
        <f t="shared" si="1"/>
        <v>46.353815789311078</v>
      </c>
    </row>
    <row r="17" spans="1:7" x14ac:dyDescent="0.3">
      <c r="A17" s="2"/>
      <c r="B17" s="2" t="s">
        <v>56</v>
      </c>
      <c r="C17" s="4">
        <v>52.093942177294331</v>
      </c>
      <c r="D17" s="4">
        <v>51.884832378548971</v>
      </c>
      <c r="E17" s="4">
        <v>51.418317584600565</v>
      </c>
      <c r="F17" s="5">
        <f t="shared" si="0"/>
        <v>155.39709214044387</v>
      </c>
      <c r="G17" s="5">
        <f t="shared" si="1"/>
        <v>51.799030713481294</v>
      </c>
    </row>
    <row r="18" spans="1:7" x14ac:dyDescent="0.3">
      <c r="A18" s="2"/>
      <c r="B18" s="2" t="s">
        <v>57</v>
      </c>
      <c r="C18" s="4">
        <v>52.329523497941267</v>
      </c>
      <c r="D18" s="4">
        <v>52.136896535322578</v>
      </c>
      <c r="E18" s="4">
        <v>51.459454933075882</v>
      </c>
      <c r="F18" s="5">
        <f t="shared" si="0"/>
        <v>155.92587496633973</v>
      </c>
      <c r="G18" s="5">
        <f t="shared" si="1"/>
        <v>51.975291655446576</v>
      </c>
    </row>
    <row r="19" spans="1:7" x14ac:dyDescent="0.3">
      <c r="A19" s="2" t="s">
        <v>53</v>
      </c>
      <c r="B19" s="2" t="s">
        <v>55</v>
      </c>
      <c r="C19" s="4">
        <v>49.685807229776032</v>
      </c>
      <c r="D19" s="4">
        <v>49.652496838920435</v>
      </c>
      <c r="E19" s="4">
        <v>49.457030900256122</v>
      </c>
      <c r="F19" s="5">
        <f t="shared" si="0"/>
        <v>148.79533496895257</v>
      </c>
      <c r="G19" s="5">
        <f t="shared" si="1"/>
        <v>49.598444989650858</v>
      </c>
    </row>
    <row r="20" spans="1:7" x14ac:dyDescent="0.3">
      <c r="A20" s="2"/>
      <c r="B20" s="2" t="s">
        <v>56</v>
      </c>
      <c r="C20" s="4">
        <v>52.310975427304577</v>
      </c>
      <c r="D20" s="4">
        <v>52.032111534215119</v>
      </c>
      <c r="E20" s="4">
        <v>51.608509674667431</v>
      </c>
      <c r="F20" s="5">
        <f t="shared" si="0"/>
        <v>155.95159663618713</v>
      </c>
      <c r="G20" s="5">
        <f t="shared" si="1"/>
        <v>51.983865545395709</v>
      </c>
    </row>
    <row r="21" spans="1:7" x14ac:dyDescent="0.3">
      <c r="A21" s="2"/>
      <c r="B21" s="2" t="s">
        <v>57</v>
      </c>
      <c r="C21" s="4">
        <v>49.557932752569208</v>
      </c>
      <c r="D21" s="4">
        <v>49.702309601856847</v>
      </c>
      <c r="E21" s="4">
        <v>49.149782494187292</v>
      </c>
      <c r="F21" s="5">
        <f t="shared" si="0"/>
        <v>148.41002484861335</v>
      </c>
      <c r="G21" s="5">
        <f t="shared" si="1"/>
        <v>49.470008282871113</v>
      </c>
    </row>
    <row r="22" spans="1:7" x14ac:dyDescent="0.3">
      <c r="A22" s="2" t="s">
        <v>54</v>
      </c>
      <c r="B22" s="2" t="s">
        <v>55</v>
      </c>
      <c r="C22" s="4">
        <v>50.039898826654039</v>
      </c>
      <c r="D22" s="4">
        <v>49.988948719338566</v>
      </c>
      <c r="E22" s="4">
        <v>49.773635993845517</v>
      </c>
      <c r="F22" s="5">
        <f t="shared" si="0"/>
        <v>149.80248353983814</v>
      </c>
      <c r="G22" s="5">
        <f t="shared" si="1"/>
        <v>49.934161179946045</v>
      </c>
    </row>
    <row r="23" spans="1:7" x14ac:dyDescent="0.3">
      <c r="A23" s="2"/>
      <c r="B23" s="2" t="s">
        <v>56</v>
      </c>
      <c r="C23" s="4">
        <v>46.765940677660211</v>
      </c>
      <c r="D23" s="4">
        <v>46.919820711186695</v>
      </c>
      <c r="E23" s="4">
        <v>46.77964689853426</v>
      </c>
      <c r="F23" s="5">
        <f t="shared" si="0"/>
        <v>140.46540828738117</v>
      </c>
      <c r="G23" s="5">
        <f t="shared" si="1"/>
        <v>46.821802762460386</v>
      </c>
    </row>
    <row r="24" spans="1:7" x14ac:dyDescent="0.3">
      <c r="A24" s="2"/>
      <c r="B24" s="2" t="s">
        <v>57</v>
      </c>
      <c r="C24" s="4">
        <v>48.191731178556815</v>
      </c>
      <c r="D24" s="4">
        <v>48.314687240028377</v>
      </c>
      <c r="E24" s="4">
        <v>47.874366092551369</v>
      </c>
      <c r="F24" s="5">
        <f t="shared" si="0"/>
        <v>144.38078451113654</v>
      </c>
      <c r="G24" s="5">
        <f t="shared" si="1"/>
        <v>48.126928170378847</v>
      </c>
    </row>
    <row r="25" spans="1:7" x14ac:dyDescent="0.3">
      <c r="A25" s="2"/>
      <c r="B25" s="2" t="s">
        <v>6</v>
      </c>
      <c r="C25" s="5">
        <f>SUM(C4:C24)</f>
        <v>1020.5560872458768</v>
      </c>
      <c r="D25" s="5">
        <f>SUM(D4:D24)</f>
        <v>1021.535961023035</v>
      </c>
      <c r="E25" s="5">
        <f>SUM(E4:E24)</f>
        <v>1016.3858500258801</v>
      </c>
      <c r="F25" s="5">
        <f>SUM(C4:E24)</f>
        <v>3058.4778982947919</v>
      </c>
      <c r="G25" s="5">
        <f>AVERAGE(C4:E24)</f>
        <v>48.547268226901458</v>
      </c>
    </row>
    <row r="26" spans="1:7" ht="16.2" thickBot="1" x14ac:dyDescent="0.35"/>
    <row r="27" spans="1:7" x14ac:dyDescent="0.3">
      <c r="A27" s="6" t="s">
        <v>18</v>
      </c>
      <c r="B27" s="7">
        <v>3</v>
      </c>
      <c r="D27" s="8" t="s">
        <v>19</v>
      </c>
      <c r="E27" s="2">
        <f>F25^2/(B27*B28*B29)</f>
        <v>148480.7468945671</v>
      </c>
    </row>
    <row r="28" spans="1:7" x14ac:dyDescent="0.3">
      <c r="A28" s="9" t="s">
        <v>58</v>
      </c>
      <c r="B28" s="10">
        <v>7</v>
      </c>
      <c r="D28" s="11" t="s">
        <v>60</v>
      </c>
      <c r="E28" s="2">
        <f>((SUMSQ(F38:F44)/(B27*B29))-E27)</f>
        <v>217.52512148109963</v>
      </c>
    </row>
    <row r="29" spans="1:7" x14ac:dyDescent="0.3">
      <c r="A29" s="8" t="s">
        <v>59</v>
      </c>
      <c r="B29" s="2">
        <v>3</v>
      </c>
      <c r="D29" s="11" t="s">
        <v>61</v>
      </c>
      <c r="E29" s="2">
        <f>SUMSQ(C45:E45)/(B27*B28)-E27</f>
        <v>44.988279393292032</v>
      </c>
    </row>
    <row r="30" spans="1:7" x14ac:dyDescent="0.3">
      <c r="A30" s="8" t="s">
        <v>6</v>
      </c>
      <c r="B30" s="5">
        <f>B29*B28*B27</f>
        <v>63</v>
      </c>
      <c r="D30" s="8" t="s">
        <v>62</v>
      </c>
      <c r="E30" s="2">
        <f>((SUMSQ(C38:E44))/(B27))-E27</f>
        <v>379.99313424853608</v>
      </c>
    </row>
    <row r="31" spans="1:7" x14ac:dyDescent="0.3">
      <c r="D31" s="8" t="s">
        <v>63</v>
      </c>
      <c r="E31" s="2">
        <f>E30-E29-E28</f>
        <v>117.47973337414442</v>
      </c>
    </row>
    <row r="32" spans="1:7" x14ac:dyDescent="0.3">
      <c r="D32" s="8" t="s">
        <v>20</v>
      </c>
      <c r="E32" s="2">
        <f>SUMSQ(C4:E24)-E27</f>
        <v>382.36131660355022</v>
      </c>
    </row>
    <row r="33" spans="2:7" x14ac:dyDescent="0.3">
      <c r="D33" s="8" t="s">
        <v>21</v>
      </c>
      <c r="E33" s="2">
        <f>E32-E31-E29-E28</f>
        <v>2.3681823550141416</v>
      </c>
    </row>
    <row r="35" spans="2:7" x14ac:dyDescent="0.3">
      <c r="B35" s="3"/>
      <c r="C35" s="12"/>
      <c r="D35" s="12" t="s">
        <v>22</v>
      </c>
      <c r="E35" s="13"/>
      <c r="F35" s="3"/>
      <c r="G35" s="3"/>
    </row>
    <row r="36" spans="2:7" x14ac:dyDescent="0.3">
      <c r="B36" s="2" t="s">
        <v>23</v>
      </c>
      <c r="C36" s="2" t="s">
        <v>24</v>
      </c>
      <c r="D36" s="2"/>
      <c r="E36" s="2"/>
      <c r="F36" s="2"/>
      <c r="G36" s="2"/>
    </row>
    <row r="37" spans="2:7" x14ac:dyDescent="0.3">
      <c r="B37" s="2"/>
      <c r="C37" s="2" t="s">
        <v>9</v>
      </c>
      <c r="D37" s="2" t="s">
        <v>10</v>
      </c>
      <c r="E37" s="2" t="s">
        <v>11</v>
      </c>
      <c r="F37" s="2" t="s">
        <v>25</v>
      </c>
      <c r="G37" s="2" t="s">
        <v>26</v>
      </c>
    </row>
    <row r="38" spans="2:7" x14ac:dyDescent="0.3">
      <c r="B38" s="14" t="s">
        <v>8</v>
      </c>
      <c r="C38" s="2">
        <f>F4</f>
        <v>131.86344101670957</v>
      </c>
      <c r="D38" s="2">
        <f>F5</f>
        <v>140.82581380108246</v>
      </c>
      <c r="E38" s="2">
        <f>F6</f>
        <v>138.02145507168791</v>
      </c>
      <c r="F38" s="2">
        <f t="shared" ref="F38:F45" si="2">SUM(C38:E38)</f>
        <v>410.71070988947997</v>
      </c>
      <c r="G38" s="2">
        <f t="shared" ref="G38:G44" si="3">F38/9</f>
        <v>45.634523321053329</v>
      </c>
    </row>
    <row r="39" spans="2:7" x14ac:dyDescent="0.3">
      <c r="B39" s="14" t="s">
        <v>12</v>
      </c>
      <c r="C39" s="2">
        <f>F7</f>
        <v>138.5654334825818</v>
      </c>
      <c r="D39" s="2">
        <f>F8</f>
        <v>137.19696989415789</v>
      </c>
      <c r="E39" s="2">
        <f>F9</f>
        <v>137.63850790306503</v>
      </c>
      <c r="F39" s="2">
        <f t="shared" si="2"/>
        <v>413.40091127980475</v>
      </c>
      <c r="G39" s="2">
        <f t="shared" si="3"/>
        <v>45.933434586644971</v>
      </c>
    </row>
    <row r="40" spans="2:7" x14ac:dyDescent="0.3">
      <c r="B40" s="14" t="s">
        <v>13</v>
      </c>
      <c r="C40" s="2">
        <f>F10</f>
        <v>147.37499128394032</v>
      </c>
      <c r="D40" s="2">
        <f>F11</f>
        <v>148.45555737364921</v>
      </c>
      <c r="E40" s="2">
        <f>F12</f>
        <v>155.26673316917055</v>
      </c>
      <c r="F40" s="2">
        <f t="shared" si="2"/>
        <v>451.09728182676008</v>
      </c>
      <c r="G40" s="2">
        <f t="shared" si="3"/>
        <v>50.121920202973342</v>
      </c>
    </row>
    <row r="41" spans="2:7" x14ac:dyDescent="0.3">
      <c r="B41" s="14" t="s">
        <v>14</v>
      </c>
      <c r="C41" s="2">
        <f>F13</f>
        <v>139.37129632945903</v>
      </c>
      <c r="D41" s="2">
        <f>F14</f>
        <v>149.48496313574159</v>
      </c>
      <c r="E41" s="2">
        <f>F15</f>
        <v>156.2226885667209</v>
      </c>
      <c r="F41" s="2">
        <f t="shared" si="2"/>
        <v>445.07894803192153</v>
      </c>
      <c r="G41" s="2">
        <f t="shared" si="3"/>
        <v>49.453216447991281</v>
      </c>
    </row>
    <row r="42" spans="2:7" x14ac:dyDescent="0.3">
      <c r="B42" s="14" t="s">
        <v>15</v>
      </c>
      <c r="C42" s="2">
        <f>F16</f>
        <v>139.06144736793323</v>
      </c>
      <c r="D42" s="2">
        <f>F17</f>
        <v>155.39709214044387</v>
      </c>
      <c r="E42" s="2">
        <f>F18</f>
        <v>155.92587496633973</v>
      </c>
      <c r="F42" s="2">
        <f t="shared" si="2"/>
        <v>450.38441447471683</v>
      </c>
      <c r="G42" s="2">
        <f t="shared" si="3"/>
        <v>50.042712719412982</v>
      </c>
    </row>
    <row r="43" spans="2:7" x14ac:dyDescent="0.3">
      <c r="B43" s="14" t="s">
        <v>16</v>
      </c>
      <c r="C43" s="2">
        <f>F19</f>
        <v>148.79533496895257</v>
      </c>
      <c r="D43" s="2">
        <f>F20</f>
        <v>155.95159663618713</v>
      </c>
      <c r="E43" s="2">
        <f>F21</f>
        <v>148.41002484861335</v>
      </c>
      <c r="F43" s="2">
        <f t="shared" si="2"/>
        <v>453.15695645375308</v>
      </c>
      <c r="G43" s="2">
        <f t="shared" si="3"/>
        <v>50.350772939305898</v>
      </c>
    </row>
    <row r="44" spans="2:7" x14ac:dyDescent="0.3">
      <c r="B44" s="14" t="s">
        <v>17</v>
      </c>
      <c r="C44" s="2">
        <f>F22</f>
        <v>149.80248353983814</v>
      </c>
      <c r="D44" s="2">
        <f>F23</f>
        <v>140.46540828738117</v>
      </c>
      <c r="E44" s="2">
        <f>F24</f>
        <v>144.38078451113654</v>
      </c>
      <c r="F44" s="2">
        <f t="shared" si="2"/>
        <v>434.64867633835581</v>
      </c>
      <c r="G44" s="2">
        <f t="shared" si="3"/>
        <v>48.294297370928426</v>
      </c>
    </row>
    <row r="45" spans="2:7" x14ac:dyDescent="0.3">
      <c r="B45" s="2" t="s">
        <v>6</v>
      </c>
      <c r="C45" s="2">
        <f>SUM(C38:C44)</f>
        <v>994.83442798941462</v>
      </c>
      <c r="D45" s="2">
        <f>SUM(D38:D44)</f>
        <v>1027.7774012686434</v>
      </c>
      <c r="E45" s="2">
        <f>SUM(E38:E44)</f>
        <v>1035.8660690367342</v>
      </c>
      <c r="F45" s="2">
        <f t="shared" si="2"/>
        <v>3058.4778982947923</v>
      </c>
      <c r="G45" s="2">
        <f>AVERAGE(G38:G44)</f>
        <v>48.547268226901458</v>
      </c>
    </row>
    <row r="46" spans="2:7" x14ac:dyDescent="0.3">
      <c r="B46" s="14" t="s">
        <v>7</v>
      </c>
      <c r="C46" s="2">
        <f>C45/(B28*B27)</f>
        <v>47.373067999495937</v>
      </c>
      <c r="D46" s="2">
        <f>D45/(B28*B27)</f>
        <v>48.941781012792546</v>
      </c>
      <c r="E46" s="2">
        <f>E45/(B28*B27)</f>
        <v>49.326955668415913</v>
      </c>
      <c r="F46" s="2"/>
      <c r="G46" s="2">
        <f>AVERAGE(G38:G44)</f>
        <v>48.547268226901458</v>
      </c>
    </row>
    <row r="49" spans="1:11" x14ac:dyDescent="0.3">
      <c r="A49" s="15" t="s">
        <v>27</v>
      </c>
      <c r="B49" s="16" t="s">
        <v>28</v>
      </c>
      <c r="C49" s="16" t="s">
        <v>29</v>
      </c>
      <c r="D49" s="16" t="s">
        <v>30</v>
      </c>
      <c r="E49" s="16" t="s">
        <v>31</v>
      </c>
      <c r="F49" s="16" t="s">
        <v>32</v>
      </c>
      <c r="G49" s="16" t="s">
        <v>33</v>
      </c>
      <c r="H49" s="16" t="s">
        <v>34</v>
      </c>
      <c r="I49" s="16" t="s">
        <v>35</v>
      </c>
    </row>
    <row r="50" spans="1:11" x14ac:dyDescent="0.3">
      <c r="A50" s="11" t="s">
        <v>58</v>
      </c>
      <c r="B50" s="2">
        <f>B28-1</f>
        <v>6</v>
      </c>
      <c r="C50" s="2">
        <f>E28</f>
        <v>217.52512148109963</v>
      </c>
      <c r="D50" s="2">
        <f>C50/B50</f>
        <v>36.254186913516605</v>
      </c>
      <c r="E50" s="2">
        <f>D50/D53</f>
        <v>642.97238223388615</v>
      </c>
      <c r="F50" s="2">
        <f>FINV(0.01,B50,B53)</f>
        <v>3.265787316835457</v>
      </c>
      <c r="G50" s="2">
        <f>FINV(0.05,B50,B53)</f>
        <v>2.3239937973118296</v>
      </c>
      <c r="H50" s="2" t="str">
        <f>IF(E50&gt;F50,"Significant","NS")</f>
        <v>Significant</v>
      </c>
      <c r="I50" s="2" t="str">
        <f>IF(E50&gt;G50,"Significant","NS")</f>
        <v>Significant</v>
      </c>
    </row>
    <row r="51" spans="1:11" x14ac:dyDescent="0.3">
      <c r="A51" s="11" t="s">
        <v>59</v>
      </c>
      <c r="B51" s="2">
        <f>B29-1</f>
        <v>2</v>
      </c>
      <c r="C51" s="2">
        <f>E29</f>
        <v>44.988279393292032</v>
      </c>
      <c r="D51" s="2">
        <f>C51/B51</f>
        <v>22.494139696646016</v>
      </c>
      <c r="E51" s="2">
        <f>D51/D53</f>
        <v>398.93628345756804</v>
      </c>
      <c r="F51" s="2">
        <f>FINV(0.01,B51,B53)</f>
        <v>5.1491387794356873</v>
      </c>
      <c r="G51" s="2">
        <f>FINV(0.05,B51,B53)</f>
        <v>3.2199422931761248</v>
      </c>
      <c r="H51" s="2" t="str">
        <f>IF(E51&gt;F51,"Significant","NS")</f>
        <v>Significant</v>
      </c>
      <c r="I51" s="2" t="str">
        <f>IF(E51&gt;G51,"Significant","NS")</f>
        <v>Significant</v>
      </c>
    </row>
    <row r="52" spans="1:11" x14ac:dyDescent="0.3">
      <c r="A52" s="11" t="s">
        <v>64</v>
      </c>
      <c r="B52" s="2">
        <f>B51*B50</f>
        <v>12</v>
      </c>
      <c r="C52" s="2">
        <f>E31</f>
        <v>117.47973337414442</v>
      </c>
      <c r="D52" s="2">
        <f>C52/B52</f>
        <v>9.7899777811787008</v>
      </c>
      <c r="E52" s="2">
        <f>D52/D53</f>
        <v>173.62643798899941</v>
      </c>
      <c r="F52" s="2">
        <f>FINV(0.01,B52,B53)</f>
        <v>2.6401564075289268</v>
      </c>
      <c r="G52" s="2">
        <f>FINV(0.05,B52,B53)</f>
        <v>1.9910131582278783</v>
      </c>
      <c r="H52" s="2" t="str">
        <f>IF(E52&gt;F52,"Significant","NS")</f>
        <v>Significant</v>
      </c>
      <c r="I52" s="2" t="str">
        <f>IF(E52&gt;G52,"Significant","NS")</f>
        <v>Significant</v>
      </c>
    </row>
    <row r="53" spans="1:11" ht="16.2" thickBot="1" x14ac:dyDescent="0.35">
      <c r="A53" s="17" t="s">
        <v>36</v>
      </c>
      <c r="B53" s="18">
        <f>B54-B52-B51-B50</f>
        <v>42</v>
      </c>
      <c r="C53" s="18">
        <f>E33</f>
        <v>2.3681823550141416</v>
      </c>
      <c r="D53" s="18">
        <f>C53/B53</f>
        <v>5.6385294167003372E-2</v>
      </c>
      <c r="E53" s="18"/>
      <c r="F53" s="18"/>
      <c r="G53" s="18"/>
      <c r="H53" s="18"/>
      <c r="I53" s="18"/>
    </row>
    <row r="54" spans="1:11" ht="16.2" thickBot="1" x14ac:dyDescent="0.35">
      <c r="A54" s="19" t="s">
        <v>37</v>
      </c>
      <c r="B54" s="20">
        <f>B30-1</f>
        <v>62</v>
      </c>
      <c r="C54" s="20">
        <f>SUM(C50:C53)</f>
        <v>382.36131660355022</v>
      </c>
      <c r="D54" s="20"/>
      <c r="E54" s="20"/>
      <c r="F54" s="20"/>
      <c r="G54" s="20"/>
      <c r="H54" s="20"/>
      <c r="I54" s="21"/>
    </row>
    <row r="56" spans="1:11" x14ac:dyDescent="0.3">
      <c r="H56" t="s">
        <v>38</v>
      </c>
      <c r="I56">
        <f>TINV(0.01,B53)</f>
        <v>2.6980661862199842</v>
      </c>
    </row>
    <row r="57" spans="1:11" x14ac:dyDescent="0.3">
      <c r="A57" s="3"/>
      <c r="B57" s="22"/>
      <c r="C57" s="26" t="s">
        <v>39</v>
      </c>
      <c r="D57" s="26"/>
      <c r="E57" s="3"/>
      <c r="F57" s="3"/>
      <c r="I57">
        <f>TINV(0.05,B53)</f>
        <v>2.0180817028184461</v>
      </c>
    </row>
    <row r="58" spans="1:11" x14ac:dyDescent="0.3">
      <c r="A58" s="2" t="s">
        <v>40</v>
      </c>
      <c r="B58" s="2" t="s">
        <v>24</v>
      </c>
      <c r="C58" s="2"/>
      <c r="D58" s="2"/>
      <c r="E58" s="2"/>
      <c r="F58" s="23"/>
      <c r="H58" s="24"/>
      <c r="I58" s="24" t="s">
        <v>41</v>
      </c>
      <c r="J58" s="24" t="s">
        <v>42</v>
      </c>
      <c r="K58" s="24" t="s">
        <v>43</v>
      </c>
    </row>
    <row r="59" spans="1:11" x14ac:dyDescent="0.3">
      <c r="A59" s="2"/>
      <c r="B59" s="2" t="s">
        <v>9</v>
      </c>
      <c r="C59" s="2" t="s">
        <v>10</v>
      </c>
      <c r="D59" s="2" t="s">
        <v>11</v>
      </c>
      <c r="E59" s="2" t="s">
        <v>25</v>
      </c>
      <c r="F59" s="23" t="s">
        <v>26</v>
      </c>
      <c r="H59" s="25" t="s">
        <v>44</v>
      </c>
      <c r="I59" s="23">
        <f>SQRT(D53/(B29*B27))</f>
        <v>7.9151959452830961E-2</v>
      </c>
      <c r="J59" s="23">
        <f>I59*1.4142*I56</f>
        <v>0.3020126281221267</v>
      </c>
      <c r="K59" s="23">
        <f>I59*1.4142*I57</f>
        <v>0.22589740827939855</v>
      </c>
    </row>
    <row r="60" spans="1:11" x14ac:dyDescent="0.3">
      <c r="A60" s="14" t="s">
        <v>8</v>
      </c>
      <c r="B60" s="2">
        <f>G4</f>
        <v>43.954480338903188</v>
      </c>
      <c r="C60" s="2">
        <f>G5</f>
        <v>46.941937933694156</v>
      </c>
      <c r="D60" s="2">
        <f>G6</f>
        <v>46.007151690562637</v>
      </c>
      <c r="E60" s="2">
        <f>SUM(B60:D60)</f>
        <v>136.90356996315998</v>
      </c>
      <c r="F60" s="23">
        <f>E60/3</f>
        <v>45.634523321053329</v>
      </c>
      <c r="H60" s="25" t="s">
        <v>45</v>
      </c>
      <c r="I60" s="23">
        <f>SQRT(D53/(B28*B27))</f>
        <v>5.181712079952476E-2</v>
      </c>
      <c r="J60" s="23">
        <f>I60*1.4142*I56</f>
        <v>0.1977136756003135</v>
      </c>
      <c r="K60" s="23">
        <f>J60*1.4142*I57</f>
        <v>0.56426912496235315</v>
      </c>
    </row>
    <row r="61" spans="1:11" x14ac:dyDescent="0.3">
      <c r="A61" s="14" t="s">
        <v>12</v>
      </c>
      <c r="B61" s="2">
        <f>G7</f>
        <v>46.188477827527265</v>
      </c>
      <c r="C61" s="2">
        <f>G8</f>
        <v>45.732323298052627</v>
      </c>
      <c r="D61" s="2">
        <f>G9</f>
        <v>45.879502634355013</v>
      </c>
      <c r="E61" s="2">
        <f t="shared" ref="E61:E66" si="4">SUM(B61:D61)</f>
        <v>137.80030375993491</v>
      </c>
      <c r="F61" s="23">
        <f t="shared" ref="F61:F66" si="5">E61/3</f>
        <v>45.933434586644971</v>
      </c>
      <c r="H61" s="25" t="s">
        <v>46</v>
      </c>
      <c r="I61" s="23">
        <f>SQRT(D53/(B27))</f>
        <v>0.13709521529093491</v>
      </c>
      <c r="J61" s="23">
        <f>I61*1.4142*I56</f>
        <v>0.52310121643492857</v>
      </c>
      <c r="K61" s="23">
        <f>J61*1.4142*I57</f>
        <v>1.4929157771624151</v>
      </c>
    </row>
    <row r="62" spans="1:11" x14ac:dyDescent="0.3">
      <c r="A62" s="14" t="s">
        <v>13</v>
      </c>
      <c r="B62" s="2">
        <f>G10</f>
        <v>49.124997094646773</v>
      </c>
      <c r="C62" s="2">
        <f>G11</f>
        <v>49.485185791216402</v>
      </c>
      <c r="D62" s="2">
        <f>G12</f>
        <v>51.755577723056852</v>
      </c>
      <c r="E62" s="2">
        <f t="shared" si="4"/>
        <v>150.36576060892003</v>
      </c>
      <c r="F62" s="23">
        <f t="shared" si="5"/>
        <v>50.121920202973342</v>
      </c>
    </row>
    <row r="63" spans="1:11" x14ac:dyDescent="0.3">
      <c r="A63" s="14" t="s">
        <v>14</v>
      </c>
      <c r="B63" s="2">
        <f>G13</f>
        <v>46.45709877648634</v>
      </c>
      <c r="C63" s="2">
        <f>G14</f>
        <v>49.828321045247201</v>
      </c>
      <c r="D63" s="2">
        <f>G15</f>
        <v>52.074229522240302</v>
      </c>
      <c r="E63" s="2">
        <f t="shared" si="4"/>
        <v>148.35964934397384</v>
      </c>
      <c r="F63" s="23">
        <f t="shared" si="5"/>
        <v>49.453216447991281</v>
      </c>
      <c r="H63" s="25" t="s">
        <v>47</v>
      </c>
      <c r="I63" s="5">
        <f>SQRT(D53)*100/(G25)</f>
        <v>0.48912304858981059</v>
      </c>
    </row>
    <row r="64" spans="1:11" x14ac:dyDescent="0.3">
      <c r="A64" s="14" t="s">
        <v>15</v>
      </c>
      <c r="B64" s="2">
        <f>G16</f>
        <v>46.353815789311078</v>
      </c>
      <c r="C64" s="2">
        <f>G17</f>
        <v>51.799030713481294</v>
      </c>
      <c r="D64" s="2">
        <f>G18</f>
        <v>51.975291655446576</v>
      </c>
      <c r="E64" s="2">
        <f t="shared" si="4"/>
        <v>150.12813815823895</v>
      </c>
      <c r="F64" s="23">
        <f t="shared" si="5"/>
        <v>50.042712719412982</v>
      </c>
    </row>
    <row r="65" spans="1:6" x14ac:dyDescent="0.3">
      <c r="A65" s="14" t="s">
        <v>16</v>
      </c>
      <c r="B65" s="2">
        <f>G19</f>
        <v>49.598444989650858</v>
      </c>
      <c r="C65" s="2">
        <f>G20</f>
        <v>51.983865545395709</v>
      </c>
      <c r="D65" s="2">
        <f>G21</f>
        <v>49.470008282871113</v>
      </c>
      <c r="E65" s="2">
        <f t="shared" si="4"/>
        <v>151.05231881791767</v>
      </c>
      <c r="F65" s="23">
        <f t="shared" si="5"/>
        <v>50.350772939305891</v>
      </c>
    </row>
    <row r="66" spans="1:6" x14ac:dyDescent="0.3">
      <c r="A66" s="14" t="s">
        <v>17</v>
      </c>
      <c r="B66" s="2">
        <f>G22</f>
        <v>49.934161179946045</v>
      </c>
      <c r="C66" s="2">
        <f>G23</f>
        <v>46.821802762460386</v>
      </c>
      <c r="D66" s="2">
        <f>G24</f>
        <v>48.126928170378847</v>
      </c>
      <c r="E66" s="2">
        <f t="shared" si="4"/>
        <v>144.88289211278527</v>
      </c>
      <c r="F66" s="23">
        <f t="shared" si="5"/>
        <v>48.294297370928426</v>
      </c>
    </row>
    <row r="67" spans="1:6" x14ac:dyDescent="0.3">
      <c r="A67" s="2" t="s">
        <v>6</v>
      </c>
      <c r="B67" s="2">
        <f>SUM(B60:B66)</f>
        <v>331.61147599647154</v>
      </c>
      <c r="C67" s="2">
        <f>SUM(C60:C66)</f>
        <v>342.59246708954777</v>
      </c>
      <c r="D67" s="2">
        <f>SUM(D60:D66)</f>
        <v>345.28868967891134</v>
      </c>
      <c r="E67" s="2">
        <f>SUM(E60:E66)</f>
        <v>1019.4926327649306</v>
      </c>
      <c r="F67" s="23">
        <f>SUM(C67:E67)</f>
        <v>1707.3737895333898</v>
      </c>
    </row>
    <row r="68" spans="1:6" x14ac:dyDescent="0.3">
      <c r="A68" s="14" t="s">
        <v>7</v>
      </c>
      <c r="B68" s="23">
        <f>AVERAGE(B60:B66)</f>
        <v>47.373067999495937</v>
      </c>
      <c r="C68" s="23">
        <f>AVERAGE(C60:C66)</f>
        <v>48.941781012792539</v>
      </c>
      <c r="D68" s="23">
        <f>AVERAGE(D60:D66)</f>
        <v>49.326955668415906</v>
      </c>
      <c r="E68" s="2"/>
      <c r="F68" s="23">
        <f>AVERAGE(F60:F66)</f>
        <v>48.547268226901458</v>
      </c>
    </row>
  </sheetData>
  <mergeCells count="1">
    <mergeCell ref="C57:D57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9B7-B9CF-4B97-9496-26151A4063F0}">
  <dimension ref="A1:K68"/>
  <sheetViews>
    <sheetView topLeftCell="A23" zoomScale="80" zoomScaleNormal="80" workbookViewId="0">
      <selection activeCell="K61" sqref="K61"/>
    </sheetView>
  </sheetViews>
  <sheetFormatPr defaultRowHeight="15.6" x14ac:dyDescent="0.3"/>
  <sheetData>
    <row r="1" spans="1:8" ht="18" x14ac:dyDescent="0.35">
      <c r="B1" s="1" t="s">
        <v>0</v>
      </c>
      <c r="C1" s="1"/>
      <c r="D1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</row>
    <row r="4" spans="1:8" x14ac:dyDescent="0.3">
      <c r="A4" s="2" t="s">
        <v>48</v>
      </c>
      <c r="B4" s="2" t="s">
        <v>55</v>
      </c>
      <c r="C4" s="4">
        <v>44.331128068904846</v>
      </c>
      <c r="D4" s="4">
        <v>44.763818919929527</v>
      </c>
      <c r="E4" s="4">
        <v>44.941474465046277</v>
      </c>
      <c r="F4" s="5">
        <f>SUM(C4:E4)</f>
        <v>134.03642145388065</v>
      </c>
      <c r="G4" s="5">
        <f>AVERAGE(C4:E4)</f>
        <v>44.678807151293547</v>
      </c>
    </row>
    <row r="5" spans="1:8" x14ac:dyDescent="0.3">
      <c r="A5" s="2"/>
      <c r="B5" s="2" t="s">
        <v>56</v>
      </c>
      <c r="C5" s="4">
        <v>46.173001397153357</v>
      </c>
      <c r="D5" s="4">
        <v>46.50537858076644</v>
      </c>
      <c r="E5" s="4">
        <v>46.560653290168005</v>
      </c>
      <c r="F5" s="5">
        <f t="shared" ref="F5:F24" si="0">SUM(C5:E5)</f>
        <v>139.23903326808781</v>
      </c>
      <c r="G5" s="5">
        <f t="shared" ref="G5:G24" si="1">AVERAGE(C5:E5)</f>
        <v>46.413011089362605</v>
      </c>
    </row>
    <row r="6" spans="1:8" x14ac:dyDescent="0.3">
      <c r="A6" s="2"/>
      <c r="B6" s="2" t="s">
        <v>57</v>
      </c>
      <c r="C6" s="4">
        <v>46.025386701411712</v>
      </c>
      <c r="D6" s="4">
        <v>46.367311122646484</v>
      </c>
      <c r="E6" s="4">
        <v>46.432580496227111</v>
      </c>
      <c r="F6" s="5">
        <f t="shared" si="0"/>
        <v>138.82527832028529</v>
      </c>
      <c r="G6" s="5">
        <f t="shared" si="1"/>
        <v>46.275092773428433</v>
      </c>
    </row>
    <row r="7" spans="1:8" x14ac:dyDescent="0.3">
      <c r="A7" s="2" t="s">
        <v>49</v>
      </c>
      <c r="B7" s="2" t="s">
        <v>55</v>
      </c>
      <c r="C7" s="4">
        <v>46.733316575725006</v>
      </c>
      <c r="D7" s="4">
        <v>47.032733743116303</v>
      </c>
      <c r="E7" s="4">
        <v>47.048531088924172</v>
      </c>
      <c r="F7" s="5">
        <f t="shared" si="0"/>
        <v>140.81458140776547</v>
      </c>
      <c r="G7" s="5">
        <f t="shared" si="1"/>
        <v>46.938193802588493</v>
      </c>
    </row>
    <row r="8" spans="1:8" x14ac:dyDescent="0.3">
      <c r="A8" s="2"/>
      <c r="B8" s="2" t="s">
        <v>56</v>
      </c>
      <c r="C8" s="4">
        <v>47.858383955781804</v>
      </c>
      <c r="D8" s="4">
        <v>48.086282084076338</v>
      </c>
      <c r="E8" s="4">
        <v>48.021316275488694</v>
      </c>
      <c r="F8" s="5">
        <f t="shared" si="0"/>
        <v>143.96598231534682</v>
      </c>
      <c r="G8" s="5">
        <f t="shared" si="1"/>
        <v>47.988660771782271</v>
      </c>
    </row>
    <row r="9" spans="1:8" x14ac:dyDescent="0.3">
      <c r="A9" s="2"/>
      <c r="B9" s="2" t="s">
        <v>57</v>
      </c>
      <c r="C9" s="4">
        <v>46.55219455159034</v>
      </c>
      <c r="D9" s="4">
        <v>46.855193354960321</v>
      </c>
      <c r="E9" s="4">
        <v>46.886293218185969</v>
      </c>
      <c r="F9" s="5">
        <f t="shared" si="0"/>
        <v>140.29368112473662</v>
      </c>
      <c r="G9" s="5">
        <f t="shared" si="1"/>
        <v>46.764560374912207</v>
      </c>
    </row>
    <row r="10" spans="1:8" x14ac:dyDescent="0.3">
      <c r="A10" s="2" t="s">
        <v>50</v>
      </c>
      <c r="B10" s="2" t="s">
        <v>55</v>
      </c>
      <c r="C10" s="4">
        <v>49.320919972272776</v>
      </c>
      <c r="D10" s="4">
        <v>49.445251708073265</v>
      </c>
      <c r="E10" s="4">
        <v>49.278760971806634</v>
      </c>
      <c r="F10" s="5">
        <f t="shared" si="0"/>
        <v>148.04493265215268</v>
      </c>
      <c r="G10" s="5">
        <f t="shared" si="1"/>
        <v>49.348310884050896</v>
      </c>
    </row>
    <row r="11" spans="1:8" x14ac:dyDescent="0.3">
      <c r="A11" s="2"/>
      <c r="B11" s="2" t="s">
        <v>56</v>
      </c>
      <c r="C11" s="4">
        <v>51.728813294768607</v>
      </c>
      <c r="D11" s="4">
        <v>51.685518768958225</v>
      </c>
      <c r="E11" s="4">
        <v>51.321069129940412</v>
      </c>
      <c r="F11" s="5">
        <f t="shared" si="0"/>
        <v>154.73540119366726</v>
      </c>
      <c r="G11" s="5">
        <f t="shared" si="1"/>
        <v>51.578467064555753</v>
      </c>
    </row>
    <row r="12" spans="1:8" x14ac:dyDescent="0.3">
      <c r="A12" s="2"/>
      <c r="B12" s="2" t="s">
        <v>57</v>
      </c>
      <c r="C12" s="4">
        <v>51.808365512770045</v>
      </c>
      <c r="D12" s="4">
        <v>51.759790878833826</v>
      </c>
      <c r="E12" s="4">
        <v>51.385357308217849</v>
      </c>
      <c r="F12" s="5">
        <f t="shared" si="0"/>
        <v>154.95351369982171</v>
      </c>
      <c r="G12" s="5">
        <f t="shared" si="1"/>
        <v>51.651171233273907</v>
      </c>
    </row>
    <row r="13" spans="1:8" x14ac:dyDescent="0.3">
      <c r="A13" s="2" t="s">
        <v>51</v>
      </c>
      <c r="B13" s="2" t="s">
        <v>55</v>
      </c>
      <c r="C13" s="4">
        <v>49.064170252385281</v>
      </c>
      <c r="D13" s="4">
        <v>49.208605435546538</v>
      </c>
      <c r="E13" s="4">
        <v>49.057647598834286</v>
      </c>
      <c r="F13" s="5">
        <f t="shared" si="0"/>
        <v>147.33042328676609</v>
      </c>
      <c r="G13" s="5">
        <f t="shared" si="1"/>
        <v>49.110141095588695</v>
      </c>
    </row>
    <row r="14" spans="1:8" x14ac:dyDescent="0.3">
      <c r="A14" s="2"/>
      <c r="B14" s="2" t="s">
        <v>56</v>
      </c>
      <c r="C14" s="4">
        <v>50.7325032225014</v>
      </c>
      <c r="D14" s="4">
        <v>50.762205429212266</v>
      </c>
      <c r="E14" s="4">
        <v>50.479150529268054</v>
      </c>
      <c r="F14" s="5">
        <f t="shared" si="0"/>
        <v>151.97385918098172</v>
      </c>
      <c r="G14" s="5">
        <f t="shared" si="1"/>
        <v>50.657953060327237</v>
      </c>
    </row>
    <row r="15" spans="1:8" x14ac:dyDescent="0.3">
      <c r="A15" s="2"/>
      <c r="B15" s="2" t="s">
        <v>57</v>
      </c>
      <c r="C15" s="4">
        <v>50.481549787906694</v>
      </c>
      <c r="D15" s="4">
        <v>50.529310553536675</v>
      </c>
      <c r="E15" s="4">
        <v>50.266076185455844</v>
      </c>
      <c r="F15" s="5">
        <f t="shared" si="0"/>
        <v>151.27693652689919</v>
      </c>
      <c r="G15" s="5">
        <f t="shared" si="1"/>
        <v>50.425645508966397</v>
      </c>
    </row>
    <row r="16" spans="1:8" x14ac:dyDescent="0.3">
      <c r="A16" s="2" t="s">
        <v>52</v>
      </c>
      <c r="B16" s="2" t="s">
        <v>55</v>
      </c>
      <c r="C16" s="4">
        <v>46.942135148391479</v>
      </c>
      <c r="D16" s="4">
        <v>47.203346492205384</v>
      </c>
      <c r="E16" s="4">
        <v>47.214846321515289</v>
      </c>
      <c r="F16" s="5">
        <f t="shared" si="0"/>
        <v>141.36032796211217</v>
      </c>
      <c r="G16" s="5">
        <f t="shared" si="1"/>
        <v>47.120109320704053</v>
      </c>
    </row>
    <row r="17" spans="1:7" x14ac:dyDescent="0.3">
      <c r="A17" s="2"/>
      <c r="B17" s="2" t="s">
        <v>56</v>
      </c>
      <c r="C17" s="4">
        <v>53.364396969982657</v>
      </c>
      <c r="D17" s="4">
        <v>53.195845946315657</v>
      </c>
      <c r="E17" s="4">
        <v>52.675575996558756</v>
      </c>
      <c r="F17" s="5">
        <f t="shared" si="0"/>
        <v>159.23581891285707</v>
      </c>
      <c r="G17" s="5">
        <f t="shared" si="1"/>
        <v>53.078606304285692</v>
      </c>
    </row>
    <row r="18" spans="1:7" x14ac:dyDescent="0.3">
      <c r="A18" s="2"/>
      <c r="B18" s="2" t="s">
        <v>57</v>
      </c>
      <c r="C18" s="4">
        <v>53.215524573396159</v>
      </c>
      <c r="D18" s="4">
        <v>53.059031158617074</v>
      </c>
      <c r="E18" s="4">
        <v>52.550531198923075</v>
      </c>
      <c r="F18" s="5">
        <f t="shared" si="0"/>
        <v>158.82508693093629</v>
      </c>
      <c r="G18" s="5">
        <f t="shared" si="1"/>
        <v>52.941695643645431</v>
      </c>
    </row>
    <row r="19" spans="1:7" x14ac:dyDescent="0.3">
      <c r="A19" s="2" t="s">
        <v>53</v>
      </c>
      <c r="B19" s="2" t="s">
        <v>55</v>
      </c>
      <c r="C19" s="4">
        <v>49.523999473236394</v>
      </c>
      <c r="D19" s="4">
        <v>49.628394987681169</v>
      </c>
      <c r="E19" s="4">
        <v>49.456223819581794</v>
      </c>
      <c r="F19" s="5">
        <f t="shared" si="0"/>
        <v>148.60861828049934</v>
      </c>
      <c r="G19" s="5">
        <f t="shared" si="1"/>
        <v>49.536206093499779</v>
      </c>
    </row>
    <row r="20" spans="1:7" x14ac:dyDescent="0.3">
      <c r="A20" s="2"/>
      <c r="B20" s="2" t="s">
        <v>56</v>
      </c>
      <c r="C20" s="4">
        <v>54.222358767496949</v>
      </c>
      <c r="D20" s="4">
        <v>53.98409366765128</v>
      </c>
      <c r="E20" s="4">
        <v>53.397834010368058</v>
      </c>
      <c r="F20" s="5">
        <f t="shared" si="0"/>
        <v>161.60428644551629</v>
      </c>
      <c r="G20" s="5">
        <f t="shared" si="1"/>
        <v>53.868095481838765</v>
      </c>
    </row>
    <row r="21" spans="1:7" x14ac:dyDescent="0.3">
      <c r="A21" s="2"/>
      <c r="B21" s="2" t="s">
        <v>57</v>
      </c>
      <c r="C21" s="4">
        <v>54.097174663765124</v>
      </c>
      <c r="D21" s="4">
        <v>53.869134760715667</v>
      </c>
      <c r="E21" s="4">
        <v>53.292061725232394</v>
      </c>
      <c r="F21" s="5">
        <f t="shared" si="0"/>
        <v>161.25837114971318</v>
      </c>
      <c r="G21" s="5">
        <f t="shared" si="1"/>
        <v>53.752790383237731</v>
      </c>
    </row>
    <row r="22" spans="1:7" x14ac:dyDescent="0.3">
      <c r="A22" s="2" t="s">
        <v>54</v>
      </c>
      <c r="B22" s="2" t="s">
        <v>55</v>
      </c>
      <c r="C22" s="4">
        <v>51.474840180621634</v>
      </c>
      <c r="D22" s="4">
        <v>51.457705708765573</v>
      </c>
      <c r="E22" s="4">
        <v>51.08497677870831</v>
      </c>
      <c r="F22" s="5">
        <f t="shared" si="0"/>
        <v>154.01752266809552</v>
      </c>
      <c r="G22" s="5">
        <f t="shared" si="1"/>
        <v>51.33917422269851</v>
      </c>
    </row>
    <row r="23" spans="1:7" x14ac:dyDescent="0.3">
      <c r="A23" s="2"/>
      <c r="B23" s="2" t="s">
        <v>56</v>
      </c>
      <c r="C23" s="4">
        <v>48.166229978710874</v>
      </c>
      <c r="D23" s="4">
        <v>48.365194594615275</v>
      </c>
      <c r="E23" s="4">
        <v>48.284903449763902</v>
      </c>
      <c r="F23" s="5">
        <f t="shared" si="0"/>
        <v>144.81632802309005</v>
      </c>
      <c r="G23" s="5">
        <f t="shared" si="1"/>
        <v>48.272109341030017</v>
      </c>
    </row>
    <row r="24" spans="1:7" x14ac:dyDescent="0.3">
      <c r="A24" s="2"/>
      <c r="B24" s="2" t="s">
        <v>57</v>
      </c>
      <c r="C24" s="4">
        <v>47.174422314373459</v>
      </c>
      <c r="D24" s="4">
        <v>47.431131540531695</v>
      </c>
      <c r="E24" s="4">
        <v>47.423006987077272</v>
      </c>
      <c r="F24" s="5">
        <f t="shared" si="0"/>
        <v>142.02856084198243</v>
      </c>
      <c r="G24" s="5">
        <f t="shared" si="1"/>
        <v>47.342853613994144</v>
      </c>
    </row>
    <row r="25" spans="1:7" x14ac:dyDescent="0.3">
      <c r="A25" s="2"/>
      <c r="B25" s="2" t="s">
        <v>6</v>
      </c>
      <c r="C25" s="5">
        <f>SUM(C4:C24)</f>
        <v>1038.9908153631466</v>
      </c>
      <c r="D25" s="5">
        <f>SUM(D4:D24)</f>
        <v>1041.1952794367551</v>
      </c>
      <c r="E25" s="5">
        <f>SUM(E4:E24)</f>
        <v>1037.0588708452924</v>
      </c>
      <c r="F25" s="5">
        <f>SUM(C4:E24)</f>
        <v>3117.2449656451936</v>
      </c>
      <c r="G25" s="5">
        <f>AVERAGE(C4:E24)</f>
        <v>49.480078819764977</v>
      </c>
    </row>
    <row r="26" spans="1:7" ht="16.2" thickBot="1" x14ac:dyDescent="0.35"/>
    <row r="27" spans="1:7" x14ac:dyDescent="0.3">
      <c r="A27" s="6" t="s">
        <v>18</v>
      </c>
      <c r="B27" s="7">
        <v>3</v>
      </c>
      <c r="D27" s="8" t="s">
        <v>19</v>
      </c>
      <c r="E27" s="2">
        <f>F25^2/(B27*B28*B29)</f>
        <v>154241.52660063974</v>
      </c>
    </row>
    <row r="28" spans="1:7" x14ac:dyDescent="0.3">
      <c r="A28" s="9" t="s">
        <v>58</v>
      </c>
      <c r="B28" s="10">
        <v>7</v>
      </c>
      <c r="D28" s="11" t="s">
        <v>60</v>
      </c>
      <c r="E28" s="2">
        <f>((SUMSQ(F38:F44)/(B27*B29))-E27)</f>
        <v>288.64427236461779</v>
      </c>
    </row>
    <row r="29" spans="1:7" x14ac:dyDescent="0.3">
      <c r="A29" s="8" t="s">
        <v>59</v>
      </c>
      <c r="B29" s="2">
        <v>3</v>
      </c>
      <c r="D29" s="11" t="s">
        <v>61</v>
      </c>
      <c r="E29" s="2">
        <f>SUMSQ(C45:E45)/(B27*B28)-E27</f>
        <v>45.741337582061533</v>
      </c>
    </row>
    <row r="30" spans="1:7" x14ac:dyDescent="0.3">
      <c r="A30" s="8" t="s">
        <v>6</v>
      </c>
      <c r="B30" s="5">
        <f>B29*B28*B27</f>
        <v>63</v>
      </c>
      <c r="D30" s="8" t="s">
        <v>62</v>
      </c>
      <c r="E30" s="2">
        <f>((SUMSQ(C38:E44))/(B27))-E27</f>
        <v>443.52564868773334</v>
      </c>
    </row>
    <row r="31" spans="1:7" x14ac:dyDescent="0.3">
      <c r="D31" s="8" t="s">
        <v>63</v>
      </c>
      <c r="E31" s="2">
        <f>E30-E29-E28</f>
        <v>109.14003874105401</v>
      </c>
    </row>
    <row r="32" spans="1:7" x14ac:dyDescent="0.3">
      <c r="D32" s="8" t="s">
        <v>20</v>
      </c>
      <c r="E32" s="2">
        <f>SUMSQ(C4:E24)-E27</f>
        <v>445.81634138841764</v>
      </c>
    </row>
    <row r="33" spans="2:7" x14ac:dyDescent="0.3">
      <c r="D33" s="8" t="s">
        <v>21</v>
      </c>
      <c r="E33" s="2">
        <f>E32-E31-E29-E28</f>
        <v>2.2906927006843034</v>
      </c>
    </row>
    <row r="35" spans="2:7" x14ac:dyDescent="0.3">
      <c r="B35" s="3"/>
      <c r="C35" s="12"/>
      <c r="D35" s="12" t="s">
        <v>22</v>
      </c>
      <c r="E35" s="13"/>
      <c r="F35" s="3"/>
      <c r="G35" s="3"/>
    </row>
    <row r="36" spans="2:7" x14ac:dyDescent="0.3">
      <c r="B36" s="2" t="s">
        <v>23</v>
      </c>
      <c r="C36" s="2" t="s">
        <v>24</v>
      </c>
      <c r="D36" s="2"/>
      <c r="E36" s="2"/>
      <c r="F36" s="2"/>
      <c r="G36" s="2"/>
    </row>
    <row r="37" spans="2:7" x14ac:dyDescent="0.3">
      <c r="B37" s="2"/>
      <c r="C37" s="2" t="s">
        <v>9</v>
      </c>
      <c r="D37" s="2" t="s">
        <v>10</v>
      </c>
      <c r="E37" s="2" t="s">
        <v>11</v>
      </c>
      <c r="F37" s="2" t="s">
        <v>25</v>
      </c>
      <c r="G37" s="2" t="s">
        <v>26</v>
      </c>
    </row>
    <row r="38" spans="2:7" x14ac:dyDescent="0.3">
      <c r="B38" s="14" t="s">
        <v>8</v>
      </c>
      <c r="C38" s="2">
        <f>F4</f>
        <v>134.03642145388065</v>
      </c>
      <c r="D38" s="2">
        <f>F5</f>
        <v>139.23903326808781</v>
      </c>
      <c r="E38" s="2">
        <f>F6</f>
        <v>138.82527832028529</v>
      </c>
      <c r="F38" s="2">
        <f t="shared" ref="F38:F45" si="2">SUM(C38:E38)</f>
        <v>412.10073304225375</v>
      </c>
      <c r="G38" s="2">
        <f t="shared" ref="G38:G44" si="3">F38/9</f>
        <v>45.788970338028193</v>
      </c>
    </row>
    <row r="39" spans="2:7" x14ac:dyDescent="0.3">
      <c r="B39" s="14" t="s">
        <v>12</v>
      </c>
      <c r="C39" s="2">
        <f>F7</f>
        <v>140.81458140776547</v>
      </c>
      <c r="D39" s="2">
        <f>F8</f>
        <v>143.96598231534682</v>
      </c>
      <c r="E39" s="2">
        <f>F9</f>
        <v>140.29368112473662</v>
      </c>
      <c r="F39" s="2">
        <f t="shared" si="2"/>
        <v>425.07424484784895</v>
      </c>
      <c r="G39" s="2">
        <f t="shared" si="3"/>
        <v>47.230471649760993</v>
      </c>
    </row>
    <row r="40" spans="2:7" x14ac:dyDescent="0.3">
      <c r="B40" s="14" t="s">
        <v>13</v>
      </c>
      <c r="C40" s="2">
        <f>F10</f>
        <v>148.04493265215268</v>
      </c>
      <c r="D40" s="2">
        <f>F11</f>
        <v>154.73540119366726</v>
      </c>
      <c r="E40" s="2">
        <f>F12</f>
        <v>154.95351369982171</v>
      </c>
      <c r="F40" s="2">
        <f t="shared" si="2"/>
        <v>457.73384754564165</v>
      </c>
      <c r="G40" s="2">
        <f t="shared" si="3"/>
        <v>50.859316393960185</v>
      </c>
    </row>
    <row r="41" spans="2:7" x14ac:dyDescent="0.3">
      <c r="B41" s="14" t="s">
        <v>14</v>
      </c>
      <c r="C41" s="2">
        <f>F13</f>
        <v>147.33042328676609</v>
      </c>
      <c r="D41" s="2">
        <f>F14</f>
        <v>151.97385918098172</v>
      </c>
      <c r="E41" s="2">
        <f>F15</f>
        <v>151.27693652689919</v>
      </c>
      <c r="F41" s="2">
        <f t="shared" si="2"/>
        <v>450.58121899464703</v>
      </c>
      <c r="G41" s="2">
        <f t="shared" si="3"/>
        <v>50.064579888294112</v>
      </c>
    </row>
    <row r="42" spans="2:7" x14ac:dyDescent="0.3">
      <c r="B42" s="14" t="s">
        <v>15</v>
      </c>
      <c r="C42" s="2">
        <f>F16</f>
        <v>141.36032796211217</v>
      </c>
      <c r="D42" s="2">
        <f>F17</f>
        <v>159.23581891285707</v>
      </c>
      <c r="E42" s="2">
        <f>F18</f>
        <v>158.82508693093629</v>
      </c>
      <c r="F42" s="2">
        <f t="shared" si="2"/>
        <v>459.42123380590556</v>
      </c>
      <c r="G42" s="2">
        <f t="shared" si="3"/>
        <v>51.04680375621173</v>
      </c>
    </row>
    <row r="43" spans="2:7" x14ac:dyDescent="0.3">
      <c r="B43" s="14" t="s">
        <v>16</v>
      </c>
      <c r="C43" s="2">
        <f>F19</f>
        <v>148.60861828049934</v>
      </c>
      <c r="D43" s="2">
        <f>F20</f>
        <v>161.60428644551629</v>
      </c>
      <c r="E43" s="2">
        <f>F21</f>
        <v>161.25837114971318</v>
      </c>
      <c r="F43" s="2">
        <f t="shared" si="2"/>
        <v>471.47127587572879</v>
      </c>
      <c r="G43" s="2">
        <f t="shared" si="3"/>
        <v>52.38569731952542</v>
      </c>
    </row>
    <row r="44" spans="2:7" x14ac:dyDescent="0.3">
      <c r="B44" s="14" t="s">
        <v>17</v>
      </c>
      <c r="C44" s="2">
        <f>F22</f>
        <v>154.01752266809552</v>
      </c>
      <c r="D44" s="2">
        <f>F23</f>
        <v>144.81632802309005</v>
      </c>
      <c r="E44" s="2">
        <f>F24</f>
        <v>142.02856084198243</v>
      </c>
      <c r="F44" s="2">
        <f t="shared" si="2"/>
        <v>440.86241153316803</v>
      </c>
      <c r="G44" s="2">
        <f t="shared" si="3"/>
        <v>48.984712392574224</v>
      </c>
    </row>
    <row r="45" spans="2:7" x14ac:dyDescent="0.3">
      <c r="B45" s="2" t="s">
        <v>6</v>
      </c>
      <c r="C45" s="2">
        <f>SUM(C38:C44)</f>
        <v>1014.212827711272</v>
      </c>
      <c r="D45" s="2">
        <f>SUM(D38:D44)</f>
        <v>1055.5707093395472</v>
      </c>
      <c r="E45" s="2">
        <f>SUM(E38:E44)</f>
        <v>1047.4614285943749</v>
      </c>
      <c r="F45" s="2">
        <f t="shared" si="2"/>
        <v>3117.244965645194</v>
      </c>
      <c r="G45" s="2">
        <f>AVERAGE(G38:G44)</f>
        <v>49.480078819764984</v>
      </c>
    </row>
    <row r="46" spans="2:7" x14ac:dyDescent="0.3">
      <c r="B46" s="14" t="s">
        <v>7</v>
      </c>
      <c r="C46" s="2">
        <f>C45/(B28*B27)</f>
        <v>48.295848938631998</v>
      </c>
      <c r="D46" s="2">
        <f>D45/(B28*B27)</f>
        <v>50.265271873311768</v>
      </c>
      <c r="E46" s="2">
        <f>E45/(B28*B27)</f>
        <v>49.879115647351185</v>
      </c>
      <c r="F46" s="2"/>
      <c r="G46" s="2">
        <f>AVERAGE(G38:G44)</f>
        <v>49.480078819764984</v>
      </c>
    </row>
    <row r="49" spans="1:11" x14ac:dyDescent="0.3">
      <c r="A49" s="15" t="s">
        <v>27</v>
      </c>
      <c r="B49" s="16" t="s">
        <v>28</v>
      </c>
      <c r="C49" s="16" t="s">
        <v>29</v>
      </c>
      <c r="D49" s="16" t="s">
        <v>30</v>
      </c>
      <c r="E49" s="16" t="s">
        <v>31</v>
      </c>
      <c r="F49" s="16" t="s">
        <v>32</v>
      </c>
      <c r="G49" s="16" t="s">
        <v>33</v>
      </c>
      <c r="H49" s="16" t="s">
        <v>34</v>
      </c>
      <c r="I49" s="16" t="s">
        <v>35</v>
      </c>
    </row>
    <row r="50" spans="1:11" x14ac:dyDescent="0.3">
      <c r="A50" s="11" t="s">
        <v>58</v>
      </c>
      <c r="B50" s="2">
        <f>B28-1</f>
        <v>6</v>
      </c>
      <c r="C50" s="2">
        <f>E28</f>
        <v>288.64427236461779</v>
      </c>
      <c r="D50" s="2">
        <f>C50/B50</f>
        <v>48.107378727436299</v>
      </c>
      <c r="E50" s="2">
        <f>D50/D53</f>
        <v>882.05192514418604</v>
      </c>
      <c r="F50" s="2">
        <f>FINV(0.01,B50,B53)</f>
        <v>3.265787316835457</v>
      </c>
      <c r="G50" s="2">
        <f>FINV(0.05,B50,B53)</f>
        <v>2.3239937973118296</v>
      </c>
      <c r="H50" s="2" t="str">
        <f>IF(E50&gt;F50,"Significant","NS")</f>
        <v>Significant</v>
      </c>
      <c r="I50" s="2" t="str">
        <f>IF(E50&gt;G50,"Significant","NS")</f>
        <v>Significant</v>
      </c>
    </row>
    <row r="51" spans="1:11" x14ac:dyDescent="0.3">
      <c r="A51" s="11" t="s">
        <v>59</v>
      </c>
      <c r="B51" s="2">
        <f>B29-1</f>
        <v>2</v>
      </c>
      <c r="C51" s="2">
        <f>E29</f>
        <v>45.741337582061533</v>
      </c>
      <c r="D51" s="2">
        <f>C51/B51</f>
        <v>22.870668791030766</v>
      </c>
      <c r="E51" s="2">
        <f>D51/D53</f>
        <v>419.33520324936632</v>
      </c>
      <c r="F51" s="2">
        <f>FINV(0.01,B51,B53)</f>
        <v>5.1491387794356873</v>
      </c>
      <c r="G51" s="2">
        <f>FINV(0.05,B51,B53)</f>
        <v>3.2199422931761248</v>
      </c>
      <c r="H51" s="2" t="str">
        <f>IF(E51&gt;F51,"Significant","NS")</f>
        <v>Significant</v>
      </c>
      <c r="I51" s="2" t="str">
        <f>IF(E51&gt;G51,"Significant","NS")</f>
        <v>Significant</v>
      </c>
    </row>
    <row r="52" spans="1:11" x14ac:dyDescent="0.3">
      <c r="A52" s="11" t="s">
        <v>64</v>
      </c>
      <c r="B52" s="2">
        <f>B51*B50</f>
        <v>12</v>
      </c>
      <c r="C52" s="2">
        <f>E31</f>
        <v>109.14003874105401</v>
      </c>
      <c r="D52" s="2">
        <f>C52/B52</f>
        <v>9.0950032284211684</v>
      </c>
      <c r="E52" s="2">
        <f>D52/D53</f>
        <v>166.75747710706739</v>
      </c>
      <c r="F52" s="2">
        <f>FINV(0.01,B52,B53)</f>
        <v>2.6401564075289268</v>
      </c>
      <c r="G52" s="2">
        <f>FINV(0.05,B52,B53)</f>
        <v>1.9910131582278783</v>
      </c>
      <c r="H52" s="2" t="str">
        <f>IF(E52&gt;F52,"Significant","NS")</f>
        <v>Significant</v>
      </c>
      <c r="I52" s="2" t="str">
        <f>IF(E52&gt;G52,"Significant","NS")</f>
        <v>Significant</v>
      </c>
    </row>
    <row r="53" spans="1:11" ht="16.2" thickBot="1" x14ac:dyDescent="0.35">
      <c r="A53" s="17" t="s">
        <v>36</v>
      </c>
      <c r="B53" s="18">
        <f>B54-B52-B51-B50</f>
        <v>42</v>
      </c>
      <c r="C53" s="18">
        <f>E33</f>
        <v>2.2906927006843034</v>
      </c>
      <c r="D53" s="18">
        <f>C53/B53</f>
        <v>5.4540302397245319E-2</v>
      </c>
      <c r="E53" s="18"/>
      <c r="F53" s="18"/>
      <c r="G53" s="18"/>
      <c r="H53" s="18"/>
      <c r="I53" s="18"/>
    </row>
    <row r="54" spans="1:11" ht="16.2" thickBot="1" x14ac:dyDescent="0.35">
      <c r="A54" s="19" t="s">
        <v>37</v>
      </c>
      <c r="B54" s="20">
        <f>B30-1</f>
        <v>62</v>
      </c>
      <c r="C54" s="20">
        <f>SUM(C50:C53)</f>
        <v>445.81634138841764</v>
      </c>
      <c r="D54" s="20"/>
      <c r="E54" s="20"/>
      <c r="F54" s="20"/>
      <c r="G54" s="20"/>
      <c r="H54" s="20"/>
      <c r="I54" s="21"/>
    </row>
    <row r="56" spans="1:11" x14ac:dyDescent="0.3">
      <c r="H56" t="s">
        <v>38</v>
      </c>
      <c r="I56">
        <f>TINV(0.01,B53)</f>
        <v>2.6980661862199842</v>
      </c>
    </row>
    <row r="57" spans="1:11" x14ac:dyDescent="0.3">
      <c r="A57" s="3"/>
      <c r="B57" s="22"/>
      <c r="C57" s="26" t="s">
        <v>39</v>
      </c>
      <c r="D57" s="26"/>
      <c r="E57" s="3"/>
      <c r="F57" s="3"/>
      <c r="I57">
        <f>TINV(0.05,B53)</f>
        <v>2.0180817028184461</v>
      </c>
    </row>
    <row r="58" spans="1:11" x14ac:dyDescent="0.3">
      <c r="A58" s="2" t="s">
        <v>40</v>
      </c>
      <c r="B58" s="2" t="s">
        <v>24</v>
      </c>
      <c r="C58" s="2"/>
      <c r="D58" s="2"/>
      <c r="E58" s="2"/>
      <c r="F58" s="23"/>
      <c r="H58" s="24"/>
      <c r="I58" s="24" t="s">
        <v>41</v>
      </c>
      <c r="J58" s="24" t="s">
        <v>42</v>
      </c>
      <c r="K58" s="24" t="s">
        <v>43</v>
      </c>
    </row>
    <row r="59" spans="1:11" x14ac:dyDescent="0.3">
      <c r="A59" s="2"/>
      <c r="B59" s="2" t="s">
        <v>9</v>
      </c>
      <c r="C59" s="2" t="s">
        <v>10</v>
      </c>
      <c r="D59" s="2" t="s">
        <v>11</v>
      </c>
      <c r="E59" s="2" t="s">
        <v>25</v>
      </c>
      <c r="F59" s="23" t="s">
        <v>26</v>
      </c>
      <c r="H59" s="25" t="s">
        <v>44</v>
      </c>
      <c r="I59" s="23">
        <f>SQRT(D53/(B29*B27))</f>
        <v>7.7846217632547343E-2</v>
      </c>
      <c r="J59" s="23">
        <f>I59*1.4142*I56</f>
        <v>0.29703043284207392</v>
      </c>
      <c r="K59" s="23">
        <f>I59*1.4142*I57</f>
        <v>0.22217085880263077</v>
      </c>
    </row>
    <row r="60" spans="1:11" x14ac:dyDescent="0.3">
      <c r="A60" s="14" t="s">
        <v>8</v>
      </c>
      <c r="B60" s="2">
        <f>G4</f>
        <v>44.678807151293547</v>
      </c>
      <c r="C60" s="2">
        <f>G5</f>
        <v>46.413011089362605</v>
      </c>
      <c r="D60" s="2">
        <f>G6</f>
        <v>46.275092773428433</v>
      </c>
      <c r="E60" s="2">
        <f>SUM(B60:D60)</f>
        <v>137.36691101408459</v>
      </c>
      <c r="F60" s="23">
        <f>E60/3</f>
        <v>45.7889703380282</v>
      </c>
      <c r="H60" s="25" t="s">
        <v>45</v>
      </c>
      <c r="I60" s="23">
        <f>SQRT(D53/(B28*B27))</f>
        <v>5.0962312123879173E-2</v>
      </c>
      <c r="J60" s="23">
        <f>I60*1.4142*I56</f>
        <v>0.19445206317204297</v>
      </c>
      <c r="K60" s="23">
        <f>J60*1.4142*I57</f>
        <v>0.55496057720874681</v>
      </c>
    </row>
    <row r="61" spans="1:11" x14ac:dyDescent="0.3">
      <c r="A61" s="14" t="s">
        <v>12</v>
      </c>
      <c r="B61" s="2">
        <f>G7</f>
        <v>46.938193802588493</v>
      </c>
      <c r="C61" s="2">
        <f>G8</f>
        <v>47.988660771782271</v>
      </c>
      <c r="D61" s="2">
        <f>G9</f>
        <v>46.764560374912207</v>
      </c>
      <c r="E61" s="2">
        <f t="shared" ref="E61:E66" si="4">SUM(B61:D61)</f>
        <v>141.69141494928297</v>
      </c>
      <c r="F61" s="23">
        <f t="shared" ref="F61:F66" si="5">E61/3</f>
        <v>47.230471649760993</v>
      </c>
      <c r="H61" s="25" t="s">
        <v>46</v>
      </c>
      <c r="I61" s="23">
        <f>SQRT(D53/(B27))</f>
        <v>0.1348336041166362</v>
      </c>
      <c r="J61" s="23">
        <f>I61*1.4142*I56</f>
        <v>0.51447180107664725</v>
      </c>
      <c r="K61" s="23">
        <f>J61*1.4142*I57</f>
        <v>1.4682876747392037</v>
      </c>
    </row>
    <row r="62" spans="1:11" x14ac:dyDescent="0.3">
      <c r="A62" s="14" t="s">
        <v>13</v>
      </c>
      <c r="B62" s="2">
        <f>G10</f>
        <v>49.348310884050896</v>
      </c>
      <c r="C62" s="2">
        <f>G11</f>
        <v>51.578467064555753</v>
      </c>
      <c r="D62" s="2">
        <f>G12</f>
        <v>51.651171233273907</v>
      </c>
      <c r="E62" s="2">
        <f t="shared" si="4"/>
        <v>152.57794918188057</v>
      </c>
      <c r="F62" s="23">
        <f t="shared" si="5"/>
        <v>50.859316393960192</v>
      </c>
    </row>
    <row r="63" spans="1:11" x14ac:dyDescent="0.3">
      <c r="A63" s="14" t="s">
        <v>14</v>
      </c>
      <c r="B63" s="2">
        <f>G13</f>
        <v>49.110141095588695</v>
      </c>
      <c r="C63" s="2">
        <f>G14</f>
        <v>50.657953060327237</v>
      </c>
      <c r="D63" s="2">
        <f>G15</f>
        <v>50.425645508966397</v>
      </c>
      <c r="E63" s="2">
        <f t="shared" si="4"/>
        <v>150.19373966488234</v>
      </c>
      <c r="F63" s="23">
        <f t="shared" si="5"/>
        <v>50.064579888294112</v>
      </c>
      <c r="H63" s="25" t="s">
        <v>47</v>
      </c>
      <c r="I63" s="5">
        <f>SQRT(D53)*100/(G25)</f>
        <v>0.471985207922414</v>
      </c>
    </row>
    <row r="64" spans="1:11" x14ac:dyDescent="0.3">
      <c r="A64" s="14" t="s">
        <v>15</v>
      </c>
      <c r="B64" s="2">
        <f>G16</f>
        <v>47.120109320704053</v>
      </c>
      <c r="C64" s="2">
        <f>G17</f>
        <v>53.078606304285692</v>
      </c>
      <c r="D64" s="2">
        <f>G18</f>
        <v>52.941695643645431</v>
      </c>
      <c r="E64" s="2">
        <f t="shared" si="4"/>
        <v>153.14041126863518</v>
      </c>
      <c r="F64" s="23">
        <f t="shared" si="5"/>
        <v>51.046803756211723</v>
      </c>
    </row>
    <row r="65" spans="1:6" x14ac:dyDescent="0.3">
      <c r="A65" s="14" t="s">
        <v>16</v>
      </c>
      <c r="B65" s="2">
        <f>G19</f>
        <v>49.536206093499779</v>
      </c>
      <c r="C65" s="2">
        <f>G20</f>
        <v>53.868095481838765</v>
      </c>
      <c r="D65" s="2">
        <f>G21</f>
        <v>53.752790383237731</v>
      </c>
      <c r="E65" s="2">
        <f t="shared" si="4"/>
        <v>157.15709195857627</v>
      </c>
      <c r="F65" s="23">
        <f t="shared" si="5"/>
        <v>52.385697319525427</v>
      </c>
    </row>
    <row r="66" spans="1:6" x14ac:dyDescent="0.3">
      <c r="A66" s="14" t="s">
        <v>17</v>
      </c>
      <c r="B66" s="2">
        <f>G22</f>
        <v>51.33917422269851</v>
      </c>
      <c r="C66" s="2">
        <f>G23</f>
        <v>48.272109341030017</v>
      </c>
      <c r="D66" s="2">
        <f>G24</f>
        <v>47.342853613994144</v>
      </c>
      <c r="E66" s="2">
        <f t="shared" si="4"/>
        <v>146.95413717772269</v>
      </c>
      <c r="F66" s="23">
        <f t="shared" si="5"/>
        <v>48.984712392574231</v>
      </c>
    </row>
    <row r="67" spans="1:6" x14ac:dyDescent="0.3">
      <c r="A67" s="2" t="s">
        <v>6</v>
      </c>
      <c r="B67" s="2">
        <f>SUM(B60:B66)</f>
        <v>338.07094257042394</v>
      </c>
      <c r="C67" s="2">
        <f>SUM(C60:C66)</f>
        <v>351.8569031131824</v>
      </c>
      <c r="D67" s="2">
        <f>SUM(D60:D66)</f>
        <v>349.15380953145825</v>
      </c>
      <c r="E67" s="2">
        <f>SUM(E60:E66)</f>
        <v>1039.0816552150645</v>
      </c>
      <c r="F67" s="23">
        <f>SUM(C67:E67)</f>
        <v>1740.0923678597051</v>
      </c>
    </row>
    <row r="68" spans="1:6" x14ac:dyDescent="0.3">
      <c r="A68" s="14" t="s">
        <v>7</v>
      </c>
      <c r="B68" s="23">
        <f>AVERAGE(B60:B66)</f>
        <v>48.295848938631991</v>
      </c>
      <c r="C68" s="23">
        <f>AVERAGE(C60:C66)</f>
        <v>50.265271873311768</v>
      </c>
      <c r="D68" s="23">
        <f>AVERAGE(D60:D66)</f>
        <v>49.879115647351178</v>
      </c>
      <c r="E68" s="2"/>
      <c r="F68" s="23">
        <f>AVERAGE(F60:F66)</f>
        <v>49.480078819764977</v>
      </c>
    </row>
  </sheetData>
  <mergeCells count="1">
    <mergeCell ref="C57:D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B678-9644-4E86-844F-F1645A8EC498}">
  <dimension ref="A1:K68"/>
  <sheetViews>
    <sheetView topLeftCell="A31" zoomScale="80" zoomScaleNormal="80" workbookViewId="0">
      <selection activeCell="K61" sqref="K61"/>
    </sheetView>
  </sheetViews>
  <sheetFormatPr defaultRowHeight="15.6" x14ac:dyDescent="0.3"/>
  <sheetData>
    <row r="1" spans="1:8" ht="18" x14ac:dyDescent="0.35">
      <c r="B1" s="1" t="s">
        <v>0</v>
      </c>
      <c r="C1" s="1"/>
      <c r="D1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/>
    </row>
    <row r="4" spans="1:8" x14ac:dyDescent="0.3">
      <c r="A4" s="2" t="s">
        <v>48</v>
      </c>
      <c r="B4" s="2" t="s">
        <v>55</v>
      </c>
      <c r="C4" s="4">
        <v>44.850516665211309</v>
      </c>
      <c r="D4" s="4">
        <v>45.503540796453663</v>
      </c>
      <c r="E4" s="4">
        <v>45.346914478567399</v>
      </c>
      <c r="F4" s="5">
        <f>SUM(C4:E4)</f>
        <v>135.70097194023236</v>
      </c>
      <c r="G4" s="5">
        <f>AVERAGE(C4:E4)</f>
        <v>45.233657313410788</v>
      </c>
    </row>
    <row r="5" spans="1:8" x14ac:dyDescent="0.3">
      <c r="A5" s="2"/>
      <c r="B5" s="2" t="s">
        <v>56</v>
      </c>
      <c r="C5" s="4">
        <v>45.92608874226022</v>
      </c>
      <c r="D5" s="4">
        <v>46.437154265803436</v>
      </c>
      <c r="E5" s="4">
        <v>46.364700657369625</v>
      </c>
      <c r="F5" s="5">
        <f t="shared" ref="F5:F24" si="0">SUM(C5:E5)</f>
        <v>138.72794366543326</v>
      </c>
      <c r="G5" s="5">
        <f t="shared" ref="G5:G24" si="1">AVERAGE(C5:E5)</f>
        <v>46.242647888477755</v>
      </c>
    </row>
    <row r="6" spans="1:8" x14ac:dyDescent="0.3">
      <c r="A6" s="2"/>
      <c r="B6" s="2" t="s">
        <v>57</v>
      </c>
      <c r="C6" s="4">
        <v>45.889117257823891</v>
      </c>
      <c r="D6" s="4">
        <v>46.406885792156679</v>
      </c>
      <c r="E6" s="4">
        <v>46.33208546420726</v>
      </c>
      <c r="F6" s="5">
        <f t="shared" si="0"/>
        <v>138.62808851418782</v>
      </c>
      <c r="G6" s="5">
        <f t="shared" si="1"/>
        <v>46.20936283806261</v>
      </c>
    </row>
    <row r="7" spans="1:8" x14ac:dyDescent="0.3">
      <c r="A7" s="2" t="s">
        <v>49</v>
      </c>
      <c r="B7" s="2" t="s">
        <v>55</v>
      </c>
      <c r="C7" s="4">
        <v>45.766557080006436</v>
      </c>
      <c r="D7" s="4">
        <v>46.294933009142902</v>
      </c>
      <c r="E7" s="4">
        <v>46.207994563179426</v>
      </c>
      <c r="F7" s="5">
        <f t="shared" si="0"/>
        <v>138.26948465232877</v>
      </c>
      <c r="G7" s="5">
        <f t="shared" si="1"/>
        <v>46.089828217442921</v>
      </c>
    </row>
    <row r="8" spans="1:8" x14ac:dyDescent="0.3">
      <c r="A8" s="2"/>
      <c r="B8" s="2" t="s">
        <v>56</v>
      </c>
      <c r="C8" s="4">
        <v>46.714587711447237</v>
      </c>
      <c r="D8" s="4">
        <v>47.111272897696004</v>
      </c>
      <c r="E8" s="4">
        <v>47.101634053637596</v>
      </c>
      <c r="F8" s="5">
        <f t="shared" si="0"/>
        <v>140.92749466278082</v>
      </c>
      <c r="G8" s="5">
        <f t="shared" si="1"/>
        <v>46.975831554260274</v>
      </c>
    </row>
    <row r="9" spans="1:8" x14ac:dyDescent="0.3">
      <c r="A9" s="2"/>
      <c r="B9" s="2" t="s">
        <v>57</v>
      </c>
      <c r="C9" s="4">
        <v>46.227644915794897</v>
      </c>
      <c r="D9" s="4">
        <v>46.69211168857187</v>
      </c>
      <c r="E9" s="4">
        <v>46.641747355316312</v>
      </c>
      <c r="F9" s="5">
        <f t="shared" si="0"/>
        <v>139.56150395968308</v>
      </c>
      <c r="G9" s="5">
        <f t="shared" si="1"/>
        <v>46.520501319894358</v>
      </c>
    </row>
    <row r="10" spans="1:8" x14ac:dyDescent="0.3">
      <c r="A10" s="2" t="s">
        <v>50</v>
      </c>
      <c r="B10" s="2" t="s">
        <v>55</v>
      </c>
      <c r="C10" s="4">
        <v>47.982742472780544</v>
      </c>
      <c r="D10" s="4">
        <v>48.187045236123524</v>
      </c>
      <c r="E10" s="4">
        <v>48.277077543679702</v>
      </c>
      <c r="F10" s="5">
        <f t="shared" si="0"/>
        <v>144.44686525258376</v>
      </c>
      <c r="G10" s="5">
        <f t="shared" si="1"/>
        <v>48.14895508419459</v>
      </c>
    </row>
    <row r="11" spans="1:8" x14ac:dyDescent="0.3">
      <c r="A11" s="2"/>
      <c r="B11" s="2" t="s">
        <v>56</v>
      </c>
      <c r="C11" s="4">
        <v>48.403385562167834</v>
      </c>
      <c r="D11" s="4">
        <v>48.543667431985234</v>
      </c>
      <c r="E11" s="4">
        <v>48.667624836572017</v>
      </c>
      <c r="F11" s="5">
        <f t="shared" si="0"/>
        <v>145.6146778307251</v>
      </c>
      <c r="G11" s="5">
        <f t="shared" si="1"/>
        <v>48.538225943575036</v>
      </c>
    </row>
    <row r="12" spans="1:8" x14ac:dyDescent="0.3">
      <c r="A12" s="2"/>
      <c r="B12" s="2" t="s">
        <v>57</v>
      </c>
      <c r="C12" s="4">
        <v>48.056104448936487</v>
      </c>
      <c r="D12" s="4">
        <v>48.248724697425438</v>
      </c>
      <c r="E12" s="4">
        <v>48.342001341299849</v>
      </c>
      <c r="F12" s="5">
        <f t="shared" si="0"/>
        <v>144.64683048766176</v>
      </c>
      <c r="G12" s="5">
        <f t="shared" si="1"/>
        <v>48.215610162553922</v>
      </c>
    </row>
    <row r="13" spans="1:8" x14ac:dyDescent="0.3">
      <c r="A13" s="2" t="s">
        <v>51</v>
      </c>
      <c r="B13" s="2" t="s">
        <v>55</v>
      </c>
      <c r="C13" s="4">
        <v>47.539260034853122</v>
      </c>
      <c r="D13" s="4">
        <v>47.810815900283998</v>
      </c>
      <c r="E13" s="4">
        <v>47.865288676816107</v>
      </c>
      <c r="F13" s="5">
        <f t="shared" si="0"/>
        <v>143.21536461195322</v>
      </c>
      <c r="G13" s="5">
        <f t="shared" si="1"/>
        <v>47.738454870651076</v>
      </c>
    </row>
    <row r="14" spans="1:8" x14ac:dyDescent="0.3">
      <c r="A14" s="2"/>
      <c r="B14" s="2" t="s">
        <v>56</v>
      </c>
      <c r="C14" s="4">
        <v>48.026013408211327</v>
      </c>
      <c r="D14" s="4">
        <v>48.224247860870697</v>
      </c>
      <c r="E14" s="4">
        <v>48.318667313342246</v>
      </c>
      <c r="F14" s="5">
        <f t="shared" si="0"/>
        <v>144.56892858242426</v>
      </c>
      <c r="G14" s="5">
        <f t="shared" si="1"/>
        <v>48.189642860808085</v>
      </c>
    </row>
    <row r="15" spans="1:8" x14ac:dyDescent="0.3">
      <c r="A15" s="2"/>
      <c r="B15" s="2" t="s">
        <v>57</v>
      </c>
      <c r="C15" s="4">
        <v>47.494575376234174</v>
      </c>
      <c r="D15" s="4">
        <v>47.771003234308864</v>
      </c>
      <c r="E15" s="4">
        <v>47.818431749836463</v>
      </c>
      <c r="F15" s="5">
        <f t="shared" si="0"/>
        <v>143.08401036037949</v>
      </c>
      <c r="G15" s="5">
        <f t="shared" si="1"/>
        <v>47.694670120126496</v>
      </c>
    </row>
    <row r="16" spans="1:8" x14ac:dyDescent="0.3">
      <c r="A16" s="2" t="s">
        <v>52</v>
      </c>
      <c r="B16" s="2" t="s">
        <v>55</v>
      </c>
      <c r="C16" s="4">
        <v>43.152118342762478</v>
      </c>
      <c r="D16" s="4">
        <v>43.914120513020841</v>
      </c>
      <c r="E16" s="4">
        <v>43.65170912169301</v>
      </c>
      <c r="F16" s="5">
        <f t="shared" si="0"/>
        <v>130.71794797747634</v>
      </c>
      <c r="G16" s="5">
        <f t="shared" si="1"/>
        <v>43.572649325825445</v>
      </c>
    </row>
    <row r="17" spans="1:7" x14ac:dyDescent="0.3">
      <c r="A17" s="2"/>
      <c r="B17" s="2" t="s">
        <v>56</v>
      </c>
      <c r="C17" s="4">
        <v>51.771051733828621</v>
      </c>
      <c r="D17" s="4">
        <v>51.314350983997464</v>
      </c>
      <c r="E17" s="4">
        <v>51.812738733099124</v>
      </c>
      <c r="F17" s="5">
        <f t="shared" si="0"/>
        <v>154.89814145092521</v>
      </c>
      <c r="G17" s="5">
        <f t="shared" si="1"/>
        <v>51.63271381697507</v>
      </c>
    </row>
    <row r="18" spans="1:7" x14ac:dyDescent="0.3">
      <c r="A18" s="2"/>
      <c r="B18" s="2" t="s">
        <v>57</v>
      </c>
      <c r="C18" s="4">
        <v>50.345050218203887</v>
      </c>
      <c r="D18" s="4">
        <v>50.161448814167485</v>
      </c>
      <c r="E18" s="4">
        <v>50.4893421022241</v>
      </c>
      <c r="F18" s="5">
        <f t="shared" si="0"/>
        <v>150.99584113459548</v>
      </c>
      <c r="G18" s="5">
        <f t="shared" si="1"/>
        <v>50.33194704486516</v>
      </c>
    </row>
    <row r="19" spans="1:7" x14ac:dyDescent="0.3">
      <c r="A19" s="2" t="s">
        <v>53</v>
      </c>
      <c r="B19" s="2" t="s">
        <v>55</v>
      </c>
      <c r="C19" s="4">
        <v>47.058527409744222</v>
      </c>
      <c r="D19" s="4">
        <v>47.384919576324201</v>
      </c>
      <c r="E19" s="4">
        <v>47.383969041141455</v>
      </c>
      <c r="F19" s="5">
        <f t="shared" si="0"/>
        <v>141.82741602720989</v>
      </c>
      <c r="G19" s="5">
        <f t="shared" si="1"/>
        <v>47.275805342403295</v>
      </c>
    </row>
    <row r="20" spans="1:7" x14ac:dyDescent="0.3">
      <c r="A20" s="2"/>
      <c r="B20" s="2" t="s">
        <v>56</v>
      </c>
      <c r="C20" s="4">
        <v>50.687237344603105</v>
      </c>
      <c r="D20" s="4">
        <v>50.452637177206327</v>
      </c>
      <c r="E20" s="4">
        <v>50.797587863701992</v>
      </c>
      <c r="F20" s="5">
        <f t="shared" si="0"/>
        <v>151.93746238551142</v>
      </c>
      <c r="G20" s="5">
        <f t="shared" si="1"/>
        <v>50.645820795170472</v>
      </c>
    </row>
    <row r="21" spans="1:7" x14ac:dyDescent="0.3">
      <c r="A21" s="2"/>
      <c r="B21" s="2" t="s">
        <v>57</v>
      </c>
      <c r="C21" s="4">
        <v>49.676746075781331</v>
      </c>
      <c r="D21" s="4">
        <v>49.616264978476956</v>
      </c>
      <c r="E21" s="4">
        <v>49.853863046608531</v>
      </c>
      <c r="F21" s="5">
        <f t="shared" si="0"/>
        <v>149.14687410086682</v>
      </c>
      <c r="G21" s="5">
        <f t="shared" si="1"/>
        <v>49.715624700288942</v>
      </c>
    </row>
    <row r="22" spans="1:7" x14ac:dyDescent="0.3">
      <c r="A22" s="2" t="s">
        <v>54</v>
      </c>
      <c r="B22" s="2" t="s">
        <v>55</v>
      </c>
      <c r="C22" s="4">
        <v>48.793531455728832</v>
      </c>
      <c r="D22" s="4">
        <v>48.871064325321427</v>
      </c>
      <c r="E22" s="4">
        <v>49.058794789374971</v>
      </c>
      <c r="F22" s="5">
        <f t="shared" si="0"/>
        <v>146.72339057042524</v>
      </c>
      <c r="G22" s="5">
        <f t="shared" si="1"/>
        <v>48.90779685680841</v>
      </c>
    </row>
    <row r="23" spans="1:7" x14ac:dyDescent="0.3">
      <c r="A23" s="2"/>
      <c r="B23" s="2" t="s">
        <v>56</v>
      </c>
      <c r="C23" s="4">
        <v>46.995074680187216</v>
      </c>
      <c r="D23" s="4">
        <v>47.569615252613261</v>
      </c>
      <c r="E23" s="4">
        <v>47.558607187897259</v>
      </c>
      <c r="F23" s="5">
        <f t="shared" si="0"/>
        <v>142.12329712069774</v>
      </c>
      <c r="G23" s="5">
        <f t="shared" si="1"/>
        <v>47.374432373565917</v>
      </c>
    </row>
    <row r="24" spans="1:7" x14ac:dyDescent="0.3">
      <c r="A24" s="2"/>
      <c r="B24" s="2" t="s">
        <v>57</v>
      </c>
      <c r="C24" s="4">
        <v>45.655826573899937</v>
      </c>
      <c r="D24" s="4">
        <v>46.184103470676824</v>
      </c>
      <c r="E24" s="4">
        <v>46.084334720567597</v>
      </c>
      <c r="F24" s="5">
        <f t="shared" si="0"/>
        <v>137.92426476514436</v>
      </c>
      <c r="G24" s="5">
        <f t="shared" si="1"/>
        <v>45.974754921714784</v>
      </c>
    </row>
    <row r="25" spans="1:7" x14ac:dyDescent="0.3">
      <c r="A25" s="2"/>
      <c r="B25" s="2" t="s">
        <v>6</v>
      </c>
      <c r="C25" s="5">
        <f>SUM(C4:C24)</f>
        <v>997.01175751046708</v>
      </c>
      <c r="D25" s="5">
        <f>SUM(D4:D24)</f>
        <v>1002.6999279026272</v>
      </c>
      <c r="E25" s="5">
        <f>SUM(E4:E24)</f>
        <v>1003.975114640132</v>
      </c>
      <c r="F25" s="5">
        <f>SUM(C4:E24)</f>
        <v>3003.6868000532286</v>
      </c>
      <c r="G25" s="5">
        <f>AVERAGE(C4:E24)</f>
        <v>47.677568254813153</v>
      </c>
    </row>
    <row r="26" spans="1:7" ht="16.2" thickBot="1" x14ac:dyDescent="0.35"/>
    <row r="27" spans="1:7" x14ac:dyDescent="0.3">
      <c r="A27" s="6" t="s">
        <v>18</v>
      </c>
      <c r="B27" s="7">
        <v>3</v>
      </c>
      <c r="D27" s="8" t="s">
        <v>19</v>
      </c>
      <c r="E27" s="2">
        <f>F25^2/(B27*B28*B29)</f>
        <v>143208.48242561912</v>
      </c>
    </row>
    <row r="28" spans="1:7" x14ac:dyDescent="0.3">
      <c r="A28" s="9" t="s">
        <v>58</v>
      </c>
      <c r="B28" s="10">
        <v>7</v>
      </c>
      <c r="D28" s="11" t="s">
        <v>60</v>
      </c>
      <c r="E28" s="2">
        <f>((SUMSQ(F38:F44)/(B27*B29))-E27)</f>
        <v>72.391498045442859</v>
      </c>
    </row>
    <row r="29" spans="1:7" x14ac:dyDescent="0.3">
      <c r="A29" s="8" t="s">
        <v>59</v>
      </c>
      <c r="B29" s="2">
        <v>3</v>
      </c>
      <c r="D29" s="11" t="s">
        <v>61</v>
      </c>
      <c r="E29" s="2">
        <f>SUMSQ(C45:E45)/(B27*B28)-E27</f>
        <v>34.737445265956922</v>
      </c>
    </row>
    <row r="30" spans="1:7" x14ac:dyDescent="0.3">
      <c r="A30" s="8" t="s">
        <v>6</v>
      </c>
      <c r="B30" s="5">
        <f>B29*B28*B27</f>
        <v>63</v>
      </c>
      <c r="D30" s="8" t="s">
        <v>62</v>
      </c>
      <c r="E30" s="2">
        <f>((SUMSQ(C38:E44))/(B27))-E27</f>
        <v>219.68378289043903</v>
      </c>
    </row>
    <row r="31" spans="1:7" x14ac:dyDescent="0.3">
      <c r="D31" s="8" t="s">
        <v>63</v>
      </c>
      <c r="E31" s="2">
        <f>E30-E29-E28</f>
        <v>112.55483957903925</v>
      </c>
    </row>
    <row r="32" spans="1:7" x14ac:dyDescent="0.3">
      <c r="D32" s="8" t="s">
        <v>20</v>
      </c>
      <c r="E32" s="2">
        <f>SUMSQ(C4:E24)-E27</f>
        <v>221.98912843727157</v>
      </c>
    </row>
    <row r="33" spans="2:7" x14ac:dyDescent="0.3">
      <c r="D33" s="8" t="s">
        <v>21</v>
      </c>
      <c r="E33" s="2">
        <f>E32-E31-E29-E28</f>
        <v>2.305345546832541</v>
      </c>
    </row>
    <row r="35" spans="2:7" x14ac:dyDescent="0.3">
      <c r="B35" s="3"/>
      <c r="C35" s="12"/>
      <c r="D35" s="12" t="s">
        <v>22</v>
      </c>
      <c r="E35" s="13"/>
      <c r="F35" s="3"/>
      <c r="G35" s="3"/>
    </row>
    <row r="36" spans="2:7" x14ac:dyDescent="0.3">
      <c r="B36" s="2" t="s">
        <v>23</v>
      </c>
      <c r="C36" s="2" t="s">
        <v>24</v>
      </c>
      <c r="D36" s="2"/>
      <c r="E36" s="2"/>
      <c r="F36" s="2"/>
      <c r="G36" s="2"/>
    </row>
    <row r="37" spans="2:7" x14ac:dyDescent="0.3">
      <c r="B37" s="2"/>
      <c r="C37" s="2" t="s">
        <v>9</v>
      </c>
      <c r="D37" s="2" t="s">
        <v>10</v>
      </c>
      <c r="E37" s="2" t="s">
        <v>11</v>
      </c>
      <c r="F37" s="2" t="s">
        <v>25</v>
      </c>
      <c r="G37" s="2" t="s">
        <v>26</v>
      </c>
    </row>
    <row r="38" spans="2:7" x14ac:dyDescent="0.3">
      <c r="B38" s="14" t="s">
        <v>8</v>
      </c>
      <c r="C38" s="2">
        <f>F4</f>
        <v>135.70097194023236</v>
      </c>
      <c r="D38" s="2">
        <f>F5</f>
        <v>138.72794366543326</v>
      </c>
      <c r="E38" s="2">
        <f>F6</f>
        <v>138.62808851418782</v>
      </c>
      <c r="F38" s="2">
        <f t="shared" ref="F38:F45" si="2">SUM(C38:E38)</f>
        <v>413.05700411985345</v>
      </c>
      <c r="G38" s="2">
        <f t="shared" ref="G38:G44" si="3">F38/9</f>
        <v>45.895222679983718</v>
      </c>
    </row>
    <row r="39" spans="2:7" x14ac:dyDescent="0.3">
      <c r="B39" s="14" t="s">
        <v>12</v>
      </c>
      <c r="C39" s="2">
        <f>F7</f>
        <v>138.26948465232877</v>
      </c>
      <c r="D39" s="2">
        <f>F8</f>
        <v>140.92749466278082</v>
      </c>
      <c r="E39" s="2">
        <f>F9</f>
        <v>139.56150395968308</v>
      </c>
      <c r="F39" s="2">
        <f t="shared" si="2"/>
        <v>418.7584832747927</v>
      </c>
      <c r="G39" s="2">
        <f t="shared" si="3"/>
        <v>46.528720363865858</v>
      </c>
    </row>
    <row r="40" spans="2:7" x14ac:dyDescent="0.3">
      <c r="B40" s="14" t="s">
        <v>13</v>
      </c>
      <c r="C40" s="2">
        <f>F10</f>
        <v>144.44686525258376</v>
      </c>
      <c r="D40" s="2">
        <f>F11</f>
        <v>145.6146778307251</v>
      </c>
      <c r="E40" s="2">
        <f>F12</f>
        <v>144.64683048766176</v>
      </c>
      <c r="F40" s="2">
        <f t="shared" si="2"/>
        <v>434.70837357097059</v>
      </c>
      <c r="G40" s="2">
        <f t="shared" si="3"/>
        <v>48.300930396774511</v>
      </c>
    </row>
    <row r="41" spans="2:7" x14ac:dyDescent="0.3">
      <c r="B41" s="14" t="s">
        <v>14</v>
      </c>
      <c r="C41" s="2">
        <f>F13</f>
        <v>143.21536461195322</v>
      </c>
      <c r="D41" s="2">
        <f>F14</f>
        <v>144.56892858242426</v>
      </c>
      <c r="E41" s="2">
        <f>F15</f>
        <v>143.08401036037949</v>
      </c>
      <c r="F41" s="2">
        <f t="shared" si="2"/>
        <v>430.86830355475695</v>
      </c>
      <c r="G41" s="2">
        <f t="shared" si="3"/>
        <v>47.87425595052855</v>
      </c>
    </row>
    <row r="42" spans="2:7" x14ac:dyDescent="0.3">
      <c r="B42" s="14" t="s">
        <v>15</v>
      </c>
      <c r="C42" s="2">
        <f>F16</f>
        <v>130.71794797747634</v>
      </c>
      <c r="D42" s="2">
        <f>F17</f>
        <v>154.89814145092521</v>
      </c>
      <c r="E42" s="2">
        <f>F18</f>
        <v>150.99584113459548</v>
      </c>
      <c r="F42" s="2">
        <f t="shared" si="2"/>
        <v>436.61193056299703</v>
      </c>
      <c r="G42" s="2">
        <f t="shared" si="3"/>
        <v>48.512436729221889</v>
      </c>
    </row>
    <row r="43" spans="2:7" x14ac:dyDescent="0.3">
      <c r="B43" s="14" t="s">
        <v>16</v>
      </c>
      <c r="C43" s="2">
        <f>F19</f>
        <v>141.82741602720989</v>
      </c>
      <c r="D43" s="2">
        <f>F20</f>
        <v>151.93746238551142</v>
      </c>
      <c r="E43" s="2">
        <f>F21</f>
        <v>149.14687410086682</v>
      </c>
      <c r="F43" s="2">
        <f t="shared" si="2"/>
        <v>442.91175251358811</v>
      </c>
      <c r="G43" s="2">
        <f t="shared" si="3"/>
        <v>49.212416945954232</v>
      </c>
    </row>
    <row r="44" spans="2:7" x14ac:dyDescent="0.3">
      <c r="B44" s="14" t="s">
        <v>17</v>
      </c>
      <c r="C44" s="2">
        <f>F22</f>
        <v>146.72339057042524</v>
      </c>
      <c r="D44" s="2">
        <f>F23</f>
        <v>142.12329712069774</v>
      </c>
      <c r="E44" s="2">
        <f>F24</f>
        <v>137.92426476514436</v>
      </c>
      <c r="F44" s="2">
        <f t="shared" si="2"/>
        <v>426.77095245626731</v>
      </c>
      <c r="G44" s="2">
        <f t="shared" si="3"/>
        <v>47.418994717363034</v>
      </c>
    </row>
    <row r="45" spans="2:7" x14ac:dyDescent="0.3">
      <c r="B45" s="2" t="s">
        <v>6</v>
      </c>
      <c r="C45" s="2">
        <f>SUM(C38:C44)</f>
        <v>980.9014410322095</v>
      </c>
      <c r="D45" s="2">
        <f>SUM(D38:D44)</f>
        <v>1018.7979456984979</v>
      </c>
      <c r="E45" s="2">
        <f>SUM(E38:E44)</f>
        <v>1003.9874133225188</v>
      </c>
      <c r="F45" s="2">
        <f t="shared" si="2"/>
        <v>3003.6868000532263</v>
      </c>
      <c r="G45" s="2">
        <f>AVERAGE(G38:G44)</f>
        <v>47.677568254813117</v>
      </c>
    </row>
    <row r="46" spans="2:7" x14ac:dyDescent="0.3">
      <c r="B46" s="14" t="s">
        <v>7</v>
      </c>
      <c r="C46" s="2">
        <f>C45/(B28*B27)</f>
        <v>46.709592430105218</v>
      </c>
      <c r="D46" s="2">
        <f>D45/(B28*B27)</f>
        <v>48.514187890404664</v>
      </c>
      <c r="E46" s="2">
        <f>E45/(B28*B27)</f>
        <v>47.80892444392947</v>
      </c>
      <c r="F46" s="2"/>
      <c r="G46" s="2">
        <f>AVERAGE(G38:G44)</f>
        <v>47.677568254813117</v>
      </c>
    </row>
    <row r="49" spans="1:11" x14ac:dyDescent="0.3">
      <c r="A49" s="15" t="s">
        <v>27</v>
      </c>
      <c r="B49" s="16" t="s">
        <v>28</v>
      </c>
      <c r="C49" s="16" t="s">
        <v>29</v>
      </c>
      <c r="D49" s="16" t="s">
        <v>30</v>
      </c>
      <c r="E49" s="16" t="s">
        <v>31</v>
      </c>
      <c r="F49" s="16" t="s">
        <v>32</v>
      </c>
      <c r="G49" s="16" t="s">
        <v>33</v>
      </c>
      <c r="H49" s="16" t="s">
        <v>34</v>
      </c>
      <c r="I49" s="16" t="s">
        <v>35</v>
      </c>
    </row>
    <row r="50" spans="1:11" x14ac:dyDescent="0.3">
      <c r="A50" s="11" t="s">
        <v>58</v>
      </c>
      <c r="B50" s="2">
        <f>B28-1</f>
        <v>6</v>
      </c>
      <c r="C50" s="2">
        <f>E28</f>
        <v>72.391498045442859</v>
      </c>
      <c r="D50" s="2">
        <f>C50/B50</f>
        <v>12.065249674240476</v>
      </c>
      <c r="E50" s="2">
        <f>D50/D53</f>
        <v>219.81107648453943</v>
      </c>
      <c r="F50" s="2">
        <f>FINV(0.01,B50,B53)</f>
        <v>3.265787316835457</v>
      </c>
      <c r="G50" s="2">
        <f>FINV(0.05,B50,B53)</f>
        <v>2.3239937973118296</v>
      </c>
      <c r="H50" s="2" t="str">
        <f>IF(E50&gt;F50,"Significant","NS")</f>
        <v>Significant</v>
      </c>
      <c r="I50" s="2" t="str">
        <f>IF(E50&gt;G50,"Significant","NS")</f>
        <v>Significant</v>
      </c>
    </row>
    <row r="51" spans="1:11" x14ac:dyDescent="0.3">
      <c r="A51" s="11" t="s">
        <v>59</v>
      </c>
      <c r="B51" s="2">
        <f>B29-1</f>
        <v>2</v>
      </c>
      <c r="C51" s="2">
        <f>E29</f>
        <v>34.737445265956922</v>
      </c>
      <c r="D51" s="2">
        <f>C51/B51</f>
        <v>17.368722632978461</v>
      </c>
      <c r="E51" s="2">
        <f>D51/D53</f>
        <v>316.43254157164529</v>
      </c>
      <c r="F51" s="2">
        <f>FINV(0.01,B51,B53)</f>
        <v>5.1491387794356873</v>
      </c>
      <c r="G51" s="2">
        <f>FINV(0.05,B51,B53)</f>
        <v>3.2199422931761248</v>
      </c>
      <c r="H51" s="2" t="str">
        <f>IF(E51&gt;F51,"Significant","NS")</f>
        <v>Significant</v>
      </c>
      <c r="I51" s="2" t="str">
        <f>IF(E51&gt;G51,"Significant","NS")</f>
        <v>Significant</v>
      </c>
    </row>
    <row r="52" spans="1:11" x14ac:dyDescent="0.3">
      <c r="A52" s="11" t="s">
        <v>64</v>
      </c>
      <c r="B52" s="2">
        <f>B51*B50</f>
        <v>12</v>
      </c>
      <c r="C52" s="2">
        <f>E31</f>
        <v>112.55483957903925</v>
      </c>
      <c r="D52" s="2">
        <f>C52/B52</f>
        <v>9.3795699649199378</v>
      </c>
      <c r="E52" s="2">
        <f>D52/D53</f>
        <v>170.88194829096184</v>
      </c>
      <c r="F52" s="2">
        <f>FINV(0.01,B52,B53)</f>
        <v>2.6401564075289268</v>
      </c>
      <c r="G52" s="2">
        <f>FINV(0.05,B52,B53)</f>
        <v>1.9910131582278783</v>
      </c>
      <c r="H52" s="2" t="str">
        <f>IF(E52&gt;F52,"Significant","NS")</f>
        <v>Significant</v>
      </c>
      <c r="I52" s="2" t="str">
        <f>IF(E52&gt;G52,"Significant","NS")</f>
        <v>Significant</v>
      </c>
    </row>
    <row r="53" spans="1:11" ht="16.2" thickBot="1" x14ac:dyDescent="0.35">
      <c r="A53" s="17" t="s">
        <v>36</v>
      </c>
      <c r="B53" s="18">
        <f>B54-B52-B51-B50</f>
        <v>42</v>
      </c>
      <c r="C53" s="18">
        <f>E33</f>
        <v>2.305345546832541</v>
      </c>
      <c r="D53" s="18">
        <f>C53/B53</f>
        <v>5.488917968648907E-2</v>
      </c>
      <c r="E53" s="18"/>
      <c r="F53" s="18"/>
      <c r="G53" s="18"/>
      <c r="H53" s="18"/>
      <c r="I53" s="18"/>
    </row>
    <row r="54" spans="1:11" ht="16.2" thickBot="1" x14ac:dyDescent="0.35">
      <c r="A54" s="19" t="s">
        <v>37</v>
      </c>
      <c r="B54" s="20">
        <f>B30-1</f>
        <v>62</v>
      </c>
      <c r="C54" s="20">
        <f>SUM(C50:C53)</f>
        <v>221.98912843727157</v>
      </c>
      <c r="D54" s="20"/>
      <c r="E54" s="20"/>
      <c r="F54" s="20"/>
      <c r="G54" s="20"/>
      <c r="H54" s="20"/>
      <c r="I54" s="21"/>
    </row>
    <row r="56" spans="1:11" x14ac:dyDescent="0.3">
      <c r="H56" t="s">
        <v>38</v>
      </c>
      <c r="I56">
        <f>TINV(0.01,B53)</f>
        <v>2.6980661862199842</v>
      </c>
    </row>
    <row r="57" spans="1:11" x14ac:dyDescent="0.3">
      <c r="A57" s="3"/>
      <c r="B57" s="22"/>
      <c r="C57" s="26" t="s">
        <v>39</v>
      </c>
      <c r="D57" s="26"/>
      <c r="E57" s="3"/>
      <c r="F57" s="3"/>
      <c r="I57">
        <f>TINV(0.05,B53)</f>
        <v>2.0180817028184461</v>
      </c>
    </row>
    <row r="58" spans="1:11" x14ac:dyDescent="0.3">
      <c r="A58" s="2" t="s">
        <v>40</v>
      </c>
      <c r="B58" s="2" t="s">
        <v>24</v>
      </c>
      <c r="C58" s="2"/>
      <c r="D58" s="2"/>
      <c r="E58" s="2"/>
      <c r="F58" s="23"/>
      <c r="H58" s="24"/>
      <c r="I58" s="24" t="s">
        <v>41</v>
      </c>
      <c r="J58" s="24" t="s">
        <v>42</v>
      </c>
      <c r="K58" s="24" t="s">
        <v>43</v>
      </c>
    </row>
    <row r="59" spans="1:11" x14ac:dyDescent="0.3">
      <c r="A59" s="2"/>
      <c r="B59" s="2" t="s">
        <v>9</v>
      </c>
      <c r="C59" s="2" t="s">
        <v>10</v>
      </c>
      <c r="D59" s="2" t="s">
        <v>11</v>
      </c>
      <c r="E59" s="2" t="s">
        <v>25</v>
      </c>
      <c r="F59" s="23" t="s">
        <v>26</v>
      </c>
      <c r="H59" s="25" t="s">
        <v>44</v>
      </c>
      <c r="I59" s="23">
        <f>SQRT(D53/(B29*B27))</f>
        <v>7.809479971767154E-2</v>
      </c>
      <c r="J59" s="23">
        <f>I59*1.4142*I56</f>
        <v>0.2979789239388379</v>
      </c>
      <c r="K59" s="23">
        <f>I59*1.4142*I57</f>
        <v>0.22288030490052185</v>
      </c>
    </row>
    <row r="60" spans="1:11" x14ac:dyDescent="0.3">
      <c r="A60" s="14" t="s">
        <v>8</v>
      </c>
      <c r="B60" s="2">
        <f>G4</f>
        <v>45.233657313410788</v>
      </c>
      <c r="C60" s="2">
        <f>G5</f>
        <v>46.242647888477755</v>
      </c>
      <c r="D60" s="2">
        <f>G6</f>
        <v>46.20936283806261</v>
      </c>
      <c r="E60" s="2">
        <f>SUM(B60:D60)</f>
        <v>137.68566803995117</v>
      </c>
      <c r="F60" s="23">
        <f>E60/3</f>
        <v>45.895222679983725</v>
      </c>
      <c r="H60" s="25" t="s">
        <v>45</v>
      </c>
      <c r="I60" s="23">
        <f>SQRT(D53/(B28*B27))</f>
        <v>5.1125047298377968E-2</v>
      </c>
      <c r="J60" s="23">
        <f>I60*1.4142*I56</f>
        <v>0.19507299635017336</v>
      </c>
      <c r="K60" s="23">
        <f>J60*1.4142*I57</f>
        <v>0.55673270258156138</v>
      </c>
    </row>
    <row r="61" spans="1:11" x14ac:dyDescent="0.3">
      <c r="A61" s="14" t="s">
        <v>12</v>
      </c>
      <c r="B61" s="2">
        <f>G7</f>
        <v>46.089828217442921</v>
      </c>
      <c r="C61" s="2">
        <f>G8</f>
        <v>46.975831554260274</v>
      </c>
      <c r="D61" s="2">
        <f>G9</f>
        <v>46.520501319894358</v>
      </c>
      <c r="E61" s="2">
        <f t="shared" ref="E61:E66" si="4">SUM(B61:D61)</f>
        <v>139.58616109159755</v>
      </c>
      <c r="F61" s="23">
        <f t="shared" ref="F61:F66" si="5">E61/3</f>
        <v>46.528720363865851</v>
      </c>
      <c r="H61" s="25" t="s">
        <v>46</v>
      </c>
      <c r="I61" s="23">
        <f>SQRT(D53/(B27))</f>
        <v>0.1352641609179227</v>
      </c>
      <c r="J61" s="23">
        <f>I61*1.4142*I56</f>
        <v>0.5161146358467692</v>
      </c>
      <c r="K61" s="23">
        <f>J61*1.4142*I57</f>
        <v>1.4729762777676985</v>
      </c>
    </row>
    <row r="62" spans="1:11" x14ac:dyDescent="0.3">
      <c r="A62" s="14" t="s">
        <v>13</v>
      </c>
      <c r="B62" s="2">
        <f>G10</f>
        <v>48.14895508419459</v>
      </c>
      <c r="C62" s="2">
        <f>G11</f>
        <v>48.538225943575036</v>
      </c>
      <c r="D62" s="2">
        <f>G12</f>
        <v>48.215610162553922</v>
      </c>
      <c r="E62" s="2">
        <f t="shared" si="4"/>
        <v>144.90279119032354</v>
      </c>
      <c r="F62" s="23">
        <f t="shared" si="5"/>
        <v>48.300930396774511</v>
      </c>
    </row>
    <row r="63" spans="1:11" x14ac:dyDescent="0.3">
      <c r="A63" s="14" t="s">
        <v>14</v>
      </c>
      <c r="B63" s="2">
        <f>G13</f>
        <v>47.738454870651076</v>
      </c>
      <c r="C63" s="2">
        <f>G14</f>
        <v>48.189642860808085</v>
      </c>
      <c r="D63" s="2">
        <f>G15</f>
        <v>47.694670120126496</v>
      </c>
      <c r="E63" s="2">
        <f t="shared" si="4"/>
        <v>143.62276785158565</v>
      </c>
      <c r="F63" s="23">
        <f t="shared" si="5"/>
        <v>47.87425595052855</v>
      </c>
      <c r="H63" s="25" t="s">
        <v>47</v>
      </c>
      <c r="I63" s="5">
        <f>SQRT(D53)*100/(G25)</f>
        <v>0.4913933485468045</v>
      </c>
    </row>
    <row r="64" spans="1:11" x14ac:dyDescent="0.3">
      <c r="A64" s="14" t="s">
        <v>15</v>
      </c>
      <c r="B64" s="2">
        <f>G16</f>
        <v>43.572649325825445</v>
      </c>
      <c r="C64" s="2">
        <f>G17</f>
        <v>51.63271381697507</v>
      </c>
      <c r="D64" s="2">
        <f>G18</f>
        <v>50.33194704486516</v>
      </c>
      <c r="E64" s="2">
        <f t="shared" si="4"/>
        <v>145.53731018766567</v>
      </c>
      <c r="F64" s="23">
        <f t="shared" si="5"/>
        <v>48.512436729221889</v>
      </c>
    </row>
    <row r="65" spans="1:6" x14ac:dyDescent="0.3">
      <c r="A65" s="14" t="s">
        <v>16</v>
      </c>
      <c r="B65" s="2">
        <f>G19</f>
        <v>47.275805342403295</v>
      </c>
      <c r="C65" s="2">
        <f>G20</f>
        <v>50.645820795170472</v>
      </c>
      <c r="D65" s="2">
        <f>G21</f>
        <v>49.715624700288942</v>
      </c>
      <c r="E65" s="2">
        <f t="shared" si="4"/>
        <v>147.63725083786272</v>
      </c>
      <c r="F65" s="23">
        <f t="shared" si="5"/>
        <v>49.212416945954239</v>
      </c>
    </row>
    <row r="66" spans="1:6" x14ac:dyDescent="0.3">
      <c r="A66" s="14" t="s">
        <v>17</v>
      </c>
      <c r="B66" s="2">
        <f>G22</f>
        <v>48.90779685680841</v>
      </c>
      <c r="C66" s="2">
        <f>G23</f>
        <v>47.374432373565917</v>
      </c>
      <c r="D66" s="2">
        <f>G24</f>
        <v>45.974754921714784</v>
      </c>
      <c r="E66" s="2">
        <f t="shared" si="4"/>
        <v>142.2569841520891</v>
      </c>
      <c r="F66" s="23">
        <f t="shared" si="5"/>
        <v>47.418994717363034</v>
      </c>
    </row>
    <row r="67" spans="1:6" x14ac:dyDescent="0.3">
      <c r="A67" s="2" t="s">
        <v>6</v>
      </c>
      <c r="B67" s="2">
        <f>SUM(B60:B66)</f>
        <v>326.96714701073654</v>
      </c>
      <c r="C67" s="2">
        <f>SUM(C60:C66)</f>
        <v>339.59931523283262</v>
      </c>
      <c r="D67" s="2">
        <f>SUM(D60:D66)</f>
        <v>334.66247110750629</v>
      </c>
      <c r="E67" s="2">
        <f>SUM(E60:E66)</f>
        <v>1001.2289333510754</v>
      </c>
      <c r="F67" s="23">
        <f>SUM(C67:E67)</f>
        <v>1675.4907196914141</v>
      </c>
    </row>
    <row r="68" spans="1:6" x14ac:dyDescent="0.3">
      <c r="A68" s="14" t="s">
        <v>7</v>
      </c>
      <c r="B68" s="23">
        <f>AVERAGE(B60:B66)</f>
        <v>46.709592430105218</v>
      </c>
      <c r="C68" s="23">
        <f>AVERAGE(C60:C66)</f>
        <v>48.514187890404664</v>
      </c>
      <c r="D68" s="23">
        <f>AVERAGE(D60:D66)</f>
        <v>47.80892444392947</v>
      </c>
      <c r="E68" s="2"/>
      <c r="F68" s="23">
        <f>AVERAGE(F60:F66)</f>
        <v>47.677568254813117</v>
      </c>
    </row>
  </sheetData>
  <mergeCells count="1">
    <mergeCell ref="C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Germination stage</vt:lpstr>
      <vt:lpstr>Flowering stage</vt:lpstr>
      <vt:lpstr>Harvesting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Gadhavi himanshu</dc:creator>
  <cp:lastModifiedBy>Gadhavi himanshu</cp:lastModifiedBy>
  <dcterms:created xsi:type="dcterms:W3CDTF">2023-07-10T11:49:18Z</dcterms:created>
  <dcterms:modified xsi:type="dcterms:W3CDTF">2023-07-20T12:59:03Z</dcterms:modified>
</cp:coreProperties>
</file>