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EA4339C2-F17E-4CB9-B8D9-617D93D39687}" xr6:coauthVersionLast="47" xr6:coauthVersionMax="47" xr10:uidLastSave="{00000000-0000-0000-0000-000000000000}"/>
  <bookViews>
    <workbookView xWindow="-108" yWindow="-108" windowWidth="23256" windowHeight="12456" xr2:uid="{2AD597ED-E3D8-4950-BA75-2BD3234D3A47}"/>
  </bookViews>
  <sheets>
    <sheet name="Germination stage " sheetId="1" r:id="rId1"/>
    <sheet name="Flowering stage" sheetId="2" r:id="rId2"/>
    <sheet name="Harvesting stage" sheetId="3" r:id="rId3"/>
  </sheets>
  <definedNames>
    <definedName name="solver_adj" localSheetId="1" hidden="1">'Flowering stage'!$C$4:$E$24</definedName>
    <definedName name="solver_adj" localSheetId="0" hidden="1">'Germination stage '!$C$4:$E$24</definedName>
    <definedName name="solver_adj" localSheetId="2" hidden="1">'Harvesting stage'!$C$4:$E$24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2" hidden="1">'Harvesting stage'!$K$61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'Flowering stage'!$K$61</definedName>
    <definedName name="solver_opt" localSheetId="0" hidden="1">'Germination stage '!$K$61</definedName>
    <definedName name="solver_opt" localSheetId="2" hidden="1">'Harvesting stage'!$K$60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2" hidden="1">1</definedName>
    <definedName name="solver_rhs1" localSheetId="2" hidden="1">1.5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1" hidden="1">1.46728</definedName>
    <definedName name="solver_val" localSheetId="0" hidden="1">1.3572</definedName>
    <definedName name="solver_val" localSheetId="2" hidden="1">0.452723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3" l="1"/>
  <c r="B52" i="3" s="1"/>
  <c r="B50" i="3"/>
  <c r="B30" i="3"/>
  <c r="B54" i="3" s="1"/>
  <c r="G25" i="3"/>
  <c r="F25" i="3"/>
  <c r="E27" i="3" s="1"/>
  <c r="E25" i="3"/>
  <c r="D25" i="3"/>
  <c r="C25" i="3"/>
  <c r="G24" i="3"/>
  <c r="D66" i="3" s="1"/>
  <c r="F24" i="3"/>
  <c r="E44" i="3" s="1"/>
  <c r="G23" i="3"/>
  <c r="C66" i="3" s="1"/>
  <c r="F23" i="3"/>
  <c r="D44" i="3" s="1"/>
  <c r="G22" i="3"/>
  <c r="B66" i="3" s="1"/>
  <c r="F22" i="3"/>
  <c r="C44" i="3" s="1"/>
  <c r="G21" i="3"/>
  <c r="D65" i="3" s="1"/>
  <c r="F21" i="3"/>
  <c r="E43" i="3" s="1"/>
  <c r="G20" i="3"/>
  <c r="C65" i="3" s="1"/>
  <c r="F20" i="3"/>
  <c r="D43" i="3" s="1"/>
  <c r="G19" i="3"/>
  <c r="B65" i="3" s="1"/>
  <c r="F19" i="3"/>
  <c r="C43" i="3" s="1"/>
  <c r="G18" i="3"/>
  <c r="D64" i="3" s="1"/>
  <c r="F18" i="3"/>
  <c r="E42" i="3" s="1"/>
  <c r="G17" i="3"/>
  <c r="C64" i="3" s="1"/>
  <c r="F17" i="3"/>
  <c r="D42" i="3" s="1"/>
  <c r="G16" i="3"/>
  <c r="B64" i="3" s="1"/>
  <c r="F16" i="3"/>
  <c r="C42" i="3" s="1"/>
  <c r="G15" i="3"/>
  <c r="D63" i="3" s="1"/>
  <c r="F15" i="3"/>
  <c r="E41" i="3" s="1"/>
  <c r="G14" i="3"/>
  <c r="C63" i="3" s="1"/>
  <c r="F14" i="3"/>
  <c r="D41" i="3" s="1"/>
  <c r="G13" i="3"/>
  <c r="B63" i="3" s="1"/>
  <c r="F13" i="3"/>
  <c r="C41" i="3" s="1"/>
  <c r="G12" i="3"/>
  <c r="D62" i="3" s="1"/>
  <c r="F12" i="3"/>
  <c r="E40" i="3" s="1"/>
  <c r="G11" i="3"/>
  <c r="C62" i="3" s="1"/>
  <c r="F11" i="3"/>
  <c r="D40" i="3" s="1"/>
  <c r="G10" i="3"/>
  <c r="B62" i="3" s="1"/>
  <c r="F10" i="3"/>
  <c r="C40" i="3" s="1"/>
  <c r="G9" i="3"/>
  <c r="D61" i="3" s="1"/>
  <c r="F9" i="3"/>
  <c r="E39" i="3" s="1"/>
  <c r="G8" i="3"/>
  <c r="C61" i="3" s="1"/>
  <c r="F8" i="3"/>
  <c r="D39" i="3" s="1"/>
  <c r="G7" i="3"/>
  <c r="B61" i="3" s="1"/>
  <c r="F7" i="3"/>
  <c r="C39" i="3" s="1"/>
  <c r="G6" i="3"/>
  <c r="D60" i="3" s="1"/>
  <c r="F6" i="3"/>
  <c r="E38" i="3" s="1"/>
  <c r="G5" i="3"/>
  <c r="C60" i="3" s="1"/>
  <c r="F5" i="3"/>
  <c r="D38" i="3" s="1"/>
  <c r="G4" i="3"/>
  <c r="B60" i="3" s="1"/>
  <c r="F4" i="3"/>
  <c r="C38" i="3" s="1"/>
  <c r="B51" i="2"/>
  <c r="B52" i="2" s="1"/>
  <c r="B50" i="2"/>
  <c r="B30" i="2"/>
  <c r="B54" i="2" s="1"/>
  <c r="G25" i="2"/>
  <c r="F25" i="2"/>
  <c r="E27" i="2" s="1"/>
  <c r="E25" i="2"/>
  <c r="D25" i="2"/>
  <c r="C25" i="2"/>
  <c r="G24" i="2"/>
  <c r="D66" i="2" s="1"/>
  <c r="F24" i="2"/>
  <c r="E44" i="2" s="1"/>
  <c r="G23" i="2"/>
  <c r="C66" i="2" s="1"/>
  <c r="F23" i="2"/>
  <c r="D44" i="2" s="1"/>
  <c r="G22" i="2"/>
  <c r="B66" i="2" s="1"/>
  <c r="F22" i="2"/>
  <c r="C44" i="2" s="1"/>
  <c r="G21" i="2"/>
  <c r="D65" i="2" s="1"/>
  <c r="F21" i="2"/>
  <c r="E43" i="2" s="1"/>
  <c r="G20" i="2"/>
  <c r="C65" i="2" s="1"/>
  <c r="F20" i="2"/>
  <c r="D43" i="2" s="1"/>
  <c r="G19" i="2"/>
  <c r="B65" i="2" s="1"/>
  <c r="F19" i="2"/>
  <c r="C43" i="2" s="1"/>
  <c r="G18" i="2"/>
  <c r="D64" i="2" s="1"/>
  <c r="F18" i="2"/>
  <c r="E42" i="2" s="1"/>
  <c r="G17" i="2"/>
  <c r="C64" i="2" s="1"/>
  <c r="F17" i="2"/>
  <c r="D42" i="2" s="1"/>
  <c r="G16" i="2"/>
  <c r="B64" i="2" s="1"/>
  <c r="F16" i="2"/>
  <c r="C42" i="2" s="1"/>
  <c r="G15" i="2"/>
  <c r="D63" i="2" s="1"/>
  <c r="F15" i="2"/>
  <c r="E41" i="2" s="1"/>
  <c r="G14" i="2"/>
  <c r="C63" i="2" s="1"/>
  <c r="F14" i="2"/>
  <c r="D41" i="2" s="1"/>
  <c r="G13" i="2"/>
  <c r="B63" i="2" s="1"/>
  <c r="F13" i="2"/>
  <c r="C41" i="2" s="1"/>
  <c r="G12" i="2"/>
  <c r="D62" i="2" s="1"/>
  <c r="F12" i="2"/>
  <c r="E40" i="2" s="1"/>
  <c r="G11" i="2"/>
  <c r="C62" i="2" s="1"/>
  <c r="F11" i="2"/>
  <c r="D40" i="2" s="1"/>
  <c r="G10" i="2"/>
  <c r="B62" i="2" s="1"/>
  <c r="F10" i="2"/>
  <c r="C40" i="2" s="1"/>
  <c r="G9" i="2"/>
  <c r="D61" i="2" s="1"/>
  <c r="F9" i="2"/>
  <c r="E39" i="2" s="1"/>
  <c r="G8" i="2"/>
  <c r="C61" i="2" s="1"/>
  <c r="F8" i="2"/>
  <c r="D39" i="2" s="1"/>
  <c r="G7" i="2"/>
  <c r="B61" i="2" s="1"/>
  <c r="F7" i="2"/>
  <c r="C39" i="2" s="1"/>
  <c r="G6" i="2"/>
  <c r="D60" i="2" s="1"/>
  <c r="F6" i="2"/>
  <c r="E38" i="2" s="1"/>
  <c r="G5" i="2"/>
  <c r="C60" i="2" s="1"/>
  <c r="F5" i="2"/>
  <c r="D38" i="2" s="1"/>
  <c r="G4" i="2"/>
  <c r="B60" i="2" s="1"/>
  <c r="F4" i="2"/>
  <c r="C38" i="2" s="1"/>
  <c r="B51" i="1"/>
  <c r="B52" i="1" s="1"/>
  <c r="B50" i="1"/>
  <c r="B30" i="1"/>
  <c r="B54" i="1" s="1"/>
  <c r="G25" i="1"/>
  <c r="F25" i="1"/>
  <c r="E27" i="1" s="1"/>
  <c r="E25" i="1"/>
  <c r="D25" i="1"/>
  <c r="C25" i="1"/>
  <c r="G24" i="1"/>
  <c r="D66" i="1" s="1"/>
  <c r="F24" i="1"/>
  <c r="E44" i="1" s="1"/>
  <c r="G23" i="1"/>
  <c r="C66" i="1" s="1"/>
  <c r="F23" i="1"/>
  <c r="D44" i="1" s="1"/>
  <c r="G22" i="1"/>
  <c r="B66" i="1" s="1"/>
  <c r="F22" i="1"/>
  <c r="C44" i="1" s="1"/>
  <c r="G21" i="1"/>
  <c r="D65" i="1" s="1"/>
  <c r="F21" i="1"/>
  <c r="E43" i="1" s="1"/>
  <c r="G20" i="1"/>
  <c r="C65" i="1" s="1"/>
  <c r="F20" i="1"/>
  <c r="D43" i="1" s="1"/>
  <c r="G19" i="1"/>
  <c r="B65" i="1" s="1"/>
  <c r="F19" i="1"/>
  <c r="C43" i="1" s="1"/>
  <c r="G18" i="1"/>
  <c r="D64" i="1" s="1"/>
  <c r="F18" i="1"/>
  <c r="E42" i="1" s="1"/>
  <c r="G17" i="1"/>
  <c r="C64" i="1" s="1"/>
  <c r="F17" i="1"/>
  <c r="D42" i="1" s="1"/>
  <c r="G16" i="1"/>
  <c r="B64" i="1" s="1"/>
  <c r="F16" i="1"/>
  <c r="C42" i="1" s="1"/>
  <c r="G15" i="1"/>
  <c r="D63" i="1" s="1"/>
  <c r="F15" i="1"/>
  <c r="E41" i="1" s="1"/>
  <c r="G14" i="1"/>
  <c r="C63" i="1" s="1"/>
  <c r="F14" i="1"/>
  <c r="D41" i="1" s="1"/>
  <c r="G13" i="1"/>
  <c r="B63" i="1" s="1"/>
  <c r="F13" i="1"/>
  <c r="C41" i="1" s="1"/>
  <c r="G12" i="1"/>
  <c r="D62" i="1" s="1"/>
  <c r="F12" i="1"/>
  <c r="E40" i="1" s="1"/>
  <c r="G11" i="1"/>
  <c r="C62" i="1" s="1"/>
  <c r="F11" i="1"/>
  <c r="D40" i="1" s="1"/>
  <c r="G10" i="1"/>
  <c r="B62" i="1" s="1"/>
  <c r="F10" i="1"/>
  <c r="C40" i="1" s="1"/>
  <c r="G9" i="1"/>
  <c r="D61" i="1" s="1"/>
  <c r="F9" i="1"/>
  <c r="E39" i="1" s="1"/>
  <c r="G8" i="1"/>
  <c r="C61" i="1" s="1"/>
  <c r="F8" i="1"/>
  <c r="D39" i="1" s="1"/>
  <c r="G7" i="1"/>
  <c r="B61" i="1" s="1"/>
  <c r="F7" i="1"/>
  <c r="C39" i="1" s="1"/>
  <c r="G6" i="1"/>
  <c r="D60" i="1" s="1"/>
  <c r="F6" i="1"/>
  <c r="E38" i="1" s="1"/>
  <c r="G5" i="1"/>
  <c r="C60" i="1" s="1"/>
  <c r="F5" i="1"/>
  <c r="D38" i="1" s="1"/>
  <c r="G4" i="1"/>
  <c r="B60" i="1" s="1"/>
  <c r="F4" i="1"/>
  <c r="C38" i="1" s="1"/>
  <c r="F39" i="3" l="1"/>
  <c r="G39" i="3" s="1"/>
  <c r="E62" i="3"/>
  <c r="F62" i="3" s="1"/>
  <c r="D45" i="2"/>
  <c r="D46" i="2" s="1"/>
  <c r="F43" i="2"/>
  <c r="G43" i="2" s="1"/>
  <c r="D45" i="1"/>
  <c r="D46" i="1" s="1"/>
  <c r="F41" i="1"/>
  <c r="G41" i="1" s="1"/>
  <c r="F43" i="1"/>
  <c r="G43" i="1" s="1"/>
  <c r="F39" i="1"/>
  <c r="G39" i="1" s="1"/>
  <c r="E66" i="3"/>
  <c r="F66" i="3" s="1"/>
  <c r="F41" i="3"/>
  <c r="G41" i="3" s="1"/>
  <c r="E61" i="3"/>
  <c r="F61" i="3" s="1"/>
  <c r="E65" i="3"/>
  <c r="F65" i="3" s="1"/>
  <c r="F42" i="3"/>
  <c r="G42" i="3" s="1"/>
  <c r="F42" i="2"/>
  <c r="G42" i="2" s="1"/>
  <c r="E62" i="2"/>
  <c r="F62" i="2" s="1"/>
  <c r="E66" i="2"/>
  <c r="F66" i="2" s="1"/>
  <c r="F41" i="2"/>
  <c r="G41" i="2" s="1"/>
  <c r="E66" i="1"/>
  <c r="F66" i="1" s="1"/>
  <c r="E62" i="1"/>
  <c r="F62" i="1" s="1"/>
  <c r="E64" i="1"/>
  <c r="F64" i="1" s="1"/>
  <c r="D67" i="3"/>
  <c r="D68" i="3"/>
  <c r="F50" i="3"/>
  <c r="F52" i="3"/>
  <c r="C67" i="3"/>
  <c r="C68" i="3"/>
  <c r="E63" i="3"/>
  <c r="F63" i="3" s="1"/>
  <c r="B53" i="3"/>
  <c r="B67" i="3"/>
  <c r="E60" i="3"/>
  <c r="B68" i="3"/>
  <c r="E30" i="3"/>
  <c r="E32" i="3"/>
  <c r="E64" i="3"/>
  <c r="F64" i="3" s="1"/>
  <c r="C45" i="3"/>
  <c r="F38" i="3"/>
  <c r="G38" i="3" s="1"/>
  <c r="E45" i="3"/>
  <c r="E46" i="3" s="1"/>
  <c r="F40" i="3"/>
  <c r="G40" i="3" s="1"/>
  <c r="F44" i="3"/>
  <c r="G44" i="3" s="1"/>
  <c r="D45" i="3"/>
  <c r="D46" i="3" s="1"/>
  <c r="F43" i="3"/>
  <c r="G43" i="3" s="1"/>
  <c r="F51" i="3"/>
  <c r="B67" i="2"/>
  <c r="E60" i="2"/>
  <c r="B68" i="2"/>
  <c r="D68" i="2"/>
  <c r="D67" i="2"/>
  <c r="E64" i="2"/>
  <c r="F64" i="2" s="1"/>
  <c r="F39" i="2"/>
  <c r="G39" i="2" s="1"/>
  <c r="C67" i="2"/>
  <c r="C68" i="2"/>
  <c r="E61" i="2"/>
  <c r="F61" i="2" s="1"/>
  <c r="E63" i="2"/>
  <c r="F63" i="2" s="1"/>
  <c r="E65" i="2"/>
  <c r="F65" i="2" s="1"/>
  <c r="E30" i="2"/>
  <c r="C45" i="2"/>
  <c r="F38" i="2"/>
  <c r="E45" i="2"/>
  <c r="E46" i="2" s="1"/>
  <c r="F40" i="2"/>
  <c r="G40" i="2" s="1"/>
  <c r="F44" i="2"/>
  <c r="G44" i="2" s="1"/>
  <c r="B53" i="2"/>
  <c r="E32" i="2"/>
  <c r="F52" i="1"/>
  <c r="C68" i="1"/>
  <c r="C67" i="1"/>
  <c r="E61" i="1"/>
  <c r="F61" i="1" s="1"/>
  <c r="E63" i="1"/>
  <c r="F63" i="1" s="1"/>
  <c r="E65" i="1"/>
  <c r="F65" i="1" s="1"/>
  <c r="E30" i="1"/>
  <c r="B67" i="1"/>
  <c r="B68" i="1"/>
  <c r="E60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32" i="1"/>
  <c r="E28" i="1" l="1"/>
  <c r="C50" i="1" s="1"/>
  <c r="D50" i="1" s="1"/>
  <c r="E29" i="1"/>
  <c r="C51" i="1" s="1"/>
  <c r="D51" i="1" s="1"/>
  <c r="C46" i="3"/>
  <c r="F45" i="3"/>
  <c r="E29" i="3"/>
  <c r="C51" i="3" s="1"/>
  <c r="D51" i="3" s="1"/>
  <c r="G46" i="3"/>
  <c r="G45" i="3"/>
  <c r="E28" i="3"/>
  <c r="C50" i="3" s="1"/>
  <c r="E67" i="3"/>
  <c r="F67" i="3" s="1"/>
  <c r="F60" i="3"/>
  <c r="F68" i="3" s="1"/>
  <c r="I57" i="3"/>
  <c r="I56" i="3"/>
  <c r="G51" i="3"/>
  <c r="G50" i="3"/>
  <c r="G52" i="3"/>
  <c r="G51" i="2"/>
  <c r="G50" i="2"/>
  <c r="I57" i="2"/>
  <c r="I56" i="2"/>
  <c r="G38" i="2"/>
  <c r="E28" i="2"/>
  <c r="C50" i="2" s="1"/>
  <c r="E67" i="2"/>
  <c r="F67" i="2" s="1"/>
  <c r="F60" i="2"/>
  <c r="F68" i="2" s="1"/>
  <c r="F51" i="2"/>
  <c r="C46" i="2"/>
  <c r="F45" i="2"/>
  <c r="G52" i="2"/>
  <c r="F50" i="2"/>
  <c r="E29" i="2"/>
  <c r="C51" i="2" s="1"/>
  <c r="D51" i="2" s="1"/>
  <c r="F52" i="2"/>
  <c r="F50" i="1"/>
  <c r="G46" i="1"/>
  <c r="G45" i="1"/>
  <c r="E67" i="1"/>
  <c r="F67" i="1" s="1"/>
  <c r="F60" i="1"/>
  <c r="F68" i="1" s="1"/>
  <c r="I57" i="1"/>
  <c r="I56" i="1"/>
  <c r="F51" i="1"/>
  <c r="G50" i="1"/>
  <c r="C46" i="1"/>
  <c r="F45" i="1"/>
  <c r="G52" i="1"/>
  <c r="E31" i="1" l="1"/>
  <c r="C52" i="1" s="1"/>
  <c r="D52" i="1" s="1"/>
  <c r="E31" i="3"/>
  <c r="D50" i="3"/>
  <c r="E31" i="2"/>
  <c r="D50" i="2"/>
  <c r="G46" i="2"/>
  <c r="G45" i="2"/>
  <c r="E33" i="1" l="1"/>
  <c r="C53" i="1" s="1"/>
  <c r="C54" i="1" s="1"/>
  <c r="C52" i="3"/>
  <c r="E33" i="3"/>
  <c r="C53" i="3" s="1"/>
  <c r="D53" i="3" s="1"/>
  <c r="C52" i="2"/>
  <c r="E33" i="2"/>
  <c r="C53" i="2" s="1"/>
  <c r="D53" i="2" s="1"/>
  <c r="D53" i="1" l="1"/>
  <c r="I63" i="1" s="1"/>
  <c r="I63" i="3"/>
  <c r="I61" i="3"/>
  <c r="J61" i="3" s="1"/>
  <c r="K61" i="3" s="1"/>
  <c r="I60" i="3"/>
  <c r="J60" i="3" s="1"/>
  <c r="K60" i="3" s="1"/>
  <c r="I59" i="3"/>
  <c r="E51" i="3"/>
  <c r="D52" i="3"/>
  <c r="E52" i="3" s="1"/>
  <c r="C54" i="3"/>
  <c r="E50" i="3"/>
  <c r="I63" i="2"/>
  <c r="I61" i="2"/>
  <c r="J61" i="2" s="1"/>
  <c r="K61" i="2" s="1"/>
  <c r="I60" i="2"/>
  <c r="J60" i="2" s="1"/>
  <c r="K60" i="2" s="1"/>
  <c r="I59" i="2"/>
  <c r="E51" i="2"/>
  <c r="D52" i="2"/>
  <c r="E52" i="2" s="1"/>
  <c r="C54" i="2"/>
  <c r="E50" i="2"/>
  <c r="I59" i="1" l="1"/>
  <c r="K59" i="1" s="1"/>
  <c r="E50" i="1"/>
  <c r="I50" i="1" s="1"/>
  <c r="I60" i="1"/>
  <c r="J60" i="1" s="1"/>
  <c r="K60" i="1" s="1"/>
  <c r="E52" i="1"/>
  <c r="I52" i="1" s="1"/>
  <c r="I61" i="1"/>
  <c r="J61" i="1" s="1"/>
  <c r="K61" i="1" s="1"/>
  <c r="E51" i="1"/>
  <c r="I51" i="1" s="1"/>
  <c r="I50" i="3"/>
  <c r="H50" i="3"/>
  <c r="J59" i="3"/>
  <c r="K59" i="3"/>
  <c r="I52" i="3"/>
  <c r="H52" i="3"/>
  <c r="I51" i="3"/>
  <c r="H51" i="3"/>
  <c r="I52" i="2"/>
  <c r="H52" i="2"/>
  <c r="I50" i="2"/>
  <c r="H50" i="2"/>
  <c r="J59" i="2"/>
  <c r="K59" i="2"/>
  <c r="I51" i="2"/>
  <c r="H51" i="2"/>
  <c r="J59" i="1" l="1"/>
  <c r="H52" i="1"/>
  <c r="H50" i="1"/>
  <c r="H51" i="1"/>
</calcChain>
</file>

<file path=xl/sharedStrings.xml><?xml version="1.0" encoding="utf-8"?>
<sst xmlns="http://schemas.openxmlformats.org/spreadsheetml/2006/main" count="312" uniqueCount="65">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</sst>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abSelected="1" topLeftCell="A46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18.258692454068537</v>
      </c>
      <c r="D4" s="4">
        <v>18.034437827310285</v>
      </c>
      <c r="E4" s="4">
        <v>17.710401730314903</v>
      </c>
      <c r="F4" s="5">
        <f>SUM(C4:E4)</f>
        <v>54.003532011693721</v>
      </c>
      <c r="G4" s="5">
        <f>AVERAGE(C4:E4)</f>
        <v>18.00117733723124</v>
      </c>
    </row>
    <row r="5" spans="1:8" x14ac:dyDescent="0.3">
      <c r="A5" s="2"/>
      <c r="B5" s="2" t="s">
        <v>56</v>
      </c>
      <c r="C5" s="4">
        <v>17.992653212998409</v>
      </c>
      <c r="D5" s="4">
        <v>17.76004140438183</v>
      </c>
      <c r="E5" s="4">
        <v>17.435017526119299</v>
      </c>
      <c r="F5" s="5">
        <f t="shared" ref="F5:F24" si="0">SUM(C5:E5)</f>
        <v>53.187712143499539</v>
      </c>
      <c r="G5" s="5">
        <f t="shared" ref="G5:G24" si="1">AVERAGE(C5:E5)</f>
        <v>17.729237381166513</v>
      </c>
    </row>
    <row r="6" spans="1:8" x14ac:dyDescent="0.3">
      <c r="A6" s="2"/>
      <c r="B6" s="2" t="s">
        <v>57</v>
      </c>
      <c r="C6" s="4">
        <v>18.030051209236973</v>
      </c>
      <c r="D6" s="4">
        <v>17.79852631641327</v>
      </c>
      <c r="E6" s="4">
        <v>17.473602439407461</v>
      </c>
      <c r="F6" s="5">
        <f t="shared" si="0"/>
        <v>53.302179965057704</v>
      </c>
      <c r="G6" s="5">
        <f t="shared" si="1"/>
        <v>17.767393321685901</v>
      </c>
    </row>
    <row r="7" spans="1:8" x14ac:dyDescent="0.3">
      <c r="A7" s="2" t="s">
        <v>49</v>
      </c>
      <c r="B7" s="2" t="s">
        <v>55</v>
      </c>
      <c r="C7" s="4">
        <v>18.157572337968659</v>
      </c>
      <c r="D7" s="4">
        <v>17.928443232539262</v>
      </c>
      <c r="E7" s="4">
        <v>17.601363936868104</v>
      </c>
      <c r="F7" s="5">
        <f t="shared" si="0"/>
        <v>53.687379507376029</v>
      </c>
      <c r="G7" s="5">
        <f t="shared" si="1"/>
        <v>17.895793169125344</v>
      </c>
    </row>
    <row r="8" spans="1:8" x14ac:dyDescent="0.3">
      <c r="A8" s="2"/>
      <c r="B8" s="2" t="s">
        <v>56</v>
      </c>
      <c r="C8" s="4">
        <v>18.004234397785844</v>
      </c>
      <c r="D8" s="4">
        <v>17.772183722993269</v>
      </c>
      <c r="E8" s="4">
        <v>17.447559423553095</v>
      </c>
      <c r="F8" s="5">
        <f t="shared" si="0"/>
        <v>53.223977544332207</v>
      </c>
      <c r="G8" s="5">
        <f t="shared" si="1"/>
        <v>17.741325848110737</v>
      </c>
    </row>
    <row r="9" spans="1:8" x14ac:dyDescent="0.3">
      <c r="A9" s="2"/>
      <c r="B9" s="2" t="s">
        <v>57</v>
      </c>
      <c r="C9" s="4">
        <v>18.13760441526534</v>
      </c>
      <c r="D9" s="4">
        <v>17.911041703187006</v>
      </c>
      <c r="E9" s="4">
        <v>17.589299459281253</v>
      </c>
      <c r="F9" s="5">
        <f t="shared" si="0"/>
        <v>53.637945577733603</v>
      </c>
      <c r="G9" s="5">
        <f t="shared" si="1"/>
        <v>17.879315192577867</v>
      </c>
    </row>
    <row r="10" spans="1:8" x14ac:dyDescent="0.3">
      <c r="A10" s="2" t="s">
        <v>50</v>
      </c>
      <c r="B10" s="2" t="s">
        <v>55</v>
      </c>
      <c r="C10" s="4">
        <v>19.681117959115621</v>
      </c>
      <c r="D10" s="4">
        <v>19.549815630780238</v>
      </c>
      <c r="E10" s="4">
        <v>19.305933385360809</v>
      </c>
      <c r="F10" s="5">
        <f t="shared" si="0"/>
        <v>58.536866975256665</v>
      </c>
      <c r="G10" s="5">
        <f t="shared" si="1"/>
        <v>19.512288991752222</v>
      </c>
    </row>
    <row r="11" spans="1:8" x14ac:dyDescent="0.3">
      <c r="A11" s="2"/>
      <c r="B11" s="2" t="s">
        <v>56</v>
      </c>
      <c r="C11" s="4">
        <v>20.707291963691976</v>
      </c>
      <c r="D11" s="4">
        <v>20.65116643558865</v>
      </c>
      <c r="E11" s="4">
        <v>20.466051527460696</v>
      </c>
      <c r="F11" s="5">
        <f t="shared" si="0"/>
        <v>61.824509926741314</v>
      </c>
      <c r="G11" s="5">
        <f t="shared" si="1"/>
        <v>20.608169975580438</v>
      </c>
    </row>
    <row r="12" spans="1:8" x14ac:dyDescent="0.3">
      <c r="A12" s="2"/>
      <c r="B12" s="2" t="s">
        <v>57</v>
      </c>
      <c r="C12" s="4">
        <v>20.579823072973941</v>
      </c>
      <c r="D12" s="4">
        <v>20.513596393171657</v>
      </c>
      <c r="E12" s="4">
        <v>20.320454580345213</v>
      </c>
      <c r="F12" s="5">
        <f t="shared" si="0"/>
        <v>61.413874046490811</v>
      </c>
      <c r="G12" s="5">
        <f t="shared" si="1"/>
        <v>20.47129134883027</v>
      </c>
    </row>
    <row r="13" spans="1:8" x14ac:dyDescent="0.3">
      <c r="A13" s="2" t="s">
        <v>51</v>
      </c>
      <c r="B13" s="2" t="s">
        <v>55</v>
      </c>
      <c r="C13" s="4">
        <v>19.226859889073296</v>
      </c>
      <c r="D13" s="4">
        <v>19.063886469917183</v>
      </c>
      <c r="E13" s="4">
        <v>18.791499656385266</v>
      </c>
      <c r="F13" s="5">
        <f t="shared" si="0"/>
        <v>57.082246015375745</v>
      </c>
      <c r="G13" s="5">
        <f t="shared" si="1"/>
        <v>19.027415338458582</v>
      </c>
    </row>
    <row r="14" spans="1:8" x14ac:dyDescent="0.3">
      <c r="A14" s="2"/>
      <c r="B14" s="2" t="s">
        <v>56</v>
      </c>
      <c r="C14" s="4">
        <v>19.733454916644163</v>
      </c>
      <c r="D14" s="4">
        <v>19.604784430430605</v>
      </c>
      <c r="E14" s="4">
        <v>19.36083219504108</v>
      </c>
      <c r="F14" s="5">
        <f t="shared" si="0"/>
        <v>58.699071542115846</v>
      </c>
      <c r="G14" s="5">
        <f t="shared" si="1"/>
        <v>19.566357180705282</v>
      </c>
    </row>
    <row r="15" spans="1:8" x14ac:dyDescent="0.3">
      <c r="A15" s="2"/>
      <c r="B15" s="2" t="s">
        <v>57</v>
      </c>
      <c r="C15" s="4">
        <v>19.642644656185723</v>
      </c>
      <c r="D15" s="4">
        <v>19.507744466982729</v>
      </c>
      <c r="E15" s="4">
        <v>19.25879367303018</v>
      </c>
      <c r="F15" s="5">
        <f t="shared" si="0"/>
        <v>58.409182796198635</v>
      </c>
      <c r="G15" s="5">
        <f t="shared" si="1"/>
        <v>19.469727598732877</v>
      </c>
    </row>
    <row r="16" spans="1:8" x14ac:dyDescent="0.3">
      <c r="A16" s="2" t="s">
        <v>52</v>
      </c>
      <c r="B16" s="2" t="s">
        <v>55</v>
      </c>
      <c r="C16" s="4">
        <v>17.951842231639411</v>
      </c>
      <c r="D16" s="4">
        <v>17.727199429969424</v>
      </c>
      <c r="E16" s="4">
        <v>17.416561224172167</v>
      </c>
      <c r="F16" s="5">
        <f t="shared" si="0"/>
        <v>53.095602885781005</v>
      </c>
      <c r="G16" s="5">
        <f t="shared" si="1"/>
        <v>17.698534295260334</v>
      </c>
    </row>
    <row r="17" spans="1:7" x14ac:dyDescent="0.3">
      <c r="A17" s="2"/>
      <c r="B17" s="2" t="s">
        <v>56</v>
      </c>
      <c r="C17" s="4">
        <v>20.974787557471242</v>
      </c>
      <c r="D17" s="4">
        <v>20.941375833307891</v>
      </c>
      <c r="E17" s="4">
        <v>20.76837699983685</v>
      </c>
      <c r="F17" s="5">
        <f t="shared" si="0"/>
        <v>62.684540390615979</v>
      </c>
      <c r="G17" s="5">
        <f t="shared" si="1"/>
        <v>20.894846796871992</v>
      </c>
    </row>
    <row r="18" spans="1:7" x14ac:dyDescent="0.3">
      <c r="A18" s="2"/>
      <c r="B18" s="2" t="s">
        <v>57</v>
      </c>
      <c r="C18" s="4">
        <v>20.717394708304504</v>
      </c>
      <c r="D18" s="4">
        <v>20.6621929943121</v>
      </c>
      <c r="E18" s="4">
        <v>20.472711332182357</v>
      </c>
      <c r="F18" s="5">
        <f t="shared" si="0"/>
        <v>61.852299034798961</v>
      </c>
      <c r="G18" s="5">
        <f t="shared" si="1"/>
        <v>20.617433011599655</v>
      </c>
    </row>
    <row r="19" spans="1:7" x14ac:dyDescent="0.3">
      <c r="A19" s="2" t="s">
        <v>53</v>
      </c>
      <c r="B19" s="2" t="s">
        <v>55</v>
      </c>
      <c r="C19" s="4">
        <v>20.914467949505774</v>
      </c>
      <c r="D19" s="4">
        <v>20.875514006425188</v>
      </c>
      <c r="E19" s="4">
        <v>20.701329598773693</v>
      </c>
      <c r="F19" s="5">
        <f t="shared" si="0"/>
        <v>62.491311554704652</v>
      </c>
      <c r="G19" s="5">
        <f t="shared" si="1"/>
        <v>20.830437184901552</v>
      </c>
    </row>
    <row r="20" spans="1:7" x14ac:dyDescent="0.3">
      <c r="A20" s="2"/>
      <c r="B20" s="2" t="s">
        <v>56</v>
      </c>
      <c r="C20" s="4">
        <v>20.672462965704746</v>
      </c>
      <c r="D20" s="4">
        <v>20.613593122679447</v>
      </c>
      <c r="E20" s="4">
        <v>20.430253478110874</v>
      </c>
      <c r="F20" s="5">
        <f t="shared" si="0"/>
        <v>61.71630956649507</v>
      </c>
      <c r="G20" s="5">
        <f t="shared" si="1"/>
        <v>20.57210318883169</v>
      </c>
    </row>
    <row r="21" spans="1:7" x14ac:dyDescent="0.3">
      <c r="A21" s="2"/>
      <c r="B21" s="2" t="s">
        <v>57</v>
      </c>
      <c r="C21" s="4">
        <v>20.564757091606243</v>
      </c>
      <c r="D21" s="4">
        <v>20.49756611037191</v>
      </c>
      <c r="E21" s="4">
        <v>20.307455481182572</v>
      </c>
      <c r="F21" s="5">
        <f t="shared" si="0"/>
        <v>61.369778683160725</v>
      </c>
      <c r="G21" s="5">
        <f t="shared" si="1"/>
        <v>20.456592894386908</v>
      </c>
    </row>
    <row r="22" spans="1:7" x14ac:dyDescent="0.3">
      <c r="A22" s="2" t="s">
        <v>54</v>
      </c>
      <c r="B22" s="2" t="s">
        <v>55</v>
      </c>
      <c r="C22" s="4">
        <v>18.81810259668157</v>
      </c>
      <c r="D22" s="4">
        <v>18.627888752225292</v>
      </c>
      <c r="E22" s="4">
        <v>18.331716827369743</v>
      </c>
      <c r="F22" s="5">
        <f t="shared" si="0"/>
        <v>55.777708176276604</v>
      </c>
      <c r="G22" s="5">
        <f t="shared" si="1"/>
        <v>18.592569392092201</v>
      </c>
    </row>
    <row r="23" spans="1:7" x14ac:dyDescent="0.3">
      <c r="A23" s="2"/>
      <c r="B23" s="2" t="s">
        <v>56</v>
      </c>
      <c r="C23" s="4">
        <v>18.934233106193386</v>
      </c>
      <c r="D23" s="4">
        <v>18.75371162511864</v>
      </c>
      <c r="E23" s="4">
        <v>18.468499609155305</v>
      </c>
      <c r="F23" s="5">
        <f t="shared" si="0"/>
        <v>56.156444340467331</v>
      </c>
      <c r="G23" s="5">
        <f t="shared" si="1"/>
        <v>18.718814780155778</v>
      </c>
    </row>
    <row r="24" spans="1:7" x14ac:dyDescent="0.3">
      <c r="A24" s="2"/>
      <c r="B24" s="2" t="s">
        <v>57</v>
      </c>
      <c r="C24" s="4">
        <v>18.794327512871231</v>
      </c>
      <c r="D24" s="4">
        <v>18.605684907514775</v>
      </c>
      <c r="E24" s="4">
        <v>18.314429062609339</v>
      </c>
      <c r="F24" s="5">
        <f t="shared" si="0"/>
        <v>55.71444148299534</v>
      </c>
      <c r="G24" s="5">
        <f t="shared" si="1"/>
        <v>18.57148049433178</v>
      </c>
    </row>
    <row r="25" spans="1:7" x14ac:dyDescent="0.3">
      <c r="A25" s="2"/>
      <c r="B25" s="2" t="s">
        <v>6</v>
      </c>
      <c r="C25" s="5">
        <f>SUM(C4:C24)</f>
        <v>406.49437620498657</v>
      </c>
      <c r="D25" s="5">
        <f>SUM(D4:D24)</f>
        <v>403.4003948156207</v>
      </c>
      <c r="E25" s="5">
        <f>SUM(E4:E24)</f>
        <v>397.97214314656026</v>
      </c>
      <c r="F25" s="5">
        <f>SUM(C4:E24)</f>
        <v>1207.8669141671678</v>
      </c>
      <c r="G25" s="5">
        <f>AVERAGE(C4:E24)</f>
        <v>19.172490701066156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23157.817179995498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66.304706801736756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4.5883367770038603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88.184024249465438</v>
      </c>
    </row>
    <row r="31" spans="1:7" x14ac:dyDescent="0.3">
      <c r="D31" s="8" t="s">
        <v>63</v>
      </c>
      <c r="E31" s="2">
        <f>E30-E29-E28</f>
        <v>17.290980670724821</v>
      </c>
    </row>
    <row r="32" spans="1:7" x14ac:dyDescent="0.3">
      <c r="D32" s="8" t="s">
        <v>20</v>
      </c>
      <c r="E32" s="2">
        <f>SUMSQ(C4:E24)-E27</f>
        <v>90.141206697979214</v>
      </c>
    </row>
    <row r="33" spans="2:7" x14ac:dyDescent="0.3">
      <c r="D33" s="8" t="s">
        <v>21</v>
      </c>
      <c r="E33" s="2">
        <f>E32-E31-E29-E28</f>
        <v>1.9571824485137768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54.003532011693721</v>
      </c>
      <c r="D38" s="2">
        <f>F5</f>
        <v>53.187712143499539</v>
      </c>
      <c r="E38" s="2">
        <f>F6</f>
        <v>53.302179965057704</v>
      </c>
      <c r="F38" s="2">
        <f t="shared" ref="F38:F45" si="2">SUM(C38:E38)</f>
        <v>160.49342412025095</v>
      </c>
      <c r="G38" s="2">
        <f t="shared" ref="G38:G44" si="3">F38/9</f>
        <v>17.832602680027883</v>
      </c>
    </row>
    <row r="39" spans="2:7" x14ac:dyDescent="0.3">
      <c r="B39" s="14" t="s">
        <v>12</v>
      </c>
      <c r="C39" s="2">
        <f>F7</f>
        <v>53.687379507376029</v>
      </c>
      <c r="D39" s="2">
        <f>F8</f>
        <v>53.223977544332207</v>
      </c>
      <c r="E39" s="2">
        <f>F9</f>
        <v>53.637945577733603</v>
      </c>
      <c r="F39" s="2">
        <f t="shared" si="2"/>
        <v>160.54930262944185</v>
      </c>
      <c r="G39" s="2">
        <f t="shared" si="3"/>
        <v>17.838811403271318</v>
      </c>
    </row>
    <row r="40" spans="2:7" x14ac:dyDescent="0.3">
      <c r="B40" s="14" t="s">
        <v>13</v>
      </c>
      <c r="C40" s="2">
        <f>F10</f>
        <v>58.536866975256665</v>
      </c>
      <c r="D40" s="2">
        <f>F11</f>
        <v>61.824509926741314</v>
      </c>
      <c r="E40" s="2">
        <f>F12</f>
        <v>61.413874046490811</v>
      </c>
      <c r="F40" s="2">
        <f t="shared" si="2"/>
        <v>181.77525094848878</v>
      </c>
      <c r="G40" s="2">
        <f t="shared" si="3"/>
        <v>20.197250105387642</v>
      </c>
    </row>
    <row r="41" spans="2:7" x14ac:dyDescent="0.3">
      <c r="B41" s="14" t="s">
        <v>14</v>
      </c>
      <c r="C41" s="2">
        <f>F13</f>
        <v>57.082246015375745</v>
      </c>
      <c r="D41" s="2">
        <f>F14</f>
        <v>58.699071542115846</v>
      </c>
      <c r="E41" s="2">
        <f>F15</f>
        <v>58.409182796198635</v>
      </c>
      <c r="F41" s="2">
        <f t="shared" si="2"/>
        <v>174.19050035369023</v>
      </c>
      <c r="G41" s="2">
        <f t="shared" si="3"/>
        <v>19.354500039298912</v>
      </c>
    </row>
    <row r="42" spans="2:7" x14ac:dyDescent="0.3">
      <c r="B42" s="14" t="s">
        <v>15</v>
      </c>
      <c r="C42" s="2">
        <f>F16</f>
        <v>53.095602885781005</v>
      </c>
      <c r="D42" s="2">
        <f>F17</f>
        <v>62.684540390615979</v>
      </c>
      <c r="E42" s="2">
        <f>F18</f>
        <v>61.852299034798961</v>
      </c>
      <c r="F42" s="2">
        <f t="shared" si="2"/>
        <v>177.63244231119594</v>
      </c>
      <c r="G42" s="2">
        <f t="shared" si="3"/>
        <v>19.736938034577328</v>
      </c>
    </row>
    <row r="43" spans="2:7" x14ac:dyDescent="0.3">
      <c r="B43" s="14" t="s">
        <v>16</v>
      </c>
      <c r="C43" s="2">
        <f>F19</f>
        <v>62.491311554704652</v>
      </c>
      <c r="D43" s="2">
        <f>F20</f>
        <v>61.71630956649507</v>
      </c>
      <c r="E43" s="2">
        <f>F21</f>
        <v>61.369778683160725</v>
      </c>
      <c r="F43" s="2">
        <f t="shared" si="2"/>
        <v>185.57739980436045</v>
      </c>
      <c r="G43" s="2">
        <f t="shared" si="3"/>
        <v>20.619711089373382</v>
      </c>
    </row>
    <row r="44" spans="2:7" x14ac:dyDescent="0.3">
      <c r="B44" s="14" t="s">
        <v>17</v>
      </c>
      <c r="C44" s="2">
        <f>F22</f>
        <v>55.777708176276604</v>
      </c>
      <c r="D44" s="2">
        <f>F23</f>
        <v>56.156444340467331</v>
      </c>
      <c r="E44" s="2">
        <f>F24</f>
        <v>55.71444148299534</v>
      </c>
      <c r="F44" s="2">
        <f t="shared" si="2"/>
        <v>167.64859399973926</v>
      </c>
      <c r="G44" s="2">
        <f t="shared" si="3"/>
        <v>18.627621555526584</v>
      </c>
    </row>
    <row r="45" spans="2:7" x14ac:dyDescent="0.3">
      <c r="B45" s="2" t="s">
        <v>6</v>
      </c>
      <c r="C45" s="2">
        <f>SUM(C38:C44)</f>
        <v>394.67464712646449</v>
      </c>
      <c r="D45" s="2">
        <f>SUM(D38:D44)</f>
        <v>407.49256545426721</v>
      </c>
      <c r="E45" s="2">
        <f>SUM(E38:E44)</f>
        <v>405.69970158643582</v>
      </c>
      <c r="F45" s="2">
        <f t="shared" si="2"/>
        <v>1207.8669141671676</v>
      </c>
      <c r="G45" s="2">
        <f>AVERAGE(G38:G44)</f>
        <v>19.172490701066149</v>
      </c>
    </row>
    <row r="46" spans="2:7" x14ac:dyDescent="0.3">
      <c r="B46" s="14" t="s">
        <v>7</v>
      </c>
      <c r="C46" s="2">
        <f>C45/(B28*B27)</f>
        <v>18.794030815545927</v>
      </c>
      <c r="D46" s="2">
        <f>D45/(B28*B27)</f>
        <v>19.404407878774627</v>
      </c>
      <c r="E46" s="2">
        <f>E45/(B28*B27)</f>
        <v>19.319033408877896</v>
      </c>
      <c r="F46" s="2"/>
      <c r="G46" s="2">
        <f>AVERAGE(G38:G44)</f>
        <v>19.172490701066149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66.304706801736756</v>
      </c>
      <c r="D50" s="2">
        <f>C50/B50</f>
        <v>11.050784466956125</v>
      </c>
      <c r="E50" s="2">
        <f>D50/D53</f>
        <v>237.14342419359286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4.5883367770038603</v>
      </c>
      <c r="D51" s="2">
        <f>C51/B51</f>
        <v>2.2941683885019302</v>
      </c>
      <c r="E51" s="2">
        <f>D51/D53</f>
        <v>49.231522789431359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17.290980670724821</v>
      </c>
      <c r="D52" s="2">
        <f>C52/B52</f>
        <v>1.4409150558937351</v>
      </c>
      <c r="E52" s="2">
        <f>D52/D53</f>
        <v>30.921201236753724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1.9571824485137768</v>
      </c>
      <c r="D53" s="18">
        <f>C53/B53</f>
        <v>4.6599582107470873E-2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90.141206697979214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7.1956454507393158E-2</v>
      </c>
      <c r="J59" s="23">
        <f>I59*1.4142*I56</f>
        <v>0.2745574220317144</v>
      </c>
      <c r="K59" s="23">
        <f>I59*1.4142*I57</f>
        <v>0.20536164479770425</v>
      </c>
    </row>
    <row r="60" spans="1:11" x14ac:dyDescent="0.3">
      <c r="A60" s="14" t="s">
        <v>8</v>
      </c>
      <c r="B60" s="2">
        <f>G4</f>
        <v>18.00117733723124</v>
      </c>
      <c r="C60" s="2">
        <f>G5</f>
        <v>17.729237381166513</v>
      </c>
      <c r="D60" s="2">
        <f>G6</f>
        <v>17.767393321685901</v>
      </c>
      <c r="E60" s="2">
        <f>SUM(B60:D60)</f>
        <v>53.497808040083655</v>
      </c>
      <c r="F60" s="23">
        <f>E60/3</f>
        <v>17.832602680027886</v>
      </c>
      <c r="H60" s="25" t="s">
        <v>45</v>
      </c>
      <c r="I60" s="23">
        <f>SQRT(D53/(B28*B27))</f>
        <v>4.7106557074396496E-2</v>
      </c>
      <c r="J60" s="23">
        <f>I60*1.4142*I56</f>
        <v>0.17974002415318108</v>
      </c>
      <c r="K60" s="23">
        <f>J60*1.4142*I57</f>
        <v>0.51297284237766139</v>
      </c>
    </row>
    <row r="61" spans="1:11" x14ac:dyDescent="0.3">
      <c r="A61" s="14" t="s">
        <v>12</v>
      </c>
      <c r="B61" s="2">
        <f>G7</f>
        <v>17.895793169125344</v>
      </c>
      <c r="C61" s="2">
        <f>G8</f>
        <v>17.741325848110737</v>
      </c>
      <c r="D61" s="2">
        <f>G9</f>
        <v>17.879315192577867</v>
      </c>
      <c r="E61" s="2">
        <f t="shared" ref="E61:E66" si="4">SUM(B61:D61)</f>
        <v>53.516434209813951</v>
      </c>
      <c r="F61" s="23">
        <f t="shared" ref="F61:F66" si="5">E61/3</f>
        <v>17.838811403271318</v>
      </c>
      <c r="H61" s="25" t="s">
        <v>46</v>
      </c>
      <c r="I61" s="23">
        <f>SQRT(D53/(B27))</f>
        <v>0.12463223513932351</v>
      </c>
      <c r="J61" s="23">
        <f>I61*1.4142*I56</f>
        <v>0.47554740455406003</v>
      </c>
      <c r="K61" s="23">
        <f>J61*1.4142*I57</f>
        <v>1.3571985702612275</v>
      </c>
    </row>
    <row r="62" spans="1:11" x14ac:dyDescent="0.3">
      <c r="A62" s="14" t="s">
        <v>13</v>
      </c>
      <c r="B62" s="2">
        <f>G10</f>
        <v>19.512288991752222</v>
      </c>
      <c r="C62" s="2">
        <f>G11</f>
        <v>20.608169975580438</v>
      </c>
      <c r="D62" s="2">
        <f>G12</f>
        <v>20.47129134883027</v>
      </c>
      <c r="E62" s="2">
        <f t="shared" si="4"/>
        <v>60.59175031616293</v>
      </c>
      <c r="F62" s="23">
        <f t="shared" si="5"/>
        <v>20.197250105387642</v>
      </c>
    </row>
    <row r="63" spans="1:11" x14ac:dyDescent="0.3">
      <c r="A63" s="14" t="s">
        <v>14</v>
      </c>
      <c r="B63" s="2">
        <f>G13</f>
        <v>19.027415338458582</v>
      </c>
      <c r="C63" s="2">
        <f>G14</f>
        <v>19.566357180705282</v>
      </c>
      <c r="D63" s="2">
        <f>G15</f>
        <v>19.469727598732877</v>
      </c>
      <c r="E63" s="2">
        <f t="shared" si="4"/>
        <v>58.063500117896737</v>
      </c>
      <c r="F63" s="23">
        <f t="shared" si="5"/>
        <v>19.354500039298912</v>
      </c>
      <c r="H63" s="25" t="s">
        <v>47</v>
      </c>
      <c r="I63" s="5">
        <f>SQRT(D53)*100/(G25)</f>
        <v>1.1259328111718696</v>
      </c>
    </row>
    <row r="64" spans="1:11" x14ac:dyDescent="0.3">
      <c r="A64" s="14" t="s">
        <v>15</v>
      </c>
      <c r="B64" s="2">
        <f>G16</f>
        <v>17.698534295260334</v>
      </c>
      <c r="C64" s="2">
        <f>G17</f>
        <v>20.894846796871992</v>
      </c>
      <c r="D64" s="2">
        <f>G18</f>
        <v>20.617433011599655</v>
      </c>
      <c r="E64" s="2">
        <f t="shared" si="4"/>
        <v>59.210814103731977</v>
      </c>
      <c r="F64" s="23">
        <f t="shared" si="5"/>
        <v>19.736938034577324</v>
      </c>
    </row>
    <row r="65" spans="1:6" x14ac:dyDescent="0.3">
      <c r="A65" s="14" t="s">
        <v>16</v>
      </c>
      <c r="B65" s="2">
        <f>G19</f>
        <v>20.830437184901552</v>
      </c>
      <c r="C65" s="2">
        <f>G20</f>
        <v>20.57210318883169</v>
      </c>
      <c r="D65" s="2">
        <f>G21</f>
        <v>20.456592894386908</v>
      </c>
      <c r="E65" s="2">
        <f t="shared" si="4"/>
        <v>61.859133268120154</v>
      </c>
      <c r="F65" s="23">
        <f t="shared" si="5"/>
        <v>20.619711089373386</v>
      </c>
    </row>
    <row r="66" spans="1:6" x14ac:dyDescent="0.3">
      <c r="A66" s="14" t="s">
        <v>17</v>
      </c>
      <c r="B66" s="2">
        <f>G22</f>
        <v>18.592569392092201</v>
      </c>
      <c r="C66" s="2">
        <f>G23</f>
        <v>18.718814780155778</v>
      </c>
      <c r="D66" s="2">
        <f>G24</f>
        <v>18.57148049433178</v>
      </c>
      <c r="E66" s="2">
        <f t="shared" si="4"/>
        <v>55.882864666579763</v>
      </c>
      <c r="F66" s="23">
        <f t="shared" si="5"/>
        <v>18.627621555526588</v>
      </c>
    </row>
    <row r="67" spans="1:6" x14ac:dyDescent="0.3">
      <c r="A67" s="2" t="s">
        <v>6</v>
      </c>
      <c r="B67" s="2">
        <f>SUM(B60:B66)</f>
        <v>131.55821570882148</v>
      </c>
      <c r="C67" s="2">
        <f>SUM(C60:C66)</f>
        <v>135.83085515142241</v>
      </c>
      <c r="D67" s="2">
        <f>SUM(D60:D66)</f>
        <v>135.23323386214525</v>
      </c>
      <c r="E67" s="2">
        <f>SUM(E60:E66)</f>
        <v>402.62230472238923</v>
      </c>
      <c r="F67" s="23">
        <f>SUM(C67:E67)</f>
        <v>673.68639373595693</v>
      </c>
    </row>
    <row r="68" spans="1:6" x14ac:dyDescent="0.3">
      <c r="A68" s="14" t="s">
        <v>7</v>
      </c>
      <c r="B68" s="23">
        <f>AVERAGE(B60:B66)</f>
        <v>18.794030815545927</v>
      </c>
      <c r="C68" s="23">
        <f>AVERAGE(C60:C66)</f>
        <v>19.404407878774631</v>
      </c>
      <c r="D68" s="23">
        <f>AVERAGE(D60:D66)</f>
        <v>19.319033408877893</v>
      </c>
      <c r="E68" s="2"/>
      <c r="F68" s="23">
        <f>AVERAGE(F60:F66)</f>
        <v>19.172490701066149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6126-BF28-4FCA-BA90-96F79D186432}">
  <dimension ref="A1:K68"/>
  <sheetViews>
    <sheetView topLeftCell="A49" zoomScale="80" zoomScaleNormal="80" workbookViewId="0">
      <selection activeCell="F53" sqref="F53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17.545404666654971</v>
      </c>
      <c r="D4" s="4">
        <v>17.896455997602693</v>
      </c>
      <c r="E4" s="4">
        <v>18.150887569627088</v>
      </c>
      <c r="F4" s="5">
        <f>SUM(C4:E4)</f>
        <v>53.592748233884748</v>
      </c>
      <c r="G4" s="5">
        <f>AVERAGE(C4:E4)</f>
        <v>17.864249411294917</v>
      </c>
    </row>
    <row r="5" spans="1:8" x14ac:dyDescent="0.3">
      <c r="A5" s="2"/>
      <c r="B5" s="2" t="s">
        <v>56</v>
      </c>
      <c r="C5" s="4">
        <v>17.511846225754951</v>
      </c>
      <c r="D5" s="4">
        <v>17.854665491431287</v>
      </c>
      <c r="E5" s="4">
        <v>18.105035430153489</v>
      </c>
      <c r="F5" s="5">
        <f t="shared" ref="F5:F24" si="0">SUM(C5:E5)</f>
        <v>53.471547147339734</v>
      </c>
      <c r="G5" s="5">
        <f t="shared" ref="G5:G24" si="1">AVERAGE(C5:E5)</f>
        <v>17.823849049113246</v>
      </c>
    </row>
    <row r="6" spans="1:8" x14ac:dyDescent="0.3">
      <c r="A6" s="2"/>
      <c r="B6" s="2" t="s">
        <v>57</v>
      </c>
      <c r="C6" s="4">
        <v>17.505555932636582</v>
      </c>
      <c r="D6" s="4">
        <v>17.849620345579005</v>
      </c>
      <c r="E6" s="4">
        <v>18.100901178793677</v>
      </c>
      <c r="F6" s="5">
        <f t="shared" si="0"/>
        <v>53.456077457009265</v>
      </c>
      <c r="G6" s="5">
        <f t="shared" si="1"/>
        <v>17.818692485669754</v>
      </c>
    </row>
    <row r="7" spans="1:8" x14ac:dyDescent="0.3">
      <c r="A7" s="2" t="s">
        <v>49</v>
      </c>
      <c r="B7" s="2" t="s">
        <v>55</v>
      </c>
      <c r="C7" s="4">
        <v>17.804174706189922</v>
      </c>
      <c r="D7" s="4">
        <v>18.146842023581058</v>
      </c>
      <c r="E7" s="4">
        <v>18.389327045173413</v>
      </c>
      <c r="F7" s="5">
        <f t="shared" si="0"/>
        <v>54.340343774944401</v>
      </c>
      <c r="G7" s="5">
        <f t="shared" si="1"/>
        <v>18.113447924981468</v>
      </c>
    </row>
    <row r="8" spans="1:8" x14ac:dyDescent="0.3">
      <c r="A8" s="2"/>
      <c r="B8" s="2" t="s">
        <v>56</v>
      </c>
      <c r="C8" s="4">
        <v>17.650853544734357</v>
      </c>
      <c r="D8" s="4">
        <v>17.988303286671975</v>
      </c>
      <c r="E8" s="4">
        <v>18.231953317436126</v>
      </c>
      <c r="F8" s="5">
        <f t="shared" si="0"/>
        <v>53.871110148842462</v>
      </c>
      <c r="G8" s="5">
        <f t="shared" si="1"/>
        <v>17.957036716280822</v>
      </c>
    </row>
    <row r="9" spans="1:8" x14ac:dyDescent="0.3">
      <c r="A9" s="2"/>
      <c r="B9" s="2" t="s">
        <v>57</v>
      </c>
      <c r="C9" s="4">
        <v>17.626529448078319</v>
      </c>
      <c r="D9" s="4">
        <v>17.965638617619796</v>
      </c>
      <c r="E9" s="4">
        <v>18.210895080607671</v>
      </c>
      <c r="F9" s="5">
        <f t="shared" si="0"/>
        <v>53.803063146305789</v>
      </c>
      <c r="G9" s="5">
        <f t="shared" si="1"/>
        <v>17.93435438210193</v>
      </c>
    </row>
    <row r="10" spans="1:8" x14ac:dyDescent="0.3">
      <c r="A10" s="2" t="s">
        <v>50</v>
      </c>
      <c r="B10" s="2" t="s">
        <v>55</v>
      </c>
      <c r="C10" s="4">
        <v>19.440671776023581</v>
      </c>
      <c r="D10" s="4">
        <v>19.702800518804363</v>
      </c>
      <c r="E10" s="4">
        <v>19.851243046704635</v>
      </c>
      <c r="F10" s="5">
        <f t="shared" si="0"/>
        <v>58.994715341532583</v>
      </c>
      <c r="G10" s="5">
        <f t="shared" si="1"/>
        <v>19.664905113844195</v>
      </c>
    </row>
    <row r="11" spans="1:8" x14ac:dyDescent="0.3">
      <c r="A11" s="2"/>
      <c r="B11" s="2" t="s">
        <v>56</v>
      </c>
      <c r="C11" s="4">
        <v>20.569563708897075</v>
      </c>
      <c r="D11" s="4">
        <v>20.77631542683072</v>
      </c>
      <c r="E11" s="4">
        <v>20.853385508722987</v>
      </c>
      <c r="F11" s="5">
        <f t="shared" si="0"/>
        <v>62.199264644450786</v>
      </c>
      <c r="G11" s="5">
        <f t="shared" si="1"/>
        <v>20.733088214816927</v>
      </c>
    </row>
    <row r="12" spans="1:8" x14ac:dyDescent="0.3">
      <c r="A12" s="2"/>
      <c r="B12" s="2" t="s">
        <v>57</v>
      </c>
      <c r="C12" s="4">
        <v>20.463923596717439</v>
      </c>
      <c r="D12" s="4">
        <v>20.676487468476367</v>
      </c>
      <c r="E12" s="4">
        <v>20.760724587196442</v>
      </c>
      <c r="F12" s="5">
        <f t="shared" si="0"/>
        <v>61.901135652390245</v>
      </c>
      <c r="G12" s="5">
        <f t="shared" si="1"/>
        <v>20.633711884130083</v>
      </c>
    </row>
    <row r="13" spans="1:8" x14ac:dyDescent="0.3">
      <c r="A13" s="2" t="s">
        <v>51</v>
      </c>
      <c r="B13" s="2" t="s">
        <v>55</v>
      </c>
      <c r="C13" s="4">
        <v>18.878325488359419</v>
      </c>
      <c r="D13" s="4">
        <v>19.170868480419543</v>
      </c>
      <c r="E13" s="4">
        <v>19.353460201122189</v>
      </c>
      <c r="F13" s="5">
        <f t="shared" si="0"/>
        <v>57.402654169901155</v>
      </c>
      <c r="G13" s="5">
        <f t="shared" si="1"/>
        <v>19.134218056633717</v>
      </c>
    </row>
    <row r="14" spans="1:8" x14ac:dyDescent="0.3">
      <c r="A14" s="2"/>
      <c r="B14" s="2" t="s">
        <v>56</v>
      </c>
      <c r="C14" s="4">
        <v>19.45329679048692</v>
      </c>
      <c r="D14" s="4">
        <v>19.717240240634894</v>
      </c>
      <c r="E14" s="4">
        <v>19.86568938407224</v>
      </c>
      <c r="F14" s="5">
        <f t="shared" si="0"/>
        <v>59.036226415194051</v>
      </c>
      <c r="G14" s="5">
        <f t="shared" si="1"/>
        <v>19.678742138398018</v>
      </c>
    </row>
    <row r="15" spans="1:8" x14ac:dyDescent="0.3">
      <c r="A15" s="2"/>
      <c r="B15" s="2" t="s">
        <v>57</v>
      </c>
      <c r="C15" s="4">
        <v>19.391855239059566</v>
      </c>
      <c r="D15" s="4">
        <v>19.659074012206819</v>
      </c>
      <c r="E15" s="4">
        <v>19.811299529131134</v>
      </c>
      <c r="F15" s="5">
        <f t="shared" si="0"/>
        <v>58.862228780397515</v>
      </c>
      <c r="G15" s="5">
        <f t="shared" si="1"/>
        <v>19.620742926799171</v>
      </c>
    </row>
    <row r="16" spans="1:8" x14ac:dyDescent="0.3">
      <c r="A16" s="2" t="s">
        <v>52</v>
      </c>
      <c r="B16" s="2" t="s">
        <v>55</v>
      </c>
      <c r="C16" s="4">
        <v>17.35182353635399</v>
      </c>
      <c r="D16" s="4">
        <v>17.678966699362551</v>
      </c>
      <c r="E16" s="4">
        <v>17.923076617294523</v>
      </c>
      <c r="F16" s="5">
        <f t="shared" si="0"/>
        <v>52.953866853011064</v>
      </c>
      <c r="G16" s="5">
        <f t="shared" si="1"/>
        <v>17.651288951003689</v>
      </c>
    </row>
    <row r="17" spans="1:7" x14ac:dyDescent="0.3">
      <c r="A17" s="2"/>
      <c r="B17" s="2" t="s">
        <v>56</v>
      </c>
      <c r="C17" s="4">
        <v>20.924146407983095</v>
      </c>
      <c r="D17" s="4">
        <v>21.118278812442146</v>
      </c>
      <c r="E17" s="4">
        <v>21.169708147333615</v>
      </c>
      <c r="F17" s="5">
        <f t="shared" si="0"/>
        <v>63.212133367758859</v>
      </c>
      <c r="G17" s="5">
        <f t="shared" si="1"/>
        <v>21.070711122586285</v>
      </c>
    </row>
    <row r="18" spans="1:7" x14ac:dyDescent="0.3">
      <c r="A18" s="2"/>
      <c r="B18" s="2" t="s">
        <v>57</v>
      </c>
      <c r="C18" s="4">
        <v>20.768843636449901</v>
      </c>
      <c r="D18" s="4">
        <v>20.971747859472675</v>
      </c>
      <c r="E18" s="4">
        <v>21.034564903264865</v>
      </c>
      <c r="F18" s="5">
        <f t="shared" si="0"/>
        <v>62.775156399187438</v>
      </c>
      <c r="G18" s="5">
        <f t="shared" si="1"/>
        <v>20.925052133062479</v>
      </c>
    </row>
    <row r="19" spans="1:7" x14ac:dyDescent="0.3">
      <c r="A19" s="2" t="s">
        <v>53</v>
      </c>
      <c r="B19" s="2" t="s">
        <v>55</v>
      </c>
      <c r="C19" s="4">
        <v>20.85819354249621</v>
      </c>
      <c r="D19" s="4">
        <v>21.053545126123527</v>
      </c>
      <c r="E19" s="4">
        <v>21.110119183097133</v>
      </c>
      <c r="F19" s="5">
        <f t="shared" si="0"/>
        <v>63.021857851716867</v>
      </c>
      <c r="G19" s="5">
        <f t="shared" si="1"/>
        <v>21.007285950572289</v>
      </c>
    </row>
    <row r="20" spans="1:7" x14ac:dyDescent="0.3">
      <c r="A20" s="2"/>
      <c r="B20" s="2" t="s">
        <v>56</v>
      </c>
      <c r="C20" s="4">
        <v>20.496301725972504</v>
      </c>
      <c r="D20" s="4">
        <v>20.70246703456424</v>
      </c>
      <c r="E20" s="4">
        <v>20.784304953000316</v>
      </c>
      <c r="F20" s="5">
        <f t="shared" si="0"/>
        <v>61.98307371353706</v>
      </c>
      <c r="G20" s="5">
        <f t="shared" si="1"/>
        <v>20.66102457117902</v>
      </c>
    </row>
    <row r="21" spans="1:7" x14ac:dyDescent="0.3">
      <c r="A21" s="2"/>
      <c r="B21" s="2" t="s">
        <v>57</v>
      </c>
      <c r="C21" s="4">
        <v>20.327040682743689</v>
      </c>
      <c r="D21" s="4">
        <v>20.541730121155283</v>
      </c>
      <c r="E21" s="4">
        <v>20.634604181055195</v>
      </c>
      <c r="F21" s="5">
        <f t="shared" si="0"/>
        <v>61.503374984954164</v>
      </c>
      <c r="G21" s="5">
        <f t="shared" si="1"/>
        <v>20.501124994984721</v>
      </c>
    </row>
    <row r="22" spans="1:7" x14ac:dyDescent="0.3">
      <c r="A22" s="2" t="s">
        <v>54</v>
      </c>
      <c r="B22" s="2" t="s">
        <v>55</v>
      </c>
      <c r="C22" s="4">
        <v>18.3458545299444</v>
      </c>
      <c r="D22" s="4">
        <v>18.663884299058054</v>
      </c>
      <c r="E22" s="4">
        <v>18.876812986690027</v>
      </c>
      <c r="F22" s="5">
        <f t="shared" si="0"/>
        <v>55.886551815692485</v>
      </c>
      <c r="G22" s="5">
        <f t="shared" si="1"/>
        <v>18.628850605230827</v>
      </c>
    </row>
    <row r="23" spans="1:7" x14ac:dyDescent="0.3">
      <c r="A23" s="2"/>
      <c r="B23" s="2" t="s">
        <v>56</v>
      </c>
      <c r="C23" s="4">
        <v>18.629199731961986</v>
      </c>
      <c r="D23" s="4">
        <v>18.930140722477628</v>
      </c>
      <c r="E23" s="4">
        <v>19.125412472640097</v>
      </c>
      <c r="F23" s="5">
        <f t="shared" si="0"/>
        <v>56.684752927079714</v>
      </c>
      <c r="G23" s="5">
        <f t="shared" si="1"/>
        <v>18.894917642359903</v>
      </c>
    </row>
    <row r="24" spans="1:7" x14ac:dyDescent="0.3">
      <c r="A24" s="2"/>
      <c r="B24" s="2" t="s">
        <v>57</v>
      </c>
      <c r="C24" s="4">
        <v>18.528008033021756</v>
      </c>
      <c r="D24" s="4">
        <v>18.83307620207767</v>
      </c>
      <c r="E24" s="4">
        <v>19.03371214387052</v>
      </c>
      <c r="F24" s="5">
        <f t="shared" si="0"/>
        <v>56.394796378969943</v>
      </c>
      <c r="G24" s="5">
        <f t="shared" si="1"/>
        <v>18.798265459656648</v>
      </c>
    </row>
    <row r="25" spans="1:7" x14ac:dyDescent="0.3">
      <c r="A25" s="2"/>
      <c r="B25" s="2" t="s">
        <v>6</v>
      </c>
      <c r="C25" s="5">
        <f>SUM(C4:C24)</f>
        <v>400.07141295052065</v>
      </c>
      <c r="D25" s="5">
        <f>SUM(D4:D24)</f>
        <v>405.89814878659229</v>
      </c>
      <c r="E25" s="5">
        <f>SUM(E4:E24)</f>
        <v>409.37711746698739</v>
      </c>
      <c r="F25" s="5">
        <f>SUM(C4:E24)</f>
        <v>1215.3466792040999</v>
      </c>
      <c r="G25" s="5">
        <f>AVERAGE(C4:E24)</f>
        <v>19.29121713022381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23445.516677022752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68.330370308365673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5.7608537170744967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93.95890049355512</v>
      </c>
    </row>
    <row r="31" spans="1:7" x14ac:dyDescent="0.3">
      <c r="D31" s="8" t="s">
        <v>63</v>
      </c>
      <c r="E31" s="2">
        <f>E30-E29-E28</f>
        <v>19.867676468114951</v>
      </c>
    </row>
    <row r="32" spans="1:7" x14ac:dyDescent="0.3">
      <c r="D32" s="8" t="s">
        <v>20</v>
      </c>
      <c r="E32" s="2">
        <f>SUMSQ(C4:E24)-E27</f>
        <v>96.246448066682206</v>
      </c>
    </row>
    <row r="33" spans="2:7" x14ac:dyDescent="0.3">
      <c r="D33" s="8" t="s">
        <v>21</v>
      </c>
      <c r="E33" s="2">
        <f>E32-E31-E29-E28</f>
        <v>2.2875475731270853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53.592748233884748</v>
      </c>
      <c r="D38" s="2">
        <f>F5</f>
        <v>53.471547147339734</v>
      </c>
      <c r="E38" s="2">
        <f>F6</f>
        <v>53.456077457009265</v>
      </c>
      <c r="F38" s="2">
        <f t="shared" ref="F38:F45" si="2">SUM(C38:E38)</f>
        <v>160.52037283823375</v>
      </c>
      <c r="G38" s="2">
        <f t="shared" ref="G38:G44" si="3">F38/9</f>
        <v>17.835596982025972</v>
      </c>
    </row>
    <row r="39" spans="2:7" x14ac:dyDescent="0.3">
      <c r="B39" s="14" t="s">
        <v>12</v>
      </c>
      <c r="C39" s="2">
        <f>F7</f>
        <v>54.340343774944401</v>
      </c>
      <c r="D39" s="2">
        <f>F8</f>
        <v>53.871110148842462</v>
      </c>
      <c r="E39" s="2">
        <f>F9</f>
        <v>53.803063146305789</v>
      </c>
      <c r="F39" s="2">
        <f t="shared" si="2"/>
        <v>162.01451707009267</v>
      </c>
      <c r="G39" s="2">
        <f t="shared" si="3"/>
        <v>18.001613007788073</v>
      </c>
    </row>
    <row r="40" spans="2:7" x14ac:dyDescent="0.3">
      <c r="B40" s="14" t="s">
        <v>13</v>
      </c>
      <c r="C40" s="2">
        <f>F10</f>
        <v>58.994715341532583</v>
      </c>
      <c r="D40" s="2">
        <f>F11</f>
        <v>62.199264644450786</v>
      </c>
      <c r="E40" s="2">
        <f>F12</f>
        <v>61.901135652390245</v>
      </c>
      <c r="F40" s="2">
        <f t="shared" si="2"/>
        <v>183.09511563837361</v>
      </c>
      <c r="G40" s="2">
        <f t="shared" si="3"/>
        <v>20.343901737597069</v>
      </c>
    </row>
    <row r="41" spans="2:7" x14ac:dyDescent="0.3">
      <c r="B41" s="14" t="s">
        <v>14</v>
      </c>
      <c r="C41" s="2">
        <f>F13</f>
        <v>57.402654169901155</v>
      </c>
      <c r="D41" s="2">
        <f>F14</f>
        <v>59.036226415194051</v>
      </c>
      <c r="E41" s="2">
        <f>F15</f>
        <v>58.862228780397515</v>
      </c>
      <c r="F41" s="2">
        <f t="shared" si="2"/>
        <v>175.30110936549272</v>
      </c>
      <c r="G41" s="2">
        <f t="shared" si="3"/>
        <v>19.477901040610302</v>
      </c>
    </row>
    <row r="42" spans="2:7" x14ac:dyDescent="0.3">
      <c r="B42" s="14" t="s">
        <v>15</v>
      </c>
      <c r="C42" s="2">
        <f>F16</f>
        <v>52.953866853011064</v>
      </c>
      <c r="D42" s="2">
        <f>F17</f>
        <v>63.212133367758859</v>
      </c>
      <c r="E42" s="2">
        <f>F18</f>
        <v>62.775156399187438</v>
      </c>
      <c r="F42" s="2">
        <f t="shared" si="2"/>
        <v>178.94115661995735</v>
      </c>
      <c r="G42" s="2">
        <f t="shared" si="3"/>
        <v>19.882350735550816</v>
      </c>
    </row>
    <row r="43" spans="2:7" x14ac:dyDescent="0.3">
      <c r="B43" s="14" t="s">
        <v>16</v>
      </c>
      <c r="C43" s="2">
        <f>F19</f>
        <v>63.021857851716867</v>
      </c>
      <c r="D43" s="2">
        <f>F20</f>
        <v>61.98307371353706</v>
      </c>
      <c r="E43" s="2">
        <f>F21</f>
        <v>61.503374984954164</v>
      </c>
      <c r="F43" s="2">
        <f t="shared" si="2"/>
        <v>186.50830655020809</v>
      </c>
      <c r="G43" s="2">
        <f t="shared" si="3"/>
        <v>20.723145172245342</v>
      </c>
    </row>
    <row r="44" spans="2:7" x14ac:dyDescent="0.3">
      <c r="B44" s="14" t="s">
        <v>17</v>
      </c>
      <c r="C44" s="2">
        <f>F22</f>
        <v>55.886551815692485</v>
      </c>
      <c r="D44" s="2">
        <f>F23</f>
        <v>56.684752927079714</v>
      </c>
      <c r="E44" s="2">
        <f>F24</f>
        <v>56.394796378969943</v>
      </c>
      <c r="F44" s="2">
        <f t="shared" si="2"/>
        <v>168.96610112174216</v>
      </c>
      <c r="G44" s="2">
        <f t="shared" si="3"/>
        <v>18.774011235749128</v>
      </c>
    </row>
    <row r="45" spans="2:7" x14ac:dyDescent="0.3">
      <c r="B45" s="2" t="s">
        <v>6</v>
      </c>
      <c r="C45" s="2">
        <f>SUM(C38:C44)</f>
        <v>396.19273804068325</v>
      </c>
      <c r="D45" s="2">
        <f>SUM(D38:D44)</f>
        <v>410.4581083642027</v>
      </c>
      <c r="E45" s="2">
        <f>SUM(E38:E44)</f>
        <v>408.69583279921437</v>
      </c>
      <c r="F45" s="2">
        <f t="shared" si="2"/>
        <v>1215.3466792041004</v>
      </c>
      <c r="G45" s="2">
        <f>AVERAGE(G38:G44)</f>
        <v>19.291217130223817</v>
      </c>
    </row>
    <row r="46" spans="2:7" x14ac:dyDescent="0.3">
      <c r="B46" s="14" t="s">
        <v>7</v>
      </c>
      <c r="C46" s="2">
        <f>C45/(B28*B27)</f>
        <v>18.866320859080155</v>
      </c>
      <c r="D46" s="2">
        <f>D45/(B28*B27)</f>
        <v>19.545624207819177</v>
      </c>
      <c r="E46" s="2">
        <f>E45/(B28*B27)</f>
        <v>19.461706323772113</v>
      </c>
      <c r="F46" s="2"/>
      <c r="G46" s="2">
        <f>AVERAGE(G38:G44)</f>
        <v>19.291217130223817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68.330370308365673</v>
      </c>
      <c r="D50" s="2">
        <f>C50/B50</f>
        <v>11.388395051394278</v>
      </c>
      <c r="E50" s="2">
        <f>D50/D53</f>
        <v>209.09405241557653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5.7608537170744967</v>
      </c>
      <c r="D51" s="2">
        <f>C51/B51</f>
        <v>2.8804268585372483</v>
      </c>
      <c r="E51" s="2">
        <f>D51/D53</f>
        <v>52.885426069276093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19.867676468114951</v>
      </c>
      <c r="D52" s="2">
        <f>C52/B52</f>
        <v>1.655639705676246</v>
      </c>
      <c r="E52" s="2">
        <f>D52/D53</f>
        <v>30.397998474560769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2.2875475731270853</v>
      </c>
      <c r="D53" s="18">
        <f>C53/B53</f>
        <v>5.446541840778775E-2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96.246448066682206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7.7792757737599597E-2</v>
      </c>
      <c r="J59" s="23">
        <f>I59*1.4142*I56</f>
        <v>0.29682645098889032</v>
      </c>
      <c r="K59" s="23">
        <f>I59*1.4142*I57</f>
        <v>0.2220182858050819</v>
      </c>
    </row>
    <row r="60" spans="1:11" x14ac:dyDescent="0.3">
      <c r="A60" s="14" t="s">
        <v>8</v>
      </c>
      <c r="B60" s="2">
        <f>G4</f>
        <v>17.864249411294917</v>
      </c>
      <c r="C60" s="2">
        <f>G5</f>
        <v>17.823849049113246</v>
      </c>
      <c r="D60" s="2">
        <f>G6</f>
        <v>17.818692485669754</v>
      </c>
      <c r="E60" s="2">
        <f>SUM(B60:D60)</f>
        <v>53.506790946077913</v>
      </c>
      <c r="F60" s="23">
        <f>E60/3</f>
        <v>17.835596982025972</v>
      </c>
      <c r="H60" s="25" t="s">
        <v>45</v>
      </c>
      <c r="I60" s="23">
        <f>SQRT(D53/(B28*B27))</f>
        <v>5.0927314407415963E-2</v>
      </c>
      <c r="J60" s="23">
        <f>I60*1.4142*I56</f>
        <v>0.19431852570309849</v>
      </c>
      <c r="K60" s="23">
        <f>J60*1.4142*I57</f>
        <v>0.55457946512571965</v>
      </c>
    </row>
    <row r="61" spans="1:11" x14ac:dyDescent="0.3">
      <c r="A61" s="14" t="s">
        <v>12</v>
      </c>
      <c r="B61" s="2">
        <f>G7</f>
        <v>18.113447924981468</v>
      </c>
      <c r="C61" s="2">
        <f>G8</f>
        <v>17.957036716280822</v>
      </c>
      <c r="D61" s="2">
        <f>G9</f>
        <v>17.93435438210193</v>
      </c>
      <c r="E61" s="2">
        <f t="shared" ref="E61:E66" si="4">SUM(B61:D61)</f>
        <v>54.004839023364219</v>
      </c>
      <c r="F61" s="23">
        <f t="shared" ref="F61:F66" si="5">E61/3</f>
        <v>18.001613007788073</v>
      </c>
      <c r="H61" s="25" t="s">
        <v>46</v>
      </c>
      <c r="I61" s="23">
        <f>SQRT(D53/(B27))</f>
        <v>0.13474100886241941</v>
      </c>
      <c r="J61" s="23">
        <f>I61*1.4142*I56</f>
        <v>0.51411849414311128</v>
      </c>
      <c r="K61" s="23">
        <f>J61*1.4142*I57</f>
        <v>1.4672793469458725</v>
      </c>
    </row>
    <row r="62" spans="1:11" x14ac:dyDescent="0.3">
      <c r="A62" s="14" t="s">
        <v>13</v>
      </c>
      <c r="B62" s="2">
        <f>G10</f>
        <v>19.664905113844195</v>
      </c>
      <c r="C62" s="2">
        <f>G11</f>
        <v>20.733088214816927</v>
      </c>
      <c r="D62" s="2">
        <f>G12</f>
        <v>20.633711884130083</v>
      </c>
      <c r="E62" s="2">
        <f t="shared" si="4"/>
        <v>61.031705212791209</v>
      </c>
      <c r="F62" s="23">
        <f t="shared" si="5"/>
        <v>20.343901737597069</v>
      </c>
    </row>
    <row r="63" spans="1:11" x14ac:dyDescent="0.3">
      <c r="A63" s="14" t="s">
        <v>14</v>
      </c>
      <c r="B63" s="2">
        <f>G13</f>
        <v>19.134218056633717</v>
      </c>
      <c r="C63" s="2">
        <f>G14</f>
        <v>19.678742138398018</v>
      </c>
      <c r="D63" s="2">
        <f>G15</f>
        <v>19.620742926799171</v>
      </c>
      <c r="E63" s="2">
        <f t="shared" si="4"/>
        <v>58.433703121830902</v>
      </c>
      <c r="F63" s="23">
        <f t="shared" si="5"/>
        <v>19.477901040610302</v>
      </c>
      <c r="H63" s="25" t="s">
        <v>47</v>
      </c>
      <c r="I63" s="5">
        <f>SQRT(D53)*100/(G25)</f>
        <v>1.2097643794966253</v>
      </c>
    </row>
    <row r="64" spans="1:11" x14ac:dyDescent="0.3">
      <c r="A64" s="14" t="s">
        <v>15</v>
      </c>
      <c r="B64" s="2">
        <f>G16</f>
        <v>17.651288951003689</v>
      </c>
      <c r="C64" s="2">
        <f>G17</f>
        <v>21.070711122586285</v>
      </c>
      <c r="D64" s="2">
        <f>G18</f>
        <v>20.925052133062479</v>
      </c>
      <c r="E64" s="2">
        <f t="shared" si="4"/>
        <v>59.647052206652454</v>
      </c>
      <c r="F64" s="23">
        <f t="shared" si="5"/>
        <v>19.882350735550819</v>
      </c>
    </row>
    <row r="65" spans="1:6" x14ac:dyDescent="0.3">
      <c r="A65" s="14" t="s">
        <v>16</v>
      </c>
      <c r="B65" s="2">
        <f>G19</f>
        <v>21.007285950572289</v>
      </c>
      <c r="C65" s="2">
        <f>G20</f>
        <v>20.66102457117902</v>
      </c>
      <c r="D65" s="2">
        <f>G21</f>
        <v>20.501124994984721</v>
      </c>
      <c r="E65" s="2">
        <f t="shared" si="4"/>
        <v>62.16943551673603</v>
      </c>
      <c r="F65" s="23">
        <f t="shared" si="5"/>
        <v>20.723145172245342</v>
      </c>
    </row>
    <row r="66" spans="1:6" x14ac:dyDescent="0.3">
      <c r="A66" s="14" t="s">
        <v>17</v>
      </c>
      <c r="B66" s="2">
        <f>G22</f>
        <v>18.628850605230827</v>
      </c>
      <c r="C66" s="2">
        <f>G23</f>
        <v>18.894917642359903</v>
      </c>
      <c r="D66" s="2">
        <f>G24</f>
        <v>18.798265459656648</v>
      </c>
      <c r="E66" s="2">
        <f t="shared" si="4"/>
        <v>56.322033707247378</v>
      </c>
      <c r="F66" s="23">
        <f t="shared" si="5"/>
        <v>18.774011235749125</v>
      </c>
    </row>
    <row r="67" spans="1:6" x14ac:dyDescent="0.3">
      <c r="A67" s="2" t="s">
        <v>6</v>
      </c>
      <c r="B67" s="2">
        <f>SUM(B60:B66)</f>
        <v>132.0642460135611</v>
      </c>
      <c r="C67" s="2">
        <f>SUM(C60:C66)</f>
        <v>136.81936945473421</v>
      </c>
      <c r="D67" s="2">
        <f>SUM(D60:D66)</f>
        <v>136.23194426640478</v>
      </c>
      <c r="E67" s="2">
        <f>SUM(E60:E66)</f>
        <v>405.11555973470013</v>
      </c>
      <c r="F67" s="23">
        <f>SUM(C67:E67)</f>
        <v>678.1668734558391</v>
      </c>
    </row>
    <row r="68" spans="1:6" x14ac:dyDescent="0.3">
      <c r="A68" s="14" t="s">
        <v>7</v>
      </c>
      <c r="B68" s="23">
        <f>AVERAGE(B60:B66)</f>
        <v>18.866320859080158</v>
      </c>
      <c r="C68" s="23">
        <f>AVERAGE(C60:C66)</f>
        <v>19.545624207819174</v>
      </c>
      <c r="D68" s="23">
        <f>AVERAGE(D60:D66)</f>
        <v>19.461706323772113</v>
      </c>
      <c r="E68" s="2"/>
      <c r="F68" s="23">
        <f>AVERAGE(F60:F66)</f>
        <v>19.29121713022381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8029-03D2-4C12-B9AC-C86C7E71D967}">
  <dimension ref="A1:K68"/>
  <sheetViews>
    <sheetView topLeftCell="A40" zoomScale="80" zoomScaleNormal="80" workbookViewId="0">
      <selection activeCell="K60" sqref="K60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17.941081238235881</v>
      </c>
      <c r="D4" s="4">
        <v>17.643007648335011</v>
      </c>
      <c r="E4" s="4">
        <v>18.147327791765424</v>
      </c>
      <c r="F4" s="5">
        <f>SUM(C4:E4)</f>
        <v>53.731416678336316</v>
      </c>
      <c r="G4" s="5">
        <f>AVERAGE(C4:E4)</f>
        <v>17.910472226112105</v>
      </c>
    </row>
    <row r="5" spans="1:8" x14ac:dyDescent="0.3">
      <c r="A5" s="2"/>
      <c r="B5" s="2" t="s">
        <v>56</v>
      </c>
      <c r="C5" s="4">
        <v>17.624029123580417</v>
      </c>
      <c r="D5" s="4">
        <v>17.326001434470374</v>
      </c>
      <c r="E5" s="4">
        <v>17.838219857766589</v>
      </c>
      <c r="F5" s="5">
        <f t="shared" ref="F5:F24" si="0">SUM(C5:E5)</f>
        <v>52.78825041581738</v>
      </c>
      <c r="G5" s="5">
        <f t="shared" ref="G5:G24" si="1">AVERAGE(C5:E5)</f>
        <v>17.596083471939128</v>
      </c>
    </row>
    <row r="6" spans="1:8" x14ac:dyDescent="0.3">
      <c r="A6" s="2"/>
      <c r="B6" s="2" t="s">
        <v>57</v>
      </c>
      <c r="C6" s="4">
        <v>17.687112819935876</v>
      </c>
      <c r="D6" s="4">
        <v>17.389436595190226</v>
      </c>
      <c r="E6" s="4">
        <v>17.899613649835917</v>
      </c>
      <c r="F6" s="5">
        <f t="shared" si="0"/>
        <v>52.976163064962023</v>
      </c>
      <c r="G6" s="5">
        <f t="shared" si="1"/>
        <v>17.658721021654006</v>
      </c>
    </row>
    <row r="7" spans="1:8" x14ac:dyDescent="0.3">
      <c r="A7" s="2" t="s">
        <v>49</v>
      </c>
      <c r="B7" s="2" t="s">
        <v>55</v>
      </c>
      <c r="C7" s="4">
        <v>18.146379508888916</v>
      </c>
      <c r="D7" s="4">
        <v>17.857196495205248</v>
      </c>
      <c r="E7" s="4">
        <v>18.341970937115942</v>
      </c>
      <c r="F7" s="5">
        <f t="shared" si="0"/>
        <v>54.345546941210102</v>
      </c>
      <c r="G7" s="5">
        <f t="shared" si="1"/>
        <v>18.1151823137367</v>
      </c>
    </row>
    <row r="8" spans="1:8" x14ac:dyDescent="0.3">
      <c r="A8" s="2"/>
      <c r="B8" s="2" t="s">
        <v>56</v>
      </c>
      <c r="C8" s="4">
        <v>17.961154599560469</v>
      </c>
      <c r="D8" s="4">
        <v>17.675045775670863</v>
      </c>
      <c r="E8" s="4">
        <v>18.16008901491838</v>
      </c>
      <c r="F8" s="5">
        <f t="shared" si="0"/>
        <v>53.79628939014971</v>
      </c>
      <c r="G8" s="5">
        <f t="shared" si="1"/>
        <v>17.932096463383235</v>
      </c>
    </row>
    <row r="9" spans="1:8" x14ac:dyDescent="0.3">
      <c r="A9" s="2"/>
      <c r="B9" s="2" t="s">
        <v>57</v>
      </c>
      <c r="C9" s="4">
        <v>17.882209631120986</v>
      </c>
      <c r="D9" s="4">
        <v>17.592703110240286</v>
      </c>
      <c r="E9" s="4">
        <v>18.085103773727933</v>
      </c>
      <c r="F9" s="5">
        <f t="shared" si="0"/>
        <v>53.560016515089202</v>
      </c>
      <c r="G9" s="5">
        <f t="shared" si="1"/>
        <v>17.853338838363069</v>
      </c>
    </row>
    <row r="10" spans="1:8" x14ac:dyDescent="0.3">
      <c r="A10" s="2" t="s">
        <v>50</v>
      </c>
      <c r="B10" s="2" t="s">
        <v>55</v>
      </c>
      <c r="C10" s="4">
        <v>19.732949023598042</v>
      </c>
      <c r="D10" s="4">
        <v>19.526282436001143</v>
      </c>
      <c r="E10" s="4">
        <v>19.836954540971348</v>
      </c>
      <c r="F10" s="5">
        <f t="shared" si="0"/>
        <v>59.096186000570533</v>
      </c>
      <c r="G10" s="5">
        <f t="shared" si="1"/>
        <v>19.698728666856844</v>
      </c>
    </row>
    <row r="11" spans="1:8" x14ac:dyDescent="0.3">
      <c r="A11" s="2"/>
      <c r="B11" s="2" t="s">
        <v>56</v>
      </c>
      <c r="C11" s="4">
        <v>20.735480208863919</v>
      </c>
      <c r="D11" s="4">
        <v>20.580936560212972</v>
      </c>
      <c r="E11" s="4">
        <v>20.777281892829141</v>
      </c>
      <c r="F11" s="5">
        <f t="shared" si="0"/>
        <v>62.093698661906032</v>
      </c>
      <c r="G11" s="5">
        <f t="shared" si="1"/>
        <v>20.697899553968679</v>
      </c>
    </row>
    <row r="12" spans="1:8" x14ac:dyDescent="0.3">
      <c r="A12" s="2"/>
      <c r="B12" s="2" t="s">
        <v>57</v>
      </c>
      <c r="C12" s="4">
        <v>20.574646300996783</v>
      </c>
      <c r="D12" s="4">
        <v>20.411400928337329</v>
      </c>
      <c r="E12" s="4">
        <v>20.626897261655362</v>
      </c>
      <c r="F12" s="5">
        <f t="shared" si="0"/>
        <v>61.612944490989477</v>
      </c>
      <c r="G12" s="5">
        <f t="shared" si="1"/>
        <v>20.53764816366316</v>
      </c>
    </row>
    <row r="13" spans="1:8" x14ac:dyDescent="0.3">
      <c r="A13" s="2" t="s">
        <v>51</v>
      </c>
      <c r="B13" s="2" t="s">
        <v>55</v>
      </c>
      <c r="C13" s="4">
        <v>18.982211689329954</v>
      </c>
      <c r="D13" s="4">
        <v>18.736961257235883</v>
      </c>
      <c r="E13" s="4">
        <v>19.129866194782874</v>
      </c>
      <c r="F13" s="5">
        <f t="shared" si="0"/>
        <v>56.849039141348712</v>
      </c>
      <c r="G13" s="5">
        <f t="shared" si="1"/>
        <v>18.949679713782903</v>
      </c>
    </row>
    <row r="14" spans="1:8" x14ac:dyDescent="0.3">
      <c r="A14" s="2"/>
      <c r="B14" s="2" t="s">
        <v>56</v>
      </c>
      <c r="C14" s="4">
        <v>19.680811474412941</v>
      </c>
      <c r="D14" s="4">
        <v>19.470078932906166</v>
      </c>
      <c r="E14" s="4">
        <v>19.788287947783456</v>
      </c>
      <c r="F14" s="5">
        <f t="shared" si="0"/>
        <v>58.93917835510257</v>
      </c>
      <c r="G14" s="5">
        <f t="shared" si="1"/>
        <v>19.646392785034191</v>
      </c>
    </row>
    <row r="15" spans="1:8" x14ac:dyDescent="0.3">
      <c r="A15" s="2"/>
      <c r="B15" s="2" t="s">
        <v>57</v>
      </c>
      <c r="C15" s="4">
        <v>19.661631702220586</v>
      </c>
      <c r="D15" s="4">
        <v>19.449072532039224</v>
      </c>
      <c r="E15" s="4">
        <v>19.770482200961315</v>
      </c>
      <c r="F15" s="5">
        <f t="shared" si="0"/>
        <v>58.881186435221124</v>
      </c>
      <c r="G15" s="5">
        <f t="shared" si="1"/>
        <v>19.627062145073708</v>
      </c>
    </row>
    <row r="16" spans="1:8" x14ac:dyDescent="0.3">
      <c r="A16" s="2" t="s">
        <v>52</v>
      </c>
      <c r="B16" s="2" t="s">
        <v>55</v>
      </c>
      <c r="C16" s="4">
        <v>17.522156998131791</v>
      </c>
      <c r="D16" s="4">
        <v>17.238620552113616</v>
      </c>
      <c r="E16" s="4">
        <v>17.729363466145969</v>
      </c>
      <c r="F16" s="5">
        <f t="shared" si="0"/>
        <v>52.490141016391377</v>
      </c>
      <c r="G16" s="5">
        <f t="shared" si="1"/>
        <v>17.496713672130458</v>
      </c>
    </row>
    <row r="17" spans="1:7" x14ac:dyDescent="0.3">
      <c r="A17" s="2"/>
      <c r="B17" s="2" t="s">
        <v>56</v>
      </c>
      <c r="C17" s="4">
        <v>21.084623327081385</v>
      </c>
      <c r="D17" s="4">
        <v>20.943380697976039</v>
      </c>
      <c r="E17" s="4">
        <v>21.101720775853849</v>
      </c>
      <c r="F17" s="5">
        <f t="shared" si="0"/>
        <v>63.129724800911276</v>
      </c>
      <c r="G17" s="5">
        <f t="shared" si="1"/>
        <v>21.043241600303759</v>
      </c>
    </row>
    <row r="18" spans="1:7" x14ac:dyDescent="0.3">
      <c r="A18" s="2"/>
      <c r="B18" s="2" t="s">
        <v>57</v>
      </c>
      <c r="C18" s="4">
        <v>20.896890199788665</v>
      </c>
      <c r="D18" s="4">
        <v>20.744903472001912</v>
      </c>
      <c r="E18" s="4">
        <v>20.927189178634919</v>
      </c>
      <c r="F18" s="5">
        <f t="shared" si="0"/>
        <v>62.568982850425499</v>
      </c>
      <c r="G18" s="5">
        <f t="shared" si="1"/>
        <v>20.8563276168085</v>
      </c>
    </row>
    <row r="19" spans="1:7" x14ac:dyDescent="0.3">
      <c r="A19" s="2" t="s">
        <v>53</v>
      </c>
      <c r="B19" s="2" t="s">
        <v>55</v>
      </c>
      <c r="C19" s="4">
        <v>20.819494027986202</v>
      </c>
      <c r="D19" s="4">
        <v>20.666043049257933</v>
      </c>
      <c r="E19" s="4">
        <v>20.855440432167253</v>
      </c>
      <c r="F19" s="5">
        <f t="shared" si="0"/>
        <v>62.340977509411388</v>
      </c>
      <c r="G19" s="5">
        <f t="shared" si="1"/>
        <v>20.780325836470464</v>
      </c>
    </row>
    <row r="20" spans="1:7" x14ac:dyDescent="0.3">
      <c r="A20" s="2"/>
      <c r="B20" s="2" t="s">
        <v>56</v>
      </c>
      <c r="C20" s="4">
        <v>20.686524444028379</v>
      </c>
      <c r="D20" s="4">
        <v>20.532639009307207</v>
      </c>
      <c r="E20" s="4">
        <v>20.731611440977215</v>
      </c>
      <c r="F20" s="5">
        <f t="shared" si="0"/>
        <v>61.950774894312801</v>
      </c>
      <c r="G20" s="5">
        <f t="shared" si="1"/>
        <v>20.650258298104266</v>
      </c>
    </row>
    <row r="21" spans="1:7" x14ac:dyDescent="0.3">
      <c r="A21" s="2"/>
      <c r="B21" s="2" t="s">
        <v>57</v>
      </c>
      <c r="C21" s="4">
        <v>20.569297162646773</v>
      </c>
      <c r="D21" s="4">
        <v>20.408925904351349</v>
      </c>
      <c r="E21" s="4">
        <v>20.621830805714815</v>
      </c>
      <c r="F21" s="5">
        <f t="shared" si="0"/>
        <v>61.600053872712941</v>
      </c>
      <c r="G21" s="5">
        <f t="shared" si="1"/>
        <v>20.533351290904314</v>
      </c>
    </row>
    <row r="22" spans="1:7" x14ac:dyDescent="0.3">
      <c r="A22" s="2" t="s">
        <v>54</v>
      </c>
      <c r="B22" s="2" t="s">
        <v>55</v>
      </c>
      <c r="C22" s="4">
        <v>18.483576925480889</v>
      </c>
      <c r="D22" s="4">
        <v>18.213279465655205</v>
      </c>
      <c r="E22" s="4">
        <v>18.659317969992646</v>
      </c>
      <c r="F22" s="5">
        <f t="shared" si="0"/>
        <v>55.356174361128737</v>
      </c>
      <c r="G22" s="5">
        <f t="shared" si="1"/>
        <v>18.452058120376247</v>
      </c>
    </row>
    <row r="23" spans="1:7" x14ac:dyDescent="0.3">
      <c r="A23" s="2"/>
      <c r="B23" s="2" t="s">
        <v>56</v>
      </c>
      <c r="C23" s="4">
        <v>18.961035810527001</v>
      </c>
      <c r="D23" s="4">
        <v>18.715055172248761</v>
      </c>
      <c r="E23" s="4">
        <v>19.109751489251501</v>
      </c>
      <c r="F23" s="5">
        <f t="shared" si="0"/>
        <v>56.785842472027262</v>
      </c>
      <c r="G23" s="5">
        <f t="shared" si="1"/>
        <v>18.92861415734242</v>
      </c>
    </row>
    <row r="24" spans="1:7" x14ac:dyDescent="0.3">
      <c r="A24" s="2"/>
      <c r="B24" s="2" t="s">
        <v>57</v>
      </c>
      <c r="C24" s="4">
        <v>18.730712698393731</v>
      </c>
      <c r="D24" s="4">
        <v>18.47561166091787</v>
      </c>
      <c r="E24" s="4">
        <v>18.891302578251988</v>
      </c>
      <c r="F24" s="5">
        <f t="shared" si="0"/>
        <v>56.097626937563589</v>
      </c>
      <c r="G24" s="5">
        <f t="shared" si="1"/>
        <v>18.699208979187862</v>
      </c>
    </row>
    <row r="25" spans="1:7" x14ac:dyDescent="0.3">
      <c r="A25" s="2"/>
      <c r="B25" s="2" t="s">
        <v>6</v>
      </c>
      <c r="C25" s="5">
        <f>SUM(C4:C24)</f>
        <v>404.36400891480952</v>
      </c>
      <c r="D25" s="5">
        <f>SUM(D4:D24)</f>
        <v>399.59658268967468</v>
      </c>
      <c r="E25" s="5">
        <f>SUM(E4:E24)</f>
        <v>407.02962320110379</v>
      </c>
      <c r="F25" s="5">
        <f>SUM(C4:E24)</f>
        <v>1210.9902148055883</v>
      </c>
      <c r="G25" s="5">
        <f>AVERAGE(C4:E24)</f>
        <v>19.222066901676005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23277.734926268011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69.408544267851539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6.497905342883314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96.687610731241875</v>
      </c>
    </row>
    <row r="31" spans="1:7" x14ac:dyDescent="0.3">
      <c r="D31" s="8" t="s">
        <v>63</v>
      </c>
      <c r="E31" s="2">
        <f>E30-E29-E28</f>
        <v>20.781161120507022</v>
      </c>
    </row>
    <row r="32" spans="1:7" x14ac:dyDescent="0.3">
      <c r="D32" s="8" t="s">
        <v>20</v>
      </c>
      <c r="E32" s="2">
        <f>SUMSQ(C4:E24)-E27</f>
        <v>98.212041399361624</v>
      </c>
    </row>
    <row r="33" spans="2:7" x14ac:dyDescent="0.3">
      <c r="D33" s="8" t="s">
        <v>21</v>
      </c>
      <c r="E33" s="2">
        <f>E32-E31-E29-E28</f>
        <v>1.5244306681197486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53.731416678336316</v>
      </c>
      <c r="D38" s="2">
        <f>F5</f>
        <v>52.78825041581738</v>
      </c>
      <c r="E38" s="2">
        <f>F6</f>
        <v>52.976163064962023</v>
      </c>
      <c r="F38" s="2">
        <f t="shared" ref="F38:F45" si="2">SUM(C38:E38)</f>
        <v>159.49583015911571</v>
      </c>
      <c r="G38" s="2">
        <f t="shared" ref="G38:G44" si="3">F38/9</f>
        <v>17.721758906568411</v>
      </c>
    </row>
    <row r="39" spans="2:7" x14ac:dyDescent="0.3">
      <c r="B39" s="14" t="s">
        <v>12</v>
      </c>
      <c r="C39" s="2">
        <f>F7</f>
        <v>54.345546941210102</v>
      </c>
      <c r="D39" s="2">
        <f>F8</f>
        <v>53.79628939014971</v>
      </c>
      <c r="E39" s="2">
        <f>F9</f>
        <v>53.560016515089202</v>
      </c>
      <c r="F39" s="2">
        <f t="shared" si="2"/>
        <v>161.70185284644901</v>
      </c>
      <c r="G39" s="2">
        <f t="shared" si="3"/>
        <v>17.966872538494336</v>
      </c>
    </row>
    <row r="40" spans="2:7" x14ac:dyDescent="0.3">
      <c r="B40" s="14" t="s">
        <v>13</v>
      </c>
      <c r="C40" s="2">
        <f>F10</f>
        <v>59.096186000570533</v>
      </c>
      <c r="D40" s="2">
        <f>F11</f>
        <v>62.093698661906032</v>
      </c>
      <c r="E40" s="2">
        <f>F12</f>
        <v>61.612944490989477</v>
      </c>
      <c r="F40" s="2">
        <f t="shared" si="2"/>
        <v>182.80282915346606</v>
      </c>
      <c r="G40" s="2">
        <f t="shared" si="3"/>
        <v>20.311425461496228</v>
      </c>
    </row>
    <row r="41" spans="2:7" x14ac:dyDescent="0.3">
      <c r="B41" s="14" t="s">
        <v>14</v>
      </c>
      <c r="C41" s="2">
        <f>F13</f>
        <v>56.849039141348712</v>
      </c>
      <c r="D41" s="2">
        <f>F14</f>
        <v>58.93917835510257</v>
      </c>
      <c r="E41" s="2">
        <f>F15</f>
        <v>58.881186435221124</v>
      </c>
      <c r="F41" s="2">
        <f t="shared" si="2"/>
        <v>174.66940393167241</v>
      </c>
      <c r="G41" s="2">
        <f t="shared" si="3"/>
        <v>19.407711547963601</v>
      </c>
    </row>
    <row r="42" spans="2:7" x14ac:dyDescent="0.3">
      <c r="B42" s="14" t="s">
        <v>15</v>
      </c>
      <c r="C42" s="2">
        <f>F16</f>
        <v>52.490141016391377</v>
      </c>
      <c r="D42" s="2">
        <f>F17</f>
        <v>63.129724800911276</v>
      </c>
      <c r="E42" s="2">
        <f>F18</f>
        <v>62.568982850425499</v>
      </c>
      <c r="F42" s="2">
        <f t="shared" si="2"/>
        <v>178.18884866772817</v>
      </c>
      <c r="G42" s="2">
        <f t="shared" si="3"/>
        <v>19.798760963080909</v>
      </c>
    </row>
    <row r="43" spans="2:7" x14ac:dyDescent="0.3">
      <c r="B43" s="14" t="s">
        <v>16</v>
      </c>
      <c r="C43" s="2">
        <f>F19</f>
        <v>62.340977509411388</v>
      </c>
      <c r="D43" s="2">
        <f>F20</f>
        <v>61.950774894312801</v>
      </c>
      <c r="E43" s="2">
        <f>F21</f>
        <v>61.600053872712941</v>
      </c>
      <c r="F43" s="2">
        <f t="shared" si="2"/>
        <v>185.89180627643714</v>
      </c>
      <c r="G43" s="2">
        <f t="shared" si="3"/>
        <v>20.65464514182635</v>
      </c>
    </row>
    <row r="44" spans="2:7" x14ac:dyDescent="0.3">
      <c r="B44" s="14" t="s">
        <v>17</v>
      </c>
      <c r="C44" s="2">
        <f>F22</f>
        <v>55.356174361128737</v>
      </c>
      <c r="D44" s="2">
        <f>F23</f>
        <v>56.785842472027262</v>
      </c>
      <c r="E44" s="2">
        <f>F24</f>
        <v>56.097626937563589</v>
      </c>
      <c r="F44" s="2">
        <f t="shared" si="2"/>
        <v>168.23964377071957</v>
      </c>
      <c r="G44" s="2">
        <f t="shared" si="3"/>
        <v>18.693293752302175</v>
      </c>
    </row>
    <row r="45" spans="2:7" x14ac:dyDescent="0.3">
      <c r="B45" s="2" t="s">
        <v>6</v>
      </c>
      <c r="C45" s="2">
        <f>SUM(C38:C44)</f>
        <v>394.20948164839717</v>
      </c>
      <c r="D45" s="2">
        <f>SUM(D38:D44)</f>
        <v>409.48375899022705</v>
      </c>
      <c r="E45" s="2">
        <f>SUM(E38:E44)</f>
        <v>407.29697416696382</v>
      </c>
      <c r="F45" s="2">
        <f t="shared" si="2"/>
        <v>1210.990214805588</v>
      </c>
      <c r="G45" s="2">
        <f>AVERAGE(G38:G44)</f>
        <v>19.222066901675998</v>
      </c>
    </row>
    <row r="46" spans="2:7" x14ac:dyDescent="0.3">
      <c r="B46" s="14" t="s">
        <v>7</v>
      </c>
      <c r="C46" s="2">
        <f>C45/(B28*B27)</f>
        <v>18.771880078495105</v>
      </c>
      <c r="D46" s="2">
        <f>D45/(B28*B27)</f>
        <v>19.499226618582242</v>
      </c>
      <c r="E46" s="2">
        <f>E45/(B28*B27)</f>
        <v>19.395094007950657</v>
      </c>
      <c r="F46" s="2"/>
      <c r="G46" s="2">
        <f>AVERAGE(G38:G44)</f>
        <v>19.222066901675998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69.408544267851539</v>
      </c>
      <c r="D50" s="2">
        <f>C50/B50</f>
        <v>11.56809071130859</v>
      </c>
      <c r="E50" s="2">
        <f>D50/D53</f>
        <v>318.71558348680185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6.497905342883314</v>
      </c>
      <c r="D51" s="2">
        <f>C51/B51</f>
        <v>3.248952671441657</v>
      </c>
      <c r="E51" s="2">
        <f>D51/D53</f>
        <v>89.512770278267965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20.781161120507022</v>
      </c>
      <c r="D52" s="2">
        <f>C52/B52</f>
        <v>1.7317634267089186</v>
      </c>
      <c r="E52" s="2">
        <f>D52/D53</f>
        <v>47.712280684752734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1.5244306681197486</v>
      </c>
      <c r="D53" s="18">
        <f>C53/B53</f>
        <v>3.629596828856544E-2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98.212041399361624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6.3505002680073641E-2</v>
      </c>
      <c r="J59" s="23">
        <f>I59*1.4142*I56</f>
        <v>0.24231001848717681</v>
      </c>
      <c r="K59" s="23">
        <f>I59*1.4142*I57</f>
        <v>0.18124144515656471</v>
      </c>
    </row>
    <row r="60" spans="1:11" x14ac:dyDescent="0.3">
      <c r="A60" s="14" t="s">
        <v>8</v>
      </c>
      <c r="B60" s="2">
        <f>G4</f>
        <v>17.910472226112105</v>
      </c>
      <c r="C60" s="2">
        <f>G5</f>
        <v>17.596083471939128</v>
      </c>
      <c r="D60" s="2">
        <f>G6</f>
        <v>17.658721021654006</v>
      </c>
      <c r="E60" s="2">
        <f>SUM(B60:D60)</f>
        <v>53.165276719705233</v>
      </c>
      <c r="F60" s="23">
        <f>E60/3</f>
        <v>17.721758906568411</v>
      </c>
      <c r="H60" s="25" t="s">
        <v>45</v>
      </c>
      <c r="I60" s="23">
        <f>SQRT(D53/(B28*B27))</f>
        <v>4.1573783112830137E-2</v>
      </c>
      <c r="J60" s="23">
        <f>I60*1.4142*I56</f>
        <v>0.15862914305194811</v>
      </c>
      <c r="K60" s="23">
        <f>J60*1.4142*I57</f>
        <v>0.45272299688767087</v>
      </c>
    </row>
    <row r="61" spans="1:11" x14ac:dyDescent="0.3">
      <c r="A61" s="14" t="s">
        <v>12</v>
      </c>
      <c r="B61" s="2">
        <f>G7</f>
        <v>18.1151823137367</v>
      </c>
      <c r="C61" s="2">
        <f>G8</f>
        <v>17.932096463383235</v>
      </c>
      <c r="D61" s="2">
        <f>G9</f>
        <v>17.853338838363069</v>
      </c>
      <c r="E61" s="2">
        <f t="shared" ref="E61:E66" si="4">SUM(B61:D61)</f>
        <v>53.900617615483</v>
      </c>
      <c r="F61" s="23">
        <f t="shared" ref="F61:F66" si="5">E61/3</f>
        <v>17.966872538494332</v>
      </c>
      <c r="H61" s="25" t="s">
        <v>46</v>
      </c>
      <c r="I61" s="23">
        <f>SQRT(D53/(B27))</f>
        <v>0.10999389117668526</v>
      </c>
      <c r="J61" s="23">
        <f>I61*1.4142*I56</f>
        <v>0.41969326320274419</v>
      </c>
      <c r="K61" s="23">
        <f>J61*1.4142*I57</f>
        <v>1.1977924625646459</v>
      </c>
    </row>
    <row r="62" spans="1:11" x14ac:dyDescent="0.3">
      <c r="A62" s="14" t="s">
        <v>13</v>
      </c>
      <c r="B62" s="2">
        <f>G10</f>
        <v>19.698728666856844</v>
      </c>
      <c r="C62" s="2">
        <f>G11</f>
        <v>20.697899553968679</v>
      </c>
      <c r="D62" s="2">
        <f>G12</f>
        <v>20.53764816366316</v>
      </c>
      <c r="E62" s="2">
        <f t="shared" si="4"/>
        <v>60.934276384488683</v>
      </c>
      <c r="F62" s="23">
        <f t="shared" si="5"/>
        <v>20.311425461496228</v>
      </c>
    </row>
    <row r="63" spans="1:11" x14ac:dyDescent="0.3">
      <c r="A63" s="14" t="s">
        <v>14</v>
      </c>
      <c r="B63" s="2">
        <f>G13</f>
        <v>18.949679713782903</v>
      </c>
      <c r="C63" s="2">
        <f>G14</f>
        <v>19.646392785034191</v>
      </c>
      <c r="D63" s="2">
        <f>G15</f>
        <v>19.627062145073708</v>
      </c>
      <c r="E63" s="2">
        <f t="shared" si="4"/>
        <v>58.223134643890802</v>
      </c>
      <c r="F63" s="23">
        <f t="shared" si="5"/>
        <v>19.407711547963601</v>
      </c>
      <c r="H63" s="25" t="s">
        <v>47</v>
      </c>
      <c r="I63" s="5">
        <f>SQRT(D53)*100/(G25)</f>
        <v>0.99112654749739515</v>
      </c>
    </row>
    <row r="64" spans="1:11" x14ac:dyDescent="0.3">
      <c r="A64" s="14" t="s">
        <v>15</v>
      </c>
      <c r="B64" s="2">
        <f>G16</f>
        <v>17.496713672130458</v>
      </c>
      <c r="C64" s="2">
        <f>G17</f>
        <v>21.043241600303759</v>
      </c>
      <c r="D64" s="2">
        <f>G18</f>
        <v>20.8563276168085</v>
      </c>
      <c r="E64" s="2">
        <f t="shared" si="4"/>
        <v>59.396282889242713</v>
      </c>
      <c r="F64" s="23">
        <f t="shared" si="5"/>
        <v>19.798760963080905</v>
      </c>
    </row>
    <row r="65" spans="1:6" x14ac:dyDescent="0.3">
      <c r="A65" s="14" t="s">
        <v>16</v>
      </c>
      <c r="B65" s="2">
        <f>G19</f>
        <v>20.780325836470464</v>
      </c>
      <c r="C65" s="2">
        <f>G20</f>
        <v>20.650258298104266</v>
      </c>
      <c r="D65" s="2">
        <f>G21</f>
        <v>20.533351290904314</v>
      </c>
      <c r="E65" s="2">
        <f t="shared" si="4"/>
        <v>61.963935425479043</v>
      </c>
      <c r="F65" s="23">
        <f t="shared" si="5"/>
        <v>20.654645141826347</v>
      </c>
    </row>
    <row r="66" spans="1:6" x14ac:dyDescent="0.3">
      <c r="A66" s="14" t="s">
        <v>17</v>
      </c>
      <c r="B66" s="2">
        <f>G22</f>
        <v>18.452058120376247</v>
      </c>
      <c r="C66" s="2">
        <f>G23</f>
        <v>18.92861415734242</v>
      </c>
      <c r="D66" s="2">
        <f>G24</f>
        <v>18.699208979187862</v>
      </c>
      <c r="E66" s="2">
        <f t="shared" si="4"/>
        <v>56.079881256906532</v>
      </c>
      <c r="F66" s="23">
        <f t="shared" si="5"/>
        <v>18.693293752302178</v>
      </c>
    </row>
    <row r="67" spans="1:6" x14ac:dyDescent="0.3">
      <c r="A67" s="2" t="s">
        <v>6</v>
      </c>
      <c r="B67" s="2">
        <f>SUM(B60:B66)</f>
        <v>131.40316054946572</v>
      </c>
      <c r="C67" s="2">
        <f>SUM(C60:C66)</f>
        <v>136.49458633007566</v>
      </c>
      <c r="D67" s="2">
        <f>SUM(D60:D66)</f>
        <v>135.76565805565463</v>
      </c>
      <c r="E67" s="2">
        <f>SUM(E60:E66)</f>
        <v>403.66340493519601</v>
      </c>
      <c r="F67" s="23">
        <f>SUM(C67:E67)</f>
        <v>675.9236493209263</v>
      </c>
    </row>
    <row r="68" spans="1:6" x14ac:dyDescent="0.3">
      <c r="A68" s="14" t="s">
        <v>7</v>
      </c>
      <c r="B68" s="23">
        <f>AVERAGE(B60:B66)</f>
        <v>18.771880078495105</v>
      </c>
      <c r="C68" s="23">
        <f>AVERAGE(C60:C66)</f>
        <v>19.499226618582238</v>
      </c>
      <c r="D68" s="23">
        <f>AVERAGE(D60:D66)</f>
        <v>19.395094007950661</v>
      </c>
      <c r="E68" s="2"/>
      <c r="F68" s="23">
        <f>AVERAGE(F60:F66)</f>
        <v>19.222066901675998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Germination stage </vt:lpstr>
      <vt:lpstr>Flowering stage</vt:lpstr>
      <vt:lpstr>Harvesting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2023-07-20T12:41:00Z</dcterms:modified>
</cp:coreProperties>
</file>